
<file path=[Content_Types].xml><?xml version="1.0" encoding="utf-8"?>
<Types xmlns="http://schemas.openxmlformats.org/package/2006/content-types">
  <Override PartName="/xl/_rels/workbook.xml.rels" ContentType="application/vnd.openxmlformats-package.relationships+xml"/>
  <Override PartName="/xl/charts/chart1.xml" ContentType="application/vnd.openxmlformats-officedocument.drawingml.chart+xml"/>
  <Override PartName="/xl/comments9.xml" ContentType="application/vnd.openxmlformats-officedocument.spreadsheetml.comments+xml"/>
  <Override PartName="/xl/comments6.xml" ContentType="application/vnd.openxmlformats-officedocument.spreadsheetml.comments+xml"/>
  <Override PartName="/xl/comments4.xml" ContentType="application/vnd.openxmlformats-officedocument.spreadsheetml.comments+xml"/>
  <Override PartName="/xl/media/image9.jpeg" ContentType="image/jpeg"/>
  <Override PartName="/xl/media/image8.jpeg" ContentType="image/jpeg"/>
  <Override PartName="/xl/media/image7.jpeg" ContentType="image/jpeg"/>
  <Override PartName="/xl/media/image2.jpeg" ContentType="image/jpeg"/>
  <Override PartName="/xl/media/image1.jpeg" ContentType="image/jpeg"/>
  <Override PartName="/xl/media/image3.jpeg" ContentType="image/jpeg"/>
  <Override PartName="/xl/media/image4.jpeg" ContentType="image/jpeg"/>
  <Override PartName="/xl/media/image5.jpeg" ContentType="image/jpeg"/>
  <Override PartName="/xl/media/image6.jpeg" ContentType="image/jpeg"/>
  <Override PartName="/xl/styles.xml" ContentType="application/vnd.openxmlformats-officedocument.spreadsheetml.styles+xml"/>
  <Override PartName="/xl/workbook.xml" ContentType="application/vnd.openxmlformats-officedocument.spreadsheetml.sheet.main+xml"/>
  <Override PartName="/xl/worksheets/sheet10.xml" ContentType="application/vnd.openxmlformats-officedocument.spreadsheetml.worksheet+xml"/>
  <Override PartName="/xl/worksheets/sheet9.xml" ContentType="application/vnd.openxmlformats-officedocument.spreadsheetml.worksheet+xml"/>
  <Override PartName="/xl/worksheets/sheet8.xml" ContentType="application/vnd.openxmlformats-officedocument.spreadsheetml.worksheet+xml"/>
  <Override PartName="/xl/worksheets/_rels/sheet10.xml.rels" ContentType="application/vnd.openxmlformats-package.relationships+xml"/>
  <Override PartName="/xl/worksheets/_rels/sheet8.xml.rels" ContentType="application/vnd.openxmlformats-package.relationships+xml"/>
  <Override PartName="/xl/worksheets/_rels/sheet7.xml.rels" ContentType="application/vnd.openxmlformats-package.relationships+xml"/>
  <Override PartName="/xl/worksheets/_rels/sheet2.xml.rels" ContentType="application/vnd.openxmlformats-package.relationships+xml"/>
  <Override PartName="/xl/worksheets/_rels/sheet9.xml.rels" ContentType="application/vnd.openxmlformats-package.relationships+xml"/>
  <Override PartName="/xl/worksheets/_rels/sheet1.xml.rels" ContentType="application/vnd.openxmlformats-package.relationships+xml"/>
  <Override PartName="/xl/worksheets/_rels/sheet3.xml.rels" ContentType="application/vnd.openxmlformats-package.relationships+xml"/>
  <Override PartName="/xl/worksheets/_rels/sheet4.xml.rels" ContentType="application/vnd.openxmlformats-package.relationships+xml"/>
  <Override PartName="/xl/worksheets/_rels/sheet5.xml.rels" ContentType="application/vnd.openxmlformats-package.relationships+xml"/>
  <Override PartName="/xl/worksheets/_rels/sheet6.xml.rels" ContentType="application/vnd.openxmlformats-package.relationships+xml"/>
  <Override PartName="/xl/worksheets/sheet7.xml" ContentType="application/vnd.openxmlformats-officedocument.spreadsheetml.worksheet+xml"/>
  <Override PartName="/xl/worksheets/sheet12.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Override PartName="/xl/drawings/vmlDrawing4.vml" ContentType="application/vnd.openxmlformats-officedocument.vmlDrawing"/>
  <Override PartName="/xl/drawings/drawing9.xml" ContentType="application/vnd.openxmlformats-officedocument.drawing+xml"/>
  <Override PartName="/xl/drawings/drawing8.xml" ContentType="application/vnd.openxmlformats-officedocument.drawing+xml"/>
  <Override PartName="/xl/drawings/drawing7.xml" ContentType="application/vnd.openxmlformats-officedocument.drawing+xml"/>
  <Override PartName="/xl/drawings/_rels/drawing10.xml.rels" ContentType="application/vnd.openxmlformats-package.relationships+xml"/>
  <Override PartName="/xl/drawings/_rels/drawing9.xml.rels" ContentType="application/vnd.openxmlformats-package.relationships+xml"/>
  <Override PartName="/xl/drawings/_rels/drawing8.xml.rels" ContentType="application/vnd.openxmlformats-package.relationships+xml"/>
  <Override PartName="/xl/drawings/_rels/drawing3.xml.rels" ContentType="application/vnd.openxmlformats-package.relationships+xml"/>
  <Override PartName="/xl/drawings/_rels/drawing2.xml.rels" ContentType="application/vnd.openxmlformats-package.relationships+xml"/>
  <Override PartName="/xl/drawings/_rels/drawing4.xml.rels" ContentType="application/vnd.openxmlformats-package.relationships+xml"/>
  <Override PartName="/xl/drawings/_rels/drawing5.xml.rels" ContentType="application/vnd.openxmlformats-package.relationships+xml"/>
  <Override PartName="/xl/drawings/_rels/drawing6.xml.rels" ContentType="application/vnd.openxmlformats-package.relationships+xml"/>
  <Override PartName="/xl/drawings/_rels/drawing7.xml.rels" ContentType="application/vnd.openxmlformats-package.relationships+xml"/>
  <Override PartName="/xl/drawings/vmlDrawing3.vml" ContentType="application/vnd.openxmlformats-officedocument.vmlDrawing"/>
  <Override PartName="/xl/drawings/drawing6.xml" ContentType="application/vnd.openxmlformats-officedocument.drawing+xml"/>
  <Override PartName="/xl/drawings/drawing10.xml" ContentType="application/vnd.openxmlformats-officedocument.drawing+xml"/>
  <Override PartName="/xl/drawings/drawing5.xml" ContentType="application/vnd.openxmlformats-officedocument.drawing+xml"/>
  <Override PartName="/xl/drawings/drawing2.xml" ContentType="application/vnd.openxmlformats-officedocument.drawing+xml"/>
  <Override PartName="/xl/drawings/drawing1.xml" ContentType="application/vnd.openxmlformats-officedocument.drawing+xml"/>
  <Override PartName="/xl/drawings/vmlDrawing1.vml" ContentType="application/vnd.openxmlformats-officedocument.vmlDrawing"/>
  <Override PartName="/xl/drawings/drawing3.xml" ContentType="application/vnd.openxmlformats-officedocument.drawing+xml"/>
  <Override PartName="/xl/drawings/drawing4.xml" ContentType="application/vnd.openxmlformats-officedocument.drawing+xml"/>
  <Override PartName="/xl/drawings/vmlDrawing2.vml" ContentType="application/vnd.openxmlformats-officedocument.vmlDrawing"/>
  <Override PartName="/xl/comments2.xml" ContentType="application/vnd.openxmlformats-officedocument.spreadsheetml.comment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true"/>
  <workbookProtection/>
  <bookViews>
    <workbookView showHorizontalScroll="true" showVerticalScroll="true" showSheetTabs="true" xWindow="0" yWindow="0" windowWidth="16384" windowHeight="8192" tabRatio="500" firstSheet="0" activeTab="1"/>
  </bookViews>
  <sheets>
    <sheet name="Instrução de Uso" sheetId="1" state="visible" r:id="rId2"/>
    <sheet name="Resumo" sheetId="2" state="visible" r:id="rId3"/>
    <sheet name="AFP - Detalhada" sheetId="3" state="visible" r:id="rId4"/>
    <sheet name="AFP - INM" sheetId="4" state="visible" r:id="rId5"/>
    <sheet name="AFP - Estimativa" sheetId="5" state="visible" r:id="rId6"/>
    <sheet name="UST" sheetId="6" state="hidden" r:id="rId7"/>
    <sheet name="AFP - Indicativa" sheetId="7" state="visible" r:id="rId8"/>
    <sheet name="Fundamentação" sheetId="8" state="visible" r:id="rId9"/>
    <sheet name="Redução de Prazo" sheetId="9" state="visible" r:id="rId10"/>
    <sheet name="Esforço" sheetId="10" state="hidden" r:id="rId11"/>
    <sheet name="Tipo Projeto" sheetId="11" state="visible" r:id="rId12"/>
    <sheet name="Tipo Sistema" sheetId="12" state="hidden" r:id="rId13"/>
  </sheets>
  <definedNames>
    <definedName function="false" hidden="false" localSheetId="2" name="_xlnm.Print_Titles" vbProcedure="false">'AFP - Detalhada'!$1:$9</definedName>
    <definedName function="false" hidden="false" localSheetId="4" name="_xlnm.Print_Titles" vbProcedure="false">'AFP - Estimativa'!$1:$9</definedName>
    <definedName function="false" hidden="false" localSheetId="6" name="_xlnm.Print_Titles" vbProcedure="false">'AFP - Indicativa'!$1:$9</definedName>
    <definedName function="false" hidden="false" localSheetId="3" name="_xlnm.Print_Titles" vbProcedure="false">'AFP - INM'!$1:$9</definedName>
    <definedName function="false" hidden="false" localSheetId="5" name="_xlnm.Print_Titles" vbProcedure="false">UST!$1:$9</definedName>
    <definedName function="false" hidden="false" name="INM" vbProcedure="false">'Tipo Projeto'!$J$3:INDEX('Tipo Projeto'!$J$3:$J$100,COUNTIF('Tipo Projeto'!$J$3:$J$100,"?*"))</definedName>
    <definedName function="false" hidden="false" name="Matriz_INM" vbProcedure="false">'Tipo Projeto'!$J$3:INDEX('Tipo Projeto'!$J$3:$J$100,COUNTIF('Tipo Projeto'!$J$3:$J$100,"?*"))</definedName>
    <definedName function="false" hidden="false" name="Matriz_UST" vbProcedure="false">'Tipo Projeto'!$D$3:INDEX('Tipo Projeto'!$D$3:$D$100,COUNTIF('Tipo Projeto'!$D$3:$D$100,"?*"))</definedName>
    <definedName function="false" hidden="false" name="PF_INM" vbProcedure="false">'AFP - INM'!$S$385</definedName>
    <definedName function="false" hidden="false" name="PF_UST" vbProcedure="false">UST!$D$5</definedName>
    <definedName function="false" hidden="false" name="TipoProjeto" vbProcedure="false">'Tipo Projeto'!$A$3:INDEX('Tipo Projeto'!$A$3:$A$100,COUNTIF('Tipo Projeto'!$A$3:$A$100,"?*"))</definedName>
    <definedName function="false" hidden="false" name="TipoSistema" vbProcedure="false">'Tipo Sistema'!$A$2:$A$8</definedName>
    <definedName function="false" hidden="false" name="Tipo_Contagem" vbProcedure="false">Resumo!$B$5</definedName>
    <definedName function="false" hidden="false" name="UST" vbProcedure="false">'Tipo Projeto'!$D$2:$D$53</definedName>
    <definedName function="false" hidden="false" localSheetId="2" name="_xlnm.Print_Titles" vbProcedure="false">'AFP - Detalhada'!$1:$9</definedName>
    <definedName function="false" hidden="false" localSheetId="2" name="_xlnm.Print_Titles_0" vbProcedure="false">'AFP - Detalhada'!$1:$9</definedName>
    <definedName function="false" hidden="false" localSheetId="2" name="_xlnm.Print_Titles_0_0" vbProcedure="false">'AFP - Detalhada'!$1:$9</definedName>
    <definedName function="false" hidden="false" localSheetId="2" name="_xlnm.Print_Titles_0_0_0" vbProcedure="false">'AFP - Detalhada'!$1:$9</definedName>
    <definedName function="false" hidden="false" localSheetId="2" name="_xlnm._FilterDatabase" vbProcedure="false">'AFP - Detalhada'!$C$9:$Q$383</definedName>
    <definedName function="false" hidden="false" localSheetId="3" name="_xlnm.Print_Titles" vbProcedure="false">'AFP - INM'!$1:$9</definedName>
    <definedName function="false" hidden="false" localSheetId="3" name="_xlnm.Print_Titles_0" vbProcedure="false">'AFP - INM'!$1:$9</definedName>
    <definedName function="false" hidden="false" localSheetId="3" name="_xlnm.Print_Titles_0_0" vbProcedure="false">'AFP - INM'!$1:$9</definedName>
    <definedName function="false" hidden="false" localSheetId="3" name="_xlnm.Print_Titles_0_0_0" vbProcedure="false">'AFP - INM'!$1:$9</definedName>
    <definedName function="false" hidden="false" localSheetId="3" name="_xlnm._FilterDatabase" vbProcedure="false">'AFP - INM'!$C$9:$S$384</definedName>
    <definedName function="false" hidden="false" localSheetId="4" name="_xlnm.Print_Titles" vbProcedure="false">'AFP - Estimativa'!$1:$9</definedName>
    <definedName function="false" hidden="false" localSheetId="4" name="_xlnm.Print_Titles_0" vbProcedure="false">'AFP - Estimativa'!$1:$9</definedName>
    <definedName function="false" hidden="false" localSheetId="4" name="_xlnm.Print_Titles_0_0" vbProcedure="false">'AFP - Estimativa'!$1:$9</definedName>
    <definedName function="false" hidden="false" localSheetId="4" name="_xlnm.Print_Titles_0_0_0" vbProcedure="false">'AFP - Estimativa'!$1:$9</definedName>
    <definedName function="false" hidden="false" localSheetId="4" name="_xlnm._FilterDatabase" vbProcedure="false">'AFP - Estimativa'!$D$9:$I$383</definedName>
    <definedName function="false" hidden="false" localSheetId="5" name="_xlnm.Print_Titles" vbProcedure="false">UST!$1:$9</definedName>
    <definedName function="false" hidden="false" localSheetId="5" name="_xlnm.Print_Titles_0" vbProcedure="false">UST!$1:$9</definedName>
    <definedName function="false" hidden="false" localSheetId="5" name="_xlnm.Print_Titles_0_0" vbProcedure="false">UST!$1:$9</definedName>
    <definedName function="false" hidden="false" localSheetId="5" name="_xlnm.Print_Titles_0_0_0" vbProcedure="false">UST!$1:$9</definedName>
    <definedName function="false" hidden="false" localSheetId="5" name="_xlnm._FilterDatabase" vbProcedure="false">UST!$C$9:$K$403</definedName>
    <definedName function="false" hidden="false" localSheetId="6" name="_xlnm.Print_Titles" vbProcedure="false">'AFP - Indicativa'!$1:$9</definedName>
    <definedName function="false" hidden="false" localSheetId="6" name="_xlnm.Print_Titles_0" vbProcedure="false">'AFP - Indicativa'!$1:$9</definedName>
    <definedName function="false" hidden="false" localSheetId="6" name="_xlnm.Print_Titles_0_0" vbProcedure="false">'AFP - Indicativa'!$1:$9</definedName>
    <definedName function="false" hidden="false" localSheetId="6" name="_xlnm.Print_Titles_0_0_0" vbProcedure="false">'AFP - Indicativa'!$1:$9</definedName>
    <definedName function="false" hidden="false" localSheetId="6" name="_xlnm._FilterDatabase" vbProcedure="false">'AFP - Indicativa'!$B$9:$H$108</definedName>
  </definedNames>
  <calcPr iterateCount="100" refMode="A1" iterate="false" iterateDelta="0.0001"/>
  <extLst>
    <ext xmlns:loext="http://schemas.libreoffice.org/" uri="{7626C862-2A13-11E5-B345-FEFF819CDC9F}">
      <loext:extCalcPr stringRefSyntax="ExcelA1"/>
    </ext>
  </extLst>
</workbook>
</file>

<file path=xl/comments2.xml><?xml version="1.0" encoding="utf-8"?>
<comments xmlns="http://schemas.openxmlformats.org/spreadsheetml/2006/main" xmlns:xdr="http://schemas.openxmlformats.org/drawingml/2006/spreadsheetDrawing">
  <authors>
    <author> </author>
  </authors>
  <commentList>
    <comment ref="E27" authorId="0">
      <text>
        <r>
          <rPr>
            <b val="true"/>
            <sz val="9"/>
            <color rgb="FF000000"/>
            <rFont val="Tahoma"/>
            <family val="2"/>
            <charset val="1"/>
          </rPr>
          <t xml:space="preserve">6.4 Fator de Criticidade de Solicitação de Serviço (SISP)
</t>
        </r>
        <r>
          <rPr>
            <sz val="9"/>
            <color rgb="FF000000"/>
            <rFont val="Tahoma"/>
            <family val="2"/>
            <charset val="1"/>
          </rPr>
          <t xml:space="preserve">Em função da criticidade e da necessidade de alocação de recursos extras para
atendimento da demanda no prazo estipulado pelo cliente, será adotado um Fator de
Criticidade de 1,35 (um vírgula trinta e cinco), que deverá ser multiplicado pelo tamanho
funcional da demanda considerada crítica, de modo a remunerar adequadamente o
aumento do esforço de atendimento. Este fator é considerado para demandas que devem
ser atendidas em finais de semana, feriados e fora do horário comercial. Entende-se
como horário comercial o horário de 08:00 às 18:00 h, horário de Brasília.</t>
        </r>
      </text>
    </comment>
    <comment ref="G27" authorId="0">
      <text>
        <r>
          <rPr>
            <b val="true"/>
            <sz val="9"/>
            <color rgb="FF000000"/>
            <rFont val="Tahoma"/>
            <family val="2"/>
            <charset val="1"/>
          </rPr>
          <t xml:space="preserve">Variação: 1 a 1,35</t>
        </r>
      </text>
    </comment>
  </commentList>
</comments>
</file>

<file path=xl/comments4.xml><?xml version="1.0" encoding="utf-8"?>
<comments xmlns="http://schemas.openxmlformats.org/spreadsheetml/2006/main" xmlns:xdr="http://schemas.openxmlformats.org/drawingml/2006/spreadsheetDrawing">
  <authors>
    <author> </author>
  </authors>
  <commentList>
    <comment ref="A8" authorId="0">
      <text>
        <r>
          <rPr>
            <sz val="9"/>
            <color rgb="FF000000"/>
            <rFont val="Tahoma"/>
            <family val="2"/>
            <charset val="1"/>
          </rPr>
          <t xml:space="preserve">Número sequencial do item da contagem.</t>
        </r>
      </text>
    </comment>
    <comment ref="B8" authorId="0">
      <text>
        <r>
          <rPr>
            <sz val="9"/>
            <color rgb="FF000000"/>
            <rFont val="Tahoma"/>
            <family val="2"/>
            <charset val="1"/>
          </rPr>
          <t xml:space="preserve">Verificar a descrição sobre os tipos de manutenção na aba Tipo Projeto</t>
        </r>
      </text>
    </comment>
    <comment ref="T8" authorId="0">
      <text>
        <r>
          <rPr>
            <sz val="9"/>
            <color rgb="FF000000"/>
            <rFont val="Tahoma"/>
            <family val="2"/>
            <charset val="1"/>
          </rPr>
          <t xml:space="preserve">Item (Fundamentação) na qual a contagem se baseou</t>
        </r>
      </text>
    </comment>
  </commentList>
</comments>
</file>

<file path=xl/comments6.xml><?xml version="1.0" encoding="utf-8"?>
<comments xmlns="http://schemas.openxmlformats.org/spreadsheetml/2006/main" xmlns:xdr="http://schemas.openxmlformats.org/drawingml/2006/spreadsheetDrawing">
  <authors>
    <author> </author>
  </authors>
  <commentList>
    <comment ref="B8" authorId="0">
      <text>
        <r>
          <rPr>
            <sz val="9"/>
            <color rgb="FF000000"/>
            <rFont val="Tahoma"/>
            <family val="2"/>
            <charset val="1"/>
          </rPr>
          <t xml:space="preserve">Número sequencial do item da contagem.</t>
        </r>
      </text>
    </comment>
    <comment ref="L8" authorId="0">
      <text>
        <r>
          <rPr>
            <sz val="9"/>
            <color rgb="FF000000"/>
            <rFont val="Tahoma"/>
            <family val="2"/>
            <charset val="1"/>
          </rPr>
          <t xml:space="preserve">Item (Fundamentação) na qual a contagem se baseou</t>
        </r>
      </text>
    </comment>
  </commentList>
</comments>
</file>

<file path=xl/comments9.xml><?xml version="1.0" encoding="utf-8"?>
<comments xmlns="http://schemas.openxmlformats.org/spreadsheetml/2006/main" xmlns:xdr="http://schemas.openxmlformats.org/drawingml/2006/spreadsheetDrawing">
  <authors>
    <author> </author>
  </authors>
  <commentList>
    <comment ref="B5" authorId="0">
      <text>
        <r>
          <rPr>
            <b val="true"/>
            <sz val="9"/>
            <color rgb="FF000000"/>
            <rFont val="Segoe UI"/>
            <family val="2"/>
            <charset val="1"/>
          </rPr>
          <t xml:space="preserve">Basis Tecnologia:
</t>
        </r>
        <r>
          <rPr>
            <sz val="9"/>
            <color rgb="FF000000"/>
            <rFont val="Segoe UI"/>
            <family val="2"/>
            <charset val="1"/>
          </rPr>
          <t xml:space="preserve">*Se não informado será utilizado t = 0,35</t>
        </r>
      </text>
    </comment>
    <comment ref="K16" authorId="0">
      <text>
        <r>
          <rPr>
            <b val="true"/>
            <sz val="9"/>
            <color rgb="FF000000"/>
            <rFont val="Segoe UI"/>
            <family val="2"/>
            <charset val="1"/>
          </rPr>
          <t xml:space="preserve">Basis Tecnologia:
</t>
        </r>
        <r>
          <rPr>
            <sz val="9"/>
            <color rgb="FF000000"/>
            <rFont val="Segoe UI"/>
            <family val="2"/>
            <charset val="1"/>
          </rPr>
          <t xml:space="preserve">Td: prazo V: tamanho em PF t: expoente t </t>
        </r>
      </text>
    </comment>
  </commentList>
</comments>
</file>

<file path=xl/sharedStrings.xml><?xml version="1.0" encoding="utf-8"?>
<sst xmlns="http://schemas.openxmlformats.org/spreadsheetml/2006/main" count="530" uniqueCount="234">
  <si>
    <t xml:space="preserve">Template V.2.0</t>
  </si>
  <si>
    <t xml:space="preserve">Contagem de Pontos de Função</t>
  </si>
  <si>
    <t xml:space="preserve">Identificação</t>
  </si>
  <si>
    <t xml:space="preserve">O.S.:</t>
  </si>
  <si>
    <t xml:space="preserve">Tipo de Atividade:</t>
  </si>
  <si>
    <t xml:space="preserve">Desenvolvimento ou Manutenção</t>
  </si>
  <si>
    <t xml:space="preserve">Tipo de Contagem:</t>
  </si>
  <si>
    <t xml:space="preserve">Aplicação:</t>
  </si>
  <si>
    <t xml:space="preserve">Elaborador da contagem:</t>
  </si>
  <si>
    <t xml:space="preserve">Data da Contagem:</t>
  </si>
  <si>
    <t xml:space="preserve">Revisor da contagem:</t>
  </si>
  <si>
    <t xml:space="preserve">Data da Revisão:</t>
  </si>
  <si>
    <t xml:space="preserve">Propósito da Contagem</t>
  </si>
  <si>
    <t xml:space="preserve">Escopo da Contagem</t>
  </si>
  <si>
    <t xml:space="preserve">Quadro Resumo</t>
  </si>
  <si>
    <t xml:space="preserve">Projeto de Desenvolvimento e Manutenção</t>
  </si>
  <si>
    <t xml:space="preserve">Arquivo Lógico Interno (ALI)</t>
  </si>
  <si>
    <t xml:space="preserve">Distribuição de Esforço por Fase do Projeto 
(conforme item 6.1.2.1 do SISP 2.0)</t>
  </si>
  <si>
    <t xml:space="preserve">Arquivo de Interface Externa (AIE)</t>
  </si>
  <si>
    <t xml:space="preserve">Consulta Externa (CE)</t>
  </si>
  <si>
    <t xml:space="preserve">Engenharia de Requisitos</t>
  </si>
  <si>
    <t xml:space="preserve">Entrada Externa (EE)</t>
  </si>
  <si>
    <t xml:space="preserve">Design e Arquitetura</t>
  </si>
  <si>
    <t xml:space="preserve">Saída Externa (SE)</t>
  </si>
  <si>
    <t xml:space="preserve">Implementação</t>
  </si>
  <si>
    <t xml:space="preserve">INM</t>
  </si>
  <si>
    <t xml:space="preserve">Testes</t>
  </si>
  <si>
    <t xml:space="preserve">UST</t>
  </si>
  <si>
    <t xml:space="preserve">Homologação</t>
  </si>
  <si>
    <t xml:space="preserve">Total (A)</t>
  </si>
  <si>
    <t xml:space="preserve">Implantação</t>
  </si>
  <si>
    <t xml:space="preserve">Percentual de Esforço (E)</t>
  </si>
  <si>
    <t xml:space="preserve">Projeto de Redocumentação de Requisitos</t>
  </si>
  <si>
    <t xml:space="preserve">Distribuição de Esforço conforme item 4.11 do SISP</t>
  </si>
  <si>
    <t xml:space="preserve">Fator de criticidade</t>
  </si>
  <si>
    <t xml:space="preserve">Quantidade Final Ajustada</t>
  </si>
  <si>
    <t xml:space="preserve">Redocumentação somente requisitos</t>
  </si>
  <si>
    <t xml:space="preserve">Percentual de Esforço (E2)</t>
  </si>
  <si>
    <t xml:space="preserve">Contagem de Pontos de Função
Contagem Detalhada</t>
  </si>
  <si>
    <t xml:space="preserve">Validação/Controle de Divergência
Fábrica de Métricas/Cliente</t>
  </si>
  <si>
    <t xml:space="preserve">Fábrica de Métricas</t>
  </si>
  <si>
    <t xml:space="preserve">Situação:</t>
  </si>
  <si>
    <t xml:space="preserve">Contagem Fábrica de Software:</t>
  </si>
  <si>
    <t xml:space="preserve">Contagem Fábrica de Métricas:</t>
  </si>
  <si>
    <t xml:space="preserve">ID</t>
  </si>
  <si>
    <t xml:space="preserve">Tipo Projeto</t>
  </si>
  <si>
    <t xml:space="preserve">Fator Ajuste</t>
  </si>
  <si>
    <t xml:space="preserve">Módulo</t>
  </si>
  <si>
    <t xml:space="preserve">Requisito</t>
  </si>
  <si>
    <t xml:space="preserve">Processos elementares</t>
  </si>
  <si>
    <t xml:space="preserve">Tipo</t>
  </si>
  <si>
    <t xml:space="preserve">TD / DER</t>
  </si>
  <si>
    <t xml:space="preserve">RLR / ALR</t>
  </si>
  <si>
    <t xml:space="preserve">Complexidade</t>
  </si>
  <si>
    <t xml:space="preserve">PF</t>
  </si>
  <si>
    <t xml:space="preserve">Observação/Parecer Técnico</t>
  </si>
  <si>
    <t xml:space="preserve">Validação</t>
  </si>
  <si>
    <t xml:space="preserve">Parecer Técnico</t>
  </si>
  <si>
    <t xml:space="preserve">Resposta Fábrica de Software</t>
  </si>
  <si>
    <t xml:space="preserve">Parecer Final</t>
  </si>
  <si>
    <t xml:space="preserve">Validação Final</t>
  </si>
  <si>
    <t xml:space="preserve">Qtd.</t>
  </si>
  <si>
    <t xml:space="preserve">Descrição</t>
  </si>
  <si>
    <t xml:space="preserve">C_T</t>
  </si>
  <si>
    <t xml:space="preserve">C_D</t>
  </si>
  <si>
    <t xml:space="preserve">PF_T</t>
  </si>
  <si>
    <t xml:space="preserve">PF_D</t>
  </si>
  <si>
    <t xml:space="preserve">Só inserir linhas antes desta.</t>
  </si>
  <si>
    <t xml:space="preserve">Tamanho Funcional</t>
  </si>
  <si>
    <t xml:space="preserve">Contagem de Pontos de Função
INM - Itens Não mensuráveis</t>
  </si>
  <si>
    <t xml:space="preserve">Quantidade de Pontos de Função:</t>
  </si>
  <si>
    <t xml:space="preserve">Item PT</t>
  </si>
  <si>
    <t xml:space="preserve">Release</t>
  </si>
  <si>
    <t xml:space="preserve">Desenvolvimento</t>
  </si>
  <si>
    <t xml:space="preserve">Fund.</t>
  </si>
  <si>
    <t xml:space="preserve">Qtd</t>
  </si>
  <si>
    <t xml:space="preserve">DER</t>
  </si>
  <si>
    <t xml:space="preserve">RL/AR</t>
  </si>
  <si>
    <t xml:space="preserve">Só inserir linhas depois desta.</t>
  </si>
  <si>
    <t xml:space="preserve">Contagem de Pontos de Função
Contagem Estimada</t>
  </si>
  <si>
    <t xml:space="preserve">Funções de Dados / Transação</t>
  </si>
  <si>
    <t xml:space="preserve">Observação</t>
  </si>
  <si>
    <t xml:space="preserve">Tamanho Funcional Estimado:</t>
  </si>
  <si>
    <t xml:space="preserve">Template V.1.6</t>
  </si>
  <si>
    <t xml:space="preserve">Contagem de Unidade de Serviço Técnico - UST</t>
  </si>
  <si>
    <t xml:space="preserve">Quantidade de UST:</t>
  </si>
  <si>
    <t xml:space="preserve">Quantidade UST em PF:</t>
  </si>
  <si>
    <t xml:space="preserve">Item Catálogo</t>
  </si>
  <si>
    <t xml:space="preserve">Horas</t>
  </si>
  <si>
    <t xml:space="preserve">Descrição do Serviço Técnico / Atividade</t>
  </si>
  <si>
    <t xml:space="preserve"> </t>
  </si>
  <si>
    <t xml:space="preserve">Tamanho Total UST:</t>
  </si>
  <si>
    <t xml:space="preserve">Tamnho UST em PF:</t>
  </si>
  <si>
    <t xml:space="preserve">Template V.1.1</t>
  </si>
  <si>
    <t xml:space="preserve">Contagem de Pontos de Função
Contagem Indicativa</t>
  </si>
  <si>
    <t xml:space="preserve">Arquivos Lógicos</t>
  </si>
  <si>
    <t xml:space="preserve">Funções de Dados</t>
  </si>
  <si>
    <t xml:space="preserve">Tamanho Funcional Indicativo:</t>
  </si>
  <si>
    <t xml:space="preserve">Contagem de Pontos de Função
Fundamentação</t>
  </si>
  <si>
    <t xml:space="preserve">Fundamentação da Contagem</t>
  </si>
  <si>
    <t xml:space="preserve">Título</t>
  </si>
  <si>
    <t xml:space="preserve">Imagem Tela / Link documentação / Justificativa</t>
  </si>
  <si>
    <t xml:space="preserve">Contagem de Pontos de Função
Distribuição de Esforço/ Redução de Prazo</t>
  </si>
  <si>
    <t xml:space="preserve">DISTRIBUIÇÃO DE PRAZO DE PROJETO</t>
  </si>
  <si>
    <t xml:space="preserve">REDUÇÃO DE PRAZO</t>
  </si>
  <si>
    <t xml:space="preserve">P1 - Informe o tipo de Prazo (Úteis/Corridos):</t>
  </si>
  <si>
    <t xml:space="preserve">Corridos</t>
  </si>
  <si>
    <t xml:space="preserve">Tamanho do Projeto</t>
  </si>
  <si>
    <t xml:space="preserve">DESCRIÇÃO</t>
  </si>
  <si>
    <t xml:space="preserve">VALORES</t>
  </si>
  <si>
    <t xml:space="preserve">P2 - Informe a versão do SISP:</t>
  </si>
  <si>
    <t xml:space="preserve">SISP v2.0/2.1</t>
  </si>
  <si>
    <t xml:space="preserve">Data limite desejada</t>
  </si>
  <si>
    <t xml:space="preserve">P3 - Informe Tipo do Sistema:</t>
  </si>
  <si>
    <t xml:space="preserve">Sistema OO</t>
  </si>
  <si>
    <t xml:space="preserve">Expoent t para o Tipo:</t>
  </si>
  <si>
    <t xml:space="preserve">Complex.
Baixa</t>
  </si>
  <si>
    <t xml:space="preserve">Complex.
Média</t>
  </si>
  <si>
    <t xml:space="preserve">Prazo desejado p/conclusão (dias)</t>
  </si>
  <si>
    <t xml:space="preserve">Até 10 PF</t>
  </si>
  <si>
    <t xml:space="preserve">Taxa de redução do prazo-projeto</t>
  </si>
  <si>
    <t xml:space="preserve">P4 - Informe a complexidade do projeto:</t>
  </si>
  <si>
    <t xml:space="preserve">Projetos com mais de 99 PF </t>
  </si>
  <si>
    <t xml:space="preserve">De 11 PF a 20 PF</t>
  </si>
  <si>
    <t xml:space="preserve">SISP</t>
  </si>
  <si>
    <t xml:space="preserve">LINEAR</t>
  </si>
  <si>
    <t xml:space="preserve">P5 - Informe o tamanho do Projeto em PF:</t>
  </si>
  <si>
    <t xml:space="preserve">De 21 PF a 30 PF</t>
  </si>
  <si>
    <t xml:space="preserve">Taxa de aumento de esforço</t>
  </si>
  <si>
    <t xml:space="preserve">Fases do Projeto</t>
  </si>
  <si>
    <t xml:space="preserve">% SISP</t>
  </si>
  <si>
    <t xml:space="preserve">% OS</t>
  </si>
  <si>
    <t xml:space="preserve">Dias</t>
  </si>
  <si>
    <t xml:space="preserve">Cronograma</t>
  </si>
  <si>
    <t xml:space="preserve">De 31 PF a 40 PF</t>
  </si>
  <si>
    <t xml:space="preserve">Índice multiplicador de esforço</t>
  </si>
  <si>
    <t xml:space="preserve">Início</t>
  </si>
  <si>
    <t xml:space="preserve">Fim</t>
  </si>
  <si>
    <t xml:space="preserve">De 41 PF a 50 PF</t>
  </si>
  <si>
    <t xml:space="preserve">Novo Tamanho Funcional (PF)</t>
  </si>
  <si>
    <t xml:space="preserve">De 51 PF a 60 PF</t>
  </si>
  <si>
    <t xml:space="preserve">CRONOGRAMA COM REDUÇÃO DE PRAZO</t>
  </si>
  <si>
    <t xml:space="preserve">Arquitetura &amp; Design</t>
  </si>
  <si>
    <t xml:space="preserve">De 61 PF a 70 PF</t>
  </si>
  <si>
    <t xml:space="preserve">Data Início</t>
  </si>
  <si>
    <t xml:space="preserve">Data Fim</t>
  </si>
  <si>
    <t xml:space="preserve">De 71 PF a 80 PF</t>
  </si>
  <si>
    <t xml:space="preserve">De 81 PF a 90 PF</t>
  </si>
  <si>
    <t xml:space="preserve">De 91 PF a 100 PF</t>
  </si>
  <si>
    <t xml:space="preserve">+ de 99 PF</t>
  </si>
  <si>
    <r>
      <rPr>
        <sz val="10"/>
        <rFont val="Calibri"/>
        <family val="2"/>
        <charset val="1"/>
      </rPr>
      <t xml:space="preserve">Cálculo pela fórmula de Capers Jones: 
</t>
    </r>
    <r>
      <rPr>
        <b val="true"/>
        <sz val="10"/>
        <color rgb="FF000000"/>
        <rFont val="Calibri"/>
        <family val="2"/>
        <charset val="1"/>
      </rPr>
      <t xml:space="preserve">Td = V^t</t>
    </r>
  </si>
  <si>
    <t xml:space="preserve">TOTAL</t>
  </si>
  <si>
    <t xml:space="preserve">Redução 
do prazo</t>
  </si>
  <si>
    <t xml:space="preserve">Aumento
no esforço</t>
  </si>
  <si>
    <t xml:space="preserve">Redução do prazo</t>
  </si>
  <si>
    <t xml:space="preserve">Curva
Linear</t>
  </si>
  <si>
    <t xml:space="preserve">Contagem de Pontos de Função - SISP 2.0
Esforço</t>
  </si>
  <si>
    <t xml:space="preserve">Produtividade (h/PFs) -----------&gt;</t>
  </si>
  <si>
    <t xml:space="preserve">Quant. PF</t>
  </si>
  <si>
    <t xml:space="preserve">Total</t>
  </si>
  <si>
    <t xml:space="preserve">Identificação da Manutenção</t>
  </si>
  <si>
    <t xml:space="preserve">Serviço e Produto UST</t>
  </si>
  <si>
    <t xml:space="preserve">Fator de Ajuste</t>
  </si>
  <si>
    <t xml:space="preserve">1 - Registro de Necessidades</t>
  </si>
  <si>
    <t xml:space="preserve">Básica</t>
  </si>
  <si>
    <t xml:space="preserve">Intermediária</t>
  </si>
  <si>
    <t xml:space="preserve">Mediana</t>
  </si>
  <si>
    <t xml:space="preserve">Alta</t>
  </si>
  <si>
    <t xml:space="preserve">Item</t>
  </si>
  <si>
    <t xml:space="preserve">PF </t>
  </si>
  <si>
    <t xml:space="preserve">Especificidade </t>
  </si>
  <si>
    <t xml:space="preserve">2 - Atualização dos dados de necessidade ou demandas</t>
  </si>
  <si>
    <t xml:space="preserve">3 - Geração de relatórios</t>
  </si>
  <si>
    <t xml:space="preserve">4 - Atualização de relatórios</t>
  </si>
  <si>
    <t xml:space="preserve">5 - Levantamento de Necessidades de Informação</t>
  </si>
  <si>
    <t xml:space="preserve">6 - Parecer sobre necessidade</t>
  </si>
  <si>
    <t xml:space="preserve">7 - Estimativa de esforço
HST</t>
  </si>
  <si>
    <t xml:space="preserve">8 - Necessidade de
usuário</t>
  </si>
  <si>
    <t xml:space="preserve">9 - Caso de uso</t>
  </si>
  <si>
    <t xml:space="preserve">10 - Protótipo de solução</t>
  </si>
  <si>
    <t xml:space="preserve">11 - Regras de negócio</t>
  </si>
  <si>
    <t xml:space="preserve">12 - Documento de Visão</t>
  </si>
  <si>
    <t xml:space="preserve">13 - Modelo de arquitetura de Desenvolvimento</t>
  </si>
  <si>
    <t xml:space="preserve">14 - Desenho de Solução
(UML)</t>
  </si>
  <si>
    <t xml:space="preserve">15 - Dicionário de dados</t>
  </si>
  <si>
    <t xml:space="preserve">16 - Estimativas</t>
  </si>
  <si>
    <t xml:space="preserve">17 - Análise de viabilidade de soluções</t>
  </si>
  <si>
    <t xml:space="preserve">18 - Definição de arquitetura de referência</t>
  </si>
  <si>
    <t xml:space="preserve">19 - Documentação da arquitetura existente</t>
  </si>
  <si>
    <t xml:space="preserve">20 - Planejamento de projeto</t>
  </si>
  <si>
    <t xml:space="preserve">21 - Relatório de Situação de Projeto</t>
  </si>
  <si>
    <t xml:space="preserve">22 - Suporte a Projetos</t>
  </si>
  <si>
    <t xml:space="preserve">23 - Apoio ao Controle de Projetos</t>
  </si>
  <si>
    <t xml:space="preserve">24 - Apoio ao Gerenciamento de Projetos</t>
  </si>
  <si>
    <t xml:space="preserve">25 - Controle de Portfolio de Projetos</t>
  </si>
  <si>
    <t xml:space="preserve">26 - Controle de Portfolio de Serviços</t>
  </si>
  <si>
    <t xml:space="preserve">27 - Indicadores de desempenho</t>
  </si>
  <si>
    <t xml:space="preserve">28 - Níveis de serviço</t>
  </si>
  <si>
    <t xml:space="preserve">29 - Validação de qualidade</t>
  </si>
  <si>
    <t xml:space="preserve">30 - Riscos</t>
  </si>
  <si>
    <t xml:space="preserve">31 - Planejamento de Metodologia</t>
  </si>
  <si>
    <t xml:space="preserve">32 - Adequação metodológica</t>
  </si>
  <si>
    <t xml:space="preserve">33 - Validação de aplicação de metodologia</t>
  </si>
  <si>
    <t xml:space="preserve">34 - Apostila</t>
  </si>
  <si>
    <t xml:space="preserve">35 - Manual</t>
  </si>
  <si>
    <t xml:space="preserve">36 - Documentação do Sistema</t>
  </si>
  <si>
    <t xml:space="preserve">37 - Curso presencial</t>
  </si>
  <si>
    <t xml:space="preserve">38 - Workshop</t>
  </si>
  <si>
    <t xml:space="preserve">39 - Treinamento automatizado</t>
  </si>
  <si>
    <t xml:space="preserve">40 - Treinamento áudio visual</t>
  </si>
  <si>
    <t xml:space="preserve">41 - Apoio para atendimento de usuários '</t>
  </si>
  <si>
    <t xml:space="preserve">42 - Resultado de pesquisa</t>
  </si>
  <si>
    <t xml:space="preserve">43 - Levantamento de processos</t>
  </si>
  <si>
    <t xml:space="preserve">44 - Documentação de Processos</t>
  </si>
  <si>
    <t xml:space="preserve">45 - Melhoria de Processos</t>
  </si>
  <si>
    <t xml:space="preserve">46 - Análise e Controle de Processos</t>
  </si>
  <si>
    <t xml:space="preserve">47 - Automação de processos</t>
  </si>
  <si>
    <t xml:space="preserve">48 - Elaboração de artefatos ou instrumentos de suporte para processo por campo</t>
  </si>
  <si>
    <t xml:space="preserve">49 - Teste de processo automatizado</t>
  </si>
  <si>
    <t xml:space="preserve">50 - Triagem de Demandas</t>
  </si>
  <si>
    <t xml:space="preserve">51 - Painel de demandas</t>
  </si>
  <si>
    <t xml:space="preserve">52 - Priorização de Demandas</t>
  </si>
  <si>
    <t xml:space="preserve">Tipo de Sistema</t>
  </si>
  <si>
    <t xml:space="preserve">Expoente</t>
  </si>
  <si>
    <t xml:space="preserve">Sistema Comum – Mainframe</t>
  </si>
  <si>
    <t xml:space="preserve">Desenvolvimento de sistema com alto grau de reuso ou manutenção evolutiva</t>
  </si>
  <si>
    <t xml:space="preserve">Sistema Comum – WEB ou Cliente Servidor</t>
  </si>
  <si>
    <t xml:space="preserve">Se o projeto OO não for novidade para equipe, não tiver o desenvolvimento de componentes reusáveis, considerar sistema comum</t>
  </si>
  <si>
    <t xml:space="preserve">Sistema Cliente/Servidor</t>
  </si>
  <si>
    <t xml:space="preserve">Com alta complexidade arquitetural e integração com outros sistemas</t>
  </si>
  <si>
    <t xml:space="preserve">Sistemas Gerenciais complexos</t>
  </si>
  <si>
    <t xml:space="preserve">Com muitas integrações, Datawarehousing, Geoprocessamento, Workflow</t>
  </si>
  <si>
    <t xml:space="preserve">Software Básico, Frameworks, Sistemas Comerciais</t>
  </si>
  <si>
    <t xml:space="preserve">Software Militar</t>
  </si>
</sst>
</file>

<file path=xl/styles.xml><?xml version="1.0" encoding="utf-8"?>
<styleSheet xmlns="http://schemas.openxmlformats.org/spreadsheetml/2006/main">
  <numFmts count="10">
    <numFmt numFmtId="164" formatCode="General"/>
    <numFmt numFmtId="165" formatCode="D/M/YYYY"/>
    <numFmt numFmtId="166" formatCode="0%"/>
    <numFmt numFmtId="167" formatCode="0.00"/>
    <numFmt numFmtId="168" formatCode="@"/>
    <numFmt numFmtId="169" formatCode="_-* #,##0.00_-;\-* #,##0.00_-;_-* \-??_-;_-@_-"/>
    <numFmt numFmtId="170" formatCode="_-&quot;R$ &quot;* #,##0.00_-;&quot;-R$ &quot;* #,##0.00_-;_-&quot;R$ &quot;* \-??_-;_-@_-"/>
    <numFmt numFmtId="171" formatCode="_-* #,##0_-;\-* #,##0_-;_-* \-??_-;_-@_-"/>
    <numFmt numFmtId="172" formatCode="0"/>
    <numFmt numFmtId="173" formatCode="0.0"/>
  </numFmts>
  <fonts count="41">
    <font>
      <sz val="10"/>
      <name val="Arial"/>
      <family val="0"/>
      <charset val="1"/>
    </font>
    <font>
      <sz val="10"/>
      <name val="Arial"/>
      <family val="0"/>
    </font>
    <font>
      <sz val="10"/>
      <name val="Arial"/>
      <family val="0"/>
    </font>
    <font>
      <sz val="10"/>
      <name val="Arial"/>
      <family val="0"/>
    </font>
    <font>
      <sz val="12"/>
      <name val="Times New Roman"/>
      <family val="0"/>
    </font>
    <font>
      <b val="true"/>
      <sz val="11"/>
      <color rgb="FF000000"/>
      <name val="Calibri"/>
      <family val="0"/>
    </font>
    <font>
      <sz val="11"/>
      <name val="Times New Roman"/>
      <family val="0"/>
    </font>
    <font>
      <sz val="11"/>
      <color rgb="FF000000"/>
      <name val="Calibri"/>
      <family val="0"/>
    </font>
    <font>
      <sz val="11"/>
      <name val="Calibri"/>
      <family val="2"/>
      <charset val="1"/>
    </font>
    <font>
      <i val="true"/>
      <sz val="10"/>
      <name val="Verdana"/>
      <family val="2"/>
      <charset val="1"/>
    </font>
    <font>
      <b val="true"/>
      <sz val="18"/>
      <name val="Verdana"/>
      <family val="2"/>
      <charset val="1"/>
    </font>
    <font>
      <sz val="10"/>
      <name val="Verdana"/>
      <family val="2"/>
      <charset val="1"/>
    </font>
    <font>
      <b val="true"/>
      <sz val="12"/>
      <name val="Calibri"/>
      <family val="2"/>
      <charset val="1"/>
    </font>
    <font>
      <b val="true"/>
      <sz val="11"/>
      <name val="Calibri"/>
      <family val="2"/>
      <charset val="1"/>
    </font>
    <font>
      <b val="true"/>
      <sz val="9"/>
      <color rgb="FF000000"/>
      <name val="Tahoma"/>
      <family val="2"/>
      <charset val="1"/>
    </font>
    <font>
      <sz val="9"/>
      <color rgb="FF000000"/>
      <name val="Tahoma"/>
      <family val="2"/>
      <charset val="1"/>
    </font>
    <font>
      <sz val="10"/>
      <name val="Arial"/>
      <family val="2"/>
      <charset val="1"/>
    </font>
    <font>
      <b val="true"/>
      <sz val="10"/>
      <name val="Verdana"/>
      <family val="2"/>
      <charset val="1"/>
    </font>
    <font>
      <sz val="14"/>
      <name val="Arial"/>
      <family val="2"/>
      <charset val="1"/>
    </font>
    <font>
      <b val="true"/>
      <sz val="11"/>
      <name val="Verdana"/>
      <family val="2"/>
      <charset val="1"/>
    </font>
    <font>
      <b val="true"/>
      <sz val="16"/>
      <name val="Verdana"/>
      <family val="2"/>
      <charset val="1"/>
    </font>
    <font>
      <b val="true"/>
      <sz val="14"/>
      <color rgb="FF0070C0"/>
      <name val="Verdana"/>
      <family val="2"/>
      <charset val="1"/>
    </font>
    <font>
      <b val="true"/>
      <sz val="10"/>
      <name val="Arial"/>
      <family val="2"/>
      <charset val="1"/>
    </font>
    <font>
      <b val="true"/>
      <sz val="12"/>
      <name val="Arial"/>
      <family val="2"/>
      <charset val="1"/>
    </font>
    <font>
      <sz val="11"/>
      <name val="Arial"/>
      <family val="2"/>
      <charset val="1"/>
    </font>
    <font>
      <b val="true"/>
      <sz val="11"/>
      <color rgb="FF000000"/>
      <name val="Calibri"/>
      <family val="2"/>
      <charset val="1"/>
    </font>
    <font>
      <b val="true"/>
      <sz val="10"/>
      <color rgb="FF000000"/>
      <name val="Calibri"/>
      <family val="2"/>
      <charset val="1"/>
    </font>
    <font>
      <b val="true"/>
      <sz val="10"/>
      <name val="Calibri"/>
      <family val="2"/>
      <charset val="1"/>
    </font>
    <font>
      <sz val="11"/>
      <color rgb="FF000000"/>
      <name val="Calibri"/>
      <family val="2"/>
      <charset val="1"/>
    </font>
    <font>
      <b val="true"/>
      <sz val="14"/>
      <color rgb="FF000000"/>
      <name val="Calibri"/>
      <family val="2"/>
      <charset val="1"/>
    </font>
    <font>
      <sz val="12"/>
      <name val="Calibri"/>
      <family val="2"/>
      <charset val="1"/>
    </font>
    <font>
      <sz val="10"/>
      <name val="Calibri"/>
      <family val="2"/>
      <charset val="1"/>
    </font>
    <font>
      <b val="true"/>
      <sz val="11"/>
      <color rgb="FFBFBFBF"/>
      <name val="Calibri"/>
      <family val="2"/>
      <charset val="1"/>
    </font>
    <font>
      <b val="true"/>
      <sz val="9"/>
      <color rgb="FF000000"/>
      <name val="Segoe UI"/>
      <family val="2"/>
      <charset val="1"/>
    </font>
    <font>
      <sz val="9"/>
      <color rgb="FF000000"/>
      <name val="Segoe UI"/>
      <family val="2"/>
      <charset val="1"/>
    </font>
    <font>
      <sz val="10"/>
      <name val="Arial"/>
      <family val="2"/>
    </font>
    <font>
      <sz val="7"/>
      <color rgb="FF000000"/>
      <name val="Calibri"/>
      <family val="2"/>
    </font>
    <font>
      <b val="true"/>
      <sz val="10"/>
      <color rgb="FF000000"/>
      <name val="Calibri"/>
      <family val="2"/>
    </font>
    <font>
      <sz val="10"/>
      <color rgb="FF000000"/>
      <name val="Calibri"/>
      <family val="2"/>
    </font>
    <font>
      <b val="true"/>
      <sz val="7"/>
      <color rgb="FF231F20"/>
      <name val="TimesNewRomanPS-BoldMT"/>
      <family val="0"/>
      <charset val="1"/>
    </font>
    <font>
      <sz val="7"/>
      <color rgb="FF231F20"/>
      <name val="Times New Roman"/>
      <family val="1"/>
      <charset val="1"/>
    </font>
  </fonts>
  <fills count="10">
    <fill>
      <patternFill patternType="none"/>
    </fill>
    <fill>
      <patternFill patternType="gray125"/>
    </fill>
    <fill>
      <patternFill patternType="solid">
        <fgColor rgb="FFD9D9D9"/>
        <bgColor rgb="FFD7E4BD"/>
      </patternFill>
    </fill>
    <fill>
      <patternFill patternType="solid">
        <fgColor rgb="FFF2F2F2"/>
        <bgColor rgb="FFFFFFFF"/>
      </patternFill>
    </fill>
    <fill>
      <patternFill patternType="solid">
        <fgColor rgb="FFFFFF00"/>
        <bgColor rgb="FFFFFF00"/>
      </patternFill>
    </fill>
    <fill>
      <patternFill patternType="solid">
        <fgColor rgb="FF9BBB59"/>
        <bgColor rgb="FF98B855"/>
      </patternFill>
    </fill>
    <fill>
      <patternFill patternType="solid">
        <fgColor rgb="FFFFFFFF"/>
        <bgColor rgb="FFF2F2F2"/>
      </patternFill>
    </fill>
    <fill>
      <patternFill patternType="solid">
        <fgColor rgb="FFBFBFBF"/>
        <bgColor rgb="FFC4BD97"/>
      </patternFill>
    </fill>
    <fill>
      <patternFill patternType="solid">
        <fgColor rgb="FFC4BD97"/>
        <bgColor rgb="FFBFBFBF"/>
      </patternFill>
    </fill>
    <fill>
      <patternFill patternType="solid">
        <fgColor rgb="FFA6A6A6"/>
        <bgColor rgb="FFC4BD97"/>
      </patternFill>
    </fill>
  </fills>
  <borders count="43">
    <border diagonalUp="false" diagonalDown="false">
      <left/>
      <right/>
      <top/>
      <bottom/>
      <diagonal/>
    </border>
    <border diagonalUp="false" diagonalDown="false">
      <left/>
      <right/>
      <top/>
      <bottom style="thin"/>
      <diagonal/>
    </border>
    <border diagonalUp="false" diagonalDown="false">
      <left style="thin"/>
      <right style="thin"/>
      <top style="thin"/>
      <bottom style="thin"/>
      <diagonal/>
    </border>
    <border diagonalUp="false" diagonalDown="false">
      <left style="thin"/>
      <right style="thin"/>
      <top/>
      <bottom style="thin"/>
      <diagonal/>
    </border>
    <border diagonalUp="false" diagonalDown="false">
      <left style="thin"/>
      <right/>
      <top/>
      <bottom/>
      <diagonal/>
    </border>
    <border diagonalUp="false" diagonalDown="false">
      <left style="thin"/>
      <right/>
      <top/>
      <bottom style="thin"/>
      <diagonal/>
    </border>
    <border diagonalUp="false" diagonalDown="false">
      <left style="thin"/>
      <right style="thin"/>
      <top/>
      <bottom/>
      <diagonal/>
    </border>
    <border diagonalUp="false" diagonalDown="false">
      <left style="thin"/>
      <right/>
      <top style="thin"/>
      <bottom style="thin"/>
      <diagonal/>
    </border>
    <border diagonalUp="false" diagonalDown="false">
      <left style="medium"/>
      <right style="medium"/>
      <top style="thin"/>
      <bottom style="thin"/>
      <diagonal/>
    </border>
    <border diagonalUp="false" diagonalDown="false">
      <left/>
      <right/>
      <top style="thin"/>
      <bottom style="thin"/>
      <diagonal/>
    </border>
    <border diagonalUp="false" diagonalDown="false">
      <left style="medium"/>
      <right style="thin"/>
      <top style="thin"/>
      <bottom style="thin"/>
      <diagonal/>
    </border>
    <border diagonalUp="false" diagonalDown="false">
      <left/>
      <right style="thin"/>
      <top style="thin"/>
      <bottom style="thin"/>
      <diagonal/>
    </border>
    <border diagonalUp="false" diagonalDown="false">
      <left style="medium"/>
      <right style="thin"/>
      <top style="thin"/>
      <bottom style="medium"/>
      <diagonal/>
    </border>
    <border diagonalUp="false" diagonalDown="false">
      <left style="thin"/>
      <right style="thin"/>
      <top style="thin"/>
      <bottom/>
      <diagonal/>
    </border>
    <border diagonalUp="false" diagonalDown="false">
      <left style="medium"/>
      <right style="medium"/>
      <top style="medium"/>
      <bottom style="medium"/>
      <diagonal/>
    </border>
    <border diagonalUp="false" diagonalDown="false">
      <left style="medium"/>
      <right/>
      <top style="medium"/>
      <bottom style="medium"/>
      <diagonal/>
    </border>
    <border diagonalUp="false" diagonalDown="false">
      <left/>
      <right style="medium"/>
      <top style="medium"/>
      <bottom style="medium"/>
      <diagonal/>
    </border>
    <border diagonalUp="false" diagonalDown="false">
      <left style="medium"/>
      <right style="thin"/>
      <top style="medium"/>
      <bottom style="thin"/>
      <diagonal/>
    </border>
    <border diagonalUp="false" diagonalDown="false">
      <left style="thin"/>
      <right style="medium"/>
      <top style="medium"/>
      <bottom style="thin"/>
      <diagonal/>
    </border>
    <border diagonalUp="false" diagonalDown="false">
      <left style="thin"/>
      <right style="medium"/>
      <top style="thin"/>
      <bottom style="thin"/>
      <diagonal/>
    </border>
    <border diagonalUp="false" diagonalDown="false">
      <left/>
      <right/>
      <top style="medium"/>
      <bottom style="medium"/>
      <diagonal/>
    </border>
    <border diagonalUp="false" diagonalDown="false">
      <left style="medium"/>
      <right style="medium"/>
      <top style="medium"/>
      <bottom/>
      <diagonal/>
    </border>
    <border diagonalUp="false" diagonalDown="false">
      <left style="medium"/>
      <right style="medium"/>
      <top/>
      <bottom style="medium"/>
      <diagonal/>
    </border>
    <border diagonalUp="false" diagonalDown="false">
      <left style="thin"/>
      <right style="medium"/>
      <top style="thin"/>
      <bottom style="medium"/>
      <diagonal/>
    </border>
    <border diagonalUp="false" diagonalDown="false">
      <left style="medium"/>
      <right style="thin"/>
      <top style="medium"/>
      <bottom/>
      <diagonal/>
    </border>
    <border diagonalUp="false" diagonalDown="false">
      <left style="thin"/>
      <right style="medium"/>
      <top style="medium"/>
      <bottom/>
      <diagonal/>
    </border>
    <border diagonalUp="false" diagonalDown="false">
      <left style="medium"/>
      <right/>
      <top style="medium"/>
      <bottom/>
      <diagonal/>
    </border>
    <border diagonalUp="false" diagonalDown="false">
      <left/>
      <right style="medium"/>
      <top style="medium"/>
      <bottom/>
      <diagonal/>
    </border>
    <border diagonalUp="false" diagonalDown="false">
      <left style="medium"/>
      <right/>
      <top style="medium"/>
      <bottom style="thin"/>
      <diagonal/>
    </border>
    <border diagonalUp="false" diagonalDown="false">
      <left style="thin"/>
      <right style="thin"/>
      <top style="medium"/>
      <bottom style="thin"/>
      <diagonal/>
    </border>
    <border diagonalUp="false" diagonalDown="false">
      <left style="medium"/>
      <right/>
      <top/>
      <bottom style="thin"/>
      <diagonal/>
    </border>
    <border diagonalUp="false" diagonalDown="false">
      <left style="medium"/>
      <right style="thin"/>
      <top/>
      <bottom style="thin"/>
      <diagonal/>
    </border>
    <border diagonalUp="false" diagonalDown="false">
      <left style="thin"/>
      <right style="medium"/>
      <top/>
      <bottom style="thin"/>
      <diagonal/>
    </border>
    <border diagonalUp="false" diagonalDown="false">
      <left style="medium"/>
      <right/>
      <top style="thin"/>
      <bottom style="medium"/>
      <diagonal/>
    </border>
    <border diagonalUp="false" diagonalDown="false">
      <left style="medium"/>
      <right style="thin"/>
      <top style="medium"/>
      <bottom style="medium"/>
      <diagonal/>
    </border>
    <border diagonalUp="false" diagonalDown="false">
      <left/>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style="thin"/>
      <top/>
      <bottom style="thin"/>
      <diagonal/>
    </border>
    <border diagonalUp="false" diagonalDown="false">
      <left/>
      <right style="medium"/>
      <top style="thin"/>
      <bottom style="medium"/>
      <diagonal/>
    </border>
    <border diagonalUp="false" diagonalDown="false">
      <left style="thin"/>
      <right style="thin"/>
      <top style="thin"/>
      <bottom style="medium"/>
      <diagonal/>
    </border>
    <border diagonalUp="false" diagonalDown="false">
      <left/>
      <right style="thin"/>
      <top style="thin"/>
      <bottom style="medium"/>
      <diagonal/>
    </border>
    <border diagonalUp="false" diagonalDown="false">
      <left/>
      <right style="medium"/>
      <top/>
      <bottom style="mediu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169" fontId="0" fillId="0" borderId="0" applyFont="true" applyBorder="false" applyAlignment="true" applyProtection="false">
      <alignment horizontal="general" vertical="bottom" textRotation="0" wrapText="false" indent="0" shrinkToFit="false"/>
    </xf>
    <xf numFmtId="41" fontId="1" fillId="0" borderId="0" applyFont="true" applyBorder="false" applyAlignment="false" applyProtection="false"/>
    <xf numFmtId="170" fontId="0" fillId="0" borderId="0" applyFont="true" applyBorder="false" applyAlignment="true" applyProtection="false">
      <alignment horizontal="general" vertical="bottom" textRotation="0" wrapText="false" indent="0" shrinkToFit="false"/>
    </xf>
    <xf numFmtId="42" fontId="1" fillId="0" borderId="0" applyFont="true" applyBorder="false" applyAlignment="false" applyProtection="false"/>
    <xf numFmtId="166" fontId="0" fillId="0" borderId="0" applyFont="true" applyBorder="false" applyAlignment="true" applyProtection="false">
      <alignment horizontal="general" vertical="bottom" textRotation="0" wrapText="false" indent="0" shrinkToFit="false"/>
    </xf>
  </cellStyleXfs>
  <cellXfs count="266">
    <xf numFmtId="164" fontId="0" fillId="0" borderId="0" xfId="0" applyFont="fals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true" applyProtection="true">
      <alignment horizontal="general" vertical="center" textRotation="0" wrapText="false" indent="0" shrinkToFit="false"/>
      <protection locked="false" hidden="false"/>
    </xf>
    <xf numFmtId="164" fontId="9" fillId="0" borderId="1" xfId="0" applyFont="true" applyBorder="true" applyAlignment="true" applyProtection="true">
      <alignment horizontal="left" vertical="bottom" textRotation="0" wrapText="false" indent="1" shrinkToFit="false"/>
      <protection locked="true" hidden="true"/>
    </xf>
    <xf numFmtId="164" fontId="10" fillId="0" borderId="1" xfId="0" applyFont="true" applyBorder="true" applyAlignment="true" applyProtection="true">
      <alignment horizontal="right" vertical="center" textRotation="0" wrapText="true" indent="0" shrinkToFit="false"/>
      <protection locked="false" hidden="true"/>
    </xf>
    <xf numFmtId="164" fontId="11" fillId="0" borderId="0" xfId="0" applyFont="true" applyBorder="false" applyAlignment="true" applyProtection="true">
      <alignment horizontal="general" vertical="bottom" textRotation="0" wrapText="false" indent="0" shrinkToFit="false"/>
      <protection locked="false" hidden="false"/>
    </xf>
    <xf numFmtId="164" fontId="11" fillId="0" borderId="0" xfId="0" applyFont="true" applyBorder="false" applyAlignment="false" applyProtection="true">
      <alignment horizontal="general" vertical="bottom" textRotation="0" wrapText="false" indent="0" shrinkToFit="false"/>
      <protection locked="false" hidden="true"/>
    </xf>
    <xf numFmtId="164" fontId="12" fillId="2" borderId="2" xfId="0" applyFont="true" applyBorder="true" applyAlignment="true" applyProtection="true">
      <alignment horizontal="center" vertical="center" textRotation="0" wrapText="false" indent="0" shrinkToFit="false"/>
      <protection locked="false" hidden="false"/>
    </xf>
    <xf numFmtId="164" fontId="13" fillId="0" borderId="2" xfId="0" applyFont="true" applyBorder="true" applyAlignment="true" applyProtection="true">
      <alignment horizontal="left" vertical="center" textRotation="0" wrapText="false" indent="0" shrinkToFit="false"/>
      <protection locked="false" hidden="false"/>
    </xf>
    <xf numFmtId="164" fontId="8" fillId="0" borderId="2" xfId="0" applyFont="true" applyBorder="true" applyAlignment="true" applyProtection="true">
      <alignment horizontal="left" vertical="center" textRotation="0" wrapText="false" indent="0" shrinkToFit="false"/>
      <protection locked="false" hidden="false"/>
    </xf>
    <xf numFmtId="164" fontId="8" fillId="3" borderId="2" xfId="0" applyFont="true" applyBorder="true" applyAlignment="true" applyProtection="true">
      <alignment horizontal="left" vertical="center" textRotation="0" wrapText="false" indent="0" shrinkToFit="false"/>
      <protection locked="true" hidden="false"/>
    </xf>
    <xf numFmtId="165" fontId="8" fillId="3" borderId="2" xfId="0" applyFont="true" applyBorder="true" applyAlignment="true" applyProtection="true">
      <alignment horizontal="left" vertical="center" textRotation="0" wrapText="false" indent="0" shrinkToFit="false"/>
      <protection locked="true" hidden="false"/>
    </xf>
    <xf numFmtId="164" fontId="8" fillId="0" borderId="2" xfId="0" applyFont="true" applyBorder="true" applyAlignment="true" applyProtection="true">
      <alignment horizontal="left" vertical="top" textRotation="0" wrapText="false" indent="0" shrinkToFit="false"/>
      <protection locked="false" hidden="false"/>
    </xf>
    <xf numFmtId="164" fontId="8" fillId="3" borderId="2" xfId="0" applyFont="true" applyBorder="true" applyAlignment="true" applyProtection="true">
      <alignment horizontal="center" vertical="center" textRotation="0" wrapText="false" indent="0" shrinkToFit="false"/>
      <protection locked="true" hidden="false"/>
    </xf>
    <xf numFmtId="164" fontId="13" fillId="3" borderId="2" xfId="0" applyFont="true" applyBorder="true" applyAlignment="true" applyProtection="true">
      <alignment horizontal="center" vertical="center" textRotation="0" wrapText="true" indent="0" shrinkToFit="false"/>
      <protection locked="false" hidden="false"/>
    </xf>
    <xf numFmtId="164" fontId="13" fillId="0" borderId="2" xfId="0" applyFont="true" applyBorder="true" applyAlignment="true" applyProtection="true">
      <alignment horizontal="general" vertical="center" textRotation="0" wrapText="false" indent="0" shrinkToFit="false"/>
      <protection locked="false" hidden="false"/>
    </xf>
    <xf numFmtId="166" fontId="8" fillId="0" borderId="3" xfId="19" applyFont="true" applyBorder="true" applyAlignment="true" applyProtection="true">
      <alignment horizontal="center" vertical="center" textRotation="0" wrapText="false" indent="0" shrinkToFit="false"/>
      <protection locked="false" hidden="false"/>
    </xf>
    <xf numFmtId="166" fontId="8" fillId="0" borderId="2" xfId="19" applyFont="true" applyBorder="true" applyAlignment="true" applyProtection="true">
      <alignment horizontal="center" vertical="center" textRotation="0" wrapText="false" indent="0" shrinkToFit="false"/>
      <protection locked="false" hidden="false"/>
    </xf>
    <xf numFmtId="167" fontId="8" fillId="3" borderId="2" xfId="0" applyFont="true" applyBorder="true" applyAlignment="true" applyProtection="true">
      <alignment horizontal="center" vertical="center" textRotation="0" wrapText="false" indent="0" shrinkToFit="false"/>
      <protection locked="true" hidden="false"/>
    </xf>
    <xf numFmtId="164" fontId="12" fillId="3" borderId="2" xfId="0" applyFont="true" applyBorder="true" applyAlignment="true" applyProtection="true">
      <alignment horizontal="center" vertical="center" textRotation="0" wrapText="false" indent="0" shrinkToFit="false"/>
      <protection locked="false" hidden="false"/>
    </xf>
    <xf numFmtId="167" fontId="12" fillId="3" borderId="2" xfId="0" applyFont="true" applyBorder="true" applyAlignment="true" applyProtection="true">
      <alignment horizontal="center" vertical="center" textRotation="0" wrapText="false" indent="0" shrinkToFit="false"/>
      <protection locked="true" hidden="false"/>
    </xf>
    <xf numFmtId="164" fontId="12" fillId="3" borderId="2" xfId="0" applyFont="true" applyBorder="true" applyAlignment="true" applyProtection="true">
      <alignment horizontal="right" vertical="center" textRotation="0" wrapText="false" indent="0" shrinkToFit="false"/>
      <protection locked="false" hidden="false"/>
    </xf>
    <xf numFmtId="166" fontId="12" fillId="3" borderId="2" xfId="19" applyFont="true" applyBorder="true" applyAlignment="true" applyProtection="true">
      <alignment horizontal="center" vertical="center" textRotation="0" wrapText="false" indent="0" shrinkToFit="false"/>
      <protection locked="true" hidden="false"/>
    </xf>
    <xf numFmtId="164" fontId="12" fillId="0" borderId="0" xfId="0" applyFont="true" applyBorder="true" applyAlignment="true" applyProtection="true">
      <alignment horizontal="right" vertical="center" textRotation="0" wrapText="false" indent="0" shrinkToFit="false"/>
      <protection locked="false" hidden="false"/>
    </xf>
    <xf numFmtId="166" fontId="12" fillId="0" borderId="0" xfId="19" applyFont="true" applyBorder="true" applyAlignment="true" applyProtection="true">
      <alignment horizontal="center" vertical="center" textRotation="0" wrapText="false" indent="0" shrinkToFit="false"/>
      <protection locked="false" hidden="false"/>
    </xf>
    <xf numFmtId="164" fontId="12" fillId="3" borderId="2" xfId="0" applyFont="true" applyBorder="true" applyAlignment="true" applyProtection="true">
      <alignment horizontal="general" vertical="center" textRotation="0" wrapText="false" indent="0" shrinkToFit="false"/>
      <protection locked="false" hidden="false"/>
    </xf>
    <xf numFmtId="167" fontId="12" fillId="0" borderId="2" xfId="0" applyFont="true" applyBorder="true" applyAlignment="true" applyProtection="true">
      <alignment horizontal="center" vertical="center" textRotation="0" wrapText="false" indent="0" shrinkToFit="false"/>
      <protection locked="false" hidden="false"/>
    </xf>
    <xf numFmtId="164" fontId="12" fillId="3" borderId="2" xfId="0" applyFont="true" applyBorder="true" applyAlignment="true" applyProtection="true">
      <alignment horizontal="left" vertical="center" textRotation="0" wrapText="false" indent="0" shrinkToFit="false"/>
      <protection locked="false" hidden="false"/>
    </xf>
    <xf numFmtId="164" fontId="0" fillId="0" borderId="0" xfId="0" applyFont="false" applyBorder="false" applyAlignment="true" applyProtection="true">
      <alignment horizontal="center" vertical="center" textRotation="0" wrapText="false" indent="0" shrinkToFit="false"/>
      <protection locked="false" hidden="false"/>
    </xf>
    <xf numFmtId="164" fontId="0" fillId="0" borderId="0" xfId="0" applyFont="false" applyBorder="false" applyAlignment="true" applyProtection="true">
      <alignment horizontal="general" vertical="center" textRotation="0" wrapText="false" indent="0" shrinkToFit="false"/>
      <protection locked="false" hidden="false"/>
    </xf>
    <xf numFmtId="164" fontId="0" fillId="0" borderId="0" xfId="0" applyFont="false" applyBorder="false" applyAlignment="true" applyProtection="true">
      <alignment horizontal="center" vertical="center" textRotation="0" wrapText="true" indent="0" shrinkToFit="false"/>
      <protection locked="false" hidden="false"/>
    </xf>
    <xf numFmtId="164" fontId="16" fillId="0" borderId="0" xfId="0" applyFont="true" applyBorder="false" applyAlignment="true" applyProtection="true">
      <alignment horizontal="general" vertical="center" textRotation="0" wrapText="true" indent="0" shrinkToFit="false"/>
      <protection locked="false" hidden="false"/>
    </xf>
    <xf numFmtId="164" fontId="0" fillId="0" borderId="0" xfId="0" applyFont="false" applyBorder="false" applyAlignment="true" applyProtection="true">
      <alignment horizontal="left" vertical="center" textRotation="0" wrapText="true" indent="0" shrinkToFit="false"/>
      <protection locked="false" hidden="false"/>
    </xf>
    <xf numFmtId="164" fontId="9" fillId="0" borderId="1" xfId="0" applyFont="true" applyBorder="true" applyAlignment="true" applyProtection="true">
      <alignment horizontal="left" vertical="bottom" textRotation="0" wrapText="false" indent="1" shrinkToFit="false"/>
      <protection locked="false" hidden="true"/>
    </xf>
    <xf numFmtId="164" fontId="10" fillId="0" borderId="1" xfId="0" applyFont="true" applyBorder="true" applyAlignment="true" applyProtection="true">
      <alignment horizontal="right" vertical="center" textRotation="0" wrapText="true" indent="0" shrinkToFit="false"/>
      <protection locked="false" hidden="false"/>
    </xf>
    <xf numFmtId="164" fontId="9" fillId="0" borderId="0" xfId="0" applyFont="true" applyBorder="true" applyAlignment="true" applyProtection="true">
      <alignment horizontal="left" vertical="center" textRotation="0" wrapText="false" indent="9" shrinkToFit="false"/>
      <protection locked="false" hidden="false"/>
    </xf>
    <xf numFmtId="164" fontId="10" fillId="0" borderId="0" xfId="0" applyFont="true" applyBorder="true" applyAlignment="true" applyProtection="true">
      <alignment horizontal="center" vertical="center" textRotation="0" wrapText="false" indent="0" shrinkToFit="false"/>
      <protection locked="false" hidden="false"/>
    </xf>
    <xf numFmtId="164" fontId="10" fillId="0" borderId="0" xfId="0" applyFont="true" applyBorder="true" applyAlignment="true" applyProtection="true">
      <alignment horizontal="left" vertical="center" textRotation="0" wrapText="true" indent="0" shrinkToFit="false"/>
      <protection locked="false" hidden="false"/>
    </xf>
    <xf numFmtId="168" fontId="10" fillId="0" borderId="0" xfId="0" applyFont="true" applyBorder="true" applyAlignment="true" applyProtection="true">
      <alignment horizontal="center" vertical="center" textRotation="0" wrapText="false" indent="0" shrinkToFit="false"/>
      <protection locked="false" hidden="false"/>
    </xf>
    <xf numFmtId="164" fontId="17" fillId="3" borderId="2" xfId="0" applyFont="true" applyBorder="true" applyAlignment="true" applyProtection="true">
      <alignment horizontal="right" vertical="center" textRotation="0" wrapText="false" indent="0" shrinkToFit="false"/>
      <protection locked="false" hidden="false"/>
    </xf>
    <xf numFmtId="164" fontId="10" fillId="4" borderId="2" xfId="0" applyFont="true" applyBorder="true" applyAlignment="true" applyProtection="true">
      <alignment horizontal="center" vertical="center" textRotation="0" wrapText="false" indent="0" shrinkToFit="false"/>
      <protection locked="false" hidden="false"/>
    </xf>
    <xf numFmtId="168" fontId="13" fillId="4" borderId="2" xfId="0" applyFont="true" applyBorder="true" applyAlignment="true" applyProtection="true">
      <alignment horizontal="center" vertical="center" textRotation="0" wrapText="false" indent="0" shrinkToFit="false"/>
      <protection locked="false" hidden="false"/>
    </xf>
    <xf numFmtId="164" fontId="18" fillId="0" borderId="2" xfId="0" applyFont="true" applyBorder="true" applyAlignment="true" applyProtection="true">
      <alignment horizontal="center" vertical="center" textRotation="0" wrapText="true" indent="0" shrinkToFit="false"/>
      <protection locked="false" hidden="false"/>
    </xf>
    <xf numFmtId="164" fontId="19" fillId="0" borderId="0" xfId="0" applyFont="true" applyBorder="true" applyAlignment="true" applyProtection="true">
      <alignment horizontal="center" vertical="center" textRotation="0" wrapText="false" indent="0" shrinkToFit="false"/>
      <protection locked="false" hidden="false"/>
    </xf>
    <xf numFmtId="165" fontId="13" fillId="4" borderId="2" xfId="0" applyFont="true" applyBorder="true" applyAlignment="true" applyProtection="true">
      <alignment horizontal="center" vertical="center" textRotation="0" wrapText="false" indent="0" shrinkToFit="false"/>
      <protection locked="false" hidden="false"/>
    </xf>
    <xf numFmtId="164" fontId="19" fillId="3" borderId="2" xfId="0" applyFont="true" applyBorder="true" applyAlignment="true" applyProtection="true">
      <alignment horizontal="right" vertical="center" textRotation="0" wrapText="false" indent="0" shrinkToFit="false"/>
      <protection locked="false" hidden="false"/>
    </xf>
    <xf numFmtId="169" fontId="20" fillId="4" borderId="2" xfId="15" applyFont="true" applyBorder="true" applyAlignment="true" applyProtection="true">
      <alignment horizontal="center" vertical="center" textRotation="0" wrapText="false" indent="0" shrinkToFit="false"/>
      <protection locked="true" hidden="false"/>
    </xf>
    <xf numFmtId="164" fontId="21" fillId="0" borderId="4" xfId="0" applyFont="true" applyBorder="true" applyAlignment="true" applyProtection="true">
      <alignment horizontal="center" vertical="center" textRotation="0" wrapText="true" indent="0" shrinkToFit="false"/>
      <protection locked="false" hidden="false"/>
    </xf>
    <xf numFmtId="164" fontId="19" fillId="0" borderId="5" xfId="0" applyFont="true" applyBorder="true" applyAlignment="true" applyProtection="true">
      <alignment horizontal="general" vertical="center" textRotation="0" wrapText="false" indent="0" shrinkToFit="false"/>
      <protection locked="false" hidden="false"/>
    </xf>
    <xf numFmtId="164" fontId="19" fillId="0" borderId="1" xfId="0" applyFont="true" applyBorder="true" applyAlignment="true" applyProtection="true">
      <alignment horizontal="general" vertical="center" textRotation="0" wrapText="false" indent="0" shrinkToFit="false"/>
      <protection locked="false" hidden="false"/>
    </xf>
    <xf numFmtId="164" fontId="19" fillId="0" borderId="1" xfId="0" applyFont="true" applyBorder="true" applyAlignment="true" applyProtection="true">
      <alignment horizontal="left" vertical="center" textRotation="0" wrapText="true" indent="0" shrinkToFit="false"/>
      <protection locked="false" hidden="false"/>
    </xf>
    <xf numFmtId="164" fontId="19" fillId="0" borderId="0" xfId="0" applyFont="true" applyBorder="true" applyAlignment="true" applyProtection="true">
      <alignment horizontal="general" vertical="center" textRotation="0" wrapText="false" indent="0" shrinkToFit="false"/>
      <protection locked="false" hidden="false"/>
    </xf>
    <xf numFmtId="164" fontId="19" fillId="0" borderId="0" xfId="0" applyFont="true" applyBorder="true" applyAlignment="true" applyProtection="true">
      <alignment horizontal="left" vertical="center" textRotation="0" wrapText="true" indent="0" shrinkToFit="false"/>
      <protection locked="false" hidden="false"/>
    </xf>
    <xf numFmtId="164" fontId="22" fillId="2" borderId="6" xfId="0" applyFont="true" applyBorder="true" applyAlignment="true" applyProtection="true">
      <alignment horizontal="center" vertical="center" textRotation="0" wrapText="false" indent="0" shrinkToFit="false"/>
      <protection locked="false" hidden="false"/>
    </xf>
    <xf numFmtId="164" fontId="22" fillId="2" borderId="3" xfId="0" applyFont="true" applyBorder="true" applyAlignment="true" applyProtection="true">
      <alignment horizontal="center" vertical="center" textRotation="0" wrapText="true" indent="0" shrinkToFit="false"/>
      <protection locked="false" hidden="false"/>
    </xf>
    <xf numFmtId="164" fontId="22" fillId="2" borderId="6" xfId="0" applyFont="true" applyBorder="true" applyAlignment="true" applyProtection="true">
      <alignment horizontal="center" vertical="center" textRotation="0" wrapText="true" indent="0" shrinkToFit="false"/>
      <protection locked="false" hidden="false"/>
    </xf>
    <xf numFmtId="164" fontId="22" fillId="2" borderId="2" xfId="0" applyFont="true" applyBorder="true" applyAlignment="true" applyProtection="true">
      <alignment horizontal="center" vertical="center" textRotation="0" wrapText="false" indent="0" shrinkToFit="false"/>
      <protection locked="false" hidden="false"/>
    </xf>
    <xf numFmtId="164" fontId="22" fillId="2" borderId="7" xfId="0" applyFont="true" applyBorder="true" applyAlignment="true" applyProtection="true">
      <alignment horizontal="center" vertical="center" textRotation="0" wrapText="false" indent="0" shrinkToFit="false"/>
      <protection locked="false" hidden="false"/>
    </xf>
    <xf numFmtId="164" fontId="22" fillId="2" borderId="8" xfId="0" applyFont="true" applyBorder="true" applyAlignment="true" applyProtection="true">
      <alignment horizontal="center" vertical="center" textRotation="0" wrapText="false" indent="0" shrinkToFit="false"/>
      <protection locked="false" hidden="false"/>
    </xf>
    <xf numFmtId="164" fontId="22" fillId="2" borderId="9" xfId="0" applyFont="true" applyBorder="true" applyAlignment="true" applyProtection="true">
      <alignment horizontal="general" vertical="center" textRotation="0" wrapText="false" indent="0" shrinkToFit="false"/>
      <protection locked="false" hidden="false"/>
    </xf>
    <xf numFmtId="164" fontId="23" fillId="0" borderId="0" xfId="0" applyFont="true" applyBorder="false" applyAlignment="true" applyProtection="true">
      <alignment horizontal="general" vertical="center" textRotation="0" wrapText="false" indent="0" shrinkToFit="false"/>
      <protection locked="false" hidden="false"/>
    </xf>
    <xf numFmtId="164" fontId="22" fillId="5" borderId="2" xfId="0" applyFont="true" applyBorder="true" applyAlignment="true" applyProtection="true">
      <alignment horizontal="center" vertical="center" textRotation="0" wrapText="false" indent="0" shrinkToFit="false"/>
      <protection locked="false" hidden="false"/>
    </xf>
    <xf numFmtId="164" fontId="22" fillId="5" borderId="2" xfId="0" applyFont="true" applyBorder="true" applyAlignment="true" applyProtection="true">
      <alignment horizontal="center" vertical="center" textRotation="0" wrapText="true" indent="0" shrinkToFit="false"/>
      <protection locked="false" hidden="false"/>
    </xf>
    <xf numFmtId="164" fontId="16" fillId="2" borderId="2" xfId="0" applyFont="true" applyBorder="true" applyAlignment="true" applyProtection="true">
      <alignment horizontal="center" vertical="center" textRotation="0" wrapText="true" indent="0" shrinkToFit="false"/>
      <protection locked="false" hidden="false"/>
    </xf>
    <xf numFmtId="164" fontId="16" fillId="2" borderId="7" xfId="0" applyFont="true" applyBorder="true" applyAlignment="true" applyProtection="true">
      <alignment horizontal="center" vertical="center" textRotation="0" wrapText="true" indent="0" shrinkToFit="false"/>
      <protection locked="false" hidden="false"/>
    </xf>
    <xf numFmtId="164" fontId="16" fillId="2" borderId="10" xfId="0" applyFont="true" applyBorder="true" applyAlignment="true" applyProtection="true">
      <alignment horizontal="center" vertical="center" textRotation="0" wrapText="true" indent="0" shrinkToFit="false"/>
      <protection locked="false" hidden="false"/>
    </xf>
    <xf numFmtId="164" fontId="22" fillId="2" borderId="11" xfId="0" applyFont="true" applyBorder="true" applyAlignment="true" applyProtection="true">
      <alignment horizontal="center" vertical="center" textRotation="0" wrapText="false" indent="0" shrinkToFit="false"/>
      <protection locked="false" hidden="false"/>
    </xf>
    <xf numFmtId="164" fontId="23" fillId="0" borderId="0" xfId="0" applyFont="true" applyBorder="false" applyAlignment="true" applyProtection="true">
      <alignment horizontal="center" vertical="center" textRotation="0" wrapText="false" indent="0" shrinkToFit="false"/>
      <protection locked="false" hidden="false"/>
    </xf>
    <xf numFmtId="164" fontId="16" fillId="0" borderId="2" xfId="0" applyFont="true" applyBorder="true" applyAlignment="true" applyProtection="true">
      <alignment horizontal="center" vertical="center" textRotation="0" wrapText="false" indent="0" shrinkToFit="false"/>
      <protection locked="false" hidden="false"/>
    </xf>
    <xf numFmtId="164" fontId="16" fillId="0" borderId="2" xfId="0" applyFont="true" applyBorder="true" applyAlignment="true" applyProtection="true">
      <alignment horizontal="left" vertical="center" textRotation="0" wrapText="false" indent="0" shrinkToFit="false"/>
      <protection locked="false" hidden="false"/>
    </xf>
    <xf numFmtId="164" fontId="16" fillId="3" borderId="2" xfId="0" applyFont="true" applyBorder="true" applyAlignment="true" applyProtection="true">
      <alignment horizontal="center" vertical="center" textRotation="0" wrapText="false" indent="0" shrinkToFit="false"/>
      <protection locked="true" hidden="false"/>
    </xf>
    <xf numFmtId="164" fontId="16" fillId="6" borderId="2" xfId="0" applyFont="true" applyBorder="true" applyAlignment="true" applyProtection="true">
      <alignment horizontal="center" vertical="center" textRotation="0" wrapText="true" indent="0" shrinkToFit="false"/>
      <protection locked="false" hidden="false"/>
    </xf>
    <xf numFmtId="164" fontId="16" fillId="6" borderId="2" xfId="0" applyFont="true" applyBorder="true" applyAlignment="true" applyProtection="true">
      <alignment horizontal="general" vertical="center" textRotation="0" wrapText="true" indent="0" shrinkToFit="false"/>
      <protection locked="false" hidden="false"/>
    </xf>
    <xf numFmtId="164" fontId="16" fillId="6" borderId="2" xfId="0" applyFont="true" applyBorder="true" applyAlignment="true" applyProtection="true">
      <alignment horizontal="center" vertical="center" textRotation="0" wrapText="false" indent="0" shrinkToFit="false"/>
      <protection locked="false" hidden="false"/>
    </xf>
    <xf numFmtId="164" fontId="16" fillId="3" borderId="7" xfId="0" applyFont="true" applyBorder="true" applyAlignment="true" applyProtection="true">
      <alignment horizontal="left" vertical="center" textRotation="0" wrapText="true" indent="0" shrinkToFit="false"/>
      <protection locked="false" hidden="false"/>
    </xf>
    <xf numFmtId="164" fontId="16" fillId="6" borderId="10" xfId="0" applyFont="true" applyBorder="true" applyAlignment="true" applyProtection="true">
      <alignment horizontal="center" vertical="center" textRotation="0" wrapText="false" indent="0" shrinkToFit="false"/>
      <protection locked="false" hidden="false"/>
    </xf>
    <xf numFmtId="164" fontId="16" fillId="3" borderId="2" xfId="0" applyFont="true" applyBorder="true" applyAlignment="true" applyProtection="true">
      <alignment horizontal="left" vertical="center" textRotation="0" wrapText="true" indent="0" shrinkToFit="false"/>
      <protection locked="false" hidden="false"/>
    </xf>
    <xf numFmtId="164" fontId="16" fillId="6" borderId="11" xfId="0" applyFont="true" applyBorder="true" applyAlignment="true" applyProtection="true">
      <alignment horizontal="general" vertical="center" textRotation="0" wrapText="true" indent="0" shrinkToFit="false"/>
      <protection locked="false" hidden="false"/>
    </xf>
    <xf numFmtId="164" fontId="16" fillId="2" borderId="2" xfId="0" applyFont="true" applyBorder="true" applyAlignment="true" applyProtection="true">
      <alignment horizontal="center" vertical="center" textRotation="0" wrapText="true" indent="0" shrinkToFit="false"/>
      <protection locked="true" hidden="false"/>
    </xf>
    <xf numFmtId="164" fontId="16" fillId="2" borderId="2" xfId="0" applyFont="true" applyBorder="true" applyAlignment="true" applyProtection="true">
      <alignment horizontal="general" vertical="center" textRotation="0" wrapText="true" indent="0" shrinkToFit="false"/>
      <protection locked="false" hidden="false"/>
    </xf>
    <xf numFmtId="164" fontId="24" fillId="0" borderId="0" xfId="0" applyFont="true" applyBorder="false" applyAlignment="true" applyProtection="true">
      <alignment horizontal="general" vertical="center" textRotation="0" wrapText="false" indent="0" shrinkToFit="false"/>
      <protection locked="false" hidden="false"/>
    </xf>
    <xf numFmtId="164" fontId="24" fillId="0" borderId="2" xfId="0" applyFont="true" applyBorder="true" applyAlignment="true" applyProtection="true">
      <alignment horizontal="center" vertical="center" textRotation="0" wrapText="false" indent="0" shrinkToFit="false"/>
      <protection locked="false" hidden="false"/>
    </xf>
    <xf numFmtId="164" fontId="22" fillId="2" borderId="2" xfId="0" applyFont="true" applyBorder="true" applyAlignment="true" applyProtection="true">
      <alignment horizontal="center" vertical="center" textRotation="0" wrapText="true" indent="0" shrinkToFit="false"/>
      <protection locked="true" hidden="false"/>
    </xf>
    <xf numFmtId="164" fontId="16" fillId="6" borderId="12" xfId="0" applyFont="true" applyBorder="true" applyAlignment="true" applyProtection="true">
      <alignment horizontal="center" vertical="center" textRotation="0" wrapText="false" indent="0" shrinkToFit="false"/>
      <protection locked="false" hidden="false"/>
    </xf>
    <xf numFmtId="164" fontId="16" fillId="4" borderId="7" xfId="0" applyFont="true" applyBorder="true" applyAlignment="true" applyProtection="true">
      <alignment horizontal="general" vertical="center" textRotation="0" wrapText="false" indent="0" shrinkToFit="false"/>
      <protection locked="false" hidden="false"/>
    </xf>
    <xf numFmtId="164" fontId="16" fillId="4" borderId="9" xfId="0" applyFont="true" applyBorder="true" applyAlignment="true" applyProtection="true">
      <alignment horizontal="general" vertical="center" textRotation="0" wrapText="false" indent="0" shrinkToFit="false"/>
      <protection locked="false" hidden="false"/>
    </xf>
    <xf numFmtId="164" fontId="16" fillId="4" borderId="9" xfId="0" applyFont="true" applyBorder="true" applyAlignment="true" applyProtection="true">
      <alignment horizontal="left" vertical="center" textRotation="0" wrapText="true" indent="0" shrinkToFit="false"/>
      <protection locked="false" hidden="false"/>
    </xf>
    <xf numFmtId="164" fontId="16" fillId="4" borderId="1" xfId="0" applyFont="true" applyBorder="true" applyAlignment="true" applyProtection="true">
      <alignment horizontal="general" vertical="center" textRotation="0" wrapText="false" indent="0" shrinkToFit="false"/>
      <protection locked="false" hidden="false"/>
    </xf>
    <xf numFmtId="164" fontId="16" fillId="4" borderId="1" xfId="0" applyFont="true" applyBorder="true" applyAlignment="true" applyProtection="true">
      <alignment horizontal="left" vertical="center" textRotation="0" wrapText="true" indent="0" shrinkToFit="false"/>
      <protection locked="false" hidden="false"/>
    </xf>
    <xf numFmtId="164" fontId="16" fillId="4" borderId="11" xfId="0" applyFont="true" applyBorder="true" applyAlignment="true" applyProtection="true">
      <alignment horizontal="general" vertical="center" textRotation="0" wrapText="false" indent="0" shrinkToFit="false"/>
      <protection locked="false" hidden="false"/>
    </xf>
    <xf numFmtId="164" fontId="16" fillId="0" borderId="0" xfId="0" applyFont="true" applyBorder="false" applyAlignment="true" applyProtection="true">
      <alignment horizontal="center" vertical="center" textRotation="0" wrapText="false" indent="0" shrinkToFit="false"/>
      <protection locked="false" hidden="false"/>
    </xf>
    <xf numFmtId="164" fontId="16" fillId="0" borderId="0" xfId="0" applyFont="true" applyBorder="false" applyAlignment="true" applyProtection="true">
      <alignment horizontal="general" vertical="center" textRotation="0" wrapText="false" indent="0" shrinkToFit="false"/>
      <protection locked="false" hidden="false"/>
    </xf>
    <xf numFmtId="164" fontId="16" fillId="0" borderId="0" xfId="0" applyFont="true" applyBorder="false" applyAlignment="true" applyProtection="true">
      <alignment horizontal="center" vertical="center" textRotation="0" wrapText="true" indent="0" shrinkToFit="false"/>
      <protection locked="false" hidden="false"/>
    </xf>
    <xf numFmtId="164" fontId="16" fillId="0" borderId="0" xfId="0" applyFont="true" applyBorder="false" applyAlignment="true" applyProtection="true">
      <alignment horizontal="left" vertical="center" textRotation="0" wrapText="true" indent="0" shrinkToFit="false"/>
      <protection locked="false" hidden="false"/>
    </xf>
    <xf numFmtId="164" fontId="22" fillId="3" borderId="3" xfId="0" applyFont="true" applyBorder="true" applyAlignment="true" applyProtection="true">
      <alignment horizontal="center" vertical="center" textRotation="0" wrapText="true" indent="0" shrinkToFit="false"/>
      <protection locked="false" hidden="false"/>
    </xf>
    <xf numFmtId="164" fontId="22" fillId="3" borderId="3" xfId="0" applyFont="true" applyBorder="true" applyAlignment="true" applyProtection="true">
      <alignment horizontal="center" vertical="center" textRotation="0" wrapText="false" indent="0" shrinkToFit="false"/>
      <protection locked="true" hidden="false"/>
    </xf>
    <xf numFmtId="164" fontId="22" fillId="0" borderId="3" xfId="0" applyFont="true" applyBorder="true" applyAlignment="true" applyProtection="true">
      <alignment horizontal="center" vertical="center" textRotation="0" wrapText="false" indent="0" shrinkToFit="false"/>
      <protection locked="false" hidden="false"/>
    </xf>
    <xf numFmtId="165" fontId="20" fillId="4" borderId="2" xfId="0" applyFont="true" applyBorder="true" applyAlignment="true" applyProtection="true">
      <alignment horizontal="center" vertical="center" textRotation="0" wrapText="false" indent="0" shrinkToFit="false"/>
      <protection locked="true" hidden="false"/>
    </xf>
    <xf numFmtId="164" fontId="19" fillId="0" borderId="5" xfId="0" applyFont="true" applyBorder="true" applyAlignment="true" applyProtection="true">
      <alignment horizontal="center" vertical="center" textRotation="0" wrapText="false" indent="0" shrinkToFit="false"/>
      <protection locked="false" hidden="false"/>
    </xf>
    <xf numFmtId="164" fontId="22" fillId="2" borderId="2" xfId="0" applyFont="true" applyBorder="true" applyAlignment="true" applyProtection="true">
      <alignment horizontal="center" vertical="center" textRotation="0" wrapText="true" indent="0" shrinkToFit="false"/>
      <protection locked="false" hidden="false"/>
    </xf>
    <xf numFmtId="164" fontId="22" fillId="2" borderId="5" xfId="0" applyFont="true" applyBorder="true" applyAlignment="true" applyProtection="true">
      <alignment horizontal="center" vertical="center" textRotation="0" wrapText="true" indent="0" shrinkToFit="false"/>
      <protection locked="false" hidden="false"/>
    </xf>
    <xf numFmtId="164" fontId="16" fillId="4" borderId="2" xfId="0" applyFont="true" applyBorder="true" applyAlignment="true" applyProtection="true">
      <alignment horizontal="center" vertical="center" textRotation="0" wrapText="false" indent="0" shrinkToFit="false"/>
      <protection locked="false" hidden="false"/>
    </xf>
    <xf numFmtId="164" fontId="16" fillId="6" borderId="2" xfId="0" applyFont="true" applyBorder="true" applyAlignment="true" applyProtection="true">
      <alignment horizontal="center" vertical="center" textRotation="0" wrapText="false" indent="0" shrinkToFit="false"/>
      <protection locked="true" hidden="false"/>
    </xf>
    <xf numFmtId="164" fontId="16" fillId="3" borderId="2" xfId="0" applyFont="true" applyBorder="true" applyAlignment="true" applyProtection="true">
      <alignment horizontal="center" vertical="center" textRotation="0" wrapText="true" indent="0" shrinkToFit="false"/>
      <protection locked="true" hidden="false"/>
    </xf>
    <xf numFmtId="164" fontId="16" fillId="6" borderId="2" xfId="0" applyFont="true" applyBorder="true" applyAlignment="true" applyProtection="true">
      <alignment horizontal="general" vertical="center" textRotation="0" wrapText="true" indent="0" shrinkToFit="false"/>
      <protection locked="true" hidden="false"/>
    </xf>
    <xf numFmtId="170" fontId="24" fillId="0" borderId="0" xfId="17" applyFont="true" applyBorder="true" applyAlignment="true" applyProtection="true">
      <alignment horizontal="general" vertical="center" textRotation="0" wrapText="false" indent="0" shrinkToFit="false"/>
      <protection locked="false" hidden="false"/>
    </xf>
    <xf numFmtId="164" fontId="10" fillId="0" borderId="0" xfId="0" applyFont="true" applyBorder="true" applyAlignment="true" applyProtection="true">
      <alignment horizontal="general" vertical="center" textRotation="0" wrapText="false" indent="0" shrinkToFit="false"/>
      <protection locked="false" hidden="false"/>
    </xf>
    <xf numFmtId="164" fontId="0" fillId="0" borderId="0" xfId="0" applyFont="false" applyBorder="true" applyAlignment="true" applyProtection="true">
      <alignment horizontal="general" vertical="center" textRotation="0" wrapText="false" indent="0" shrinkToFit="false"/>
      <protection locked="false" hidden="false"/>
    </xf>
    <xf numFmtId="164" fontId="9" fillId="0" borderId="4" xfId="0" applyFont="true" applyBorder="true" applyAlignment="true" applyProtection="true">
      <alignment horizontal="left" vertical="center" textRotation="0" wrapText="false" indent="9" shrinkToFit="false"/>
      <protection locked="false" hidden="false"/>
    </xf>
    <xf numFmtId="164" fontId="17" fillId="3" borderId="2" xfId="0" applyFont="true" applyBorder="true" applyAlignment="true" applyProtection="true">
      <alignment horizontal="center" vertical="center" textRotation="0" wrapText="false" indent="0" shrinkToFit="false"/>
      <protection locked="false" hidden="false"/>
    </xf>
    <xf numFmtId="164" fontId="22" fillId="3" borderId="2" xfId="0" applyFont="true" applyBorder="true" applyAlignment="true" applyProtection="true">
      <alignment horizontal="right" vertical="center" textRotation="0" wrapText="true" indent="0" shrinkToFit="false"/>
      <protection locked="false" hidden="false"/>
    </xf>
    <xf numFmtId="164" fontId="0" fillId="0" borderId="1" xfId="0" applyFont="false" applyBorder="true" applyAlignment="true" applyProtection="true">
      <alignment horizontal="general" vertical="center" textRotation="0" wrapText="false" indent="0" shrinkToFit="false"/>
      <protection locked="false" hidden="false"/>
    </xf>
    <xf numFmtId="164" fontId="10" fillId="0" borderId="0" xfId="0" applyFont="true" applyBorder="true" applyAlignment="true" applyProtection="true">
      <alignment horizontal="general" vertical="center" textRotation="0" wrapText="true" indent="0" shrinkToFit="false"/>
      <protection locked="false" hidden="false"/>
    </xf>
    <xf numFmtId="164" fontId="20" fillId="4" borderId="2" xfId="0" applyFont="true" applyBorder="true" applyAlignment="true" applyProtection="true">
      <alignment horizontal="center" vertical="center" textRotation="0" wrapText="false" indent="0" shrinkToFit="false"/>
      <protection locked="true" hidden="false"/>
    </xf>
    <xf numFmtId="164" fontId="0" fillId="0" borderId="9" xfId="0" applyFont="false" applyBorder="true" applyAlignment="true" applyProtection="true">
      <alignment horizontal="general" vertical="center" textRotation="0" wrapText="false" indent="0" shrinkToFit="false"/>
      <protection locked="false" hidden="false"/>
    </xf>
    <xf numFmtId="164" fontId="19" fillId="0" borderId="9" xfId="0" applyFont="true" applyBorder="true" applyAlignment="true" applyProtection="true">
      <alignment horizontal="center" vertical="center" textRotation="0" wrapText="false" indent="0" shrinkToFit="false"/>
      <protection locked="false" hidden="false"/>
    </xf>
    <xf numFmtId="164" fontId="22" fillId="2" borderId="13" xfId="0" applyFont="true" applyBorder="true" applyAlignment="true" applyProtection="true">
      <alignment horizontal="center" vertical="center" textRotation="0" wrapText="true" indent="0" shrinkToFit="false"/>
      <protection locked="false" hidden="false"/>
    </xf>
    <xf numFmtId="164" fontId="22" fillId="2" borderId="3" xfId="0" applyFont="true" applyBorder="true" applyAlignment="true" applyProtection="true">
      <alignment horizontal="center" vertical="center" textRotation="0" wrapText="false" indent="0" shrinkToFit="false"/>
      <protection locked="false" hidden="false"/>
    </xf>
    <xf numFmtId="164" fontId="16" fillId="6" borderId="7" xfId="0" applyFont="true" applyBorder="true" applyAlignment="true" applyProtection="true">
      <alignment horizontal="center" vertical="center" textRotation="0" wrapText="true" indent="0" shrinkToFit="false"/>
      <protection locked="false" hidden="false"/>
    </xf>
    <xf numFmtId="167" fontId="16" fillId="3" borderId="2" xfId="0" applyFont="true" applyBorder="true" applyAlignment="true" applyProtection="true">
      <alignment horizontal="center" vertical="center" textRotation="0" wrapText="true" indent="0" shrinkToFit="false"/>
      <protection locked="true" hidden="false"/>
    </xf>
    <xf numFmtId="164" fontId="16" fillId="0" borderId="2" xfId="0" applyFont="true" applyBorder="true" applyAlignment="true" applyProtection="true">
      <alignment horizontal="general" vertical="center" textRotation="0" wrapText="true" indent="0" shrinkToFit="false"/>
      <protection locked="false" hidden="false"/>
    </xf>
    <xf numFmtId="164" fontId="22" fillId="3" borderId="2" xfId="0" applyFont="true" applyBorder="true" applyAlignment="true" applyProtection="true">
      <alignment horizontal="right" vertical="center" textRotation="0" wrapText="false" indent="0" shrinkToFit="false"/>
      <protection locked="false" hidden="false"/>
    </xf>
    <xf numFmtId="164" fontId="22" fillId="3" borderId="2" xfId="0" applyFont="true" applyBorder="true" applyAlignment="true" applyProtection="true">
      <alignment horizontal="general" vertical="center" textRotation="0" wrapText="false" indent="0" shrinkToFit="false"/>
      <protection locked="true" hidden="false"/>
    </xf>
    <xf numFmtId="167" fontId="22" fillId="3" borderId="2" xfId="0" applyFont="true" applyBorder="true" applyAlignment="true" applyProtection="true">
      <alignment horizontal="center" vertical="center" textRotation="0" wrapText="true" indent="0" shrinkToFit="false"/>
      <protection locked="true" hidden="false"/>
    </xf>
    <xf numFmtId="164" fontId="9" fillId="0" borderId="0" xfId="0" applyFont="true" applyBorder="true" applyAlignment="true" applyProtection="true">
      <alignment horizontal="left" vertical="center" textRotation="0" wrapText="false" indent="0" shrinkToFit="false"/>
      <protection locked="false" hidden="false"/>
    </xf>
    <xf numFmtId="165" fontId="20" fillId="0" borderId="0" xfId="0" applyFont="true" applyBorder="true" applyAlignment="true" applyProtection="true">
      <alignment horizontal="center" vertical="center" textRotation="0" wrapText="false" indent="0" shrinkToFit="false"/>
      <protection locked="false" hidden="false"/>
    </xf>
    <xf numFmtId="164" fontId="16" fillId="3" borderId="2" xfId="0" applyFont="true" applyBorder="true" applyAlignment="true" applyProtection="true">
      <alignment horizontal="center" vertical="center" textRotation="0" wrapText="true" indent="0" shrinkToFit="false"/>
      <protection locked="false" hidden="false"/>
    </xf>
    <xf numFmtId="164" fontId="22" fillId="3" borderId="3" xfId="0" applyFont="true" applyBorder="true" applyAlignment="true" applyProtection="true">
      <alignment horizontal="center" vertical="center" textRotation="0" wrapText="false" indent="0" shrinkToFit="false"/>
      <protection locked="false" hidden="false"/>
    </xf>
    <xf numFmtId="164" fontId="0" fillId="0" borderId="1" xfId="0" applyFont="false" applyBorder="true" applyAlignment="true" applyProtection="true">
      <alignment horizontal="center" vertical="center" textRotation="0" wrapText="false" indent="0" shrinkToFit="false"/>
      <protection locked="false" hidden="false"/>
    </xf>
    <xf numFmtId="164" fontId="22" fillId="2" borderId="1" xfId="0" applyFont="true" applyBorder="true" applyAlignment="true" applyProtection="true">
      <alignment horizontal="center" vertical="center" textRotation="0" wrapText="false" indent="0" shrinkToFit="false"/>
      <protection locked="false" hidden="false"/>
    </xf>
    <xf numFmtId="164" fontId="0" fillId="0" borderId="2" xfId="0" applyFont="false" applyBorder="true" applyAlignment="true" applyProtection="true">
      <alignment horizontal="center" vertical="center" textRotation="0" wrapText="false" indent="0" shrinkToFit="false"/>
      <protection locked="false" hidden="false"/>
    </xf>
    <xf numFmtId="167" fontId="0" fillId="0" borderId="2" xfId="0" applyFont="false" applyBorder="true" applyAlignment="true" applyProtection="true">
      <alignment horizontal="center" vertical="center" textRotation="0" wrapText="false" indent="0" shrinkToFit="false"/>
      <protection locked="false" hidden="false"/>
    </xf>
    <xf numFmtId="164" fontId="16" fillId="0" borderId="2" xfId="0" applyFont="true" applyBorder="true" applyAlignment="true" applyProtection="true">
      <alignment horizontal="center" vertical="center" textRotation="0" wrapText="true" indent="0" shrinkToFit="false"/>
      <protection locked="false" hidden="false"/>
    </xf>
    <xf numFmtId="164" fontId="0" fillId="0" borderId="0" xfId="0"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true" applyProtection="true">
      <alignment horizontal="center" vertical="bottom" textRotation="0" wrapText="false" indent="0" shrinkToFit="false"/>
      <protection locked="false" hidden="false"/>
    </xf>
    <xf numFmtId="164" fontId="9" fillId="0" borderId="0" xfId="0" applyFont="true" applyBorder="false" applyAlignment="false" applyProtection="true">
      <alignment horizontal="general" vertical="bottom" textRotation="0" wrapText="false" indent="0" shrinkToFit="false"/>
      <protection locked="false" hidden="false"/>
    </xf>
    <xf numFmtId="164" fontId="10" fillId="0" borderId="0" xfId="0" applyFont="true" applyBorder="true" applyAlignment="true" applyProtection="true">
      <alignment horizontal="right" vertical="center" textRotation="0" wrapText="true" indent="0" shrinkToFit="false"/>
      <protection locked="false" hidden="false"/>
    </xf>
    <xf numFmtId="164" fontId="12" fillId="6" borderId="14" xfId="0" applyFont="true" applyBorder="true" applyAlignment="true" applyProtection="true">
      <alignment horizontal="center" vertical="bottom" textRotation="0" wrapText="false" indent="0" shrinkToFit="false"/>
      <protection locked="true" hidden="false"/>
    </xf>
    <xf numFmtId="164" fontId="8" fillId="0" borderId="0" xfId="0" applyFont="true" applyBorder="false" applyAlignment="false" applyProtection="true">
      <alignment horizontal="general" vertical="bottom" textRotation="0" wrapText="false" indent="0" shrinkToFit="false"/>
      <protection locked="true" hidden="false"/>
    </xf>
    <xf numFmtId="164" fontId="12" fillId="6" borderId="14" xfId="0" applyFont="true" applyBorder="true" applyAlignment="true" applyProtection="true">
      <alignment horizontal="center" vertical="center" textRotation="0" wrapText="false" indent="0" shrinkToFit="false"/>
      <protection locked="true" hidden="false"/>
    </xf>
    <xf numFmtId="164" fontId="25" fillId="7" borderId="15" xfId="0" applyFont="true" applyBorder="true" applyAlignment="true" applyProtection="true">
      <alignment horizontal="right" vertical="center" textRotation="0" wrapText="false" indent="0" shrinkToFit="false"/>
      <protection locked="true" hidden="false"/>
    </xf>
    <xf numFmtId="164" fontId="25" fillId="4" borderId="16" xfId="0" applyFont="true" applyBorder="true" applyAlignment="true" applyProtection="true">
      <alignment horizontal="center" vertical="center" textRotation="0" wrapText="false" indent="0" shrinkToFit="false"/>
      <protection locked="false" hidden="false"/>
    </xf>
    <xf numFmtId="164" fontId="25" fillId="7" borderId="17" xfId="0" applyFont="true" applyBorder="true" applyAlignment="true" applyProtection="true">
      <alignment horizontal="center" vertical="center" textRotation="0" wrapText="false" indent="0" shrinkToFit="false"/>
      <protection locked="true" hidden="false"/>
    </xf>
    <xf numFmtId="164" fontId="25" fillId="7" borderId="18" xfId="0" applyFont="true" applyBorder="true" applyAlignment="true" applyProtection="true">
      <alignment horizontal="center" vertical="center" textRotation="0" wrapText="true" indent="0" shrinkToFit="false"/>
      <protection locked="true" hidden="false"/>
    </xf>
    <xf numFmtId="164" fontId="25" fillId="7" borderId="18" xfId="0" applyFont="true" applyBorder="true" applyAlignment="true" applyProtection="true">
      <alignment horizontal="center" vertical="center" textRotation="0" wrapText="false" indent="0" shrinkToFit="false"/>
      <protection locked="true" hidden="false"/>
    </xf>
    <xf numFmtId="164" fontId="25" fillId="7" borderId="10" xfId="0" applyFont="true" applyBorder="true" applyAlignment="true" applyProtection="true">
      <alignment horizontal="center" vertical="center" textRotation="0" wrapText="false" indent="0" shrinkToFit="false"/>
      <protection locked="true" hidden="false"/>
    </xf>
    <xf numFmtId="165" fontId="13" fillId="4" borderId="19" xfId="0" applyFont="true" applyBorder="true" applyAlignment="true" applyProtection="true">
      <alignment horizontal="center" vertical="center" textRotation="0" wrapText="false" indent="0" shrinkToFit="false"/>
      <protection locked="false" hidden="false"/>
    </xf>
    <xf numFmtId="164" fontId="25" fillId="7" borderId="15" xfId="0" applyFont="true" applyBorder="true" applyAlignment="true" applyProtection="true">
      <alignment horizontal="center" vertical="center" textRotation="0" wrapText="true" indent="0" shrinkToFit="false"/>
      <protection locked="true" hidden="false"/>
    </xf>
    <xf numFmtId="164" fontId="26" fillId="4" borderId="20" xfId="0" applyFont="true" applyBorder="true" applyAlignment="true" applyProtection="true">
      <alignment horizontal="center" vertical="center" textRotation="0" wrapText="true" indent="0" shrinkToFit="false"/>
      <protection locked="false" hidden="false"/>
    </xf>
    <xf numFmtId="164" fontId="25" fillId="8" borderId="21" xfId="0" applyFont="true" applyBorder="true" applyAlignment="true" applyProtection="true">
      <alignment horizontal="center" vertical="center" textRotation="0" wrapText="true" indent="0" shrinkToFit="false"/>
      <protection locked="true" hidden="false"/>
    </xf>
    <xf numFmtId="164" fontId="27" fillId="7" borderId="2" xfId="0" applyFont="true" applyBorder="true" applyAlignment="true" applyProtection="true">
      <alignment horizontal="center" vertical="center" textRotation="0" wrapText="true" indent="0" shrinkToFit="false"/>
      <protection locked="true" hidden="false"/>
    </xf>
    <xf numFmtId="164" fontId="27" fillId="7" borderId="19" xfId="0" applyFont="true" applyBorder="true" applyAlignment="true" applyProtection="true">
      <alignment horizontal="center" vertical="center" textRotation="0" wrapText="true" indent="0" shrinkToFit="false"/>
      <protection locked="true" hidden="false"/>
    </xf>
    <xf numFmtId="171" fontId="25" fillId="3" borderId="19" xfId="0" applyFont="true" applyBorder="true" applyAlignment="true" applyProtection="true">
      <alignment horizontal="center" vertical="center" textRotation="0" wrapText="false" indent="0" shrinkToFit="false"/>
      <protection locked="true" hidden="false"/>
    </xf>
    <xf numFmtId="164" fontId="25" fillId="8" borderId="22" xfId="0" applyFont="true" applyBorder="true" applyAlignment="true" applyProtection="true">
      <alignment horizontal="center" vertical="center" textRotation="0" wrapText="true" indent="0" shrinkToFit="false"/>
      <protection locked="true" hidden="false"/>
    </xf>
    <xf numFmtId="164" fontId="25" fillId="7" borderId="12" xfId="0" applyFont="true" applyBorder="true" applyAlignment="true" applyProtection="true">
      <alignment horizontal="center" vertical="center" textRotation="0" wrapText="false" indent="0" shrinkToFit="false"/>
      <protection locked="true" hidden="false"/>
    </xf>
    <xf numFmtId="164" fontId="28" fillId="3" borderId="23" xfId="0" applyFont="true" applyBorder="true" applyAlignment="true" applyProtection="true">
      <alignment horizontal="center" vertical="center" textRotation="0" wrapText="false" indent="0" shrinkToFit="false"/>
      <protection locked="true" hidden="false"/>
    </xf>
    <xf numFmtId="164" fontId="26" fillId="4" borderId="16" xfId="0" applyFont="true" applyBorder="true" applyAlignment="true" applyProtection="true">
      <alignment horizontal="center" vertical="center" textRotation="0" wrapText="true" indent="0" shrinkToFit="false"/>
      <protection locked="false" hidden="false"/>
    </xf>
    <xf numFmtId="164" fontId="8" fillId="0" borderId="0" xfId="0" applyFont="true" applyBorder="true" applyAlignment="true" applyProtection="true">
      <alignment horizontal="center" vertical="bottom" textRotation="0" wrapText="false" indent="0" shrinkToFit="false"/>
      <protection locked="true" hidden="false"/>
    </xf>
    <xf numFmtId="164" fontId="13" fillId="9" borderId="24" xfId="0" applyFont="true" applyBorder="true" applyAlignment="true" applyProtection="true">
      <alignment horizontal="center" vertical="bottom" textRotation="0" wrapText="false" indent="0" shrinkToFit="false"/>
      <protection locked="true" hidden="false"/>
    </xf>
    <xf numFmtId="164" fontId="13" fillId="9" borderId="25" xfId="0" applyFont="true" applyBorder="true" applyAlignment="true" applyProtection="true">
      <alignment horizontal="center" vertical="bottom" textRotation="0" wrapText="false" indent="0" shrinkToFit="false"/>
      <protection locked="true" hidden="false"/>
    </xf>
    <xf numFmtId="164" fontId="25" fillId="7" borderId="26" xfId="0" applyFont="true" applyBorder="true" applyAlignment="true" applyProtection="true">
      <alignment horizontal="right" vertical="center" textRotation="0" wrapText="false" indent="0" shrinkToFit="false"/>
      <protection locked="true" hidden="false"/>
    </xf>
    <xf numFmtId="164" fontId="29" fillId="4" borderId="27" xfId="0" applyFont="true" applyBorder="true" applyAlignment="true" applyProtection="true">
      <alignment horizontal="center" vertical="center" textRotation="0" wrapText="false" indent="0" shrinkToFit="false"/>
      <protection locked="false" hidden="false"/>
    </xf>
    <xf numFmtId="164" fontId="13" fillId="9" borderId="28" xfId="0" applyFont="true" applyBorder="true" applyAlignment="true" applyProtection="true">
      <alignment horizontal="center" vertical="center" textRotation="0" wrapText="false" indent="0" shrinkToFit="false"/>
      <protection locked="true" hidden="false"/>
    </xf>
    <xf numFmtId="172" fontId="8" fillId="3" borderId="17" xfId="0" applyFont="true" applyBorder="true" applyAlignment="true" applyProtection="true">
      <alignment horizontal="right" vertical="center" textRotation="0" wrapText="false" indent="0" shrinkToFit="false"/>
      <protection locked="true" hidden="false"/>
    </xf>
    <xf numFmtId="172" fontId="8" fillId="3" borderId="18" xfId="0" applyFont="true" applyBorder="true" applyAlignment="true" applyProtection="true">
      <alignment horizontal="right" vertical="center" textRotation="0" wrapText="false" indent="0" shrinkToFit="false"/>
      <protection locked="true" hidden="false"/>
    </xf>
    <xf numFmtId="164" fontId="13" fillId="7" borderId="17" xfId="0" applyFont="true" applyBorder="true" applyAlignment="true" applyProtection="true">
      <alignment horizontal="center" vertical="center" textRotation="0" wrapText="true" indent="0" shrinkToFit="false"/>
      <protection locked="true" hidden="false"/>
    </xf>
    <xf numFmtId="164" fontId="13" fillId="7" borderId="29" xfId="0" applyFont="true" applyBorder="true" applyAlignment="true" applyProtection="true">
      <alignment horizontal="center" vertical="center" textRotation="0" wrapText="true" indent="0" shrinkToFit="false"/>
      <protection locked="true" hidden="false"/>
    </xf>
    <xf numFmtId="164" fontId="13" fillId="7" borderId="29" xfId="0" applyFont="true" applyBorder="true" applyAlignment="true" applyProtection="true">
      <alignment horizontal="center" vertical="center" textRotation="0" wrapText="false" indent="0" shrinkToFit="false"/>
      <protection locked="true" hidden="false"/>
    </xf>
    <xf numFmtId="164" fontId="13" fillId="7" borderId="18" xfId="0" applyFont="true" applyBorder="true" applyAlignment="true" applyProtection="true">
      <alignment horizontal="center" vertical="center" textRotation="0" wrapText="false" indent="0" shrinkToFit="false"/>
      <protection locked="true" hidden="false"/>
    </xf>
    <xf numFmtId="164" fontId="13" fillId="9" borderId="30" xfId="0" applyFont="true" applyBorder="true" applyAlignment="true" applyProtection="true">
      <alignment horizontal="center" vertical="center" textRotation="0" wrapText="false" indent="0" shrinkToFit="false"/>
      <protection locked="true" hidden="false"/>
    </xf>
    <xf numFmtId="167" fontId="8" fillId="3" borderId="31" xfId="0" applyFont="true" applyBorder="true" applyAlignment="true" applyProtection="true">
      <alignment horizontal="right" vertical="center" textRotation="0" wrapText="false" indent="0" shrinkToFit="false"/>
      <protection locked="true" hidden="false"/>
    </xf>
    <xf numFmtId="167" fontId="8" fillId="3" borderId="32" xfId="0" applyFont="true" applyBorder="true" applyAlignment="true" applyProtection="true">
      <alignment horizontal="right" vertical="center" textRotation="0" wrapText="false" indent="0" shrinkToFit="false"/>
      <protection locked="true" hidden="false"/>
    </xf>
    <xf numFmtId="164" fontId="13" fillId="7" borderId="2" xfId="0" applyFont="true" applyBorder="true" applyAlignment="true" applyProtection="true">
      <alignment horizontal="center" vertical="center" textRotation="0" wrapText="false" indent="0" shrinkToFit="false"/>
      <protection locked="true" hidden="false"/>
    </xf>
    <xf numFmtId="164" fontId="13" fillId="7" borderId="19" xfId="0" applyFont="true" applyBorder="true" applyAlignment="true" applyProtection="true">
      <alignment horizontal="center" vertical="center" textRotation="0" wrapText="false" indent="0" shrinkToFit="false"/>
      <protection locked="true" hidden="false"/>
    </xf>
    <xf numFmtId="164" fontId="12" fillId="8" borderId="33" xfId="0" applyFont="true" applyBorder="true" applyAlignment="true" applyProtection="true">
      <alignment horizontal="center" vertical="center" textRotation="0" wrapText="false" indent="0" shrinkToFit="false"/>
      <protection locked="true" hidden="false"/>
    </xf>
    <xf numFmtId="171" fontId="30" fillId="8" borderId="12" xfId="0" applyFont="true" applyBorder="true" applyAlignment="true" applyProtection="true">
      <alignment horizontal="center" vertical="center" textRotation="0" wrapText="false" indent="0" shrinkToFit="false"/>
      <protection locked="true" hidden="false"/>
    </xf>
    <xf numFmtId="173" fontId="30" fillId="8" borderId="23" xfId="0" applyFont="true" applyBorder="true" applyAlignment="true" applyProtection="true">
      <alignment horizontal="general" vertical="center" textRotation="0" wrapText="false" indent="0" shrinkToFit="false"/>
      <protection locked="true" hidden="false"/>
    </xf>
    <xf numFmtId="164" fontId="13" fillId="7" borderId="10" xfId="0" applyFont="true" applyBorder="true" applyAlignment="true" applyProtection="true">
      <alignment horizontal="center" vertical="center" textRotation="0" wrapText="false" indent="0" shrinkToFit="false"/>
      <protection locked="true" hidden="false"/>
    </xf>
    <xf numFmtId="166" fontId="8" fillId="3" borderId="2" xfId="19" applyFont="true" applyBorder="true" applyAlignment="true" applyProtection="true">
      <alignment horizontal="center" vertical="center" textRotation="0" wrapText="false" indent="0" shrinkToFit="false"/>
      <protection locked="true" hidden="false"/>
    </xf>
    <xf numFmtId="166" fontId="8" fillId="4" borderId="2" xfId="19" applyFont="true" applyBorder="true" applyAlignment="true" applyProtection="true">
      <alignment horizontal="center" vertical="center" textRotation="0" wrapText="false" indent="0" shrinkToFit="false"/>
      <protection locked="false" hidden="false"/>
    </xf>
    <xf numFmtId="171" fontId="8" fillId="3" borderId="2" xfId="15" applyFont="true" applyBorder="true" applyAlignment="true" applyProtection="true">
      <alignment horizontal="left" vertical="center" textRotation="0" wrapText="false" indent="0" shrinkToFit="false"/>
      <protection locked="true" hidden="false"/>
    </xf>
    <xf numFmtId="165" fontId="8" fillId="4" borderId="2" xfId="0" applyFont="true" applyBorder="true" applyAlignment="true" applyProtection="true">
      <alignment horizontal="center" vertical="bottom" textRotation="0" wrapText="false" indent="0" shrinkToFit="false"/>
      <protection locked="false" hidden="false"/>
    </xf>
    <xf numFmtId="165" fontId="8" fillId="3" borderId="19" xfId="0" applyFont="true" applyBorder="true" applyAlignment="true" applyProtection="true">
      <alignment horizontal="center" vertical="bottom" textRotation="0" wrapText="false" indent="0" shrinkToFit="false"/>
      <protection locked="true" hidden="false"/>
    </xf>
    <xf numFmtId="164" fontId="25" fillId="7" borderId="22" xfId="0" applyFont="true" applyBorder="true" applyAlignment="true" applyProtection="true">
      <alignment horizontal="center" vertical="center" textRotation="0" wrapText="false" indent="0" shrinkToFit="false"/>
      <protection locked="true" hidden="false"/>
    </xf>
    <xf numFmtId="166" fontId="28" fillId="7" borderId="2" xfId="19" applyFont="true" applyBorder="true" applyAlignment="true" applyProtection="true">
      <alignment horizontal="center" vertical="center" textRotation="0" wrapText="false" indent="0" shrinkToFit="false"/>
      <protection locked="true" hidden="false"/>
    </xf>
    <xf numFmtId="165" fontId="8" fillId="3" borderId="2" xfId="0" applyFont="true" applyBorder="true" applyAlignment="true" applyProtection="true">
      <alignment horizontal="center" vertical="bottom" textRotation="0" wrapText="false" indent="0" shrinkToFit="false"/>
      <protection locked="true" hidden="false"/>
    </xf>
    <xf numFmtId="164" fontId="13" fillId="7" borderId="34" xfId="0" applyFont="true" applyBorder="true" applyAlignment="true" applyProtection="true">
      <alignment horizontal="center" vertical="bottom" textRotation="0" wrapText="false" indent="0" shrinkToFit="false"/>
      <protection locked="true" hidden="false"/>
    </xf>
    <xf numFmtId="164" fontId="13" fillId="7" borderId="35" xfId="0" applyFont="true" applyBorder="true" applyAlignment="true" applyProtection="true">
      <alignment horizontal="center" vertical="bottom" textRotation="0" wrapText="false" indent="0" shrinkToFit="false"/>
      <protection locked="true" hidden="false"/>
    </xf>
    <xf numFmtId="164" fontId="13" fillId="7" borderId="36" xfId="0" applyFont="true" applyBorder="true" applyAlignment="true" applyProtection="true">
      <alignment horizontal="center" vertical="bottom" textRotation="0" wrapText="false" indent="0" shrinkToFit="false"/>
      <protection locked="true" hidden="false"/>
    </xf>
    <xf numFmtId="164" fontId="13" fillId="7" borderId="37" xfId="0" applyFont="true" applyBorder="true" applyAlignment="true" applyProtection="true">
      <alignment horizontal="center" vertical="bottom" textRotation="0" wrapText="false" indent="0" shrinkToFit="false"/>
      <protection locked="true" hidden="false"/>
    </xf>
    <xf numFmtId="164" fontId="13" fillId="7" borderId="31" xfId="0" applyFont="true" applyBorder="true" applyAlignment="true" applyProtection="true">
      <alignment horizontal="center" vertical="bottom" textRotation="0" wrapText="false" indent="0" shrinkToFit="false"/>
      <protection locked="true" hidden="false"/>
    </xf>
    <xf numFmtId="166" fontId="13" fillId="7" borderId="38" xfId="0" applyFont="true" applyBorder="true" applyAlignment="true" applyProtection="true">
      <alignment horizontal="center" vertical="bottom" textRotation="0" wrapText="false" indent="0" shrinkToFit="false"/>
      <protection locked="true" hidden="false"/>
    </xf>
    <xf numFmtId="171" fontId="13" fillId="3" borderId="38" xfId="0" applyFont="true" applyBorder="true" applyAlignment="true" applyProtection="true">
      <alignment horizontal="center" vertical="bottom" textRotation="0" wrapText="false" indent="0" shrinkToFit="false"/>
      <protection locked="true" hidden="false"/>
    </xf>
    <xf numFmtId="165" fontId="8" fillId="3" borderId="3" xfId="0" applyFont="true" applyBorder="true" applyAlignment="true" applyProtection="true">
      <alignment horizontal="center" vertical="bottom" textRotation="0" wrapText="false" indent="0" shrinkToFit="false"/>
      <protection locked="true" hidden="false"/>
    </xf>
    <xf numFmtId="165" fontId="8" fillId="3" borderId="32" xfId="0" applyFont="true" applyBorder="true" applyAlignment="true" applyProtection="true">
      <alignment horizontal="center" vertical="bottom" textRotation="0" wrapText="false" indent="0" shrinkToFit="false"/>
      <protection locked="true" hidden="false"/>
    </xf>
    <xf numFmtId="166" fontId="13" fillId="7" borderId="11" xfId="0" applyFont="true" applyBorder="true" applyAlignment="true" applyProtection="true">
      <alignment horizontal="center" vertical="bottom" textRotation="0" wrapText="false" indent="0" shrinkToFit="false"/>
      <protection locked="true" hidden="false"/>
    </xf>
    <xf numFmtId="171" fontId="13" fillId="3" borderId="11" xfId="0" applyFont="true" applyBorder="true" applyAlignment="true" applyProtection="true">
      <alignment horizontal="center" vertical="bottom" textRotation="0" wrapText="false" indent="0" shrinkToFit="false"/>
      <protection locked="true" hidden="false"/>
    </xf>
    <xf numFmtId="165" fontId="8" fillId="3" borderId="2" xfId="0" applyFont="true" applyBorder="true" applyAlignment="true" applyProtection="true">
      <alignment horizontal="center" vertical="center" textRotation="0" wrapText="false" indent="0" shrinkToFit="false"/>
      <protection locked="true" hidden="false"/>
    </xf>
    <xf numFmtId="164" fontId="25" fillId="7" borderId="33" xfId="0" applyFont="true" applyBorder="true" applyAlignment="true" applyProtection="true">
      <alignment horizontal="center" vertical="center" textRotation="0" wrapText="false" indent="0" shrinkToFit="false"/>
      <protection locked="true" hidden="false"/>
    </xf>
    <xf numFmtId="164" fontId="31" fillId="3" borderId="39" xfId="0" applyFont="true" applyBorder="true" applyAlignment="true" applyProtection="true">
      <alignment horizontal="center" vertical="center" textRotation="0" wrapText="true" indent="0" shrinkToFit="false"/>
      <protection locked="true" hidden="false"/>
    </xf>
    <xf numFmtId="171" fontId="32" fillId="7" borderId="12" xfId="19" applyFont="true" applyBorder="true" applyAlignment="true" applyProtection="true">
      <alignment horizontal="left" vertical="center" textRotation="0" wrapText="false" indent="0" shrinkToFit="false"/>
      <protection locked="true" hidden="false"/>
    </xf>
    <xf numFmtId="164" fontId="25" fillId="7" borderId="40" xfId="0" applyFont="true" applyBorder="true" applyAlignment="true" applyProtection="true">
      <alignment horizontal="right" vertical="bottom" textRotation="0" wrapText="false" indent="0" shrinkToFit="false"/>
      <protection locked="true" hidden="false"/>
    </xf>
    <xf numFmtId="166" fontId="13" fillId="3" borderId="40" xfId="19" applyFont="true" applyBorder="true" applyAlignment="true" applyProtection="true">
      <alignment horizontal="center" vertical="center" textRotation="0" wrapText="false" indent="0" shrinkToFit="false"/>
      <protection locked="true" hidden="false"/>
    </xf>
    <xf numFmtId="164" fontId="13" fillId="8" borderId="23" xfId="19" applyFont="true" applyBorder="true" applyAlignment="true" applyProtection="true">
      <alignment horizontal="left" vertical="center"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71" fontId="8"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true">
      <alignment horizontal="general" vertical="bottom" textRotation="0" wrapText="false" indent="0" shrinkToFit="false"/>
      <protection locked="false" hidden="false"/>
    </xf>
    <xf numFmtId="164" fontId="13" fillId="7" borderId="12" xfId="0" applyFont="true" applyBorder="true" applyAlignment="true" applyProtection="true">
      <alignment horizontal="center" vertical="center" textRotation="0" wrapText="false" indent="0" shrinkToFit="false"/>
      <protection locked="true" hidden="false"/>
    </xf>
    <xf numFmtId="166" fontId="13" fillId="7" borderId="41" xfId="0" applyFont="true" applyBorder="true" applyAlignment="true" applyProtection="true">
      <alignment horizontal="center" vertical="bottom" textRotation="0" wrapText="false" indent="0" shrinkToFit="false"/>
      <protection locked="true" hidden="false"/>
    </xf>
    <xf numFmtId="171" fontId="13" fillId="3" borderId="41" xfId="0" applyFont="true" applyBorder="true" applyAlignment="true" applyProtection="true">
      <alignment horizontal="center" vertical="bottom" textRotation="0" wrapText="false" indent="0" shrinkToFit="false"/>
      <protection locked="true" hidden="false"/>
    </xf>
    <xf numFmtId="165" fontId="8" fillId="3" borderId="40" xfId="0" applyFont="true" applyBorder="true" applyAlignment="true" applyProtection="true">
      <alignment horizontal="center" vertical="center" textRotation="0" wrapText="false" indent="0" shrinkToFit="false"/>
      <protection locked="true" hidden="false"/>
    </xf>
    <xf numFmtId="165" fontId="8" fillId="3" borderId="23" xfId="0" applyFont="true" applyBorder="true" applyAlignment="true" applyProtection="true">
      <alignment horizontal="center" vertical="bottom" textRotation="0" wrapText="false" indent="0" shrinkToFit="false"/>
      <protection locked="true" hidden="false"/>
    </xf>
    <xf numFmtId="164" fontId="8" fillId="0" borderId="0" xfId="0" applyFont="true" applyBorder="false" applyAlignment="true" applyProtection="true">
      <alignment horizontal="center" vertical="bottom" textRotation="0" wrapText="false" indent="0" shrinkToFit="false"/>
      <protection locked="false" hidden="false"/>
    </xf>
    <xf numFmtId="164" fontId="13" fillId="7" borderId="17" xfId="0" applyFont="true" applyBorder="true" applyAlignment="true" applyProtection="true">
      <alignment horizontal="center" vertical="bottom" textRotation="0" wrapText="true" indent="0" shrinkToFit="false"/>
      <protection locked="true" hidden="false"/>
    </xf>
    <xf numFmtId="164" fontId="13" fillId="7" borderId="18" xfId="0" applyFont="true" applyBorder="true" applyAlignment="true" applyProtection="true">
      <alignment horizontal="center" vertical="bottom" textRotation="0" wrapText="true" indent="0" shrinkToFit="false"/>
      <protection locked="true" hidden="false"/>
    </xf>
    <xf numFmtId="164" fontId="0" fillId="0" borderId="0" xfId="0" applyFont="false" applyBorder="false" applyAlignment="false" applyProtection="true">
      <alignment horizontal="general" vertical="bottom" textRotation="0" wrapText="false" indent="0" shrinkToFit="false"/>
      <protection locked="true" hidden="false"/>
    </xf>
    <xf numFmtId="164" fontId="28" fillId="2" borderId="10" xfId="0" applyFont="true" applyBorder="true" applyAlignment="true" applyProtection="true">
      <alignment horizontal="general" vertical="bottom" textRotation="0" wrapText="false" indent="0" shrinkToFit="false"/>
      <protection locked="true" hidden="false"/>
    </xf>
    <xf numFmtId="171" fontId="28" fillId="2" borderId="19" xfId="0" applyFont="true" applyBorder="true" applyAlignment="true" applyProtection="true">
      <alignment horizontal="general" vertical="bottom" textRotation="0" wrapText="false" indent="0" shrinkToFit="false"/>
      <protection locked="true" hidden="false"/>
    </xf>
    <xf numFmtId="164" fontId="28" fillId="2" borderId="12" xfId="0" applyFont="true" applyBorder="true" applyAlignment="true" applyProtection="true">
      <alignment horizontal="general" vertical="bottom" textRotation="0" wrapText="false" indent="0" shrinkToFit="false"/>
      <protection locked="true" hidden="false"/>
    </xf>
    <xf numFmtId="171" fontId="28" fillId="2" borderId="23" xfId="0" applyFont="true" applyBorder="true" applyAlignment="true" applyProtection="true">
      <alignment horizontal="general" vertical="bottom" textRotation="0" wrapText="false" indent="0" shrinkToFit="false"/>
      <protection locked="true" hidden="false"/>
    </xf>
    <xf numFmtId="164" fontId="22" fillId="9" borderId="17" xfId="0" applyFont="true" applyBorder="true" applyAlignment="true" applyProtection="true">
      <alignment horizontal="center" vertical="center" textRotation="0" wrapText="true" indent="0" shrinkToFit="false"/>
      <protection locked="true" hidden="false"/>
    </xf>
    <xf numFmtId="164" fontId="22" fillId="9" borderId="29" xfId="0" applyFont="true" applyBorder="true" applyAlignment="true" applyProtection="true">
      <alignment horizontal="center" vertical="center" textRotation="0" wrapText="true" indent="0" shrinkToFit="false"/>
      <protection locked="true" hidden="false"/>
    </xf>
    <xf numFmtId="164" fontId="22" fillId="9" borderId="18" xfId="0" applyFont="true" applyBorder="true" applyAlignment="true" applyProtection="true">
      <alignment horizontal="center" vertical="center" textRotation="0" wrapText="true" indent="0" shrinkToFit="false"/>
      <protection locked="true" hidden="false"/>
    </xf>
    <xf numFmtId="164" fontId="0" fillId="3" borderId="10" xfId="0" applyFont="true" applyBorder="true" applyAlignment="true" applyProtection="true">
      <alignment horizontal="general" vertical="bottom" textRotation="0" wrapText="false" indent="0" shrinkToFit="false"/>
      <protection locked="true" hidden="false"/>
    </xf>
    <xf numFmtId="171" fontId="0" fillId="3" borderId="2" xfId="15" applyFont="true" applyBorder="true" applyAlignment="true" applyProtection="true">
      <alignment horizontal="general" vertical="bottom" textRotation="0" wrapText="false" indent="0" shrinkToFit="false"/>
      <protection locked="true" hidden="false"/>
    </xf>
    <xf numFmtId="171" fontId="0" fillId="3" borderId="19" xfId="15" applyFont="true" applyBorder="true" applyAlignment="true" applyProtection="true">
      <alignment horizontal="general" vertical="bottom" textRotation="0" wrapText="false" indent="0" shrinkToFit="false"/>
      <protection locked="true" hidden="false"/>
    </xf>
    <xf numFmtId="171" fontId="0" fillId="8" borderId="2" xfId="15" applyFont="true" applyBorder="true" applyAlignment="true" applyProtection="true">
      <alignment horizontal="general" vertical="bottom" textRotation="0" wrapText="false" indent="0" shrinkToFit="false"/>
      <protection locked="true" hidden="false"/>
    </xf>
    <xf numFmtId="171" fontId="0" fillId="8" borderId="19" xfId="15" applyFont="true" applyBorder="true" applyAlignment="true" applyProtection="true">
      <alignment horizontal="general" vertical="bottom" textRotation="0" wrapText="false" indent="0" shrinkToFit="false"/>
      <protection locked="true" hidden="false"/>
    </xf>
    <xf numFmtId="164" fontId="0" fillId="3" borderId="12" xfId="0" applyFont="true" applyBorder="true" applyAlignment="true" applyProtection="true">
      <alignment horizontal="general" vertical="bottom" textRotation="0" wrapText="false" indent="0" shrinkToFit="false"/>
      <protection locked="true" hidden="false"/>
    </xf>
    <xf numFmtId="171" fontId="0" fillId="3" borderId="40" xfId="15" applyFont="true" applyBorder="true" applyAlignment="true" applyProtection="true">
      <alignment horizontal="general" vertical="bottom" textRotation="0" wrapText="false" indent="0" shrinkToFit="false"/>
      <protection locked="true" hidden="false"/>
    </xf>
    <xf numFmtId="171" fontId="0" fillId="3" borderId="23" xfId="15" applyFont="true" applyBorder="true" applyAlignment="true" applyProtection="true">
      <alignment horizontal="general" vertical="bottom" textRotation="0" wrapText="false" indent="0" shrinkToFit="false"/>
      <protection locked="true" hidden="false"/>
    </xf>
    <xf numFmtId="164" fontId="10" fillId="0" borderId="1" xfId="0" applyFont="true" applyBorder="true" applyAlignment="true" applyProtection="false">
      <alignment horizontal="right" vertical="center" textRotation="0" wrapText="true" indent="0" shrinkToFit="false"/>
      <protection locked="true" hidden="false"/>
    </xf>
    <xf numFmtId="164" fontId="10" fillId="0" borderId="0" xfId="0" applyFont="true" applyBorder="tru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4" fontId="22" fillId="0" borderId="0" xfId="0" applyFont="true" applyBorder="false" applyAlignment="false" applyProtection="false">
      <alignment horizontal="general" vertical="bottom" textRotation="0" wrapText="false" indent="0" shrinkToFit="false"/>
      <protection locked="true" hidden="false"/>
    </xf>
    <xf numFmtId="164" fontId="0" fillId="4" borderId="0" xfId="0" applyFont="false" applyBorder="false" applyAlignment="true" applyProtection="false">
      <alignment horizontal="center" vertical="bottom" textRotation="0" wrapText="false" indent="0" shrinkToFit="false"/>
      <protection locked="true" hidden="false"/>
    </xf>
    <xf numFmtId="164" fontId="13" fillId="2" borderId="2" xfId="0" applyFont="true" applyBorder="true" applyAlignment="true" applyProtection="false">
      <alignment horizontal="center" vertical="center" textRotation="0" wrapText="true" indent="0" shrinkToFit="false"/>
      <protection locked="true" hidden="false"/>
    </xf>
    <xf numFmtId="164" fontId="22" fillId="2" borderId="2" xfId="0" applyFont="true" applyBorder="true" applyAlignment="true" applyProtection="false">
      <alignment horizontal="center" vertical="bottom" textRotation="0" wrapText="false" indent="0" shrinkToFit="false"/>
      <protection locked="true" hidden="false"/>
    </xf>
    <xf numFmtId="164" fontId="13" fillId="2" borderId="2" xfId="0" applyFont="true" applyBorder="true" applyAlignment="true" applyProtection="false">
      <alignment horizontal="center" vertical="center" textRotation="0" wrapText="false" indent="0" shrinkToFit="false"/>
      <protection locked="true" hidden="false"/>
    </xf>
    <xf numFmtId="166" fontId="16" fillId="2" borderId="2" xfId="19" applyFont="true" applyBorder="true" applyAlignment="true" applyProtection="true">
      <alignment horizontal="general" vertical="bottom" textRotation="0" wrapText="false" indent="0" shrinkToFit="false"/>
      <protection locked="true" hidden="false"/>
    </xf>
    <xf numFmtId="164" fontId="16" fillId="6" borderId="2" xfId="0" applyFont="true" applyBorder="true" applyAlignment="true" applyProtection="false">
      <alignment horizontal="center" vertical="center" textRotation="0" wrapText="true" indent="0" shrinkToFit="false"/>
      <protection locked="true" hidden="false"/>
    </xf>
    <xf numFmtId="164" fontId="0" fillId="0" borderId="2" xfId="0" applyFont="false" applyBorder="true" applyAlignment="false" applyProtection="false">
      <alignment horizontal="general" vertical="bottom" textRotation="0" wrapText="false" indent="0" shrinkToFit="false"/>
      <protection locked="true" hidden="false"/>
    </xf>
    <xf numFmtId="164" fontId="22" fillId="6" borderId="2" xfId="0" applyFont="true" applyBorder="true" applyAlignment="true" applyProtection="false">
      <alignment horizontal="center" vertical="center" textRotation="0" wrapText="true" indent="0" shrinkToFit="false"/>
      <protection locked="true" hidden="false"/>
    </xf>
    <xf numFmtId="164" fontId="22" fillId="0" borderId="2"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left" vertical="center" textRotation="0" wrapText="false" indent="0" shrinkToFit="false"/>
      <protection locked="true" hidden="false"/>
    </xf>
    <xf numFmtId="173"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22" fillId="2" borderId="2" xfId="0" applyFont="true" applyBorder="true" applyAlignment="true" applyProtection="false">
      <alignment horizontal="center" vertical="center" textRotation="0" wrapText="false" indent="0" shrinkToFit="false"/>
      <protection locked="true" hidden="false"/>
    </xf>
    <xf numFmtId="164" fontId="22" fillId="2" borderId="14" xfId="0" applyFont="true" applyBorder="true" applyAlignment="true" applyProtection="false">
      <alignment horizontal="center" vertical="center" textRotation="0" wrapText="false" indent="0" shrinkToFit="false"/>
      <protection locked="true" hidden="false"/>
    </xf>
    <xf numFmtId="164" fontId="16" fillId="0" borderId="2" xfId="0" applyFont="true" applyBorder="true" applyAlignment="true" applyProtection="false">
      <alignment horizontal="general" vertical="center" textRotation="0" wrapText="false" indent="0" shrinkToFit="false"/>
      <protection locked="true" hidden="false"/>
    </xf>
    <xf numFmtId="164" fontId="16" fillId="0" borderId="2" xfId="0" applyFont="true" applyBorder="true" applyAlignment="true" applyProtection="false">
      <alignment horizontal="center" vertical="center" textRotation="0" wrapText="false" indent="0" shrinkToFit="false"/>
      <protection locked="true" hidden="false"/>
    </xf>
    <xf numFmtId="164" fontId="39" fillId="2" borderId="12" xfId="0" applyFont="true" applyBorder="true" applyAlignment="true" applyProtection="false">
      <alignment horizontal="center" vertical="center" textRotation="0" wrapText="true" indent="0" shrinkToFit="false"/>
      <protection locked="true" hidden="false"/>
    </xf>
    <xf numFmtId="164" fontId="39" fillId="2" borderId="40" xfId="0" applyFont="true" applyBorder="true" applyAlignment="true" applyProtection="false">
      <alignment horizontal="center" vertical="center" textRotation="0" wrapText="true" indent="0" shrinkToFit="false"/>
      <protection locked="true" hidden="false"/>
    </xf>
    <xf numFmtId="164" fontId="39" fillId="2" borderId="23" xfId="0" applyFont="true" applyBorder="true" applyAlignment="true" applyProtection="false">
      <alignment horizontal="center" vertical="center" textRotation="0" wrapText="true" indent="0" shrinkToFit="false"/>
      <protection locked="true" hidden="false"/>
    </xf>
    <xf numFmtId="167" fontId="0" fillId="0" borderId="2" xfId="0" applyFont="false" applyBorder="true" applyAlignment="true" applyProtection="false">
      <alignment horizontal="center" vertical="center" textRotation="0" wrapText="false" indent="0" shrinkToFit="false"/>
      <protection locked="true" hidden="false"/>
    </xf>
    <xf numFmtId="164" fontId="40" fillId="0" borderId="22" xfId="0" applyFont="true" applyBorder="true" applyAlignment="true" applyProtection="false">
      <alignment horizontal="general" vertical="center" textRotation="0" wrapText="true" indent="0" shrinkToFit="false"/>
      <protection locked="true" hidden="false"/>
    </xf>
    <xf numFmtId="164" fontId="40" fillId="0" borderId="42" xfId="0" applyFont="true" applyBorder="true" applyAlignment="true" applyProtection="false">
      <alignment horizontal="center" vertical="center" textRotation="0" wrapText="true" indent="0" shrinkToFit="false"/>
      <protection locked="true" hidden="false"/>
    </xf>
    <xf numFmtId="164" fontId="40" fillId="0" borderId="42" xfId="0" applyFont="true" applyBorder="true" applyAlignment="true" applyProtection="false">
      <alignment horizontal="general" vertical="center" textRotation="0" wrapText="true" indent="0" shrinkToFit="false"/>
      <protection locked="true" hidden="false"/>
    </xf>
    <xf numFmtId="164" fontId="16" fillId="0" borderId="2" xfId="0" applyFont="true" applyBorder="true" applyAlignment="true" applyProtection="false">
      <alignment horizontal="general" vertical="center" textRotation="0" wrapText="true" indent="0" shrinkToFit="false"/>
      <protection locked="true" hidden="false"/>
    </xf>
    <xf numFmtId="164" fontId="0" fillId="0" borderId="2" xfId="0" applyFont="false" applyBorder="true" applyAlignment="true" applyProtection="false">
      <alignment horizontal="general" vertical="center" textRotation="0" wrapText="false" indent="0" shrinkToFit="false"/>
      <protection locked="true" hidden="false"/>
    </xf>
    <xf numFmtId="164" fontId="16"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22" fillId="7" borderId="2" xfId="0" applyFont="true" applyBorder="true" applyAlignment="true" applyProtection="false">
      <alignment horizontal="center" vertical="center" textRotation="0" wrapText="false" indent="0" shrinkToFit="false"/>
      <protection locked="true" hidden="false"/>
    </xf>
    <xf numFmtId="164" fontId="22" fillId="7" borderId="2" xfId="0" applyFont="true" applyBorder="true" applyAlignment="true" applyProtection="false">
      <alignment horizontal="center" vertical="center" textRotation="0" wrapText="true" indent="0" shrinkToFit="false"/>
      <protection locked="true" hidden="false"/>
    </xf>
    <xf numFmtId="164" fontId="16" fillId="0" borderId="2" xfId="0" applyFont="true" applyBorder="true" applyAlignment="false" applyProtection="false">
      <alignment horizontal="general" vertical="bottom" textRotation="0" wrapText="false" indent="0" shrinkToFit="false"/>
      <protection locked="true" hidden="false"/>
    </xf>
    <xf numFmtId="164" fontId="16" fillId="0" borderId="2" xfId="0" applyFont="true" applyBorder="true" applyAlignment="true" applyProtection="false">
      <alignment horizontal="general" vertical="bottom" textRotation="0" wrapText="true" indent="0" shrinkToFit="false"/>
      <protection locked="true" hidden="false"/>
    </xf>
    <xf numFmtId="164" fontId="0" fillId="0" borderId="2" xfId="0" applyFont="false" applyBorder="true" applyAlignment="true" applyProtection="false">
      <alignment horizontal="center"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dxfs count="3">
    <dxf>
      <font>
        <name val="Arial"/>
        <charset val="1"/>
        <family val="0"/>
      </font>
    </dxf>
    <dxf>
      <fill>
        <patternFill>
          <bgColor rgb="FFD7E4BD"/>
        </patternFill>
      </fill>
    </dxf>
    <dxf>
      <fill>
        <patternFill>
          <bgColor rgb="FFD7E4BD"/>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9BBB59"/>
      <rgbColor rgb="FF800080"/>
      <rgbColor rgb="FF008080"/>
      <rgbColor rgb="FFBFBFBF"/>
      <rgbColor rgb="FF878787"/>
      <rgbColor rgb="FF558ED5"/>
      <rgbColor rgb="FFBE4B48"/>
      <rgbColor rgb="FFF2F2F2"/>
      <rgbColor rgb="FFCCFFFF"/>
      <rgbColor rgb="FF660066"/>
      <rgbColor rgb="FFFF8080"/>
      <rgbColor rgb="FF0070C0"/>
      <rgbColor rgb="FFD9D9D9"/>
      <rgbColor rgb="FF000080"/>
      <rgbColor rgb="FFFF00FF"/>
      <rgbColor rgb="FFFFFF00"/>
      <rgbColor rgb="FF00FFFF"/>
      <rgbColor rgb="FF800080"/>
      <rgbColor rgb="FF800000"/>
      <rgbColor rgb="FF008080"/>
      <rgbColor rgb="FF0000FF"/>
      <rgbColor rgb="FF00CCFF"/>
      <rgbColor rgb="FFCCFFFF"/>
      <rgbColor rgb="FFD7E4BD"/>
      <rgbColor rgb="FFFFFF99"/>
      <rgbColor rgb="FF99CCFF"/>
      <rgbColor rgb="FFFF99CC"/>
      <rgbColor rgb="FFCC99FF"/>
      <rgbColor rgb="FFC4BD97"/>
      <rgbColor rgb="FF4F81BD"/>
      <rgbColor rgb="FF33CCCC"/>
      <rgbColor rgb="FF98B855"/>
      <rgbColor rgb="FFFFC000"/>
      <rgbColor rgb="FFFF9900"/>
      <rgbColor rgb="FFE46C0A"/>
      <rgbColor rgb="FF8064A2"/>
      <rgbColor rgb="FFA6A6A6"/>
      <rgbColor rgb="FF003366"/>
      <rgbColor rgb="FF339966"/>
      <rgbColor rgb="FF003300"/>
      <rgbColor rgb="FF333300"/>
      <rgbColor rgb="FF993300"/>
      <rgbColor rgb="FF993366"/>
      <rgbColor rgb="FF333399"/>
      <rgbColor rgb="FF231F20"/>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sharedStrings" Target="sharedStrings.xml"/>
</Relationships>
</file>

<file path=xl/charts/chart1.xml><?xml version="1.0" encoding="utf-8"?>
<c:chartSpace xmlns:c="http://schemas.openxmlformats.org/drawingml/2006/chart" xmlns:a="http://schemas.openxmlformats.org/drawingml/2006/main" xmlns:r="http://schemas.openxmlformats.org/officeDocument/2006/relationships">
  <c:lang val="en-US"/>
  <c:roundedCorners val="0"/>
  <c:chart>
    <c:plotArea>
      <c:layout>
        <c:manualLayout>
          <c:layoutTarget val="inner"/>
          <c:xMode val="edge"/>
          <c:yMode val="edge"/>
          <c:x val="0.0224956542486111"/>
          <c:y val="0.0498347538702383"/>
          <c:w val="0.909642455434745"/>
          <c:h val="0.774830405287876"/>
        </c:manualLayout>
      </c:layout>
      <c:lineChart>
        <c:grouping val="standard"/>
        <c:varyColors val="0"/>
        <c:ser>
          <c:idx val="0"/>
          <c:order val="0"/>
          <c:tx>
            <c:strRef>
              <c:f>'Redução de Prazo'!$R$26</c:f>
              <c:strCache>
                <c:ptCount val="1"/>
                <c:pt idx="0">
                  <c:v>SISP</c:v>
                </c:pt>
              </c:strCache>
            </c:strRef>
          </c:tx>
          <c:spPr>
            <a:solidFill>
              <a:srgbClr val="be4b48"/>
            </a:solidFill>
            <a:ln w="19080">
              <a:solidFill>
                <a:srgbClr val="be4b48"/>
              </a:solidFill>
              <a:round/>
            </a:ln>
          </c:spPr>
          <c:marker>
            <c:symbol val="none"/>
          </c:marker>
          <c:dLbls>
            <c:numFmt formatCode="_-* #,##0_-;\-* #,##0_-;_-* \-??_-;_-@_-" sourceLinked="1"/>
            <c:dLblPos val="t"/>
            <c:showLegendKey val="0"/>
            <c:showVal val="1"/>
            <c:showCatName val="0"/>
            <c:showSerName val="0"/>
            <c:showPercent val="0"/>
            <c:showLeaderLines val="0"/>
          </c:dLbls>
          <c:cat>
            <c:strRef>
              <c:f>'Redução de Prazo'!$Q$27:$Q$86</c:f>
              <c:strCache>
                <c:ptCount val="60"/>
                <c:pt idx="0">
                  <c:v>-0,01</c:v>
                </c:pt>
                <c:pt idx="1">
                  <c:v>-0,02</c:v>
                </c:pt>
                <c:pt idx="2">
                  <c:v>-0,03</c:v>
                </c:pt>
                <c:pt idx="3">
                  <c:v>-0,04</c:v>
                </c:pt>
                <c:pt idx="4">
                  <c:v>-0,05</c:v>
                </c:pt>
                <c:pt idx="5">
                  <c:v>-0,06</c:v>
                </c:pt>
                <c:pt idx="6">
                  <c:v>-0,07</c:v>
                </c:pt>
                <c:pt idx="7">
                  <c:v>-0,08</c:v>
                </c:pt>
                <c:pt idx="8">
                  <c:v>-0,09</c:v>
                </c:pt>
                <c:pt idx="9">
                  <c:v>-0,1</c:v>
                </c:pt>
                <c:pt idx="10">
                  <c:v>-0,11</c:v>
                </c:pt>
                <c:pt idx="11">
                  <c:v>-0,12</c:v>
                </c:pt>
                <c:pt idx="12">
                  <c:v>-0,13</c:v>
                </c:pt>
                <c:pt idx="13">
                  <c:v>-0,14</c:v>
                </c:pt>
                <c:pt idx="14">
                  <c:v>-0,15</c:v>
                </c:pt>
                <c:pt idx="15">
                  <c:v>-0,16</c:v>
                </c:pt>
                <c:pt idx="16">
                  <c:v>-0,17</c:v>
                </c:pt>
                <c:pt idx="17">
                  <c:v>-0,18</c:v>
                </c:pt>
                <c:pt idx="18">
                  <c:v>-0,19</c:v>
                </c:pt>
                <c:pt idx="19">
                  <c:v>-0,2</c:v>
                </c:pt>
                <c:pt idx="20">
                  <c:v>-0,21</c:v>
                </c:pt>
                <c:pt idx="21">
                  <c:v>-0,22</c:v>
                </c:pt>
                <c:pt idx="22">
                  <c:v>-0,23</c:v>
                </c:pt>
                <c:pt idx="23">
                  <c:v>-0,24</c:v>
                </c:pt>
                <c:pt idx="24">
                  <c:v>-0,25</c:v>
                </c:pt>
                <c:pt idx="25">
                  <c:v>-0,26</c:v>
                </c:pt>
                <c:pt idx="26">
                  <c:v>-0,27</c:v>
                </c:pt>
                <c:pt idx="27">
                  <c:v>-0,28</c:v>
                </c:pt>
                <c:pt idx="28">
                  <c:v>-0,29</c:v>
                </c:pt>
                <c:pt idx="29">
                  <c:v>-0,3</c:v>
                </c:pt>
                <c:pt idx="30">
                  <c:v>-0,31</c:v>
                </c:pt>
                <c:pt idx="31">
                  <c:v>-0,32</c:v>
                </c:pt>
                <c:pt idx="32">
                  <c:v>-0,33</c:v>
                </c:pt>
                <c:pt idx="33">
                  <c:v>-0,34</c:v>
                </c:pt>
                <c:pt idx="34">
                  <c:v>-0,35</c:v>
                </c:pt>
                <c:pt idx="35">
                  <c:v>-0,36</c:v>
                </c:pt>
                <c:pt idx="36">
                  <c:v>-0,37</c:v>
                </c:pt>
                <c:pt idx="37">
                  <c:v>-0,38</c:v>
                </c:pt>
                <c:pt idx="38">
                  <c:v>-0,39</c:v>
                </c:pt>
                <c:pt idx="39">
                  <c:v>-0,4</c:v>
                </c:pt>
                <c:pt idx="40">
                  <c:v>-0,41</c:v>
                </c:pt>
                <c:pt idx="41">
                  <c:v>-0,42</c:v>
                </c:pt>
                <c:pt idx="42">
                  <c:v>-0,43</c:v>
                </c:pt>
                <c:pt idx="43">
                  <c:v>-0,44</c:v>
                </c:pt>
                <c:pt idx="44">
                  <c:v>-0,45</c:v>
                </c:pt>
                <c:pt idx="45">
                  <c:v>-0,46</c:v>
                </c:pt>
                <c:pt idx="46">
                  <c:v>-0,47</c:v>
                </c:pt>
                <c:pt idx="47">
                  <c:v>-0,48</c:v>
                </c:pt>
                <c:pt idx="48">
                  <c:v>-0,49</c:v>
                </c:pt>
                <c:pt idx="49">
                  <c:v>-0,5</c:v>
                </c:pt>
                <c:pt idx="50">
                  <c:v>-0,51</c:v>
                </c:pt>
                <c:pt idx="51">
                  <c:v>-0,52</c:v>
                </c:pt>
                <c:pt idx="52">
                  <c:v>-0,53</c:v>
                </c:pt>
                <c:pt idx="53">
                  <c:v>-0,54</c:v>
                </c:pt>
                <c:pt idx="54">
                  <c:v>-0,55</c:v>
                </c:pt>
                <c:pt idx="55">
                  <c:v>-0,56</c:v>
                </c:pt>
                <c:pt idx="56">
                  <c:v>-0,57</c:v>
                </c:pt>
                <c:pt idx="57">
                  <c:v>-0,58</c:v>
                </c:pt>
                <c:pt idx="58">
                  <c:v>-0,59</c:v>
                </c:pt>
                <c:pt idx="59">
                  <c:v>-0,6</c:v>
                </c:pt>
              </c:strCache>
            </c:strRef>
          </c:cat>
          <c:val>
            <c:numRef>
              <c:f>'Redução de Prazo'!$R$27:$R$86</c:f>
              <c:numCache>
                <c:formatCode>General</c:formatCode>
                <c:ptCount val="60"/>
                <c:pt idx="0">
                  <c:v>9.49748705134286</c:v>
                </c:pt>
                <c:pt idx="1">
                  <c:v>10.3367299396637</c:v>
                </c:pt>
                <c:pt idx="2">
                  <c:v>11.2501323000416</c:v>
                </c:pt>
                <c:pt idx="3">
                  <c:v>12.244247214275</c:v>
                </c:pt>
                <c:pt idx="4">
                  <c:v>13.3262068254722</c:v>
                </c:pt>
                <c:pt idx="5">
                  <c:v>14.5037735066491</c:v>
                </c:pt>
                <c:pt idx="6">
                  <c:v>15.7853955508244</c:v>
                </c:pt>
                <c:pt idx="7">
                  <c:v>17.1802677821572</c:v>
                </c:pt>
                <c:pt idx="8">
                  <c:v>18.6983975229694</c:v>
                </c:pt>
                <c:pt idx="9">
                  <c:v>20.3506763899281</c:v>
                </c:pt>
                <c:pt idx="10">
                  <c:v>22.1489584344769</c:v>
                </c:pt>
                <c:pt idx="11">
                  <c:v>24.1061451881266</c:v>
                </c:pt>
                <c:pt idx="12">
                  <c:v>26.2362782227491</c:v>
                </c:pt>
                <c:pt idx="13">
                  <c:v>28.5546398899372</c:v>
                </c:pt>
                <c:pt idx="14">
                  <c:v>31.0778629621711</c:v>
                </c:pt>
                <c:pt idx="15">
                  <c:v>33.8240499623969</c:v>
                </c:pt>
                <c:pt idx="16">
                  <c:v>36.8129030381308</c:v>
                </c:pt>
                <c:pt idx="17">
                  <c:v>40.0658653118542</c:v>
                </c:pt>
                <c:pt idx="18">
                  <c:v>43.606274721798</c:v>
                </c:pt>
                <c:pt idx="19">
                  <c:v>50</c:v>
                </c:pt>
                <c:pt idx="20">
                  <c:v>51.6532801866599</c:v>
                </c:pt>
                <c:pt idx="21">
                  <c:v>56.2176083948218</c:v>
                </c:pt>
                <c:pt idx="22">
                  <c:v>61.185262237223</c:v>
                </c:pt>
                <c:pt idx="23">
                  <c:v>66.591881475032</c:v>
                </c:pt>
                <c:pt idx="24">
                  <c:v>70</c:v>
                </c:pt>
                <c:pt idx="25">
                  <c:v>78.8805999579516</c:v>
                </c:pt>
                <c:pt idx="26">
                  <c:v>85.8508629531329</c:v>
                </c:pt>
                <c:pt idx="27">
                  <c:v>93.4370513627749</c:v>
                </c:pt>
                <c:pt idx="28">
                  <c:v>101.693591270433</c:v>
                </c:pt>
                <c:pt idx="29">
                  <c:v>110.679718105893</c:v>
                </c:pt>
                <c:pt idx="30">
                  <c:v>120.459901621762</c:v>
                </c:pt>
                <c:pt idx="31">
                  <c:v>131.10430842299</c:v>
                </c:pt>
                <c:pt idx="32">
                  <c:v>142.689305367698</c:v>
                </c:pt>
                <c:pt idx="33">
                  <c:v>155.298007450882</c:v>
                </c:pt>
                <c:pt idx="34">
                  <c:v>169.02087410171</c:v>
                </c:pt>
                <c:pt idx="35">
                  <c:v>183.956358172475</c:v>
                </c:pt>
                <c:pt idx="36">
                  <c:v>200.211612275277</c:v>
                </c:pt>
                <c:pt idx="37">
                  <c:v>217.903257533957</c:v>
                </c:pt>
                <c:pt idx="38">
                  <c:v>237.158220266594</c:v>
                </c:pt>
                <c:pt idx="39">
                  <c:v>258.114642601218</c:v>
                </c:pt>
                <c:pt idx="40">
                  <c:v>280.922873557838</c:v>
                </c:pt>
                <c:pt idx="41">
                  <c:v>305.746547707173</c:v>
                </c:pt>
                <c:pt idx="42">
                  <c:v>332.763759144761</c:v>
                </c:pt>
                <c:pt idx="43">
                  <c:v>362.168339202983</c:v>
                </c:pt>
                <c:pt idx="44">
                  <c:v>394.171247067762</c:v>
                </c:pt>
                <c:pt idx="45">
                  <c:v>429.002083276735</c:v>
                </c:pt>
                <c:pt idx="46">
                  <c:v>466.91073695728</c:v>
                </c:pt>
                <c:pt idx="47">
                  <c:v>508.16917862229</c:v>
                </c:pt>
                <c:pt idx="48">
                  <c:v>553.07341138587</c:v>
                </c:pt>
                <c:pt idx="49">
                  <c:v>601.945594597669</c:v>
                </c:pt>
                <c:pt idx="50">
                  <c:v>655.136355131605</c:v>
                </c:pt>
                <c:pt idx="51">
                  <c:v>713.027302910984</c:v>
                </c:pt>
                <c:pt idx="52">
                  <c:v>776.033768717326</c:v>
                </c:pt>
                <c:pt idx="53">
                  <c:v>844.60778392493</c:v>
                </c:pt>
                <c:pt idx="54">
                  <c:v>919.241323538883</c:v>
                </c:pt>
                <c:pt idx="55">
                  <c:v>1000.46983580325</c:v>
                </c:pt>
                <c:pt idx="56">
                  <c:v>1088.87608370212</c:v>
                </c:pt>
                <c:pt idx="57">
                  <c:v>1185.09432591393</c:v>
                </c:pt>
                <c:pt idx="58">
                  <c:v>1289.81486721458</c:v>
                </c:pt>
                <c:pt idx="59">
                  <c:v>1403.78901097582</c:v>
                </c:pt>
              </c:numCache>
            </c:numRef>
          </c:val>
          <c:smooth val="0"/>
        </c:ser>
        <c:ser>
          <c:idx val="1"/>
          <c:order val="1"/>
          <c:tx>
            <c:strRef>
              <c:f>'Redução de Prazo'!$S$26</c:f>
              <c:strCache>
                <c:ptCount val="1"/>
                <c:pt idx="0">
                  <c:v>Curva
Linear</c:v>
                </c:pt>
              </c:strCache>
            </c:strRef>
          </c:tx>
          <c:spPr>
            <a:solidFill>
              <a:srgbClr val="98b855"/>
            </a:solidFill>
            <a:ln w="19080">
              <a:solidFill>
                <a:srgbClr val="98b855"/>
              </a:solidFill>
              <a:round/>
            </a:ln>
          </c:spPr>
          <c:marker>
            <c:symbol val="none"/>
          </c:marker>
          <c:dLbls>
            <c:numFmt formatCode="_-* #,##0_-;\-* #,##0_-;_-* \-??_-;_-@_-" sourceLinked="1"/>
            <c:dLblPos val="r"/>
            <c:showLegendKey val="0"/>
            <c:showVal val="0"/>
            <c:showCatName val="0"/>
            <c:showSerName val="0"/>
            <c:showPercent val="0"/>
            <c:showLeaderLines val="0"/>
          </c:dLbls>
          <c:cat>
            <c:strRef>
              <c:f>'Redução de Prazo'!$Q$27:$Q$86</c:f>
              <c:strCache>
                <c:ptCount val="60"/>
                <c:pt idx="0">
                  <c:v>-0,01</c:v>
                </c:pt>
                <c:pt idx="1">
                  <c:v>-0,02</c:v>
                </c:pt>
                <c:pt idx="2">
                  <c:v>-0,03</c:v>
                </c:pt>
                <c:pt idx="3">
                  <c:v>-0,04</c:v>
                </c:pt>
                <c:pt idx="4">
                  <c:v>-0,05</c:v>
                </c:pt>
                <c:pt idx="5">
                  <c:v>-0,06</c:v>
                </c:pt>
                <c:pt idx="6">
                  <c:v>-0,07</c:v>
                </c:pt>
                <c:pt idx="7">
                  <c:v>-0,08</c:v>
                </c:pt>
                <c:pt idx="8">
                  <c:v>-0,09</c:v>
                </c:pt>
                <c:pt idx="9">
                  <c:v>-0,1</c:v>
                </c:pt>
                <c:pt idx="10">
                  <c:v>-0,11</c:v>
                </c:pt>
                <c:pt idx="11">
                  <c:v>-0,12</c:v>
                </c:pt>
                <c:pt idx="12">
                  <c:v>-0,13</c:v>
                </c:pt>
                <c:pt idx="13">
                  <c:v>-0,14</c:v>
                </c:pt>
                <c:pt idx="14">
                  <c:v>-0,15</c:v>
                </c:pt>
                <c:pt idx="15">
                  <c:v>-0,16</c:v>
                </c:pt>
                <c:pt idx="16">
                  <c:v>-0,17</c:v>
                </c:pt>
                <c:pt idx="17">
                  <c:v>-0,18</c:v>
                </c:pt>
                <c:pt idx="18">
                  <c:v>-0,19</c:v>
                </c:pt>
                <c:pt idx="19">
                  <c:v>-0,2</c:v>
                </c:pt>
                <c:pt idx="20">
                  <c:v>-0,21</c:v>
                </c:pt>
                <c:pt idx="21">
                  <c:v>-0,22</c:v>
                </c:pt>
                <c:pt idx="22">
                  <c:v>-0,23</c:v>
                </c:pt>
                <c:pt idx="23">
                  <c:v>-0,24</c:v>
                </c:pt>
                <c:pt idx="24">
                  <c:v>-0,25</c:v>
                </c:pt>
                <c:pt idx="25">
                  <c:v>-0,26</c:v>
                </c:pt>
                <c:pt idx="26">
                  <c:v>-0,27</c:v>
                </c:pt>
                <c:pt idx="27">
                  <c:v>-0,28</c:v>
                </c:pt>
                <c:pt idx="28">
                  <c:v>-0,29</c:v>
                </c:pt>
                <c:pt idx="29">
                  <c:v>-0,3</c:v>
                </c:pt>
                <c:pt idx="30">
                  <c:v>-0,31</c:v>
                </c:pt>
                <c:pt idx="31">
                  <c:v>-0,32</c:v>
                </c:pt>
                <c:pt idx="32">
                  <c:v>-0,33</c:v>
                </c:pt>
                <c:pt idx="33">
                  <c:v>-0,34</c:v>
                </c:pt>
                <c:pt idx="34">
                  <c:v>-0,35</c:v>
                </c:pt>
                <c:pt idx="35">
                  <c:v>-0,36</c:v>
                </c:pt>
                <c:pt idx="36">
                  <c:v>-0,37</c:v>
                </c:pt>
                <c:pt idx="37">
                  <c:v>-0,38</c:v>
                </c:pt>
                <c:pt idx="38">
                  <c:v>-0,39</c:v>
                </c:pt>
                <c:pt idx="39">
                  <c:v>-0,4</c:v>
                </c:pt>
                <c:pt idx="40">
                  <c:v>-0,41</c:v>
                </c:pt>
                <c:pt idx="41">
                  <c:v>-0,42</c:v>
                </c:pt>
                <c:pt idx="42">
                  <c:v>-0,43</c:v>
                </c:pt>
                <c:pt idx="43">
                  <c:v>-0,44</c:v>
                </c:pt>
                <c:pt idx="44">
                  <c:v>-0,45</c:v>
                </c:pt>
                <c:pt idx="45">
                  <c:v>-0,46</c:v>
                </c:pt>
                <c:pt idx="46">
                  <c:v>-0,47</c:v>
                </c:pt>
                <c:pt idx="47">
                  <c:v>-0,48</c:v>
                </c:pt>
                <c:pt idx="48">
                  <c:v>-0,49</c:v>
                </c:pt>
                <c:pt idx="49">
                  <c:v>-0,5</c:v>
                </c:pt>
                <c:pt idx="50">
                  <c:v>-0,51</c:v>
                </c:pt>
                <c:pt idx="51">
                  <c:v>-0,52</c:v>
                </c:pt>
                <c:pt idx="52">
                  <c:v>-0,53</c:v>
                </c:pt>
                <c:pt idx="53">
                  <c:v>-0,54</c:v>
                </c:pt>
                <c:pt idx="54">
                  <c:v>-0,55</c:v>
                </c:pt>
                <c:pt idx="55">
                  <c:v>-0,56</c:v>
                </c:pt>
                <c:pt idx="56">
                  <c:v>-0,57</c:v>
                </c:pt>
                <c:pt idx="57">
                  <c:v>-0,58</c:v>
                </c:pt>
                <c:pt idx="58">
                  <c:v>-0,59</c:v>
                </c:pt>
                <c:pt idx="59">
                  <c:v>-0,6</c:v>
                </c:pt>
              </c:strCache>
            </c:strRef>
          </c:cat>
          <c:val>
            <c:numRef>
              <c:f>'Redução de Prazo'!$S$27:$S$86</c:f>
              <c:numCache>
                <c:formatCode>General</c:formatCode>
                <c:ptCount val="60"/>
                <c:pt idx="0">
                  <c:v>2.62222222222222</c:v>
                </c:pt>
                <c:pt idx="1">
                  <c:v>5.24444444444444</c:v>
                </c:pt>
                <c:pt idx="2">
                  <c:v>7.86666666666666</c:v>
                </c:pt>
                <c:pt idx="3">
                  <c:v>10.4888888888889</c:v>
                </c:pt>
                <c:pt idx="4">
                  <c:v>13.1111111111111</c:v>
                </c:pt>
                <c:pt idx="5">
                  <c:v>15.7333333333333</c:v>
                </c:pt>
                <c:pt idx="6">
                  <c:v>18.3555555555556</c:v>
                </c:pt>
                <c:pt idx="7">
                  <c:v>20.9777777777778</c:v>
                </c:pt>
                <c:pt idx="8">
                  <c:v>23.6</c:v>
                </c:pt>
                <c:pt idx="9">
                  <c:v>26.2222222222222</c:v>
                </c:pt>
                <c:pt idx="10">
                  <c:v>28.8444444444444</c:v>
                </c:pt>
                <c:pt idx="11">
                  <c:v>31.4666666666667</c:v>
                </c:pt>
                <c:pt idx="12">
                  <c:v>34.0888888888889</c:v>
                </c:pt>
                <c:pt idx="13">
                  <c:v>36.7111111111111</c:v>
                </c:pt>
                <c:pt idx="14">
                  <c:v>39.3333333333333</c:v>
                </c:pt>
                <c:pt idx="15">
                  <c:v>41.9555555555556</c:v>
                </c:pt>
                <c:pt idx="16">
                  <c:v>44.5777777777778</c:v>
                </c:pt>
                <c:pt idx="17">
                  <c:v>47.2</c:v>
                </c:pt>
                <c:pt idx="18">
                  <c:v>49.8222222222222</c:v>
                </c:pt>
                <c:pt idx="19">
                  <c:v>52.4444444444444</c:v>
                </c:pt>
                <c:pt idx="20">
                  <c:v>55.0666666666667</c:v>
                </c:pt>
                <c:pt idx="21">
                  <c:v>57.6888888888889</c:v>
                </c:pt>
                <c:pt idx="22">
                  <c:v>60.3111111111111</c:v>
                </c:pt>
                <c:pt idx="23">
                  <c:v>62.9333333333333</c:v>
                </c:pt>
                <c:pt idx="24">
                  <c:v>65.5555555555555</c:v>
                </c:pt>
                <c:pt idx="25">
                  <c:v>68.1777777777778</c:v>
                </c:pt>
                <c:pt idx="26">
                  <c:v>70.8</c:v>
                </c:pt>
                <c:pt idx="27">
                  <c:v>73.4222222222222</c:v>
                </c:pt>
                <c:pt idx="28">
                  <c:v>76.0444444444444</c:v>
                </c:pt>
                <c:pt idx="29">
                  <c:v>78.6666666666667</c:v>
                </c:pt>
                <c:pt idx="30">
                  <c:v>81.2888888888889</c:v>
                </c:pt>
                <c:pt idx="31">
                  <c:v>83.9111111111111</c:v>
                </c:pt>
                <c:pt idx="32">
                  <c:v>86.5333333333333</c:v>
                </c:pt>
                <c:pt idx="33">
                  <c:v>89.1555555555556</c:v>
                </c:pt>
                <c:pt idx="34">
                  <c:v>91.7777777777778</c:v>
                </c:pt>
                <c:pt idx="35">
                  <c:v>94.4</c:v>
                </c:pt>
                <c:pt idx="36">
                  <c:v>97.0222222222222</c:v>
                </c:pt>
                <c:pt idx="37">
                  <c:v>99.6444444444444</c:v>
                </c:pt>
                <c:pt idx="38">
                  <c:v>102.266666666667</c:v>
                </c:pt>
                <c:pt idx="39">
                  <c:v>104.888888888889</c:v>
                </c:pt>
                <c:pt idx="40">
                  <c:v>107.511111111111</c:v>
                </c:pt>
                <c:pt idx="41">
                  <c:v>110.133333333333</c:v>
                </c:pt>
                <c:pt idx="42">
                  <c:v>112.755555555556</c:v>
                </c:pt>
                <c:pt idx="43">
                  <c:v>115.377777777778</c:v>
                </c:pt>
                <c:pt idx="44">
                  <c:v>118</c:v>
                </c:pt>
                <c:pt idx="45">
                  <c:v>120.622222222222</c:v>
                </c:pt>
                <c:pt idx="46">
                  <c:v>123.244444444444</c:v>
                </c:pt>
                <c:pt idx="47">
                  <c:v>125.866666666667</c:v>
                </c:pt>
                <c:pt idx="48">
                  <c:v>128.488888888889</c:v>
                </c:pt>
                <c:pt idx="49">
                  <c:v>131.111111111111</c:v>
                </c:pt>
                <c:pt idx="50">
                  <c:v>133.733333333333</c:v>
                </c:pt>
                <c:pt idx="51">
                  <c:v>136.355555555556</c:v>
                </c:pt>
                <c:pt idx="52">
                  <c:v>138.977777777778</c:v>
                </c:pt>
                <c:pt idx="53">
                  <c:v>141.6</c:v>
                </c:pt>
                <c:pt idx="54">
                  <c:v>144.222222222222</c:v>
                </c:pt>
                <c:pt idx="55">
                  <c:v>146.844444444444</c:v>
                </c:pt>
                <c:pt idx="56">
                  <c:v>149.466666666667</c:v>
                </c:pt>
                <c:pt idx="57">
                  <c:v>152.088888888889</c:v>
                </c:pt>
                <c:pt idx="58">
                  <c:v>154.711111111111</c:v>
                </c:pt>
                <c:pt idx="59">
                  <c:v>157.333333333333</c:v>
                </c:pt>
              </c:numCache>
            </c:numRef>
          </c:val>
          <c:smooth val="0"/>
        </c:ser>
        <c:hiLowLines>
          <c:spPr>
            <a:ln>
              <a:noFill/>
            </a:ln>
          </c:spPr>
        </c:hiLowLines>
        <c:marker val="0"/>
        <c:axId val="2025904"/>
        <c:axId val="40966854"/>
      </c:lineChart>
      <c:catAx>
        <c:axId val="2025904"/>
        <c:scaling>
          <c:orientation val="minMax"/>
        </c:scaling>
        <c:delete val="0"/>
        <c:axPos val="b"/>
        <c:majorGridlines>
          <c:spPr>
            <a:ln w="6480">
              <a:solidFill>
                <a:srgbClr val="878787"/>
              </a:solidFill>
              <a:round/>
            </a:ln>
          </c:spPr>
        </c:majorGridlines>
        <c:title>
          <c:tx>
            <c:rich>
              <a:bodyPr rot="0"/>
              <a:lstStyle/>
              <a:p>
                <a:pPr>
                  <a:defRPr b="1" sz="1000" spc="-1" strike="noStrike">
                    <a:solidFill>
                      <a:srgbClr val="000000"/>
                    </a:solidFill>
                    <a:latin typeface="Calibri"/>
                  </a:defRPr>
                </a:pPr>
                <a:r>
                  <a:rPr b="1" sz="1000" spc="-1" strike="noStrike">
                    <a:solidFill>
                      <a:srgbClr val="000000"/>
                    </a:solidFill>
                    <a:latin typeface="Calibri"/>
                  </a:rPr>
                  <a:t>Redução do Prazo</a:t>
                </a:r>
              </a:p>
            </c:rich>
          </c:tx>
          <c:overlay val="0"/>
          <c:spPr>
            <a:noFill/>
            <a:ln>
              <a:noFill/>
            </a:ln>
          </c:spPr>
        </c:title>
        <c:numFmt formatCode="General" sourceLinked="1"/>
        <c:majorTickMark val="none"/>
        <c:minorTickMark val="none"/>
        <c:tickLblPos val="nextTo"/>
        <c:spPr>
          <a:ln w="6480">
            <a:solidFill>
              <a:srgbClr val="878787"/>
            </a:solidFill>
            <a:round/>
          </a:ln>
        </c:spPr>
        <c:txPr>
          <a:bodyPr rot="-5400000"/>
          <a:lstStyle/>
          <a:p>
            <a:pPr>
              <a:defRPr b="0" sz="700" spc="-1" strike="noStrike">
                <a:solidFill>
                  <a:srgbClr val="000000"/>
                </a:solidFill>
                <a:latin typeface="Calibri"/>
              </a:defRPr>
            </a:pPr>
          </a:p>
        </c:txPr>
        <c:crossAx val="40966854"/>
        <c:crosses val="autoZero"/>
        <c:auto val="1"/>
        <c:lblAlgn val="ctr"/>
        <c:lblOffset val="100"/>
      </c:catAx>
      <c:valAx>
        <c:axId val="40966854"/>
        <c:scaling>
          <c:orientation val="minMax"/>
        </c:scaling>
        <c:delete val="1"/>
        <c:axPos val="l"/>
        <c:title>
          <c:tx>
            <c:rich>
              <a:bodyPr rot="-5400000"/>
              <a:lstStyle/>
              <a:p>
                <a:pPr>
                  <a:defRPr b="1" sz="1000" spc="-1" strike="noStrike">
                    <a:solidFill>
                      <a:srgbClr val="000000"/>
                    </a:solidFill>
                    <a:latin typeface="Calibri"/>
                  </a:defRPr>
                </a:pPr>
                <a:r>
                  <a:rPr b="1" sz="1000" spc="-1" strike="noStrike">
                    <a:solidFill>
                      <a:srgbClr val="000000"/>
                    </a:solidFill>
                    <a:latin typeface="Calibri"/>
                  </a:rPr>
                  <a:t>Aumento na contagem</a:t>
                </a:r>
              </a:p>
            </c:rich>
          </c:tx>
          <c:overlay val="0"/>
          <c:spPr>
            <a:noFill/>
            <a:ln>
              <a:noFill/>
            </a:ln>
          </c:spPr>
        </c:title>
        <c:numFmt formatCode="_-* #,##0_-;\-* #,##0_-;_-* \-??_-;_-@_-" sourceLinked="0"/>
        <c:majorTickMark val="out"/>
        <c:minorTickMark val="none"/>
        <c:tickLblPos val="nextTo"/>
        <c:spPr>
          <a:ln w="6480">
            <a:solidFill>
              <a:srgbClr val="878787"/>
            </a:solidFill>
            <a:round/>
          </a:ln>
        </c:spPr>
        <c:txPr>
          <a:bodyPr/>
          <a:lstStyle/>
          <a:p>
            <a:pPr>
              <a:defRPr b="0" sz="1000" spc="-1" strike="noStrike">
                <a:solidFill>
                  <a:srgbClr val="000000"/>
                </a:solidFill>
                <a:latin typeface="Calibri"/>
              </a:defRPr>
            </a:pPr>
          </a:p>
        </c:txPr>
        <c:crossAx val="2025904"/>
        <c:crosses val="autoZero"/>
        <c:crossBetween val="midCat"/>
      </c:valAx>
      <c:spPr>
        <a:solidFill>
          <a:srgbClr val="ffffff"/>
        </a:solidFill>
        <a:ln>
          <a:solidFill>
            <a:srgbClr val="000000"/>
          </a:solidFill>
        </a:ln>
      </c:spPr>
    </c:plotArea>
    <c:legend>
      <c:layout>
        <c:manualLayout>
          <c:xMode val="edge"/>
          <c:yMode val="edge"/>
          <c:x val="0.928795861682338"/>
          <c:y val="0.331219597550306"/>
          <c:w val="0.0699144542108595"/>
          <c:h val="0.183658001653903"/>
        </c:manualLayout>
      </c:layout>
      <c:spPr>
        <a:noFill/>
        <a:ln>
          <a:noFill/>
        </a:ln>
      </c:spPr>
      <c:txPr>
        <a:bodyPr/>
        <a:lstStyle/>
        <a:p>
          <a:pPr>
            <a:defRPr b="0" sz="1000" spc="-1" strike="noStrike">
              <a:solidFill>
                <a:srgbClr val="000000"/>
              </a:solidFill>
              <a:latin typeface="Calibri"/>
            </a:defRPr>
          </a:pPr>
        </a:p>
      </c:txPr>
    </c:legend>
    <c:plotVisOnly val="1"/>
    <c:dispBlanksAs val="gap"/>
  </c:chart>
  <c:spPr>
    <a:solidFill>
      <a:srgbClr val="ffffff"/>
    </a:solidFill>
    <a:ln>
      <a:noFill/>
    </a:ln>
  </c:spPr>
</c:chartSpace>
</file>

<file path=xl/drawings/_rels/drawing10.xml.rels><?xml version="1.0" encoding="UTF-8"?>
<Relationships xmlns="http://schemas.openxmlformats.org/package/2006/relationships"><Relationship Id="rId1" Type="http://schemas.openxmlformats.org/officeDocument/2006/relationships/image" Target="../media/image9.jpeg"/>
</Relationships>
</file>

<file path=xl/drawings/_rels/drawing2.xml.rels><?xml version="1.0" encoding="UTF-8"?>
<Relationships xmlns="http://schemas.openxmlformats.org/package/2006/relationships"><Relationship Id="rId1" Type="http://schemas.openxmlformats.org/officeDocument/2006/relationships/image" Target="../media/image1.jpeg"/>
</Relationships>
</file>

<file path=xl/drawings/_rels/drawing3.xml.rels><?xml version="1.0" encoding="UTF-8"?>
<Relationships xmlns="http://schemas.openxmlformats.org/package/2006/relationships"><Relationship Id="rId1" Type="http://schemas.openxmlformats.org/officeDocument/2006/relationships/image" Target="../media/image2.jpeg"/>
</Relationships>
</file>

<file path=xl/drawings/_rels/drawing4.xml.rels><?xml version="1.0" encoding="UTF-8"?>
<Relationships xmlns="http://schemas.openxmlformats.org/package/2006/relationships"><Relationship Id="rId1" Type="http://schemas.openxmlformats.org/officeDocument/2006/relationships/image" Target="../media/image3.jpeg"/>
</Relationships>
</file>

<file path=xl/drawings/_rels/drawing5.xml.rels><?xml version="1.0" encoding="UTF-8"?>
<Relationships xmlns="http://schemas.openxmlformats.org/package/2006/relationships"><Relationship Id="rId1" Type="http://schemas.openxmlformats.org/officeDocument/2006/relationships/image" Target="../media/image4.jpeg"/>
</Relationships>
</file>

<file path=xl/drawings/_rels/drawing6.xml.rels><?xml version="1.0" encoding="UTF-8"?>
<Relationships xmlns="http://schemas.openxmlformats.org/package/2006/relationships"><Relationship Id="rId1" Type="http://schemas.openxmlformats.org/officeDocument/2006/relationships/image" Target="../media/image5.jpeg"/>
</Relationships>
</file>

<file path=xl/drawings/_rels/drawing7.xml.rels><?xml version="1.0" encoding="UTF-8"?>
<Relationships xmlns="http://schemas.openxmlformats.org/package/2006/relationships"><Relationship Id="rId1" Type="http://schemas.openxmlformats.org/officeDocument/2006/relationships/image" Target="../media/image6.jpeg"/>
</Relationships>
</file>

<file path=xl/drawings/_rels/drawing8.xml.rels><?xml version="1.0" encoding="UTF-8"?>
<Relationships xmlns="http://schemas.openxmlformats.org/package/2006/relationships"><Relationship Id="rId1" Type="http://schemas.openxmlformats.org/officeDocument/2006/relationships/image" Target="../media/image7.jpeg"/>
</Relationships>
</file>

<file path=xl/drawings/_rels/drawing9.xml.rels><?xml version="1.0" encoding="UTF-8"?>
<Relationships xmlns="http://schemas.openxmlformats.org/package/2006/relationships"><Relationship Id="rId1" Type="http://schemas.openxmlformats.org/officeDocument/2006/relationships/chart" Target="../charts/chart1.xml"/><Relationship Id="rId2" Type="http://schemas.openxmlformats.org/officeDocument/2006/relationships/image" Target="../media/image8.jpe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2</xdr:col>
      <xdr:colOff>0</xdr:colOff>
      <xdr:row>0</xdr:row>
      <xdr:rowOff>123840</xdr:rowOff>
    </xdr:from>
    <xdr:to>
      <xdr:col>16</xdr:col>
      <xdr:colOff>522360</xdr:colOff>
      <xdr:row>40</xdr:row>
      <xdr:rowOff>131760</xdr:rowOff>
    </xdr:to>
    <xdr:sp>
      <xdr:nvSpPr>
        <xdr:cNvPr id="0" name="CustomShape 1"/>
        <xdr:cNvSpPr/>
      </xdr:nvSpPr>
      <xdr:spPr>
        <a:xfrm>
          <a:off x="1222920" y="123840"/>
          <a:ext cx="9083520" cy="635760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p>
          <a:pPr>
            <a:lnSpc>
              <a:spcPct val="100000"/>
            </a:lnSpc>
          </a:pPr>
          <a:endParaRPr b="0" lang="pt-BR" sz="1200" spc="-1" strike="noStrike">
            <a:latin typeface="Times New Roman"/>
          </a:endParaRPr>
        </a:p>
        <a:p>
          <a:pPr algn="ctr">
            <a:lnSpc>
              <a:spcPct val="100000"/>
            </a:lnSpc>
          </a:pPr>
          <a:r>
            <a:rPr b="1" lang="pt-BR" sz="1100" spc="-1" strike="noStrike">
              <a:solidFill>
                <a:srgbClr val="000000"/>
              </a:solidFill>
              <a:latin typeface="Calibri"/>
            </a:rPr>
            <a:t>Instrução para utilização da Planilha de Contagem</a:t>
          </a:r>
          <a:endParaRPr b="0" lang="pt-BR" sz="1100" spc="-1" strike="noStrike">
            <a:latin typeface="Times New Roman"/>
          </a:endParaRPr>
        </a:p>
        <a:p>
          <a:pPr>
            <a:lnSpc>
              <a:spcPct val="100000"/>
            </a:lnSpc>
          </a:pPr>
          <a:endParaRPr b="0" lang="pt-BR" sz="1100" spc="-1" strike="noStrike">
            <a:latin typeface="Times New Roman"/>
          </a:endParaRPr>
        </a:p>
        <a:p>
          <a:pPr>
            <a:lnSpc>
              <a:spcPct val="100000"/>
            </a:lnSpc>
          </a:pPr>
          <a:r>
            <a:rPr b="0" lang="pt-BR" sz="1100" spc="-1" strike="noStrike">
              <a:solidFill>
                <a:srgbClr val="000000"/>
              </a:solidFill>
              <a:latin typeface="Calibri"/>
            </a:rPr>
            <a:t>1) Na aba "Resumo" indicar o tipo de contagem e o tipo de atividade a ser realizada através das opções pré listadas. Utilize as respectivas abas "AFP - Detalhada", "AFP - Estimativa" ou "Indicativa" dependendo da contagem. </a:t>
          </a:r>
          <a:endParaRPr b="0" lang="pt-BR" sz="1100" spc="-1" strike="noStrike">
            <a:latin typeface="Times New Roman"/>
          </a:endParaRPr>
        </a:p>
        <a:p>
          <a:pPr>
            <a:lnSpc>
              <a:spcPct val="100000"/>
            </a:lnSpc>
          </a:pPr>
          <a:r>
            <a:rPr b="0" lang="pt-BR" sz="1100" spc="-1" strike="noStrike">
              <a:solidFill>
                <a:srgbClr val="000000"/>
              </a:solidFill>
              <a:latin typeface="Calibri"/>
            </a:rPr>
            <a:t>- O tipo de atividade define qual a tabela de distribuição de esforço será utilizada no cálculo final.</a:t>
          </a:r>
          <a:endParaRPr b="0" lang="pt-BR" sz="1100" spc="-1" strike="noStrike">
            <a:latin typeface="Times New Roman"/>
          </a:endParaRPr>
        </a:p>
        <a:p>
          <a:pPr>
            <a:lnSpc>
              <a:spcPct val="100000"/>
            </a:lnSpc>
          </a:pPr>
          <a:r>
            <a:rPr b="0" lang="pt-BR" sz="1100" spc="-1" strike="noStrike">
              <a:solidFill>
                <a:srgbClr val="000000"/>
              </a:solidFill>
              <a:latin typeface="Calibri"/>
            </a:rPr>
            <a:t>- Propósito da Contagem:</a:t>
          </a:r>
          <a:endParaRPr b="0" lang="pt-BR" sz="1100" spc="-1" strike="noStrike">
            <a:latin typeface="Times New Roman"/>
          </a:endParaRPr>
        </a:p>
        <a:p>
          <a:pPr>
            <a:lnSpc>
              <a:spcPct val="100000"/>
            </a:lnSpc>
          </a:pPr>
          <a:r>
            <a:rPr b="0" lang="pt-BR" sz="1100" spc="-1" strike="noStrike">
              <a:solidFill>
                <a:srgbClr val="000000"/>
              </a:solidFill>
              <a:latin typeface="Calibri"/>
            </a:rPr>
            <a:t>Uma medição de tamanho funcional é feita para fornecer uma resposta a um problema do negócio, e é o problema de negócio que determina o propósito.</a:t>
          </a:r>
          <a:endParaRPr b="0" lang="pt-BR" sz="1100" spc="-1" strike="noStrike">
            <a:latin typeface="Times New Roman"/>
          </a:endParaRPr>
        </a:p>
        <a:p>
          <a:pPr>
            <a:lnSpc>
              <a:spcPct val="100000"/>
            </a:lnSpc>
          </a:pPr>
          <a:r>
            <a:rPr b="0" lang="pt-BR" sz="1100" spc="-1" strike="noStrike">
              <a:solidFill>
                <a:srgbClr val="000000"/>
              </a:solidFill>
              <a:latin typeface="Calibri"/>
            </a:rPr>
            <a:t>O propósito é o objetivo pelo qual a contagem é realizada. Determina o tipo de contagem de ponto de função e o escopo da contagem necessária para obter a resposta ao problema de negócios sob investigação.</a:t>
          </a:r>
          <a:endParaRPr b="0" lang="pt-BR" sz="1100" spc="-1" strike="noStrike">
            <a:latin typeface="Times New Roman"/>
          </a:endParaRPr>
        </a:p>
        <a:p>
          <a:pPr>
            <a:lnSpc>
              <a:spcPct val="100000"/>
            </a:lnSpc>
          </a:pPr>
          <a:r>
            <a:rPr b="0" lang="pt-BR" sz="1100" spc="-1" strike="noStrike">
              <a:solidFill>
                <a:srgbClr val="000000"/>
              </a:solidFill>
              <a:latin typeface="Calibri"/>
            </a:rPr>
            <a:t>- Escopo da Contagem:</a:t>
          </a:r>
          <a:endParaRPr b="0" lang="pt-BR" sz="1100" spc="-1" strike="noStrike">
            <a:latin typeface="Times New Roman"/>
          </a:endParaRPr>
        </a:p>
        <a:p>
          <a:pPr marL="457200">
            <a:lnSpc>
              <a:spcPct val="100000"/>
            </a:lnSpc>
          </a:pPr>
          <a:r>
            <a:rPr b="0" lang="pt-BR" sz="1100" spc="-1" strike="noStrike">
              <a:solidFill>
                <a:srgbClr val="000000"/>
              </a:solidFill>
              <a:latin typeface="Calibri"/>
            </a:rPr>
            <a:t>O escopo da contagem define o conjunto dos Requisitos Funcionais do Usuário que serão incluídos na contagem de pontos de função. Deve ser informado quais funcionalidades, requisitos ou casos de uso que serão incluídas na contagem de pontos de função.</a:t>
          </a:r>
          <a:endParaRPr b="0" lang="pt-BR" sz="1100" spc="-1" strike="noStrike">
            <a:latin typeface="Times New Roman"/>
          </a:endParaRPr>
        </a:p>
        <a:p>
          <a:pPr marL="457200">
            <a:lnSpc>
              <a:spcPct val="100000"/>
            </a:lnSpc>
          </a:pPr>
          <a:endParaRPr b="0" lang="pt-BR" sz="1100" spc="-1" strike="noStrike">
            <a:latin typeface="Times New Roman"/>
          </a:endParaRPr>
        </a:p>
        <a:p>
          <a:pPr marL="457200">
            <a:lnSpc>
              <a:spcPct val="100000"/>
            </a:lnSpc>
          </a:pPr>
          <a:r>
            <a:rPr b="0" lang="pt-BR" sz="1100" spc="-1" strike="noStrike">
              <a:solidFill>
                <a:srgbClr val="000000"/>
              </a:solidFill>
              <a:latin typeface="Calibri"/>
            </a:rPr>
            <a:t>2) Nas abas "AFP - Detalhada", "AFP - Estimativa" e "AFP - Indicativa", devem ser preenchidos os campos:</a:t>
          </a:r>
          <a:endParaRPr b="0" lang="pt-BR" sz="1100" spc="-1" strike="noStrike">
            <a:latin typeface="Times New Roman"/>
          </a:endParaRPr>
        </a:p>
        <a:p>
          <a:pPr marL="457200">
            <a:lnSpc>
              <a:spcPct val="100000"/>
            </a:lnSpc>
          </a:pPr>
          <a:r>
            <a:rPr b="0" lang="pt-BR" sz="1100" spc="-1" strike="noStrike">
              <a:solidFill>
                <a:srgbClr val="000000"/>
              </a:solidFill>
              <a:latin typeface="Calibri"/>
            </a:rPr>
            <a:t> </a:t>
          </a:r>
          <a:r>
            <a:rPr b="0" lang="pt-BR" sz="1100" spc="-1" strike="noStrike">
              <a:solidFill>
                <a:srgbClr val="000000"/>
              </a:solidFill>
              <a:latin typeface="Calibri"/>
            </a:rPr>
            <a:t>- Release com o respectivo número da release correspondente ao Requisito; na coluna "Release"</a:t>
          </a:r>
          <a:endParaRPr b="0" lang="pt-BR" sz="1100" spc="-1" strike="noStrike">
            <a:latin typeface="Times New Roman"/>
          </a:endParaRPr>
        </a:p>
        <a:p>
          <a:pPr marL="457200">
            <a:lnSpc>
              <a:spcPct val="100000"/>
            </a:lnSpc>
          </a:pPr>
          <a:r>
            <a:rPr b="0" lang="pt-BR" sz="1100" spc="-1" strike="noStrike">
              <a:solidFill>
                <a:srgbClr val="000000"/>
              </a:solidFill>
              <a:latin typeface="Calibri"/>
            </a:rPr>
            <a:t> </a:t>
          </a:r>
          <a:r>
            <a:rPr b="0" lang="pt-BR" sz="1100" spc="-1" strike="noStrike">
              <a:solidFill>
                <a:srgbClr val="000000"/>
              </a:solidFill>
              <a:latin typeface="Calibri"/>
            </a:rPr>
            <a:t>- Módulo com o respectivo número do módulo correspondente ao Requisito ; na coluna "Módulo"</a:t>
          </a:r>
          <a:endParaRPr b="0" lang="pt-BR" sz="1100" spc="-1" strike="noStrike">
            <a:latin typeface="Times New Roman"/>
          </a:endParaRPr>
        </a:p>
        <a:p>
          <a:pPr marL="457200">
            <a:lnSpc>
              <a:spcPct val="100000"/>
            </a:lnSpc>
          </a:pPr>
          <a:r>
            <a:rPr b="0" lang="pt-BR" sz="1100" spc="-1" strike="noStrike">
              <a:solidFill>
                <a:srgbClr val="000000"/>
              </a:solidFill>
              <a:latin typeface="Calibri"/>
            </a:rPr>
            <a:t> </a:t>
          </a:r>
          <a:r>
            <a:rPr b="0" lang="pt-BR" sz="1100" spc="-1" strike="noStrike">
              <a:solidFill>
                <a:srgbClr val="000000"/>
              </a:solidFill>
              <a:latin typeface="Calibri"/>
            </a:rPr>
            <a:t>- O número do Requisito Ex: "UC01"; na coluna "Requisito"</a:t>
          </a:r>
          <a:endParaRPr b="0" lang="pt-BR" sz="1100" spc="-1" strike="noStrike">
            <a:latin typeface="Times New Roman"/>
          </a:endParaRPr>
        </a:p>
        <a:p>
          <a:pPr marL="457200">
            <a:lnSpc>
              <a:spcPct val="100000"/>
            </a:lnSpc>
          </a:pPr>
          <a:r>
            <a:rPr b="0" lang="pt-BR" sz="1100" spc="-1" strike="noStrike">
              <a:solidFill>
                <a:srgbClr val="000000"/>
              </a:solidFill>
              <a:latin typeface="Calibri"/>
            </a:rPr>
            <a:t> </a:t>
          </a:r>
          <a:r>
            <a:rPr b="0" lang="pt-BR" sz="1100" spc="-1" strike="noStrike">
              <a:solidFill>
                <a:srgbClr val="000000"/>
              </a:solidFill>
              <a:latin typeface="Calibri"/>
            </a:rPr>
            <a:t>- O detalhamento das ações do requisito; na coluna "Processos Elementares"</a:t>
          </a:r>
          <a:endParaRPr b="0" lang="pt-BR" sz="1100" spc="-1" strike="noStrike">
            <a:latin typeface="Times New Roman"/>
          </a:endParaRPr>
        </a:p>
        <a:p>
          <a:pPr marL="457200">
            <a:lnSpc>
              <a:spcPct val="100000"/>
            </a:lnSpc>
          </a:pPr>
          <a:r>
            <a:rPr b="0" lang="pt-BR" sz="1100" spc="-1" strike="noStrike">
              <a:solidFill>
                <a:srgbClr val="000000"/>
              </a:solidFill>
              <a:latin typeface="Calibri"/>
            </a:rPr>
            <a:t> </a:t>
          </a:r>
          <a:r>
            <a:rPr b="0" lang="pt-BR" sz="1100" spc="-1" strike="noStrike">
              <a:solidFill>
                <a:srgbClr val="000000"/>
              </a:solidFill>
              <a:latin typeface="Calibri"/>
            </a:rPr>
            <a:t>* Selecionar o "tipo" entre a seleção pré listada</a:t>
          </a:r>
          <a:endParaRPr b="0" lang="pt-BR" sz="1100" spc="-1" strike="noStrike">
            <a:latin typeface="Times New Roman"/>
          </a:endParaRPr>
        </a:p>
        <a:p>
          <a:pPr marL="457200">
            <a:lnSpc>
              <a:spcPct val="100000"/>
            </a:lnSpc>
          </a:pPr>
          <a:endParaRPr b="0" lang="pt-BR" sz="1100" spc="-1" strike="noStrike">
            <a:latin typeface="Times New Roman"/>
          </a:endParaRPr>
        </a:p>
        <a:p>
          <a:pPr marL="457200">
            <a:lnSpc>
              <a:spcPts val="1199"/>
            </a:lnSpc>
          </a:pPr>
          <a:r>
            <a:rPr b="0" lang="pt-BR" sz="1100" spc="-1" strike="noStrike">
              <a:solidFill>
                <a:srgbClr val="000000"/>
              </a:solidFill>
              <a:latin typeface="Calibri"/>
            </a:rPr>
            <a:t>3) Na aba "AFP - Detalhada" deverá ser selecionado o "tipo do  projeto", além da informação dos dados elementares (coluna "DER") e dos registros lógicos, para as funções de dados, ou dos arquivos referenciados, para as funções de transação (coluna "RL/AR").</a:t>
          </a:r>
          <a:endParaRPr b="0" lang="pt-BR" sz="1100" spc="-1" strike="noStrike">
            <a:latin typeface="Times New Roman"/>
          </a:endParaRPr>
        </a:p>
        <a:p>
          <a:pPr marL="457200">
            <a:lnSpc>
              <a:spcPct val="100000"/>
            </a:lnSpc>
          </a:pPr>
          <a:r>
            <a:rPr b="0" lang="pt-BR" sz="1100" spc="-1" strike="noStrike">
              <a:solidFill>
                <a:srgbClr val="000000"/>
              </a:solidFill>
              <a:latin typeface="Calibri"/>
            </a:rPr>
            <a:t>* preenchido os campos:</a:t>
          </a:r>
          <a:endParaRPr b="0" lang="pt-BR" sz="1100" spc="-1" strike="noStrike">
            <a:latin typeface="Times New Roman"/>
          </a:endParaRPr>
        </a:p>
        <a:p>
          <a:pPr marL="457200">
            <a:lnSpc>
              <a:spcPts val="1199"/>
            </a:lnSpc>
          </a:pPr>
          <a:r>
            <a:rPr b="0" lang="pt-BR" sz="1100" spc="-1" strike="noStrike">
              <a:solidFill>
                <a:srgbClr val="000000"/>
              </a:solidFill>
              <a:latin typeface="Calibri"/>
            </a:rPr>
            <a:t> </a:t>
          </a:r>
          <a:r>
            <a:rPr b="0" lang="pt-BR" sz="1100" spc="-1" strike="noStrike">
              <a:solidFill>
                <a:srgbClr val="000000"/>
              </a:solidFill>
              <a:latin typeface="Calibri"/>
            </a:rPr>
            <a:t>- Preechimento após contagem da colunas "DER" e "AR/TR" com os respectivos valores</a:t>
          </a:r>
          <a:endParaRPr b="0" lang="pt-BR" sz="1100" spc="-1" strike="noStrike">
            <a:latin typeface="Times New Roman"/>
          </a:endParaRPr>
        </a:p>
        <a:p>
          <a:pPr marL="457200">
            <a:lnSpc>
              <a:spcPct val="100000"/>
            </a:lnSpc>
          </a:pPr>
          <a:endParaRPr b="0" lang="pt-BR" sz="1100" spc="-1" strike="noStrike">
            <a:latin typeface="Times New Roman"/>
          </a:endParaRPr>
        </a:p>
        <a:p>
          <a:pPr marL="457200">
            <a:lnSpc>
              <a:spcPct val="100000"/>
            </a:lnSpc>
          </a:pPr>
          <a:r>
            <a:rPr b="0" lang="pt-BR" sz="1100" spc="-1" strike="noStrike">
              <a:solidFill>
                <a:srgbClr val="000000"/>
              </a:solidFill>
              <a:latin typeface="Calibri"/>
            </a:rPr>
            <a:t>4) Na aba Redução de Prazo será apresentada a distribuição do esforço em dias por fases, dado um prazo obtido pelo tamanho funcional. Necessário informar versão do Roteiro de Métricas SISP, Tipo do Prazo (Dias úteis ou corridos), Tipo do Projeto,  Complexidade do projeto, Tamanho em PF e Data de início. Ainda nesta aba, caso exista a necessidade de redução do prazo, informar os dados já mencionados e também a Data Limite para conclusão. A partir desta informação serão apresentados a nova distribuição do esforço e o  novo tamanho funcional considerando a porcentagem de redução desejada.</a:t>
          </a:r>
          <a:endParaRPr b="0" lang="pt-BR" sz="1100" spc="-1" strike="noStrike">
            <a:latin typeface="Times New Roman"/>
          </a:endParaRPr>
        </a:p>
        <a:p>
          <a:pPr marL="457200">
            <a:lnSpc>
              <a:spcPct val="100000"/>
            </a:lnSpc>
          </a:pPr>
          <a:endParaRPr b="0" lang="pt-BR" sz="1100" spc="-1" strike="noStrike">
            <a:latin typeface="Times New Roman"/>
          </a:endParaRPr>
        </a:p>
        <a:p>
          <a:pPr marL="457200">
            <a:lnSpc>
              <a:spcPct val="100000"/>
            </a:lnSpc>
          </a:pPr>
          <a:r>
            <a:rPr b="0" lang="pt-BR" sz="1100" spc="-1" strike="noStrike">
              <a:solidFill>
                <a:srgbClr val="000000"/>
              </a:solidFill>
              <a:latin typeface="Calibri"/>
            </a:rPr>
            <a:t>5) Na aba "Fundamentação" será fundamentada a contagem a partir do link das telas, quando couber justificativa</a:t>
          </a:r>
          <a:endParaRPr b="0" lang="pt-BR" sz="1100" spc="-1" strike="noStrike">
            <a:latin typeface="Times New Roman"/>
          </a:endParaRPr>
        </a:p>
        <a:p>
          <a:pPr marL="457200">
            <a:lnSpc>
              <a:spcPct val="100000"/>
            </a:lnSpc>
          </a:pPr>
          <a:endParaRPr b="0" lang="pt-BR" sz="1100" spc="-1" strike="noStrike">
            <a:latin typeface="Times New Roman"/>
          </a:endParaRPr>
        </a:p>
        <a:p>
          <a:pPr marL="457200">
            <a:lnSpc>
              <a:spcPct val="100000"/>
            </a:lnSpc>
          </a:pPr>
          <a:r>
            <a:rPr b="0" lang="pt-BR" sz="1100" spc="-1" strike="noStrike">
              <a:solidFill>
                <a:srgbClr val="000000"/>
              </a:solidFill>
              <a:latin typeface="Calibri"/>
            </a:rPr>
            <a:t>6) Na aba " Esforço" será preenchido da coluna "A" "Requisitos" os mesmos UC's relacionados na coluna "Requisito" da aba utilizada na contagem Ex: UC01</a:t>
          </a:r>
          <a:endParaRPr b="0" lang="pt-BR" sz="1100" spc="-1" strike="noStrike">
            <a:latin typeface="Times New Roman"/>
          </a:endParaRPr>
        </a:p>
        <a:p>
          <a:pPr marL="457200">
            <a:lnSpc>
              <a:spcPts val="1199"/>
            </a:lnSpc>
          </a:pPr>
          <a:endParaRPr b="0" lang="pt-BR" sz="1100" spc="-1" strike="noStrike">
            <a:latin typeface="Times New Roman"/>
          </a:endParaRPr>
        </a:p>
        <a:p>
          <a:pPr marL="457200">
            <a:lnSpc>
              <a:spcPts val="1199"/>
            </a:lnSpc>
          </a:pPr>
          <a:r>
            <a:rPr b="0" lang="pt-BR" sz="1100" spc="-1" strike="noStrike">
              <a:solidFill>
                <a:srgbClr val="000000"/>
              </a:solidFill>
              <a:latin typeface="Calibri"/>
            </a:rPr>
            <a:t> </a:t>
          </a:r>
          <a:endParaRPr b="0" lang="pt-BR" sz="1100" spc="-1" strike="noStrike">
            <a:latin typeface="Times New Roman"/>
          </a:endParaRPr>
        </a:p>
        <a:p>
          <a:pPr marL="457200">
            <a:lnSpc>
              <a:spcPts val="1100"/>
            </a:lnSpc>
          </a:pPr>
          <a:endParaRPr b="0" lang="pt-BR" sz="1100" spc="-1" strike="noStrike">
            <a:latin typeface="Times New Roman"/>
          </a:endParaRPr>
        </a:p>
      </xdr:txBody>
    </xdr:sp>
    <xdr:clientData/>
  </xdr:twoCellAnchor>
</xdr:wsDr>
</file>

<file path=xl/drawings/drawing10.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104760</xdr:colOff>
      <xdr:row>0</xdr:row>
      <xdr:rowOff>85680</xdr:rowOff>
    </xdr:from>
    <xdr:to>
      <xdr:col>1</xdr:col>
      <xdr:colOff>36720</xdr:colOff>
      <xdr:row>0</xdr:row>
      <xdr:rowOff>722520</xdr:rowOff>
    </xdr:to>
    <xdr:pic>
      <xdr:nvPicPr>
        <xdr:cNvPr id="10" name="Imagem 1" descr=""/>
        <xdr:cNvPicPr/>
      </xdr:nvPicPr>
      <xdr:blipFill>
        <a:blip r:embed="rId1"/>
        <a:stretch/>
      </xdr:blipFill>
      <xdr:spPr>
        <a:xfrm>
          <a:off x="104760" y="85680"/>
          <a:ext cx="1561320" cy="636840"/>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104760</xdr:colOff>
      <xdr:row>0</xdr:row>
      <xdr:rowOff>85680</xdr:rowOff>
    </xdr:from>
    <xdr:to>
      <xdr:col>0</xdr:col>
      <xdr:colOff>1579680</xdr:colOff>
      <xdr:row>0</xdr:row>
      <xdr:rowOff>722520</xdr:rowOff>
    </xdr:to>
    <xdr:pic>
      <xdr:nvPicPr>
        <xdr:cNvPr id="1" name="Imagem 1" descr=""/>
        <xdr:cNvPicPr/>
      </xdr:nvPicPr>
      <xdr:blipFill>
        <a:blip r:embed="rId1"/>
        <a:stretch/>
      </xdr:blipFill>
      <xdr:spPr>
        <a:xfrm>
          <a:off x="104760" y="85680"/>
          <a:ext cx="1474920" cy="636840"/>
        </a:xfrm>
        <a:prstGeom prst="rect">
          <a:avLst/>
        </a:prstGeom>
        <a:ln>
          <a:noFill/>
        </a:ln>
      </xdr:spPr>
    </xdr:pic>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104760</xdr:colOff>
      <xdr:row>0</xdr:row>
      <xdr:rowOff>85680</xdr:rowOff>
    </xdr:from>
    <xdr:to>
      <xdr:col>1</xdr:col>
      <xdr:colOff>1208160</xdr:colOff>
      <xdr:row>0</xdr:row>
      <xdr:rowOff>722520</xdr:rowOff>
    </xdr:to>
    <xdr:pic>
      <xdr:nvPicPr>
        <xdr:cNvPr id="2" name="Imagem 1" descr=""/>
        <xdr:cNvPicPr/>
      </xdr:nvPicPr>
      <xdr:blipFill>
        <a:blip r:embed="rId1"/>
        <a:stretch/>
      </xdr:blipFill>
      <xdr:spPr>
        <a:xfrm>
          <a:off x="104760" y="85680"/>
          <a:ext cx="1495080" cy="636840"/>
        </a:xfrm>
        <a:prstGeom prst="rect">
          <a:avLst/>
        </a:prstGeom>
        <a:ln>
          <a:noFill/>
        </a:ln>
      </xdr:spPr>
    </xdr:pic>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104760</xdr:colOff>
      <xdr:row>0</xdr:row>
      <xdr:rowOff>85680</xdr:rowOff>
    </xdr:from>
    <xdr:to>
      <xdr:col>1</xdr:col>
      <xdr:colOff>1208160</xdr:colOff>
      <xdr:row>0</xdr:row>
      <xdr:rowOff>722520</xdr:rowOff>
    </xdr:to>
    <xdr:pic>
      <xdr:nvPicPr>
        <xdr:cNvPr id="3" name="Imagem 1" descr=""/>
        <xdr:cNvPicPr/>
      </xdr:nvPicPr>
      <xdr:blipFill>
        <a:blip r:embed="rId1"/>
        <a:stretch/>
      </xdr:blipFill>
      <xdr:spPr>
        <a:xfrm>
          <a:off x="104760" y="85680"/>
          <a:ext cx="1495080" cy="636840"/>
        </a:xfrm>
        <a:prstGeom prst="rect">
          <a:avLst/>
        </a:prstGeom>
        <a:ln>
          <a:noFill/>
        </a:ln>
      </xdr:spPr>
    </xdr:pic>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104760</xdr:colOff>
      <xdr:row>0</xdr:row>
      <xdr:rowOff>85680</xdr:rowOff>
    </xdr:from>
    <xdr:to>
      <xdr:col>1</xdr:col>
      <xdr:colOff>1208160</xdr:colOff>
      <xdr:row>0</xdr:row>
      <xdr:rowOff>722520</xdr:rowOff>
    </xdr:to>
    <xdr:pic>
      <xdr:nvPicPr>
        <xdr:cNvPr id="4" name="Imagem 1" descr=""/>
        <xdr:cNvPicPr/>
      </xdr:nvPicPr>
      <xdr:blipFill>
        <a:blip r:embed="rId1"/>
        <a:stretch/>
      </xdr:blipFill>
      <xdr:spPr>
        <a:xfrm>
          <a:off x="104760" y="85680"/>
          <a:ext cx="1495080" cy="636840"/>
        </a:xfrm>
        <a:prstGeom prst="rect">
          <a:avLst/>
        </a:prstGeom>
        <a:ln>
          <a:noFill/>
        </a:ln>
      </xdr:spPr>
    </xdr:pic>
    <xdr:clientData/>
  </xdr:twoCellAnchor>
</xdr:wsDr>
</file>

<file path=xl/drawings/drawing6.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104760</xdr:colOff>
      <xdr:row>0</xdr:row>
      <xdr:rowOff>85680</xdr:rowOff>
    </xdr:from>
    <xdr:to>
      <xdr:col>2</xdr:col>
      <xdr:colOff>1293840</xdr:colOff>
      <xdr:row>0</xdr:row>
      <xdr:rowOff>722520</xdr:rowOff>
    </xdr:to>
    <xdr:pic>
      <xdr:nvPicPr>
        <xdr:cNvPr id="5" name="Imagem 1" descr=""/>
        <xdr:cNvPicPr/>
      </xdr:nvPicPr>
      <xdr:blipFill>
        <a:blip r:embed="rId1"/>
        <a:stretch/>
      </xdr:blipFill>
      <xdr:spPr>
        <a:xfrm>
          <a:off x="162360" y="85680"/>
          <a:ext cx="1510920" cy="636840"/>
        </a:xfrm>
        <a:prstGeom prst="rect">
          <a:avLst/>
        </a:prstGeom>
        <a:ln>
          <a:noFill/>
        </a:ln>
      </xdr:spPr>
    </xdr:pic>
    <xdr:clientData/>
  </xdr:twoCellAnchor>
</xdr:wsDr>
</file>

<file path=xl/drawings/drawing7.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104760</xdr:colOff>
      <xdr:row>0</xdr:row>
      <xdr:rowOff>85680</xdr:rowOff>
    </xdr:from>
    <xdr:to>
      <xdr:col>2</xdr:col>
      <xdr:colOff>569880</xdr:colOff>
      <xdr:row>0</xdr:row>
      <xdr:rowOff>722520</xdr:rowOff>
    </xdr:to>
    <xdr:pic>
      <xdr:nvPicPr>
        <xdr:cNvPr id="6" name="Imagem 1" descr=""/>
        <xdr:cNvPicPr/>
      </xdr:nvPicPr>
      <xdr:blipFill>
        <a:blip r:embed="rId1"/>
        <a:stretch/>
      </xdr:blipFill>
      <xdr:spPr>
        <a:xfrm>
          <a:off x="104760" y="85680"/>
          <a:ext cx="1530000" cy="636840"/>
        </a:xfrm>
        <a:prstGeom prst="rect">
          <a:avLst/>
        </a:prstGeom>
        <a:ln>
          <a:noFill/>
        </a:ln>
      </xdr:spPr>
    </xdr:pic>
    <xdr:clientData/>
  </xdr:twoCellAnchor>
</xdr:wsDr>
</file>

<file path=xl/drawings/drawing8.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104760</xdr:colOff>
      <xdr:row>0</xdr:row>
      <xdr:rowOff>85680</xdr:rowOff>
    </xdr:from>
    <xdr:to>
      <xdr:col>1</xdr:col>
      <xdr:colOff>989280</xdr:colOff>
      <xdr:row>0</xdr:row>
      <xdr:rowOff>722520</xdr:rowOff>
    </xdr:to>
    <xdr:pic>
      <xdr:nvPicPr>
        <xdr:cNvPr id="7" name="Imagem 1" descr=""/>
        <xdr:cNvPicPr/>
      </xdr:nvPicPr>
      <xdr:blipFill>
        <a:blip r:embed="rId1"/>
        <a:stretch/>
      </xdr:blipFill>
      <xdr:spPr>
        <a:xfrm>
          <a:off x="104760" y="85680"/>
          <a:ext cx="1513080" cy="636840"/>
        </a:xfrm>
        <a:prstGeom prst="rect">
          <a:avLst/>
        </a:prstGeom>
        <a:ln>
          <a:noFill/>
        </a:ln>
      </xdr:spPr>
    </xdr:pic>
    <xdr:clientData/>
  </xdr:twoCellAnchor>
</xdr:wsDr>
</file>

<file path=xl/drawings/drawing9.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247680</xdr:colOff>
      <xdr:row>18</xdr:row>
      <xdr:rowOff>114480</xdr:rowOff>
    </xdr:from>
    <xdr:to>
      <xdr:col>15</xdr:col>
      <xdr:colOff>169920</xdr:colOff>
      <xdr:row>41</xdr:row>
      <xdr:rowOff>74880</xdr:rowOff>
    </xdr:to>
    <xdr:graphicFrame>
      <xdr:nvGraphicFramePr>
        <xdr:cNvPr id="8" name="Gráfico 1"/>
        <xdr:cNvGraphicFramePr/>
      </xdr:nvGraphicFramePr>
      <xdr:xfrm>
        <a:off x="381960" y="4727520"/>
        <a:ext cx="10561680" cy="413892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100800</xdr:colOff>
      <xdr:row>0</xdr:row>
      <xdr:rowOff>89640</xdr:rowOff>
    </xdr:from>
    <xdr:to>
      <xdr:col>2</xdr:col>
      <xdr:colOff>690480</xdr:colOff>
      <xdr:row>0</xdr:row>
      <xdr:rowOff>726480</xdr:rowOff>
    </xdr:to>
    <xdr:pic>
      <xdr:nvPicPr>
        <xdr:cNvPr id="9" name="Imagem 1" descr=""/>
        <xdr:cNvPicPr/>
      </xdr:nvPicPr>
      <xdr:blipFill>
        <a:blip r:embed="rId2"/>
        <a:stretch/>
      </xdr:blipFill>
      <xdr:spPr>
        <a:xfrm>
          <a:off x="100800" y="89640"/>
          <a:ext cx="1531800" cy="636840"/>
        </a:xfrm>
        <a:prstGeom prst="rect">
          <a:avLst/>
        </a:prstGeom>
        <a:ln>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10.xml.rels><?xml version="1.0" encoding="UTF-8"?>
<Relationships xmlns="http://schemas.openxmlformats.org/package/2006/relationships"><Relationship Id="rId1" Type="http://schemas.openxmlformats.org/officeDocument/2006/relationships/drawing" Target="../drawings/drawing10.x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1.v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_rels/sheet4.xml.rels><?xml version="1.0" encoding="UTF-8"?>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4.xml"/><Relationship Id="rId3" Type="http://schemas.openxmlformats.org/officeDocument/2006/relationships/vmlDrawing" Target="../drawings/vmlDrawing2.vml"/>
</Relationships>
</file>

<file path=xl/worksheets/_rels/sheet5.xml.rels><?xml version="1.0" encoding="UTF-8"?>
<Relationships xmlns="http://schemas.openxmlformats.org/package/2006/relationships"><Relationship Id="rId1" Type="http://schemas.openxmlformats.org/officeDocument/2006/relationships/drawing" Target="../drawings/drawing5.xml"/>
</Relationships>
</file>

<file path=xl/worksheets/_rels/sheet6.xml.rels><?xml version="1.0" encoding="UTF-8"?>
<Relationships xmlns="http://schemas.openxmlformats.org/package/2006/relationships"><Relationship Id="rId1" Type="http://schemas.openxmlformats.org/officeDocument/2006/relationships/comments" Target="../comments6.xml"/><Relationship Id="rId2" Type="http://schemas.openxmlformats.org/officeDocument/2006/relationships/drawing" Target="../drawings/drawing6.xml"/><Relationship Id="rId3" Type="http://schemas.openxmlformats.org/officeDocument/2006/relationships/vmlDrawing" Target="../drawings/vmlDrawing3.vml"/>
</Relationships>
</file>

<file path=xl/worksheets/_rels/sheet7.xml.rels><?xml version="1.0" encoding="UTF-8"?>
<Relationships xmlns="http://schemas.openxmlformats.org/package/2006/relationships"><Relationship Id="rId1" Type="http://schemas.openxmlformats.org/officeDocument/2006/relationships/drawing" Target="../drawings/drawing7.xml"/>
</Relationships>
</file>

<file path=xl/worksheets/_rels/sheet8.xml.rels><?xml version="1.0" encoding="UTF-8"?>
<Relationships xmlns="http://schemas.openxmlformats.org/package/2006/relationships"><Relationship Id="rId1" Type="http://schemas.openxmlformats.org/officeDocument/2006/relationships/drawing" Target="../drawings/drawing8.xml"/>
</Relationships>
</file>

<file path=xl/worksheets/_rels/sheet9.xml.rels><?xml version="1.0" encoding="UTF-8"?>
<Relationships xmlns="http://schemas.openxmlformats.org/package/2006/relationships"><Relationship Id="rId1" Type="http://schemas.openxmlformats.org/officeDocument/2006/relationships/comments" Target="../comments9.xml"/><Relationship Id="rId2" Type="http://schemas.openxmlformats.org/officeDocument/2006/relationships/drawing" Target="../drawings/drawing9.xml"/><Relationship Id="rId3" Type="http://schemas.openxmlformats.org/officeDocument/2006/relationships/vmlDrawing" Target="../drawings/vmlDrawing4.vml"/>
</Relationships>
</file>

<file path=xl/worksheets/sheet1.xml><?xml version="1.0" encoding="utf-8"?>
<worksheet xmlns="http://schemas.openxmlformats.org/spreadsheetml/2006/main" xmlns:r="http://schemas.openxmlformats.org/officeDocument/2006/relationships">
  <sheetPr filterMode="false">
    <tabColor rgb="FF000000"/>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5" activeCellId="0" sqref="A15"/>
    </sheetView>
  </sheetViews>
  <sheetFormatPr defaultRowHeight="12.5" zeroHeight="false" outlineLevelRow="0" outlineLevelCol="0"/>
  <cols>
    <col collapsed="false" customWidth="true" hidden="false" outlineLevel="0" max="1025" min="1" style="0" width="8.67"/>
  </cols>
  <sheetData/>
  <printOptions headings="false" gridLines="false" gridLinesSet="true" horizontalCentered="false" verticalCentered="false"/>
  <pageMargins left="0.511805555555555" right="0.511805555555555"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10.xml><?xml version="1.0" encoding="utf-8"?>
<worksheet xmlns="http://schemas.openxmlformats.org/spreadsheetml/2006/main" xmlns:r="http://schemas.openxmlformats.org/officeDocument/2006/relationships">
  <sheetPr filterMode="false">
    <tabColor rgb="FFE46C0A"/>
    <pageSetUpPr fitToPage="false"/>
  </sheetPr>
  <dimension ref="A1:R24"/>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C2" activeCellId="0" sqref="C2"/>
    </sheetView>
  </sheetViews>
  <sheetFormatPr defaultRowHeight="12.5" zeroHeight="false" outlineLevelRow="0" outlineLevelCol="0"/>
  <cols>
    <col collapsed="false" customWidth="true" hidden="false" outlineLevel="0" max="1" min="1" style="0" width="23.09"/>
    <col collapsed="false" customWidth="true" hidden="false" outlineLevel="0" max="2" min="2" style="0" width="11.91"/>
    <col collapsed="false" customWidth="true" hidden="false" outlineLevel="0" max="3" min="3" style="0" width="11.38"/>
    <col collapsed="false" customWidth="true" hidden="false" outlineLevel="0" max="5" min="4" style="0" width="12.44"/>
    <col collapsed="false" customWidth="true" hidden="false" outlineLevel="0" max="6" min="6" style="0" width="15.91"/>
    <col collapsed="false" customWidth="true" hidden="false" outlineLevel="0" max="7" min="7" style="0" width="12.44"/>
    <col collapsed="false" customWidth="true" hidden="false" outlineLevel="0" max="8" min="8" style="0" width="15.91"/>
    <col collapsed="false" customWidth="true" hidden="false" outlineLevel="0" max="9" min="9" style="0" width="15.45"/>
    <col collapsed="false" customWidth="true" hidden="false" outlineLevel="0" max="1025" min="10" style="0" width="8.67"/>
  </cols>
  <sheetData>
    <row r="1" s="232" customFormat="true" ht="69" hidden="false" customHeight="true" outlineLevel="0" collapsed="false">
      <c r="A1" s="2" t="str">
        <f aca="false">Resumo!A1</f>
        <v>Template V.2.0</v>
      </c>
      <c r="B1" s="2"/>
      <c r="C1" s="230" t="s">
        <v>156</v>
      </c>
      <c r="D1" s="230"/>
      <c r="E1" s="230"/>
      <c r="F1" s="230"/>
      <c r="G1" s="230"/>
      <c r="H1" s="230"/>
      <c r="I1" s="230"/>
      <c r="J1" s="231"/>
      <c r="K1" s="231"/>
      <c r="L1" s="231"/>
      <c r="M1" s="231"/>
      <c r="N1" s="231"/>
      <c r="O1" s="231"/>
      <c r="P1" s="231"/>
      <c r="Q1" s="231"/>
      <c r="R1" s="231"/>
    </row>
    <row r="3" customFormat="false" ht="13" hidden="false" customHeight="false" outlineLevel="0" collapsed="false">
      <c r="A3" s="233" t="s">
        <v>157</v>
      </c>
      <c r="C3" s="234" t="n">
        <v>8</v>
      </c>
    </row>
    <row r="4" customFormat="false" ht="29" hidden="false" customHeight="false" outlineLevel="0" collapsed="false">
      <c r="B4" s="233"/>
      <c r="D4" s="235" t="s">
        <v>20</v>
      </c>
      <c r="E4" s="235" t="s">
        <v>22</v>
      </c>
      <c r="F4" s="235" t="s">
        <v>24</v>
      </c>
      <c r="G4" s="235" t="s">
        <v>26</v>
      </c>
      <c r="H4" s="235" t="s">
        <v>28</v>
      </c>
      <c r="I4" s="235" t="s">
        <v>30</v>
      </c>
    </row>
    <row r="5" customFormat="false" ht="14.5" hidden="false" customHeight="false" outlineLevel="0" collapsed="false">
      <c r="A5" s="236" t="s">
        <v>48</v>
      </c>
      <c r="B5" s="236" t="s">
        <v>158</v>
      </c>
      <c r="C5" s="237" t="s">
        <v>159</v>
      </c>
      <c r="D5" s="238" t="n">
        <f aca="false">Resumo!G18</f>
        <v>0.25</v>
      </c>
      <c r="E5" s="238" t="n">
        <f aca="false">Resumo!G19</f>
        <v>0.1</v>
      </c>
      <c r="F5" s="238" t="n">
        <f aca="false">Resumo!G20</f>
        <v>0.4</v>
      </c>
      <c r="G5" s="238" t="n">
        <f aca="false">Resumo!G21</f>
        <v>0.15</v>
      </c>
      <c r="H5" s="238" t="n">
        <f aca="false">Resumo!G22</f>
        <v>0.05</v>
      </c>
      <c r="I5" s="238" t="n">
        <f aca="false">Resumo!G23</f>
        <v>0.05</v>
      </c>
    </row>
    <row r="6" customFormat="false" ht="12.5" hidden="false" customHeight="false" outlineLevel="0" collapsed="false">
      <c r="A6" s="239"/>
      <c r="B6" s="240" t="n">
        <f aca="false">IF(Resumo!$B$5="Detalhada",SUMIF('AFP - Detalhada'!$E$10:$E$383,Esforço!A6,'AFP - Detalhada'!$Q$10:$Q$383),IF(Resumo!B5="Estimativa",SUMIF('AFP - Estimativa'!$F$10:$F$383,Esforço!A6,'AFP - Estimativa'!$I$10:$I$383)*(1+'AFP - Estimativa'!$C$6),IF(Resumo!B5="Indicativa",SUMIF('AFP - Indicativa'!$D$10:$D$108,Esforço!A6,'AFP - Indicativa'!$H$10:$H$108)*(1+'AFP - Indicativa'!$D$6),0)))</f>
        <v>0</v>
      </c>
      <c r="C6" s="240" t="n">
        <f aca="false">ROUND(B6*$C$3,0)</f>
        <v>0</v>
      </c>
      <c r="D6" s="240" t="n">
        <f aca="false">ROUND($C6*D$5,0)</f>
        <v>0</v>
      </c>
      <c r="E6" s="240" t="n">
        <f aca="false">ROUND($C6*E$5,0)</f>
        <v>0</v>
      </c>
      <c r="F6" s="240" t="n">
        <f aca="false">ROUND($C6*F$5,0)</f>
        <v>0</v>
      </c>
      <c r="G6" s="240" t="n">
        <f aca="false">ROUND($C6*G$5,0)</f>
        <v>0</v>
      </c>
      <c r="H6" s="240" t="n">
        <f aca="false">ROUND($C6*H$5,0)</f>
        <v>0</v>
      </c>
      <c r="I6" s="240" t="n">
        <f aca="false">ROUND($C6*I$5,0)</f>
        <v>0</v>
      </c>
    </row>
    <row r="7" customFormat="false" ht="12.5" hidden="false" customHeight="false" outlineLevel="0" collapsed="false">
      <c r="A7" s="239"/>
      <c r="B7" s="240" t="n">
        <f aca="false">IF(Resumo!$B$5="Detalhada",SUMIF('AFP - Detalhada'!$E$10:$E$383,Esforço!A7,'AFP - Detalhada'!$Q$10:$Q$383),IF(Resumo!B6="Estimativa",SUMIF('AFP - Estimativa'!$F$10:$F$383,Esforço!A7,'AFP - Estimativa'!$I$10:$I$383)*(1+'AFP - Estimativa'!$C$6),IF(Resumo!B6="Indicativa",SUMIF('AFP - Indicativa'!$D$10:$D$108,Esforço!A7,'AFP - Indicativa'!$H$10:$H$108)*(1+'AFP - Indicativa'!$D$6),0)))</f>
        <v>0</v>
      </c>
      <c r="C7" s="240" t="n">
        <f aca="false">ROUND(B7*$C$3,0)</f>
        <v>0</v>
      </c>
      <c r="D7" s="240" t="n">
        <f aca="false">ROUND($C7*D$5,0)</f>
        <v>0</v>
      </c>
      <c r="E7" s="240" t="n">
        <f aca="false">ROUND($C7*E$5,0)</f>
        <v>0</v>
      </c>
      <c r="F7" s="240" t="n">
        <f aca="false">ROUND($C7*F$5,0)</f>
        <v>0</v>
      </c>
      <c r="G7" s="240" t="n">
        <f aca="false">ROUND($C7*G$5,0)</f>
        <v>0</v>
      </c>
      <c r="H7" s="240" t="n">
        <f aca="false">ROUND($C7*H$5,0)</f>
        <v>0</v>
      </c>
      <c r="I7" s="240" t="n">
        <f aca="false">ROUND($C7*I$5,0)</f>
        <v>0</v>
      </c>
    </row>
    <row r="8" customFormat="false" ht="12.5" hidden="false" customHeight="false" outlineLevel="0" collapsed="false">
      <c r="A8" s="239"/>
      <c r="B8" s="240" t="n">
        <f aca="false">IF(Resumo!$B$5="Detalhada",SUMIF('AFP - Detalhada'!$E$10:$E$383,Esforço!A8,'AFP - Detalhada'!$Q$10:$Q$383),IF(Resumo!B7="Estimativa",SUMIF('AFP - Estimativa'!$F$10:$F$383,Esforço!A8,'AFP - Estimativa'!$I$10:$I$383)*(1+'AFP - Estimativa'!$C$6),IF(Resumo!B7="Indicativa",SUMIF('AFP - Indicativa'!$D$10:$D$108,Esforço!A8,'AFP - Indicativa'!$H$10:$H$108)*(1+'AFP - Indicativa'!$D$6),0)))</f>
        <v>0</v>
      </c>
      <c r="C8" s="240" t="n">
        <f aca="false">ROUND(B8*$C$3,0)</f>
        <v>0</v>
      </c>
      <c r="D8" s="240" t="n">
        <f aca="false">ROUND($C8*D$5,0)</f>
        <v>0</v>
      </c>
      <c r="E8" s="240" t="n">
        <f aca="false">ROUND($C8*E$5,0)</f>
        <v>0</v>
      </c>
      <c r="F8" s="240" t="n">
        <f aca="false">ROUND($C8*F$5,0)</f>
        <v>0</v>
      </c>
      <c r="G8" s="240" t="n">
        <f aca="false">ROUND($C8*G$5,0)</f>
        <v>0</v>
      </c>
      <c r="H8" s="240" t="n">
        <f aca="false">ROUND($C8*H$5,0)</f>
        <v>0</v>
      </c>
      <c r="I8" s="240" t="n">
        <f aca="false">ROUND($C8*I$5,0)</f>
        <v>0</v>
      </c>
    </row>
    <row r="9" customFormat="false" ht="12.5" hidden="false" customHeight="false" outlineLevel="0" collapsed="false">
      <c r="A9" s="239"/>
      <c r="B9" s="240" t="n">
        <f aca="false">IF(Resumo!$B$5="Detalhada",SUMIF('AFP - Detalhada'!$E$10:$E$383,Esforço!A9,'AFP - Detalhada'!$Q$10:$Q$383),IF(Resumo!B8="Estimativa",SUMIF('AFP - Estimativa'!$F$10:$F$383,Esforço!A9,'AFP - Estimativa'!$I$10:$I$383)*(1+'AFP - Estimativa'!$C$6),IF(Resumo!B8="Indicativa",SUMIF('AFP - Indicativa'!$D$10:$D$108,Esforço!A9,'AFP - Indicativa'!$H$10:$H$108)*(1+'AFP - Indicativa'!$D$6),0)))</f>
        <v>0</v>
      </c>
      <c r="C9" s="240" t="n">
        <f aca="false">ROUND(B9*$C$3,0)</f>
        <v>0</v>
      </c>
      <c r="D9" s="240" t="n">
        <f aca="false">ROUND($C9*D$5,0)</f>
        <v>0</v>
      </c>
      <c r="E9" s="240" t="n">
        <f aca="false">ROUND($C9*E$5,0)</f>
        <v>0</v>
      </c>
      <c r="F9" s="240" t="n">
        <f aca="false">ROUND($C9*F$5,0)</f>
        <v>0</v>
      </c>
      <c r="G9" s="240" t="n">
        <f aca="false">ROUND($C9*G$5,0)</f>
        <v>0</v>
      </c>
      <c r="H9" s="240" t="n">
        <f aca="false">ROUND($C9*H$5,0)</f>
        <v>0</v>
      </c>
      <c r="I9" s="240" t="n">
        <f aca="false">ROUND($C9*I$5,0)</f>
        <v>0</v>
      </c>
    </row>
    <row r="10" customFormat="false" ht="12.5" hidden="false" customHeight="false" outlineLevel="0" collapsed="false">
      <c r="A10" s="239"/>
      <c r="B10" s="240" t="n">
        <f aca="false">IF(Resumo!$B$5="Detalhada",SUMIF('AFP - Detalhada'!$E$10:$E$383,Esforço!A10,'AFP - Detalhada'!$Q$10:$Q$383),IF(Resumo!B9="Estimativa",SUMIF('AFP - Estimativa'!$F$10:$F$383,Esforço!A10,'AFP - Estimativa'!$I$10:$I$383)*(1+'AFP - Estimativa'!$C$6),IF(Resumo!B9="Indicativa",SUMIF('AFP - Indicativa'!$D$10:$D$108,Esforço!A10,'AFP - Indicativa'!$H$10:$H$108)*(1+'AFP - Indicativa'!$D$6),0)))</f>
        <v>0</v>
      </c>
      <c r="C10" s="240" t="n">
        <f aca="false">ROUND(B10*$C$3,0)</f>
        <v>0</v>
      </c>
      <c r="D10" s="240" t="n">
        <f aca="false">ROUND($C10*D$5,0)</f>
        <v>0</v>
      </c>
      <c r="E10" s="240" t="n">
        <f aca="false">ROUND($C10*E$5,0)</f>
        <v>0</v>
      </c>
      <c r="F10" s="240" t="n">
        <f aca="false">ROUND($C10*F$5,0)</f>
        <v>0</v>
      </c>
      <c r="G10" s="240" t="n">
        <f aca="false">ROUND($C10*G$5,0)</f>
        <v>0</v>
      </c>
      <c r="H10" s="240" t="n">
        <f aca="false">ROUND($C10*H$5,0)</f>
        <v>0</v>
      </c>
      <c r="I10" s="240" t="n">
        <f aca="false">ROUND($C10*I$5,0)</f>
        <v>0</v>
      </c>
    </row>
    <row r="11" customFormat="false" ht="12.5" hidden="false" customHeight="false" outlineLevel="0" collapsed="false">
      <c r="A11" s="239"/>
      <c r="B11" s="240" t="n">
        <f aca="false">IF(Resumo!$B$5="Detalhada",SUMIF('AFP - Detalhada'!$E$10:$E$383,Esforço!A11,'AFP - Detalhada'!$Q$10:$Q$383),IF(Resumo!B10="Estimativa",SUMIF('AFP - Estimativa'!$F$10:$F$383,Esforço!A11,'AFP - Estimativa'!$I$10:$I$383)*(1+'AFP - Estimativa'!$C$6),IF(Resumo!B10="Indicativa",SUMIF('AFP - Indicativa'!$D$10:$D$108,Esforço!A11,'AFP - Indicativa'!$H$10:$H$108)*(1+'AFP - Indicativa'!$D$6),0)))</f>
        <v>0</v>
      </c>
      <c r="C11" s="240" t="n">
        <f aca="false">ROUND(B11*$C$3,0)</f>
        <v>0</v>
      </c>
      <c r="D11" s="240" t="n">
        <f aca="false">ROUND($C11*D$5,0)</f>
        <v>0</v>
      </c>
      <c r="E11" s="240" t="n">
        <f aca="false">ROUND($C11*E$5,0)</f>
        <v>0</v>
      </c>
      <c r="F11" s="240" t="n">
        <f aca="false">ROUND($C11*F$5,0)</f>
        <v>0</v>
      </c>
      <c r="G11" s="240" t="n">
        <f aca="false">ROUND($C11*G$5,0)</f>
        <v>0</v>
      </c>
      <c r="H11" s="240" t="n">
        <f aca="false">ROUND($C11*H$5,0)</f>
        <v>0</v>
      </c>
      <c r="I11" s="240" t="n">
        <f aca="false">ROUND($C11*I$5,0)</f>
        <v>0</v>
      </c>
    </row>
    <row r="12" customFormat="false" ht="12.5" hidden="false" customHeight="false" outlineLevel="0" collapsed="false">
      <c r="A12" s="239"/>
      <c r="B12" s="240" t="n">
        <f aca="false">IF(Resumo!$B$5="Detalhada",SUMIF('AFP - Detalhada'!$E$10:$E$383,Esforço!A12,'AFP - Detalhada'!$Q$10:$Q$383),IF(Resumo!B11="Estimativa",SUMIF('AFP - Estimativa'!$F$10:$F$383,Esforço!A12,'AFP - Estimativa'!$I$10:$I$383)*(1+'AFP - Estimativa'!$C$6),IF(Resumo!B11="Indicativa",SUMIF('AFP - Indicativa'!$D$10:$D$108,Esforço!A12,'AFP - Indicativa'!$H$10:$H$108)*(1+'AFP - Indicativa'!$D$6),0)))</f>
        <v>0</v>
      </c>
      <c r="C12" s="240" t="n">
        <f aca="false">ROUND(B12*$C$3,0)</f>
        <v>0</v>
      </c>
      <c r="D12" s="240" t="n">
        <f aca="false">ROUND($C12*D$5,0)</f>
        <v>0</v>
      </c>
      <c r="E12" s="240" t="n">
        <f aca="false">ROUND($C12*E$5,0)</f>
        <v>0</v>
      </c>
      <c r="F12" s="240" t="n">
        <f aca="false">ROUND($C12*F$5,0)</f>
        <v>0</v>
      </c>
      <c r="G12" s="240" t="n">
        <f aca="false">ROUND($C12*G$5,0)</f>
        <v>0</v>
      </c>
      <c r="H12" s="240" t="n">
        <f aca="false">ROUND($C12*H$5,0)</f>
        <v>0</v>
      </c>
      <c r="I12" s="240" t="n">
        <f aca="false">ROUND($C12*I$5,0)</f>
        <v>0</v>
      </c>
    </row>
    <row r="13" customFormat="false" ht="12.5" hidden="false" customHeight="false" outlineLevel="0" collapsed="false">
      <c r="A13" s="239"/>
      <c r="B13" s="240" t="n">
        <f aca="false">IF(Resumo!$B$5="Detalhada",SUMIF('AFP - Detalhada'!$E$10:$E$383,Esforço!A13,'AFP - Detalhada'!$Q$10:$Q$383),IF(Resumo!B12="Estimativa",SUMIF('AFP - Estimativa'!$F$10:$F$383,Esforço!A13,'AFP - Estimativa'!$I$10:$I$383)*(1+'AFP - Estimativa'!$C$6),IF(Resumo!B12="Indicativa",SUMIF('AFP - Indicativa'!$D$10:$D$108,Esforço!A13,'AFP - Indicativa'!$H$10:$H$108)*(1+'AFP - Indicativa'!$D$6),0)))</f>
        <v>0</v>
      </c>
      <c r="C13" s="240" t="n">
        <f aca="false">ROUND(B13*$C$3,0)</f>
        <v>0</v>
      </c>
      <c r="D13" s="240" t="n">
        <f aca="false">ROUND($C13*D$5,0)</f>
        <v>0</v>
      </c>
      <c r="E13" s="240" t="n">
        <f aca="false">ROUND($C13*E$5,0)</f>
        <v>0</v>
      </c>
      <c r="F13" s="240" t="n">
        <f aca="false">ROUND($C13*F$5,0)</f>
        <v>0</v>
      </c>
      <c r="G13" s="240" t="n">
        <f aca="false">ROUND($C13*G$5,0)</f>
        <v>0</v>
      </c>
      <c r="H13" s="240" t="n">
        <f aca="false">ROUND($C13*H$5,0)</f>
        <v>0</v>
      </c>
      <c r="I13" s="240" t="n">
        <f aca="false">ROUND($C13*I$5,0)</f>
        <v>0</v>
      </c>
    </row>
    <row r="14" customFormat="false" ht="12.5" hidden="false" customHeight="false" outlineLevel="0" collapsed="false">
      <c r="A14" s="239"/>
      <c r="B14" s="240" t="n">
        <f aca="false">IF(Resumo!$B$5="Detalhada",SUMIF('AFP - Detalhada'!$E$10:$E$383,Esforço!A14,'AFP - Detalhada'!$Q$10:$Q$383),IF(Resumo!B13="Estimativa",SUMIF('AFP - Estimativa'!$F$10:$F$383,Esforço!A14,'AFP - Estimativa'!$I$10:$I$383)*(1+'AFP - Estimativa'!$C$6),IF(Resumo!B13="Indicativa",SUMIF('AFP - Indicativa'!$D$10:$D$108,Esforço!A14,'AFP - Indicativa'!$H$10:$H$108)*(1+'AFP - Indicativa'!$D$6),0)))</f>
        <v>0</v>
      </c>
      <c r="C14" s="240" t="n">
        <f aca="false">ROUND(B14*$C$3,0)</f>
        <v>0</v>
      </c>
      <c r="D14" s="240" t="n">
        <f aca="false">ROUND($C14*D$5,0)</f>
        <v>0</v>
      </c>
      <c r="E14" s="240" t="n">
        <f aca="false">ROUND($C14*E$5,0)</f>
        <v>0</v>
      </c>
      <c r="F14" s="240" t="n">
        <f aca="false">ROUND($C14*F$5,0)</f>
        <v>0</v>
      </c>
      <c r="G14" s="240" t="n">
        <f aca="false">ROUND($C14*G$5,0)</f>
        <v>0</v>
      </c>
      <c r="H14" s="240" t="n">
        <f aca="false">ROUND($C14*H$5,0)</f>
        <v>0</v>
      </c>
      <c r="I14" s="240" t="n">
        <f aca="false">ROUND($C14*I$5,0)</f>
        <v>0</v>
      </c>
    </row>
    <row r="15" customFormat="false" ht="12.5" hidden="false" customHeight="false" outlineLevel="0" collapsed="false">
      <c r="A15" s="239"/>
      <c r="B15" s="240" t="n">
        <f aca="false">IF(Resumo!$B$5="Detalhada",SUMIF('AFP - Detalhada'!$E$10:$E$383,Esforço!A15,'AFP - Detalhada'!$Q$10:$Q$383),IF(Resumo!B14="Estimativa",SUMIF('AFP - Estimativa'!$F$10:$F$383,Esforço!A15,'AFP - Estimativa'!$I$10:$I$383)*(1+'AFP - Estimativa'!$C$6),IF(Resumo!B14="Indicativa",SUMIF('AFP - Indicativa'!$D$10:$D$108,Esforço!A15,'AFP - Indicativa'!$H$10:$H$108)*(1+'AFP - Indicativa'!$D$6),0)))</f>
        <v>0</v>
      </c>
      <c r="C15" s="240" t="n">
        <f aca="false">ROUND(B15*$C$3,0)</f>
        <v>0</v>
      </c>
      <c r="D15" s="240" t="n">
        <f aca="false">ROUND($C15*D$5,0)</f>
        <v>0</v>
      </c>
      <c r="E15" s="240" t="n">
        <f aca="false">ROUND($C15*E$5,0)</f>
        <v>0</v>
      </c>
      <c r="F15" s="240" t="n">
        <f aca="false">ROUND($C15*F$5,0)</f>
        <v>0</v>
      </c>
      <c r="G15" s="240" t="n">
        <f aca="false">ROUND($C15*G$5,0)</f>
        <v>0</v>
      </c>
      <c r="H15" s="240" t="n">
        <f aca="false">ROUND($C15*H$5,0)</f>
        <v>0</v>
      </c>
      <c r="I15" s="240" t="n">
        <f aca="false">ROUND($C15*I$5,0)</f>
        <v>0</v>
      </c>
    </row>
    <row r="16" customFormat="false" ht="12.5" hidden="false" customHeight="false" outlineLevel="0" collapsed="false">
      <c r="A16" s="239"/>
      <c r="B16" s="240" t="n">
        <f aca="false">IF(Resumo!$B$5="Detalhada",SUMIF('AFP - Detalhada'!$E$10:$E$383,Esforço!A16,'AFP - Detalhada'!$Q$10:$Q$383),IF(Resumo!B15="Estimativa",SUMIF('AFP - Estimativa'!$F$10:$F$383,Esforço!A16,'AFP - Estimativa'!$I$10:$I$383)*(1+'AFP - Estimativa'!$C$6),IF(Resumo!B15="Indicativa",SUMIF('AFP - Indicativa'!$D$10:$D$108,Esforço!A16,'AFP - Indicativa'!$H$10:$H$108)*(1+'AFP - Indicativa'!$D$6),0)))</f>
        <v>0</v>
      </c>
      <c r="C16" s="240" t="n">
        <f aca="false">ROUND(B16*$C$3,0)</f>
        <v>0</v>
      </c>
      <c r="D16" s="240" t="n">
        <f aca="false">ROUND($C16*D$5,0)</f>
        <v>0</v>
      </c>
      <c r="E16" s="240" t="n">
        <f aca="false">ROUND($C16*E$5,0)</f>
        <v>0</v>
      </c>
      <c r="F16" s="240" t="n">
        <f aca="false">ROUND($C16*F$5,0)</f>
        <v>0</v>
      </c>
      <c r="G16" s="240" t="n">
        <f aca="false">ROUND($C16*G$5,0)</f>
        <v>0</v>
      </c>
      <c r="H16" s="240" t="n">
        <f aca="false">ROUND($C16*H$5,0)</f>
        <v>0</v>
      </c>
      <c r="I16" s="240" t="n">
        <f aca="false">ROUND($C16*I$5,0)</f>
        <v>0</v>
      </c>
    </row>
    <row r="17" customFormat="false" ht="12.5" hidden="false" customHeight="false" outlineLevel="0" collapsed="false">
      <c r="A17" s="239"/>
      <c r="B17" s="240" t="n">
        <f aca="false">IF(Resumo!$B$5="Detalhada",SUMIF('AFP - Detalhada'!$E$10:$E$383,Esforço!A17,'AFP - Detalhada'!$Q$10:$Q$383),IF(Resumo!B16="Estimativa",SUMIF('AFP - Estimativa'!$F$10:$F$383,Esforço!A17,'AFP - Estimativa'!$I$10:$I$383)*(1+'AFP - Estimativa'!$C$6),IF(Resumo!B16="Indicativa",SUMIF('AFP - Indicativa'!$D$10:$D$108,Esforço!A17,'AFP - Indicativa'!$H$10:$H$108)*(1+'AFP - Indicativa'!$D$6),0)))</f>
        <v>0</v>
      </c>
      <c r="C17" s="240" t="n">
        <f aca="false">ROUND(B17*$C$3,0)</f>
        <v>0</v>
      </c>
      <c r="D17" s="240" t="n">
        <f aca="false">ROUND($C17*D$5,0)</f>
        <v>0</v>
      </c>
      <c r="E17" s="240" t="n">
        <f aca="false">ROUND($C17*E$5,0)</f>
        <v>0</v>
      </c>
      <c r="F17" s="240" t="n">
        <f aca="false">ROUND($C17*F$5,0)</f>
        <v>0</v>
      </c>
      <c r="G17" s="240" t="n">
        <f aca="false">ROUND($C17*G$5,0)</f>
        <v>0</v>
      </c>
      <c r="H17" s="240" t="n">
        <f aca="false">ROUND($C17*H$5,0)</f>
        <v>0</v>
      </c>
      <c r="I17" s="240" t="n">
        <f aca="false">ROUND($C17*I$5,0)</f>
        <v>0</v>
      </c>
    </row>
    <row r="18" customFormat="false" ht="12.5" hidden="false" customHeight="false" outlineLevel="0" collapsed="false">
      <c r="A18" s="239"/>
      <c r="B18" s="240" t="n">
        <f aca="false">IF(Resumo!$B$5="Detalhada",SUMIF('AFP - Detalhada'!$E$10:$E$383,Esforço!A18,'AFP - Detalhada'!$Q$10:$Q$383),IF(Resumo!B17="Estimativa",SUMIF('AFP - Estimativa'!$F$10:$F$383,Esforço!A18,'AFP - Estimativa'!$I$10:$I$383)*(1+'AFP - Estimativa'!$C$6),IF(Resumo!B17="Indicativa",SUMIF('AFP - Indicativa'!$D$10:$D$108,Esforço!A18,'AFP - Indicativa'!$H$10:$H$108)*(1+'AFP - Indicativa'!$D$6),0)))</f>
        <v>0</v>
      </c>
      <c r="C18" s="240" t="n">
        <f aca="false">ROUND(B18*$C$3,0)</f>
        <v>0</v>
      </c>
      <c r="D18" s="240" t="n">
        <f aca="false">ROUND($C18*D$5,0)</f>
        <v>0</v>
      </c>
      <c r="E18" s="240" t="n">
        <f aca="false">ROUND($C18*E$5,0)</f>
        <v>0</v>
      </c>
      <c r="F18" s="240" t="n">
        <f aca="false">ROUND($C18*F$5,0)</f>
        <v>0</v>
      </c>
      <c r="G18" s="240" t="n">
        <f aca="false">ROUND($C18*G$5,0)</f>
        <v>0</v>
      </c>
      <c r="H18" s="240" t="n">
        <f aca="false">ROUND($C18*H$5,0)</f>
        <v>0</v>
      </c>
      <c r="I18" s="240" t="n">
        <f aca="false">ROUND($C18*I$5,0)</f>
        <v>0</v>
      </c>
    </row>
    <row r="19" customFormat="false" ht="12.5" hidden="false" customHeight="false" outlineLevel="0" collapsed="false">
      <c r="A19" s="239"/>
      <c r="B19" s="240" t="n">
        <f aca="false">IF(Resumo!$B$5="Detalhada",SUMIF('AFP - Detalhada'!$E$10:$E$383,Esforço!A19,'AFP - Detalhada'!$Q$10:$Q$383),IF(Resumo!B18="Estimativa",SUMIF('AFP - Estimativa'!$F$10:$F$383,Esforço!A19,'AFP - Estimativa'!$I$10:$I$383)*(1+'AFP - Estimativa'!$C$6),IF(Resumo!B18="Indicativa",SUMIF('AFP - Indicativa'!$D$10:$D$108,Esforço!A19,'AFP - Indicativa'!$H$10:$H$108)*(1+'AFP - Indicativa'!$D$6),0)))</f>
        <v>0</v>
      </c>
      <c r="C19" s="240" t="n">
        <f aca="false">ROUND(B19*$C$3,0)</f>
        <v>0</v>
      </c>
      <c r="D19" s="240" t="n">
        <f aca="false">ROUND($C19*D$5,0)</f>
        <v>0</v>
      </c>
      <c r="E19" s="240" t="n">
        <f aca="false">ROUND($C19*E$5,0)</f>
        <v>0</v>
      </c>
      <c r="F19" s="240" t="n">
        <f aca="false">ROUND($C19*F$5,0)</f>
        <v>0</v>
      </c>
      <c r="G19" s="240" t="n">
        <f aca="false">ROUND($C19*G$5,0)</f>
        <v>0</v>
      </c>
      <c r="H19" s="240" t="n">
        <f aca="false">ROUND($C19*H$5,0)</f>
        <v>0</v>
      </c>
      <c r="I19" s="240" t="n">
        <f aca="false">ROUND($C19*I$5,0)</f>
        <v>0</v>
      </c>
    </row>
    <row r="20" customFormat="false" ht="12.5" hidden="false" customHeight="false" outlineLevel="0" collapsed="false">
      <c r="A20" s="239"/>
      <c r="B20" s="240" t="n">
        <f aca="false">IF(Resumo!$B$5="Detalhada",SUMIF('AFP - Detalhada'!$E$10:$E$383,Esforço!A20,'AFP - Detalhada'!$Q$10:$Q$383),IF(Resumo!B19="Estimativa",SUMIF('AFP - Estimativa'!$F$10:$F$383,Esforço!A20,'AFP - Estimativa'!$I$10:$I$383)*(1+'AFP - Estimativa'!$C$6),IF(Resumo!B19="Indicativa",SUMIF('AFP - Indicativa'!$D$10:$D$108,Esforço!A20,'AFP - Indicativa'!$H$10:$H$108)*(1+'AFP - Indicativa'!$D$6),0)))</f>
        <v>0</v>
      </c>
      <c r="C20" s="240" t="n">
        <f aca="false">ROUND(B20*$C$3,0)</f>
        <v>0</v>
      </c>
      <c r="D20" s="240" t="n">
        <f aca="false">ROUND($C20*D$5,0)</f>
        <v>0</v>
      </c>
      <c r="E20" s="240" t="n">
        <f aca="false">ROUND($C20*E$5,0)</f>
        <v>0</v>
      </c>
      <c r="F20" s="240" t="n">
        <f aca="false">ROUND($C20*F$5,0)</f>
        <v>0</v>
      </c>
      <c r="G20" s="240" t="n">
        <f aca="false">ROUND($C20*G$5,0)</f>
        <v>0</v>
      </c>
      <c r="H20" s="240" t="n">
        <f aca="false">ROUND($C20*H$5,0)</f>
        <v>0</v>
      </c>
      <c r="I20" s="240" t="n">
        <f aca="false">ROUND($C20*I$5,0)</f>
        <v>0</v>
      </c>
    </row>
    <row r="21" customFormat="false" ht="12.5" hidden="false" customHeight="false" outlineLevel="0" collapsed="false">
      <c r="A21" s="239"/>
      <c r="B21" s="240" t="n">
        <f aca="false">IF(Resumo!$B$5="Detalhada",SUMIF('AFP - Detalhada'!$E$10:$E$383,Esforço!A21,'AFP - Detalhada'!$Q$10:$Q$383),IF(Resumo!B20="Estimativa",SUMIF('AFP - Estimativa'!$F$10:$F$383,Esforço!A21,'AFP - Estimativa'!$I$10:$I$383)*(1+'AFP - Estimativa'!$C$6),IF(Resumo!B20="Indicativa",SUMIF('AFP - Indicativa'!$D$10:$D$108,Esforço!A21,'AFP - Indicativa'!$H$10:$H$108)*(1+'AFP - Indicativa'!$D$6),0)))</f>
        <v>0</v>
      </c>
      <c r="C21" s="240" t="n">
        <f aca="false">ROUND(B21*$C$3,0)</f>
        <v>0</v>
      </c>
      <c r="D21" s="240" t="n">
        <f aca="false">ROUND($C21*D$5,0)</f>
        <v>0</v>
      </c>
      <c r="E21" s="240" t="n">
        <f aca="false">ROUND($C21*E$5,0)</f>
        <v>0</v>
      </c>
      <c r="F21" s="240" t="n">
        <f aca="false">ROUND($C21*F$5,0)</f>
        <v>0</v>
      </c>
      <c r="G21" s="240" t="n">
        <f aca="false">ROUND($C21*G$5,0)</f>
        <v>0</v>
      </c>
      <c r="H21" s="240" t="n">
        <f aca="false">ROUND($C21*H$5,0)</f>
        <v>0</v>
      </c>
      <c r="I21" s="240" t="n">
        <f aca="false">ROUND($C21*I$5,0)</f>
        <v>0</v>
      </c>
    </row>
    <row r="22" customFormat="false" ht="12.5" hidden="false" customHeight="false" outlineLevel="0" collapsed="false">
      <c r="A22" s="239"/>
      <c r="B22" s="240" t="n">
        <f aca="false">IF(Resumo!$B$5="Detalhada",SUMIF('AFP - Detalhada'!$E$10:$E$383,Esforço!A22,'AFP - Detalhada'!$Q$10:$Q$383),IF(Resumo!B23="Estimativa",SUMIF('AFP - Estimativa'!$F$10:$F$383,Esforço!A22,'AFP - Estimativa'!$I$10:$I$383)*(1+'AFP - Estimativa'!$C$6),IF(Resumo!B23="Indicativa",SUMIF('AFP - Indicativa'!$D$10:$D$108,Esforço!A22,'AFP - Indicativa'!$H$10:$H$108)*(1+'AFP - Indicativa'!$D$6),0)))</f>
        <v>0</v>
      </c>
      <c r="C22" s="240" t="n">
        <f aca="false">ROUND(B22*$C$3,0)</f>
        <v>0</v>
      </c>
      <c r="D22" s="240" t="n">
        <f aca="false">ROUND($C22*D$5,0)</f>
        <v>0</v>
      </c>
      <c r="E22" s="240" t="n">
        <f aca="false">ROUND($C22*E$5,0)</f>
        <v>0</v>
      </c>
      <c r="F22" s="240" t="n">
        <f aca="false">ROUND($C22*F$5,0)</f>
        <v>0</v>
      </c>
      <c r="G22" s="240" t="n">
        <f aca="false">ROUND($C22*G$5,0)</f>
        <v>0</v>
      </c>
      <c r="H22" s="240" t="n">
        <f aca="false">ROUND($C22*H$5,0)</f>
        <v>0</v>
      </c>
      <c r="I22" s="240" t="n">
        <f aca="false">ROUND($C22*I$5,0)</f>
        <v>0</v>
      </c>
    </row>
    <row r="23" customFormat="false" ht="12.5" hidden="false" customHeight="false" outlineLevel="0" collapsed="false">
      <c r="A23" s="239"/>
      <c r="B23" s="240" t="n">
        <f aca="false">IF(Resumo!$B$5="Detalhada",SUMIF('AFP - Detalhada'!$E$10:$E$383,Esforço!A23,'AFP - Detalhada'!$Q$10:$Q$383),IF(Resumo!B24="Estimativa",SUMIF('AFP - Estimativa'!$F$10:$F$383,Esforço!A23,'AFP - Estimativa'!$I$10:$I$383)*(1+'AFP - Estimativa'!$C$6),IF(Resumo!B24="Indicativa",SUMIF('AFP - Indicativa'!$D$10:$D$108,Esforço!A23,'AFP - Indicativa'!$H$10:$H$108)*(1+'AFP - Indicativa'!$D$6),0)))</f>
        <v>0</v>
      </c>
      <c r="C23" s="240" t="n">
        <f aca="false">ROUND(B23*$C$3,0)</f>
        <v>0</v>
      </c>
      <c r="D23" s="240" t="n">
        <f aca="false">ROUND($C23*D$5,0)</f>
        <v>0</v>
      </c>
      <c r="E23" s="240" t="n">
        <f aca="false">ROUND($C23*E$5,0)</f>
        <v>0</v>
      </c>
      <c r="F23" s="240" t="n">
        <f aca="false">ROUND($C23*F$5,0)</f>
        <v>0</v>
      </c>
      <c r="G23" s="240" t="n">
        <f aca="false">ROUND($C23*G$5,0)</f>
        <v>0</v>
      </c>
      <c r="H23" s="240" t="n">
        <f aca="false">ROUND($C23*H$5,0)</f>
        <v>0</v>
      </c>
      <c r="I23" s="240" t="n">
        <f aca="false">ROUND($C23*I$5,0)</f>
        <v>0</v>
      </c>
    </row>
    <row r="24" customFormat="false" ht="13" hidden="false" customHeight="false" outlineLevel="0" collapsed="false">
      <c r="A24" s="241" t="s">
        <v>151</v>
      </c>
      <c r="B24" s="242" t="n">
        <f aca="false">SUM(B6:B23)</f>
        <v>0</v>
      </c>
      <c r="C24" s="242" t="n">
        <f aca="false">SUM(C6:C23)</f>
        <v>0</v>
      </c>
      <c r="D24" s="242" t="n">
        <f aca="false">SUM(D6:D23)</f>
        <v>0</v>
      </c>
      <c r="E24" s="242" t="n">
        <f aca="false">ROUND($C24*E$5,0)</f>
        <v>0</v>
      </c>
      <c r="F24" s="242" t="n">
        <f aca="false">SUM(F6:F23)</f>
        <v>0</v>
      </c>
      <c r="G24" s="242" t="n">
        <f aca="false">SUM(G6:G23)</f>
        <v>0</v>
      </c>
      <c r="H24" s="242" t="n">
        <f aca="false">SUM(H6:H23)</f>
        <v>0</v>
      </c>
      <c r="I24" s="242" t="n">
        <f aca="false">SUM(I6:I23)</f>
        <v>0</v>
      </c>
    </row>
  </sheetData>
  <mergeCells count="1">
    <mergeCell ref="C1:I1"/>
  </mergeCells>
  <printOptions headings="false" gridLines="false" gridLinesSet="true" horizontalCentered="false" verticalCentered="false"/>
  <pageMargins left="0.511805555555555" right="0.511805555555555"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11.xml><?xml version="1.0" encoding="utf-8"?>
<worksheet xmlns="http://schemas.openxmlformats.org/spreadsheetml/2006/main" xmlns:r="http://schemas.openxmlformats.org/officeDocument/2006/relationships">
  <sheetPr filterMode="false">
    <tabColor rgb="FF4F81BD"/>
    <pageSetUpPr fitToPage="false"/>
  </sheetPr>
  <dimension ref="A1:N192"/>
  <sheetViews>
    <sheetView showFormulas="false" showGridLines="true" showRowColHeaders="true" showZeros="true" rightToLeft="false" tabSelected="false" showOutlineSymbols="true" defaultGridColor="true" view="normal" topLeftCell="C1" colorId="64" zoomScale="70" zoomScaleNormal="70" zoomScalePageLayoutView="100" workbookViewId="0">
      <selection pane="topLeft" activeCell="N7" activeCellId="0" sqref="N7"/>
    </sheetView>
  </sheetViews>
  <sheetFormatPr defaultRowHeight="14" zeroHeight="false" outlineLevelRow="0" outlineLevelCol="0"/>
  <cols>
    <col collapsed="false" customWidth="true" hidden="false" outlineLevel="0" max="1" min="1" style="232" width="59.54"/>
    <col collapsed="false" customWidth="true" hidden="false" outlineLevel="0" max="2" min="2" style="232" width="16.09"/>
    <col collapsed="false" customWidth="true" hidden="false" outlineLevel="0" max="3" min="3" style="232" width="10.54"/>
    <col collapsed="false" customWidth="true" hidden="false" outlineLevel="0" max="4" min="4" style="243" width="59.18"/>
    <col collapsed="false" customWidth="true" hidden="false" outlineLevel="0" max="5" min="5" style="244" width="10.18"/>
    <col collapsed="false" customWidth="true" hidden="false" outlineLevel="0" max="6" min="6" style="245" width="13.09"/>
    <col collapsed="false" customWidth="true" hidden="false" outlineLevel="0" max="8" min="7" style="245" width="8.91"/>
    <col collapsed="false" customWidth="true" hidden="false" outlineLevel="0" max="9" min="9" style="232" width="8.72"/>
    <col collapsed="false" customWidth="true" hidden="false" outlineLevel="0" max="10" min="10" style="232" width="35.18"/>
    <col collapsed="false" customWidth="true" hidden="false" outlineLevel="0" max="11" min="11" style="245" width="8.63"/>
    <col collapsed="false" customWidth="true" hidden="false" outlineLevel="0" max="12" min="12" style="245" width="8.45"/>
    <col collapsed="false" customWidth="true" hidden="false" outlineLevel="0" max="13" min="13" style="232" width="27.09"/>
    <col collapsed="false" customWidth="true" hidden="false" outlineLevel="0" max="14" min="14" style="232" width="45.18"/>
    <col collapsed="false" customWidth="true" hidden="false" outlineLevel="0" max="1025" min="15" style="232" width="8.72"/>
  </cols>
  <sheetData>
    <row r="1" customFormat="false" ht="14" hidden="false" customHeight="true" outlineLevel="0" collapsed="false">
      <c r="A1" s="246" t="s">
        <v>160</v>
      </c>
      <c r="B1" s="246"/>
      <c r="D1" s="247" t="s">
        <v>161</v>
      </c>
      <c r="E1" s="247"/>
      <c r="F1" s="247"/>
      <c r="G1" s="247"/>
      <c r="H1" s="247"/>
      <c r="J1" s="247" t="s">
        <v>25</v>
      </c>
      <c r="K1" s="247"/>
      <c r="L1" s="247"/>
      <c r="M1" s="247"/>
      <c r="N1" s="247"/>
    </row>
    <row r="2" customFormat="false" ht="14" hidden="false" customHeight="true" outlineLevel="0" collapsed="false">
      <c r="A2" s="246" t="s">
        <v>50</v>
      </c>
      <c r="B2" s="246" t="s">
        <v>162</v>
      </c>
      <c r="D2" s="248" t="s">
        <v>163</v>
      </c>
      <c r="E2" s="249" t="s">
        <v>164</v>
      </c>
      <c r="F2" s="249" t="s">
        <v>165</v>
      </c>
      <c r="G2" s="249" t="s">
        <v>166</v>
      </c>
      <c r="H2" s="249" t="s">
        <v>167</v>
      </c>
      <c r="J2" s="250" t="s">
        <v>168</v>
      </c>
      <c r="K2" s="251" t="s">
        <v>169</v>
      </c>
      <c r="L2" s="251" t="s">
        <v>50</v>
      </c>
      <c r="M2" s="251" t="s">
        <v>170</v>
      </c>
      <c r="N2" s="252" t="s">
        <v>62</v>
      </c>
    </row>
    <row r="3" customFormat="false" ht="14" hidden="false" customHeight="true" outlineLevel="0" collapsed="false">
      <c r="A3" s="248"/>
      <c r="B3" s="253"/>
      <c r="D3" s="248" t="s">
        <v>171</v>
      </c>
      <c r="E3" s="249" t="s">
        <v>164</v>
      </c>
      <c r="F3" s="249" t="s">
        <v>165</v>
      </c>
      <c r="G3" s="249" t="s">
        <v>166</v>
      </c>
      <c r="H3" s="249" t="s">
        <v>167</v>
      </c>
      <c r="J3" s="254"/>
      <c r="K3" s="255"/>
      <c r="L3" s="255"/>
      <c r="M3" s="256"/>
      <c r="N3" s="256"/>
    </row>
    <row r="4" customFormat="false" ht="14" hidden="false" customHeight="true" outlineLevel="0" collapsed="false">
      <c r="A4" s="248"/>
      <c r="B4" s="253"/>
      <c r="D4" s="248" t="s">
        <v>172</v>
      </c>
      <c r="E4" s="249" t="s">
        <v>164</v>
      </c>
      <c r="F4" s="249" t="s">
        <v>165</v>
      </c>
      <c r="G4" s="249" t="s">
        <v>166</v>
      </c>
      <c r="H4" s="249" t="s">
        <v>167</v>
      </c>
      <c r="J4" s="254"/>
      <c r="K4" s="255"/>
      <c r="L4" s="255"/>
      <c r="M4" s="256"/>
      <c r="N4" s="256"/>
    </row>
    <row r="5" customFormat="false" ht="14" hidden="false" customHeight="true" outlineLevel="0" collapsed="false">
      <c r="A5" s="248"/>
      <c r="B5" s="253"/>
      <c r="D5" s="248" t="s">
        <v>173</v>
      </c>
      <c r="E5" s="249" t="s">
        <v>164</v>
      </c>
      <c r="F5" s="249" t="s">
        <v>165</v>
      </c>
      <c r="G5" s="249" t="s">
        <v>166</v>
      </c>
      <c r="H5" s="249" t="s">
        <v>167</v>
      </c>
      <c r="J5" s="254"/>
      <c r="K5" s="255"/>
      <c r="L5" s="255"/>
      <c r="M5" s="256"/>
      <c r="N5" s="256"/>
    </row>
    <row r="6" customFormat="false" ht="14" hidden="false" customHeight="true" outlineLevel="0" collapsed="false">
      <c r="A6" s="248"/>
      <c r="B6" s="253"/>
      <c r="D6" s="248" t="s">
        <v>174</v>
      </c>
      <c r="E6" s="249" t="s">
        <v>164</v>
      </c>
      <c r="F6" s="249" t="s">
        <v>165</v>
      </c>
      <c r="G6" s="249" t="s">
        <v>166</v>
      </c>
      <c r="H6" s="249"/>
      <c r="J6" s="254"/>
      <c r="K6" s="255"/>
      <c r="L6" s="255"/>
      <c r="M6" s="256"/>
      <c r="N6" s="256"/>
    </row>
    <row r="7" customFormat="false" ht="14" hidden="false" customHeight="true" outlineLevel="0" collapsed="false">
      <c r="A7" s="248"/>
      <c r="B7" s="253"/>
      <c r="D7" s="248" t="s">
        <v>175</v>
      </c>
      <c r="E7" s="249" t="s">
        <v>164</v>
      </c>
      <c r="F7" s="249" t="s">
        <v>165</v>
      </c>
      <c r="G7" s="249" t="s">
        <v>166</v>
      </c>
      <c r="H7" s="249" t="s">
        <v>167</v>
      </c>
      <c r="J7" s="254"/>
      <c r="K7" s="255"/>
      <c r="L7" s="255"/>
      <c r="M7" s="256"/>
      <c r="N7" s="256"/>
    </row>
    <row r="8" customFormat="false" ht="14" hidden="false" customHeight="true" outlineLevel="0" collapsed="false">
      <c r="A8" s="248"/>
      <c r="B8" s="253"/>
      <c r="D8" s="257" t="s">
        <v>176</v>
      </c>
      <c r="E8" s="249" t="s">
        <v>164</v>
      </c>
      <c r="F8" s="249" t="s">
        <v>165</v>
      </c>
      <c r="G8" s="249"/>
      <c r="H8" s="249"/>
      <c r="J8" s="254"/>
      <c r="K8" s="255"/>
      <c r="L8" s="255"/>
      <c r="M8" s="256"/>
      <c r="N8" s="256"/>
    </row>
    <row r="9" customFormat="false" ht="14" hidden="false" customHeight="true" outlineLevel="0" collapsed="false">
      <c r="A9" s="258"/>
      <c r="B9" s="253"/>
      <c r="D9" s="257" t="s">
        <v>177</v>
      </c>
      <c r="E9" s="249" t="s">
        <v>164</v>
      </c>
      <c r="F9" s="249" t="s">
        <v>165</v>
      </c>
      <c r="G9" s="249" t="s">
        <v>166</v>
      </c>
      <c r="H9" s="249" t="s">
        <v>167</v>
      </c>
      <c r="J9" s="254"/>
      <c r="K9" s="255"/>
      <c r="L9" s="255"/>
      <c r="M9" s="256"/>
      <c r="N9" s="256"/>
    </row>
    <row r="10" customFormat="false" ht="14" hidden="false" customHeight="true" outlineLevel="0" collapsed="false">
      <c r="A10" s="258"/>
      <c r="B10" s="253"/>
      <c r="D10" s="248" t="s">
        <v>178</v>
      </c>
      <c r="E10" s="249" t="s">
        <v>164</v>
      </c>
      <c r="F10" s="249"/>
      <c r="G10" s="249"/>
      <c r="H10" s="249"/>
      <c r="J10" s="254"/>
      <c r="K10" s="255"/>
      <c r="L10" s="255"/>
      <c r="M10" s="256"/>
      <c r="N10" s="256"/>
    </row>
    <row r="11" customFormat="false" ht="14" hidden="false" customHeight="true" outlineLevel="0" collapsed="false">
      <c r="A11" s="258"/>
      <c r="B11" s="253"/>
      <c r="D11" s="248" t="s">
        <v>179</v>
      </c>
      <c r="E11" s="249" t="s">
        <v>164</v>
      </c>
      <c r="F11" s="249" t="s">
        <v>165</v>
      </c>
      <c r="G11" s="249"/>
      <c r="H11" s="249"/>
      <c r="J11" s="254"/>
      <c r="K11" s="255"/>
      <c r="L11" s="255"/>
      <c r="M11" s="256"/>
      <c r="N11" s="256"/>
    </row>
    <row r="12" customFormat="false" ht="14" hidden="false" customHeight="true" outlineLevel="0" collapsed="false">
      <c r="A12" s="258"/>
      <c r="B12" s="253"/>
      <c r="D12" s="248" t="s">
        <v>180</v>
      </c>
      <c r="E12" s="249" t="s">
        <v>164</v>
      </c>
      <c r="F12" s="249"/>
      <c r="G12" s="249"/>
      <c r="H12" s="249" t="s">
        <v>167</v>
      </c>
      <c r="J12" s="254"/>
      <c r="K12" s="255"/>
      <c r="L12" s="255"/>
      <c r="M12" s="256"/>
      <c r="N12" s="256"/>
    </row>
    <row r="13" customFormat="false" ht="14" hidden="false" customHeight="true" outlineLevel="0" collapsed="false">
      <c r="A13" s="257"/>
      <c r="B13" s="253"/>
      <c r="D13" s="248" t="s">
        <v>181</v>
      </c>
      <c r="E13" s="249"/>
      <c r="F13" s="249"/>
      <c r="G13" s="249"/>
      <c r="H13" s="249" t="s">
        <v>167</v>
      </c>
      <c r="J13" s="254"/>
      <c r="K13" s="255"/>
      <c r="L13" s="255"/>
      <c r="M13" s="256"/>
      <c r="N13" s="256"/>
    </row>
    <row r="14" customFormat="false" ht="14" hidden="false" customHeight="true" outlineLevel="0" collapsed="false">
      <c r="A14" s="257"/>
      <c r="B14" s="253"/>
      <c r="D14" s="248" t="s">
        <v>182</v>
      </c>
      <c r="E14" s="249"/>
      <c r="F14" s="249"/>
      <c r="G14" s="249"/>
      <c r="H14" s="249" t="s">
        <v>167</v>
      </c>
      <c r="J14" s="254"/>
      <c r="K14" s="255"/>
      <c r="L14" s="255"/>
      <c r="M14" s="256"/>
      <c r="N14" s="256"/>
    </row>
    <row r="15" customFormat="false" ht="14" hidden="false" customHeight="true" outlineLevel="0" collapsed="false">
      <c r="A15" s="248"/>
      <c r="B15" s="253"/>
      <c r="D15" s="257" t="s">
        <v>183</v>
      </c>
      <c r="E15" s="249"/>
      <c r="F15" s="249"/>
      <c r="G15" s="249"/>
      <c r="H15" s="249" t="s">
        <v>167</v>
      </c>
      <c r="J15" s="254"/>
      <c r="K15" s="255"/>
      <c r="L15" s="255"/>
      <c r="M15" s="256"/>
      <c r="N15" s="256"/>
    </row>
    <row r="16" customFormat="false" ht="12.8" hidden="false" customHeight="false" outlineLevel="0" collapsed="false">
      <c r="A16" s="248"/>
      <c r="B16" s="253"/>
      <c r="D16" s="248" t="s">
        <v>184</v>
      </c>
      <c r="E16" s="249"/>
      <c r="F16" s="249"/>
      <c r="G16" s="249" t="s">
        <v>166</v>
      </c>
      <c r="H16" s="249"/>
      <c r="J16" s="254"/>
      <c r="K16" s="255"/>
      <c r="L16" s="255"/>
      <c r="M16" s="256"/>
      <c r="N16" s="256"/>
    </row>
    <row r="17" customFormat="false" ht="14" hidden="false" customHeight="true" outlineLevel="0" collapsed="false">
      <c r="A17" s="248"/>
      <c r="B17" s="253"/>
      <c r="D17" s="248" t="s">
        <v>185</v>
      </c>
      <c r="E17" s="249" t="s">
        <v>164</v>
      </c>
      <c r="F17" s="249" t="s">
        <v>165</v>
      </c>
      <c r="G17" s="249" t="s">
        <v>166</v>
      </c>
      <c r="H17" s="249"/>
      <c r="J17" s="254"/>
      <c r="K17" s="255"/>
      <c r="L17" s="255"/>
      <c r="M17" s="256"/>
      <c r="N17" s="256"/>
    </row>
    <row r="18" customFormat="false" ht="14" hidden="false" customHeight="true" outlineLevel="0" collapsed="false">
      <c r="A18" s="248"/>
      <c r="B18" s="253"/>
      <c r="D18" s="248" t="s">
        <v>186</v>
      </c>
      <c r="E18" s="249" t="s">
        <v>164</v>
      </c>
      <c r="F18" s="249" t="s">
        <v>165</v>
      </c>
      <c r="G18" s="249" t="s">
        <v>166</v>
      </c>
      <c r="H18" s="249" t="s">
        <v>167</v>
      </c>
      <c r="J18" s="254"/>
      <c r="K18" s="255"/>
      <c r="L18" s="255"/>
      <c r="M18" s="256"/>
      <c r="N18" s="256"/>
    </row>
    <row r="19" customFormat="false" ht="14" hidden="false" customHeight="true" outlineLevel="0" collapsed="false">
      <c r="A19" s="258"/>
      <c r="B19" s="253"/>
      <c r="D19" s="248" t="s">
        <v>187</v>
      </c>
      <c r="E19" s="249"/>
      <c r="F19" s="249"/>
      <c r="G19" s="249"/>
      <c r="H19" s="249" t="s">
        <v>167</v>
      </c>
      <c r="J19" s="254"/>
      <c r="K19" s="255"/>
      <c r="L19" s="255"/>
      <c r="M19" s="256"/>
      <c r="N19" s="256"/>
    </row>
    <row r="20" customFormat="false" ht="14" hidden="false" customHeight="true" outlineLevel="0" collapsed="false">
      <c r="A20" s="258"/>
      <c r="B20" s="253"/>
      <c r="D20" s="248" t="s">
        <v>188</v>
      </c>
      <c r="E20" s="249"/>
      <c r="F20" s="249"/>
      <c r="G20" s="249" t="s">
        <v>166</v>
      </c>
      <c r="H20" s="249"/>
      <c r="J20" s="254"/>
      <c r="K20" s="255"/>
      <c r="L20" s="255"/>
      <c r="M20" s="256"/>
      <c r="N20" s="256"/>
    </row>
    <row r="21" customFormat="false" ht="14" hidden="false" customHeight="true" outlineLevel="0" collapsed="false">
      <c r="A21" s="257"/>
      <c r="B21" s="253"/>
      <c r="D21" s="248" t="s">
        <v>189</v>
      </c>
      <c r="E21" s="249" t="s">
        <v>164</v>
      </c>
      <c r="F21" s="249" t="s">
        <v>165</v>
      </c>
      <c r="G21" s="249" t="s">
        <v>166</v>
      </c>
      <c r="H21" s="249" t="s">
        <v>167</v>
      </c>
      <c r="J21" s="254"/>
      <c r="K21" s="255"/>
      <c r="L21" s="255"/>
      <c r="M21" s="256"/>
      <c r="N21" s="256"/>
    </row>
    <row r="22" customFormat="false" ht="14" hidden="false" customHeight="true" outlineLevel="0" collapsed="false">
      <c r="A22" s="257"/>
      <c r="B22" s="253"/>
      <c r="D22" s="248" t="s">
        <v>190</v>
      </c>
      <c r="E22" s="249" t="s">
        <v>164</v>
      </c>
      <c r="F22" s="249" t="s">
        <v>165</v>
      </c>
      <c r="G22" s="249" t="s">
        <v>166</v>
      </c>
      <c r="H22" s="249" t="s">
        <v>167</v>
      </c>
      <c r="J22" s="254"/>
      <c r="K22" s="255"/>
      <c r="L22" s="255"/>
      <c r="M22" s="256"/>
      <c r="N22" s="256"/>
    </row>
    <row r="23" customFormat="false" ht="14" hidden="false" customHeight="true" outlineLevel="0" collapsed="false">
      <c r="A23" s="257"/>
      <c r="B23" s="253"/>
      <c r="D23" s="248" t="s">
        <v>191</v>
      </c>
      <c r="E23" s="249" t="s">
        <v>164</v>
      </c>
      <c r="F23" s="249" t="s">
        <v>165</v>
      </c>
      <c r="G23" s="249" t="s">
        <v>166</v>
      </c>
      <c r="H23" s="249" t="s">
        <v>167</v>
      </c>
      <c r="J23" s="254"/>
      <c r="K23" s="255"/>
      <c r="L23" s="255"/>
      <c r="M23" s="256"/>
      <c r="N23" s="256"/>
    </row>
    <row r="24" customFormat="false" ht="14" hidden="false" customHeight="true" outlineLevel="0" collapsed="false">
      <c r="A24" s="257"/>
      <c r="B24" s="253"/>
      <c r="D24" s="248" t="s">
        <v>192</v>
      </c>
      <c r="E24" s="249" t="s">
        <v>164</v>
      </c>
      <c r="F24" s="249" t="s">
        <v>165</v>
      </c>
      <c r="G24" s="249" t="s">
        <v>166</v>
      </c>
      <c r="H24" s="249" t="s">
        <v>167</v>
      </c>
      <c r="J24" s="254"/>
      <c r="K24" s="255"/>
      <c r="L24" s="255"/>
      <c r="M24" s="256"/>
      <c r="N24" s="256"/>
    </row>
    <row r="25" customFormat="false" ht="14" hidden="false" customHeight="true" outlineLevel="0" collapsed="false">
      <c r="A25" s="257"/>
      <c r="B25" s="253"/>
      <c r="D25" s="248" t="s">
        <v>193</v>
      </c>
      <c r="E25" s="249" t="s">
        <v>164</v>
      </c>
      <c r="F25" s="249" t="s">
        <v>165</v>
      </c>
      <c r="G25" s="249"/>
      <c r="H25" s="249"/>
      <c r="J25" s="254"/>
      <c r="K25" s="255"/>
      <c r="L25" s="255"/>
      <c r="M25" s="256"/>
      <c r="N25" s="256"/>
    </row>
    <row r="26" customFormat="false" ht="14" hidden="false" customHeight="true" outlineLevel="0" collapsed="false">
      <c r="A26" s="257"/>
      <c r="B26" s="253"/>
      <c r="D26" s="248" t="s">
        <v>194</v>
      </c>
      <c r="E26" s="249" t="s">
        <v>164</v>
      </c>
      <c r="F26" s="249" t="s">
        <v>165</v>
      </c>
      <c r="G26" s="249" t="s">
        <v>166</v>
      </c>
      <c r="H26" s="249" t="s">
        <v>167</v>
      </c>
      <c r="J26" s="254"/>
      <c r="K26" s="255"/>
      <c r="L26" s="255"/>
      <c r="M26" s="256"/>
      <c r="N26" s="256"/>
    </row>
    <row r="27" customFormat="false" ht="14" hidden="false" customHeight="true" outlineLevel="0" collapsed="false">
      <c r="A27" s="257"/>
      <c r="B27" s="253"/>
      <c r="D27" s="248" t="s">
        <v>195</v>
      </c>
      <c r="E27" s="249" t="s">
        <v>164</v>
      </c>
      <c r="F27" s="249" t="s">
        <v>165</v>
      </c>
      <c r="G27" s="249" t="s">
        <v>166</v>
      </c>
      <c r="H27" s="249" t="s">
        <v>167</v>
      </c>
      <c r="J27" s="254"/>
      <c r="K27" s="255"/>
      <c r="L27" s="255"/>
      <c r="M27" s="256"/>
      <c r="N27" s="256"/>
    </row>
    <row r="28" customFormat="false" ht="14" hidden="false" customHeight="true" outlineLevel="0" collapsed="false">
      <c r="A28" s="257"/>
      <c r="B28" s="253"/>
      <c r="D28" s="248" t="s">
        <v>196</v>
      </c>
      <c r="E28" s="249" t="s">
        <v>164</v>
      </c>
      <c r="F28" s="249" t="s">
        <v>165</v>
      </c>
      <c r="G28" s="249" t="s">
        <v>166</v>
      </c>
      <c r="H28" s="249" t="s">
        <v>167</v>
      </c>
      <c r="J28" s="254"/>
      <c r="K28" s="255"/>
      <c r="L28" s="255"/>
      <c r="M28" s="256"/>
      <c r="N28" s="256"/>
    </row>
    <row r="29" customFormat="false" ht="14" hidden="false" customHeight="true" outlineLevel="0" collapsed="false">
      <c r="A29" s="257"/>
      <c r="B29" s="253"/>
      <c r="D29" s="248" t="s">
        <v>197</v>
      </c>
      <c r="E29" s="249" t="s">
        <v>164</v>
      </c>
      <c r="F29" s="249" t="s">
        <v>165</v>
      </c>
      <c r="G29" s="249" t="s">
        <v>166</v>
      </c>
      <c r="H29" s="249" t="s">
        <v>167</v>
      </c>
      <c r="J29" s="254"/>
      <c r="K29" s="255"/>
      <c r="L29" s="255"/>
      <c r="M29" s="256"/>
      <c r="N29" s="256"/>
    </row>
    <row r="30" customFormat="false" ht="14" hidden="false" customHeight="true" outlineLevel="0" collapsed="false">
      <c r="A30" s="257"/>
      <c r="B30" s="253"/>
      <c r="D30" s="248" t="s">
        <v>198</v>
      </c>
      <c r="E30" s="249" t="s">
        <v>164</v>
      </c>
      <c r="F30" s="249" t="s">
        <v>165</v>
      </c>
      <c r="G30" s="249" t="s">
        <v>166</v>
      </c>
      <c r="H30" s="249" t="s">
        <v>167</v>
      </c>
      <c r="J30" s="254"/>
      <c r="K30" s="255"/>
      <c r="L30" s="255"/>
      <c r="M30" s="256"/>
      <c r="N30" s="256"/>
    </row>
    <row r="31" customFormat="false" ht="14" hidden="false" customHeight="true" outlineLevel="0" collapsed="false">
      <c r="A31" s="257"/>
      <c r="B31" s="253"/>
      <c r="D31" s="248" t="s">
        <v>199</v>
      </c>
      <c r="E31" s="249" t="s">
        <v>164</v>
      </c>
      <c r="F31" s="249" t="s">
        <v>165</v>
      </c>
      <c r="G31" s="249" t="s">
        <v>166</v>
      </c>
      <c r="H31" s="249" t="s">
        <v>167</v>
      </c>
      <c r="J31" s="254"/>
      <c r="K31" s="255"/>
      <c r="L31" s="255"/>
      <c r="M31" s="256"/>
      <c r="N31" s="256"/>
    </row>
    <row r="32" customFormat="false" ht="14" hidden="false" customHeight="true" outlineLevel="0" collapsed="false">
      <c r="A32" s="257"/>
      <c r="B32" s="253"/>
      <c r="D32" s="248" t="s">
        <v>200</v>
      </c>
      <c r="E32" s="249" t="s">
        <v>164</v>
      </c>
      <c r="F32" s="249" t="s">
        <v>165</v>
      </c>
      <c r="G32" s="249" t="s">
        <v>166</v>
      </c>
      <c r="H32" s="249" t="s">
        <v>167</v>
      </c>
      <c r="J32" s="254"/>
      <c r="K32" s="255"/>
      <c r="L32" s="255"/>
      <c r="M32" s="256"/>
      <c r="N32" s="256"/>
    </row>
    <row r="33" customFormat="false" ht="14" hidden="false" customHeight="true" outlineLevel="0" collapsed="false">
      <c r="A33" s="257"/>
      <c r="B33" s="253"/>
      <c r="D33" s="248" t="s">
        <v>201</v>
      </c>
      <c r="E33" s="249" t="s">
        <v>164</v>
      </c>
      <c r="F33" s="249" t="s">
        <v>165</v>
      </c>
      <c r="G33" s="249" t="s">
        <v>166</v>
      </c>
      <c r="H33" s="249" t="s">
        <v>167</v>
      </c>
      <c r="J33" s="254"/>
      <c r="K33" s="255"/>
      <c r="L33" s="255"/>
      <c r="M33" s="256"/>
      <c r="N33" s="256"/>
    </row>
    <row r="34" customFormat="false" ht="14" hidden="false" customHeight="true" outlineLevel="0" collapsed="false">
      <c r="A34" s="257"/>
      <c r="B34" s="253"/>
      <c r="D34" s="248" t="s">
        <v>202</v>
      </c>
      <c r="E34" s="249" t="s">
        <v>164</v>
      </c>
      <c r="F34" s="249" t="s">
        <v>165</v>
      </c>
      <c r="G34" s="249" t="s">
        <v>166</v>
      </c>
      <c r="H34" s="249" t="s">
        <v>167</v>
      </c>
      <c r="J34" s="254"/>
      <c r="K34" s="255"/>
      <c r="L34" s="255"/>
      <c r="M34" s="256"/>
      <c r="N34" s="256"/>
    </row>
    <row r="35" customFormat="false" ht="14" hidden="false" customHeight="true" outlineLevel="0" collapsed="false">
      <c r="A35" s="257"/>
      <c r="B35" s="253"/>
      <c r="D35" s="248" t="s">
        <v>203</v>
      </c>
      <c r="E35" s="249" t="s">
        <v>164</v>
      </c>
      <c r="F35" s="249" t="s">
        <v>165</v>
      </c>
      <c r="G35" s="249" t="s">
        <v>166</v>
      </c>
      <c r="H35" s="249" t="s">
        <v>167</v>
      </c>
      <c r="J35" s="254"/>
      <c r="K35" s="255"/>
      <c r="L35" s="255"/>
      <c r="M35" s="256"/>
      <c r="N35" s="256"/>
    </row>
    <row r="36" customFormat="false" ht="14" hidden="false" customHeight="true" outlineLevel="0" collapsed="false">
      <c r="A36" s="257"/>
      <c r="B36" s="253"/>
      <c r="D36" s="248" t="s">
        <v>204</v>
      </c>
      <c r="E36" s="249" t="s">
        <v>164</v>
      </c>
      <c r="F36" s="249" t="s">
        <v>165</v>
      </c>
      <c r="G36" s="249" t="s">
        <v>166</v>
      </c>
      <c r="H36" s="249" t="s">
        <v>167</v>
      </c>
      <c r="J36" s="254"/>
      <c r="K36" s="255"/>
      <c r="L36" s="255"/>
      <c r="M36" s="256"/>
      <c r="N36" s="256"/>
    </row>
    <row r="37" customFormat="false" ht="14" hidden="false" customHeight="true" outlineLevel="0" collapsed="false">
      <c r="A37" s="257"/>
      <c r="B37" s="253"/>
      <c r="D37" s="248" t="s">
        <v>205</v>
      </c>
      <c r="E37" s="249" t="s">
        <v>164</v>
      </c>
      <c r="F37" s="249" t="s">
        <v>165</v>
      </c>
      <c r="G37" s="249" t="s">
        <v>166</v>
      </c>
      <c r="H37" s="249" t="s">
        <v>167</v>
      </c>
      <c r="J37" s="254"/>
      <c r="K37" s="255"/>
      <c r="L37" s="255"/>
      <c r="M37" s="256"/>
      <c r="N37" s="256"/>
    </row>
    <row r="38" customFormat="false" ht="14" hidden="false" customHeight="true" outlineLevel="0" collapsed="false">
      <c r="A38" s="257"/>
      <c r="B38" s="253"/>
      <c r="D38" s="248" t="s">
        <v>206</v>
      </c>
      <c r="E38" s="249" t="s">
        <v>164</v>
      </c>
      <c r="F38" s="249" t="s">
        <v>165</v>
      </c>
      <c r="G38" s="249" t="s">
        <v>166</v>
      </c>
      <c r="H38" s="249" t="s">
        <v>167</v>
      </c>
      <c r="J38" s="254"/>
      <c r="K38" s="255"/>
      <c r="L38" s="255"/>
      <c r="M38" s="256"/>
      <c r="N38" s="256"/>
    </row>
    <row r="39" customFormat="false" ht="14" hidden="false" customHeight="true" outlineLevel="0" collapsed="false">
      <c r="A39" s="257"/>
      <c r="B39" s="253"/>
      <c r="D39" s="248" t="s">
        <v>207</v>
      </c>
      <c r="E39" s="249" t="s">
        <v>164</v>
      </c>
      <c r="F39" s="249" t="s">
        <v>165</v>
      </c>
      <c r="G39" s="249" t="s">
        <v>166</v>
      </c>
      <c r="H39" s="249" t="s">
        <v>167</v>
      </c>
      <c r="J39" s="254"/>
      <c r="K39" s="255"/>
      <c r="L39" s="255"/>
      <c r="M39" s="256"/>
      <c r="N39" s="256"/>
    </row>
    <row r="40" customFormat="false" ht="14" hidden="false" customHeight="true" outlineLevel="0" collapsed="false">
      <c r="A40" s="258"/>
      <c r="B40" s="258"/>
      <c r="D40" s="248" t="s">
        <v>208</v>
      </c>
      <c r="E40" s="249" t="s">
        <v>164</v>
      </c>
      <c r="F40" s="249" t="s">
        <v>165</v>
      </c>
      <c r="G40" s="249" t="s">
        <v>166</v>
      </c>
      <c r="H40" s="249" t="s">
        <v>167</v>
      </c>
      <c r="J40" s="254"/>
      <c r="K40" s="255"/>
      <c r="L40" s="255"/>
      <c r="M40" s="256"/>
      <c r="N40" s="256"/>
    </row>
    <row r="41" customFormat="false" ht="14" hidden="false" customHeight="true" outlineLevel="0" collapsed="false">
      <c r="A41" s="258"/>
      <c r="B41" s="258"/>
      <c r="D41" s="248" t="s">
        <v>209</v>
      </c>
      <c r="E41" s="249" t="s">
        <v>164</v>
      </c>
      <c r="F41" s="249" t="s">
        <v>165</v>
      </c>
      <c r="G41" s="249" t="s">
        <v>166</v>
      </c>
      <c r="H41" s="249" t="s">
        <v>167</v>
      </c>
      <c r="J41" s="254"/>
      <c r="K41" s="255"/>
      <c r="L41" s="255"/>
      <c r="M41" s="256"/>
      <c r="N41" s="256"/>
    </row>
    <row r="42" customFormat="false" ht="14" hidden="false" customHeight="true" outlineLevel="0" collapsed="false">
      <c r="A42" s="258"/>
      <c r="B42" s="258"/>
      <c r="D42" s="248" t="s">
        <v>210</v>
      </c>
      <c r="E42" s="249" t="s">
        <v>164</v>
      </c>
      <c r="F42" s="249" t="s">
        <v>165</v>
      </c>
      <c r="G42" s="249" t="s">
        <v>166</v>
      </c>
      <c r="H42" s="249" t="s">
        <v>167</v>
      </c>
      <c r="J42" s="254"/>
      <c r="K42" s="255"/>
      <c r="L42" s="255"/>
      <c r="M42" s="256"/>
      <c r="N42" s="256"/>
    </row>
    <row r="43" customFormat="false" ht="14" hidden="false" customHeight="true" outlineLevel="0" collapsed="false">
      <c r="A43" s="258"/>
      <c r="B43" s="258"/>
      <c r="D43" s="248" t="s">
        <v>211</v>
      </c>
      <c r="E43" s="249" t="s">
        <v>164</v>
      </c>
      <c r="F43" s="249" t="s">
        <v>165</v>
      </c>
      <c r="G43" s="249" t="s">
        <v>166</v>
      </c>
      <c r="H43" s="249" t="s">
        <v>167</v>
      </c>
      <c r="J43" s="254"/>
      <c r="K43" s="255"/>
      <c r="L43" s="255"/>
      <c r="M43" s="256"/>
      <c r="N43" s="256"/>
    </row>
    <row r="44" customFormat="false" ht="14" hidden="false" customHeight="true" outlineLevel="0" collapsed="false">
      <c r="A44" s="258"/>
      <c r="B44" s="258"/>
      <c r="D44" s="248" t="s">
        <v>212</v>
      </c>
      <c r="E44" s="249" t="s">
        <v>164</v>
      </c>
      <c r="F44" s="249" t="s">
        <v>165</v>
      </c>
      <c r="G44" s="249" t="s">
        <v>166</v>
      </c>
      <c r="H44" s="249" t="s">
        <v>167</v>
      </c>
      <c r="J44" s="254"/>
      <c r="K44" s="255"/>
      <c r="L44" s="255"/>
      <c r="M44" s="256"/>
      <c r="N44" s="256"/>
    </row>
    <row r="45" customFormat="false" ht="14" hidden="false" customHeight="true" outlineLevel="0" collapsed="false">
      <c r="A45" s="258"/>
      <c r="B45" s="258"/>
      <c r="D45" s="248" t="s">
        <v>213</v>
      </c>
      <c r="E45" s="249" t="s">
        <v>164</v>
      </c>
      <c r="F45" s="249" t="s">
        <v>165</v>
      </c>
      <c r="G45" s="249" t="s">
        <v>166</v>
      </c>
      <c r="H45" s="249" t="s">
        <v>167</v>
      </c>
      <c r="J45" s="254"/>
      <c r="K45" s="255"/>
      <c r="L45" s="255"/>
      <c r="M45" s="256"/>
      <c r="N45" s="256"/>
    </row>
    <row r="46" customFormat="false" ht="14" hidden="false" customHeight="true" outlineLevel="0" collapsed="false">
      <c r="A46" s="258"/>
      <c r="B46" s="258"/>
      <c r="D46" s="248" t="s">
        <v>214</v>
      </c>
      <c r="E46" s="249" t="s">
        <v>164</v>
      </c>
      <c r="F46" s="249" t="s">
        <v>165</v>
      </c>
      <c r="G46" s="249" t="s">
        <v>166</v>
      </c>
      <c r="H46" s="249" t="s">
        <v>167</v>
      </c>
      <c r="J46" s="254"/>
      <c r="K46" s="255"/>
      <c r="L46" s="255"/>
      <c r="M46" s="256"/>
      <c r="N46" s="256"/>
    </row>
    <row r="47" customFormat="false" ht="14" hidden="false" customHeight="true" outlineLevel="0" collapsed="false">
      <c r="A47" s="258"/>
      <c r="B47" s="258"/>
      <c r="D47" s="248" t="s">
        <v>215</v>
      </c>
      <c r="E47" s="249" t="s">
        <v>164</v>
      </c>
      <c r="F47" s="249" t="s">
        <v>165</v>
      </c>
      <c r="G47" s="249" t="s">
        <v>166</v>
      </c>
      <c r="H47" s="249" t="s">
        <v>167</v>
      </c>
      <c r="J47" s="254"/>
      <c r="K47" s="255"/>
      <c r="L47" s="255"/>
      <c r="M47" s="256"/>
      <c r="N47" s="256"/>
    </row>
    <row r="48" customFormat="false" ht="14" hidden="false" customHeight="true" outlineLevel="0" collapsed="false">
      <c r="A48" s="258"/>
      <c r="B48" s="258"/>
      <c r="D48" s="248" t="s">
        <v>216</v>
      </c>
      <c r="E48" s="249" t="s">
        <v>164</v>
      </c>
      <c r="F48" s="249" t="s">
        <v>165</v>
      </c>
      <c r="G48" s="249" t="s">
        <v>166</v>
      </c>
      <c r="H48" s="249" t="s">
        <v>167</v>
      </c>
      <c r="J48" s="254"/>
      <c r="K48" s="255"/>
      <c r="L48" s="255"/>
      <c r="M48" s="256"/>
      <c r="N48" s="256"/>
    </row>
    <row r="49" customFormat="false" ht="14" hidden="false" customHeight="true" outlineLevel="0" collapsed="false">
      <c r="A49" s="258"/>
      <c r="B49" s="258"/>
      <c r="D49" s="248" t="s">
        <v>217</v>
      </c>
      <c r="E49" s="249" t="s">
        <v>164</v>
      </c>
      <c r="F49" s="249" t="s">
        <v>165</v>
      </c>
      <c r="G49" s="249" t="s">
        <v>166</v>
      </c>
      <c r="H49" s="249" t="s">
        <v>167</v>
      </c>
      <c r="J49" s="254"/>
      <c r="K49" s="255"/>
      <c r="L49" s="255"/>
      <c r="M49" s="256"/>
      <c r="N49" s="256"/>
    </row>
    <row r="50" customFormat="false" ht="14" hidden="false" customHeight="true" outlineLevel="0" collapsed="false">
      <c r="A50" s="258"/>
      <c r="B50" s="258"/>
      <c r="D50" s="248" t="s">
        <v>218</v>
      </c>
      <c r="E50" s="249" t="s">
        <v>164</v>
      </c>
      <c r="F50" s="249" t="s">
        <v>165</v>
      </c>
      <c r="G50" s="249" t="s">
        <v>166</v>
      </c>
      <c r="H50" s="249" t="s">
        <v>167</v>
      </c>
      <c r="J50" s="254"/>
      <c r="K50" s="255"/>
      <c r="L50" s="255"/>
      <c r="M50" s="256"/>
      <c r="N50" s="256"/>
    </row>
    <row r="51" customFormat="false" ht="14" hidden="false" customHeight="true" outlineLevel="0" collapsed="false">
      <c r="A51" s="258"/>
      <c r="B51" s="258"/>
      <c r="D51" s="248" t="s">
        <v>219</v>
      </c>
      <c r="E51" s="249" t="s">
        <v>164</v>
      </c>
      <c r="F51" s="249" t="s">
        <v>165</v>
      </c>
      <c r="G51" s="249" t="s">
        <v>166</v>
      </c>
      <c r="H51" s="249" t="s">
        <v>167</v>
      </c>
      <c r="J51" s="254"/>
      <c r="K51" s="255"/>
      <c r="L51" s="255"/>
      <c r="M51" s="256"/>
      <c r="N51" s="256"/>
    </row>
    <row r="52" customFormat="false" ht="14" hidden="false" customHeight="true" outlineLevel="0" collapsed="false">
      <c r="A52" s="258"/>
      <c r="B52" s="258"/>
      <c r="D52" s="248" t="s">
        <v>220</v>
      </c>
      <c r="E52" s="249" t="s">
        <v>164</v>
      </c>
      <c r="F52" s="249" t="s">
        <v>165</v>
      </c>
      <c r="G52" s="249" t="s">
        <v>166</v>
      </c>
      <c r="H52" s="249" t="s">
        <v>167</v>
      </c>
      <c r="J52" s="254"/>
      <c r="K52" s="255"/>
      <c r="L52" s="255"/>
      <c r="M52" s="256"/>
      <c r="N52" s="256"/>
    </row>
    <row r="53" customFormat="false" ht="14" hidden="false" customHeight="true" outlineLevel="0" collapsed="false">
      <c r="A53" s="258"/>
      <c r="B53" s="258"/>
      <c r="D53" s="248" t="s">
        <v>221</v>
      </c>
      <c r="E53" s="249" t="s">
        <v>164</v>
      </c>
      <c r="F53" s="249" t="s">
        <v>165</v>
      </c>
      <c r="G53" s="249" t="s">
        <v>166</v>
      </c>
      <c r="H53" s="249" t="s">
        <v>167</v>
      </c>
      <c r="J53" s="254"/>
      <c r="K53" s="255"/>
      <c r="L53" s="255"/>
      <c r="M53" s="256"/>
      <c r="N53" s="256"/>
    </row>
    <row r="54" s="232" customFormat="true" ht="14" hidden="false" customHeight="true" outlineLevel="0" collapsed="false">
      <c r="A54" s="258"/>
      <c r="B54" s="258"/>
      <c r="J54" s="254"/>
      <c r="K54" s="255"/>
      <c r="L54" s="255"/>
      <c r="M54" s="256"/>
      <c r="N54" s="256"/>
    </row>
    <row r="55" s="232" customFormat="true" ht="14" hidden="false" customHeight="true" outlineLevel="0" collapsed="false">
      <c r="A55" s="258"/>
      <c r="B55" s="258"/>
      <c r="J55" s="254"/>
      <c r="K55" s="255"/>
      <c r="L55" s="255"/>
      <c r="M55" s="256"/>
      <c r="N55" s="256"/>
    </row>
    <row r="56" s="232" customFormat="true" ht="14" hidden="false" customHeight="true" outlineLevel="0" collapsed="false">
      <c r="A56" s="258"/>
      <c r="B56" s="258"/>
      <c r="J56" s="254"/>
      <c r="K56" s="255"/>
      <c r="L56" s="255"/>
      <c r="M56" s="256"/>
      <c r="N56" s="256"/>
    </row>
    <row r="57" s="232" customFormat="true" ht="14" hidden="false" customHeight="true" outlineLevel="0" collapsed="false">
      <c r="A57" s="258"/>
      <c r="B57" s="258"/>
      <c r="J57" s="254"/>
      <c r="K57" s="255"/>
      <c r="L57" s="255"/>
      <c r="M57" s="256"/>
      <c r="N57" s="256"/>
    </row>
    <row r="58" s="232" customFormat="true" ht="14" hidden="false" customHeight="true" outlineLevel="0" collapsed="false">
      <c r="A58" s="258"/>
      <c r="B58" s="258"/>
      <c r="J58" s="254"/>
      <c r="K58" s="255"/>
      <c r="L58" s="255"/>
      <c r="M58" s="256"/>
      <c r="N58" s="256"/>
    </row>
    <row r="59" s="232" customFormat="true" ht="14" hidden="false" customHeight="true" outlineLevel="0" collapsed="false">
      <c r="A59" s="258"/>
      <c r="B59" s="258"/>
      <c r="J59" s="254"/>
      <c r="K59" s="255"/>
      <c r="L59" s="255"/>
      <c r="M59" s="256"/>
      <c r="N59" s="256"/>
    </row>
    <row r="60" s="232" customFormat="true" ht="14" hidden="false" customHeight="true" outlineLevel="0" collapsed="false">
      <c r="A60" s="258"/>
      <c r="B60" s="258"/>
      <c r="J60" s="254"/>
      <c r="K60" s="255"/>
      <c r="L60" s="255"/>
      <c r="M60" s="256"/>
      <c r="N60" s="256"/>
    </row>
    <row r="61" s="232" customFormat="true" ht="14" hidden="false" customHeight="true" outlineLevel="0" collapsed="false">
      <c r="A61" s="258"/>
      <c r="B61" s="258"/>
      <c r="J61" s="254"/>
      <c r="K61" s="255"/>
      <c r="L61" s="255"/>
      <c r="M61" s="256"/>
      <c r="N61" s="256"/>
    </row>
    <row r="62" s="232" customFormat="true" ht="14" hidden="false" customHeight="true" outlineLevel="0" collapsed="false">
      <c r="A62" s="258"/>
      <c r="B62" s="258"/>
      <c r="J62" s="254"/>
      <c r="K62" s="255"/>
      <c r="L62" s="255"/>
      <c r="M62" s="256"/>
      <c r="N62" s="256"/>
    </row>
    <row r="63" s="232" customFormat="true" ht="14" hidden="false" customHeight="true" outlineLevel="0" collapsed="false">
      <c r="A63" s="258"/>
      <c r="B63" s="258"/>
      <c r="J63" s="254"/>
      <c r="K63" s="255"/>
      <c r="L63" s="255"/>
      <c r="M63" s="256"/>
      <c r="N63" s="256"/>
    </row>
    <row r="64" s="232" customFormat="true" ht="14" hidden="false" customHeight="true" outlineLevel="0" collapsed="false">
      <c r="A64" s="258"/>
      <c r="B64" s="258"/>
      <c r="J64" s="254"/>
      <c r="K64" s="255"/>
      <c r="L64" s="255"/>
      <c r="M64" s="256"/>
      <c r="N64" s="256"/>
    </row>
    <row r="65" s="232" customFormat="true" ht="14" hidden="false" customHeight="true" outlineLevel="0" collapsed="false">
      <c r="A65" s="258"/>
      <c r="B65" s="258"/>
      <c r="J65" s="254"/>
      <c r="K65" s="255"/>
      <c r="L65" s="255"/>
      <c r="M65" s="256"/>
      <c r="N65" s="256"/>
    </row>
    <row r="66" s="232" customFormat="true" ht="14" hidden="false" customHeight="true" outlineLevel="0" collapsed="false">
      <c r="A66" s="258"/>
      <c r="B66" s="258"/>
      <c r="J66" s="254"/>
      <c r="K66" s="255"/>
      <c r="L66" s="255"/>
      <c r="M66" s="256"/>
      <c r="N66" s="256"/>
    </row>
    <row r="67" s="232" customFormat="true" ht="14" hidden="false" customHeight="true" outlineLevel="0" collapsed="false">
      <c r="A67" s="258"/>
      <c r="B67" s="258"/>
      <c r="J67" s="254"/>
      <c r="K67" s="255"/>
      <c r="L67" s="255"/>
      <c r="M67" s="256"/>
      <c r="N67" s="256"/>
    </row>
    <row r="68" s="232" customFormat="true" ht="14" hidden="false" customHeight="true" outlineLevel="0" collapsed="false">
      <c r="A68" s="258"/>
      <c r="B68" s="258"/>
      <c r="J68" s="254"/>
      <c r="K68" s="255"/>
      <c r="L68" s="255"/>
      <c r="M68" s="256"/>
      <c r="N68" s="256"/>
    </row>
    <row r="69" s="232" customFormat="true" ht="14" hidden="false" customHeight="true" outlineLevel="0" collapsed="false">
      <c r="A69" s="258"/>
      <c r="B69" s="258"/>
      <c r="J69" s="254"/>
      <c r="K69" s="255"/>
      <c r="L69" s="255"/>
      <c r="M69" s="256"/>
      <c r="N69" s="256"/>
    </row>
    <row r="70" s="232" customFormat="true" ht="14" hidden="false" customHeight="true" outlineLevel="0" collapsed="false">
      <c r="A70" s="258"/>
      <c r="B70" s="258"/>
      <c r="J70" s="254"/>
      <c r="K70" s="255"/>
      <c r="L70" s="255"/>
      <c r="M70" s="256"/>
      <c r="N70" s="256"/>
    </row>
    <row r="71" s="232" customFormat="true" ht="14" hidden="false" customHeight="true" outlineLevel="0" collapsed="false">
      <c r="A71" s="258"/>
      <c r="B71" s="258"/>
      <c r="J71" s="254"/>
      <c r="K71" s="255"/>
      <c r="L71" s="255"/>
      <c r="M71" s="256"/>
      <c r="N71" s="256"/>
    </row>
    <row r="72" s="232" customFormat="true" ht="14" hidden="false" customHeight="true" outlineLevel="0" collapsed="false">
      <c r="A72" s="258"/>
      <c r="B72" s="258"/>
      <c r="J72" s="254"/>
      <c r="K72" s="255"/>
      <c r="L72" s="255"/>
      <c r="M72" s="256"/>
      <c r="N72" s="256"/>
    </row>
    <row r="73" s="232" customFormat="true" ht="14" hidden="false" customHeight="true" outlineLevel="0" collapsed="false">
      <c r="A73" s="258"/>
      <c r="B73" s="258"/>
      <c r="J73" s="254"/>
      <c r="K73" s="255"/>
      <c r="L73" s="255"/>
      <c r="M73" s="256"/>
      <c r="N73" s="256"/>
    </row>
    <row r="74" s="232" customFormat="true" ht="14" hidden="false" customHeight="true" outlineLevel="0" collapsed="false">
      <c r="A74" s="258"/>
      <c r="B74" s="258"/>
      <c r="J74" s="254"/>
      <c r="K74" s="255"/>
      <c r="L74" s="255"/>
      <c r="M74" s="256"/>
      <c r="N74" s="256"/>
    </row>
    <row r="75" s="232" customFormat="true" ht="14" hidden="false" customHeight="true" outlineLevel="0" collapsed="false">
      <c r="A75" s="258"/>
      <c r="B75" s="258"/>
      <c r="J75" s="254"/>
      <c r="K75" s="255"/>
      <c r="L75" s="255"/>
      <c r="M75" s="256"/>
      <c r="N75" s="256"/>
    </row>
    <row r="76" s="232" customFormat="true" ht="14" hidden="false" customHeight="true" outlineLevel="0" collapsed="false">
      <c r="A76" s="258"/>
      <c r="B76" s="258"/>
      <c r="J76" s="254"/>
      <c r="K76" s="255"/>
      <c r="L76" s="255"/>
      <c r="M76" s="256"/>
      <c r="N76" s="256"/>
    </row>
    <row r="77" s="232" customFormat="true" ht="14" hidden="false" customHeight="true" outlineLevel="0" collapsed="false">
      <c r="A77" s="258"/>
      <c r="B77" s="258"/>
      <c r="J77" s="254"/>
      <c r="K77" s="255"/>
      <c r="L77" s="255"/>
      <c r="M77" s="256"/>
      <c r="N77" s="256"/>
    </row>
    <row r="78" s="232" customFormat="true" ht="14" hidden="false" customHeight="true" outlineLevel="0" collapsed="false">
      <c r="A78" s="258"/>
      <c r="B78" s="258"/>
      <c r="J78" s="254"/>
      <c r="K78" s="255"/>
      <c r="L78" s="255"/>
      <c r="M78" s="256"/>
      <c r="N78" s="256"/>
    </row>
    <row r="79" s="232" customFormat="true" ht="14" hidden="false" customHeight="true" outlineLevel="0" collapsed="false">
      <c r="A79" s="258"/>
      <c r="B79" s="258"/>
      <c r="J79" s="254"/>
      <c r="K79" s="255"/>
      <c r="L79" s="255"/>
      <c r="M79" s="256"/>
      <c r="N79" s="256"/>
    </row>
    <row r="80" s="232" customFormat="true" ht="14" hidden="false" customHeight="true" outlineLevel="0" collapsed="false">
      <c r="A80" s="258"/>
      <c r="B80" s="258"/>
      <c r="J80" s="254"/>
      <c r="K80" s="255"/>
      <c r="L80" s="255"/>
      <c r="M80" s="256"/>
      <c r="N80" s="256"/>
    </row>
    <row r="81" s="232" customFormat="true" ht="14" hidden="false" customHeight="true" outlineLevel="0" collapsed="false">
      <c r="A81" s="258"/>
      <c r="B81" s="258"/>
      <c r="J81" s="254"/>
      <c r="K81" s="255"/>
      <c r="L81" s="255"/>
      <c r="M81" s="256"/>
      <c r="N81" s="256"/>
    </row>
    <row r="82" s="232" customFormat="true" ht="14" hidden="false" customHeight="true" outlineLevel="0" collapsed="false">
      <c r="A82" s="258"/>
      <c r="B82" s="258"/>
      <c r="J82" s="254"/>
      <c r="K82" s="255"/>
      <c r="L82" s="255"/>
      <c r="M82" s="256"/>
      <c r="N82" s="256"/>
    </row>
    <row r="83" s="232" customFormat="true" ht="14" hidden="false" customHeight="true" outlineLevel="0" collapsed="false">
      <c r="A83" s="258"/>
      <c r="B83" s="258"/>
      <c r="J83" s="254"/>
      <c r="K83" s="255"/>
      <c r="L83" s="255"/>
      <c r="M83" s="256"/>
      <c r="N83" s="256"/>
    </row>
    <row r="84" s="232" customFormat="true" ht="14" hidden="false" customHeight="true" outlineLevel="0" collapsed="false">
      <c r="A84" s="258"/>
      <c r="B84" s="258"/>
      <c r="J84" s="254"/>
      <c r="K84" s="255"/>
      <c r="L84" s="255"/>
      <c r="M84" s="256"/>
      <c r="N84" s="256"/>
    </row>
    <row r="85" s="232" customFormat="true" ht="14" hidden="false" customHeight="true" outlineLevel="0" collapsed="false">
      <c r="A85" s="258"/>
      <c r="B85" s="258"/>
      <c r="J85" s="254"/>
      <c r="K85" s="255"/>
      <c r="L85" s="255"/>
      <c r="M85" s="256"/>
      <c r="N85" s="256"/>
    </row>
    <row r="86" s="232" customFormat="true" ht="14" hidden="false" customHeight="true" outlineLevel="0" collapsed="false">
      <c r="A86" s="258"/>
      <c r="B86" s="258"/>
      <c r="J86" s="254"/>
      <c r="K86" s="255"/>
      <c r="L86" s="255"/>
      <c r="M86" s="256"/>
      <c r="N86" s="256"/>
    </row>
    <row r="87" s="232" customFormat="true" ht="14" hidden="false" customHeight="true" outlineLevel="0" collapsed="false">
      <c r="A87" s="258"/>
      <c r="B87" s="258"/>
      <c r="J87" s="254"/>
      <c r="K87" s="255"/>
      <c r="L87" s="255"/>
      <c r="M87" s="256"/>
      <c r="N87" s="256"/>
    </row>
    <row r="88" s="232" customFormat="true" ht="14" hidden="false" customHeight="true" outlineLevel="0" collapsed="false">
      <c r="A88" s="258"/>
      <c r="B88" s="258"/>
      <c r="J88" s="254"/>
      <c r="K88" s="255"/>
      <c r="L88" s="255"/>
      <c r="M88" s="256"/>
      <c r="N88" s="256"/>
    </row>
    <row r="89" s="232" customFormat="true" ht="14" hidden="false" customHeight="true" outlineLevel="0" collapsed="false">
      <c r="A89" s="258"/>
      <c r="B89" s="258"/>
      <c r="J89" s="254"/>
      <c r="K89" s="255"/>
      <c r="L89" s="255"/>
      <c r="M89" s="256"/>
      <c r="N89" s="256"/>
    </row>
    <row r="90" s="232" customFormat="true" ht="14" hidden="false" customHeight="true" outlineLevel="0" collapsed="false">
      <c r="A90" s="258"/>
      <c r="B90" s="258"/>
      <c r="J90" s="254"/>
      <c r="K90" s="255"/>
      <c r="L90" s="255"/>
      <c r="M90" s="256"/>
      <c r="N90" s="256"/>
    </row>
    <row r="91" s="232" customFormat="true" ht="14" hidden="false" customHeight="true" outlineLevel="0" collapsed="false">
      <c r="A91" s="258"/>
      <c r="B91" s="258"/>
      <c r="J91" s="254"/>
      <c r="K91" s="255"/>
      <c r="L91" s="255"/>
      <c r="M91" s="256"/>
      <c r="N91" s="256"/>
    </row>
    <row r="92" s="232" customFormat="true" ht="14" hidden="false" customHeight="true" outlineLevel="0" collapsed="false">
      <c r="A92" s="258"/>
      <c r="B92" s="258"/>
      <c r="J92" s="254"/>
      <c r="K92" s="255"/>
      <c r="L92" s="255"/>
      <c r="M92" s="256"/>
      <c r="N92" s="256"/>
    </row>
    <row r="93" s="232" customFormat="true" ht="14" hidden="false" customHeight="true" outlineLevel="0" collapsed="false">
      <c r="A93" s="258"/>
      <c r="B93" s="258"/>
      <c r="J93" s="254"/>
      <c r="K93" s="255"/>
      <c r="L93" s="255"/>
      <c r="M93" s="256"/>
      <c r="N93" s="256"/>
    </row>
    <row r="94" s="232" customFormat="true" ht="14" hidden="false" customHeight="true" outlineLevel="0" collapsed="false">
      <c r="A94" s="258"/>
      <c r="B94" s="258"/>
      <c r="J94" s="254"/>
      <c r="K94" s="255"/>
      <c r="L94" s="255"/>
      <c r="M94" s="256"/>
      <c r="N94" s="256"/>
    </row>
    <row r="95" s="232" customFormat="true" ht="14" hidden="false" customHeight="true" outlineLevel="0" collapsed="false">
      <c r="A95" s="258"/>
      <c r="B95" s="258"/>
      <c r="J95" s="254"/>
      <c r="K95" s="255"/>
      <c r="L95" s="255"/>
      <c r="M95" s="256"/>
      <c r="N95" s="256"/>
    </row>
    <row r="96" s="232" customFormat="true" ht="14" hidden="false" customHeight="true" outlineLevel="0" collapsed="false">
      <c r="A96" s="258"/>
      <c r="B96" s="258"/>
      <c r="J96" s="254"/>
      <c r="K96" s="255"/>
      <c r="L96" s="255"/>
      <c r="M96" s="256"/>
      <c r="N96" s="256"/>
    </row>
    <row r="97" s="232" customFormat="true" ht="14" hidden="false" customHeight="true" outlineLevel="0" collapsed="false">
      <c r="A97" s="258"/>
      <c r="B97" s="258"/>
      <c r="J97" s="254"/>
      <c r="K97" s="255"/>
      <c r="L97" s="255"/>
      <c r="M97" s="256"/>
      <c r="N97" s="256"/>
    </row>
    <row r="98" s="232" customFormat="true" ht="14" hidden="false" customHeight="true" outlineLevel="0" collapsed="false">
      <c r="A98" s="258"/>
      <c r="B98" s="258"/>
      <c r="J98" s="254"/>
      <c r="K98" s="255"/>
      <c r="L98" s="255"/>
      <c r="M98" s="256"/>
      <c r="N98" s="256"/>
    </row>
    <row r="99" s="232" customFormat="true" ht="14" hidden="false" customHeight="true" outlineLevel="0" collapsed="false">
      <c r="A99" s="258"/>
      <c r="B99" s="258"/>
      <c r="J99" s="254"/>
      <c r="K99" s="255"/>
      <c r="L99" s="255"/>
      <c r="M99" s="256"/>
      <c r="N99" s="256"/>
    </row>
    <row r="100" s="232" customFormat="true" ht="14" hidden="false" customHeight="true" outlineLevel="0" collapsed="false">
      <c r="A100" s="258"/>
      <c r="B100" s="258"/>
      <c r="J100" s="254"/>
      <c r="K100" s="255"/>
      <c r="L100" s="255"/>
      <c r="M100" s="256"/>
      <c r="N100" s="256"/>
    </row>
    <row r="101" s="232" customFormat="true" ht="14" hidden="false" customHeight="true" outlineLevel="0" collapsed="false">
      <c r="J101" s="254"/>
      <c r="K101" s="255"/>
      <c r="L101" s="255"/>
      <c r="M101" s="256"/>
      <c r="N101" s="256"/>
    </row>
    <row r="102" s="232" customFormat="true" ht="14" hidden="false" customHeight="true" outlineLevel="0" collapsed="false">
      <c r="J102" s="254"/>
      <c r="K102" s="255"/>
      <c r="L102" s="255"/>
      <c r="M102" s="256"/>
      <c r="N102" s="256"/>
    </row>
    <row r="103" s="232" customFormat="true" ht="14" hidden="false" customHeight="true" outlineLevel="0" collapsed="false">
      <c r="J103" s="254"/>
      <c r="K103" s="255"/>
      <c r="L103" s="255"/>
      <c r="M103" s="256"/>
      <c r="N103" s="256"/>
    </row>
    <row r="104" s="232" customFormat="true" ht="14" hidden="false" customHeight="true" outlineLevel="0" collapsed="false">
      <c r="K104" s="245"/>
      <c r="L104" s="245"/>
    </row>
    <row r="105" s="232" customFormat="true" ht="14" hidden="false" customHeight="true" outlineLevel="0" collapsed="false">
      <c r="K105" s="245"/>
      <c r="L105" s="245"/>
    </row>
    <row r="106" s="232" customFormat="true" ht="14" hidden="false" customHeight="true" outlineLevel="0" collapsed="false">
      <c r="K106" s="245"/>
      <c r="L106" s="245"/>
    </row>
    <row r="107" s="232" customFormat="true" ht="14" hidden="false" customHeight="true" outlineLevel="0" collapsed="false">
      <c r="K107" s="245"/>
      <c r="L107" s="245"/>
    </row>
    <row r="108" s="232" customFormat="true" ht="14" hidden="false" customHeight="true" outlineLevel="0" collapsed="false">
      <c r="K108" s="245"/>
      <c r="L108" s="245"/>
    </row>
    <row r="109" s="232" customFormat="true" ht="14" hidden="false" customHeight="true" outlineLevel="0" collapsed="false">
      <c r="K109" s="245"/>
      <c r="L109" s="245"/>
    </row>
    <row r="110" s="232" customFormat="true" ht="14" hidden="false" customHeight="true" outlineLevel="0" collapsed="false">
      <c r="K110" s="245"/>
      <c r="L110" s="245"/>
    </row>
    <row r="111" s="232" customFormat="true" ht="14" hidden="false" customHeight="true" outlineLevel="0" collapsed="false">
      <c r="K111" s="245"/>
      <c r="L111" s="245"/>
    </row>
    <row r="112" s="232" customFormat="true" ht="14" hidden="false" customHeight="true" outlineLevel="0" collapsed="false">
      <c r="K112" s="245"/>
      <c r="L112" s="245"/>
    </row>
    <row r="113" s="232" customFormat="true" ht="14" hidden="false" customHeight="true" outlineLevel="0" collapsed="false">
      <c r="K113" s="245"/>
      <c r="L113" s="245"/>
    </row>
    <row r="114" s="232" customFormat="true" ht="14" hidden="false" customHeight="true" outlineLevel="0" collapsed="false">
      <c r="K114" s="245"/>
      <c r="L114" s="245"/>
    </row>
    <row r="115" s="232" customFormat="true" ht="14" hidden="false" customHeight="true" outlineLevel="0" collapsed="false">
      <c r="K115" s="245"/>
      <c r="L115" s="245"/>
    </row>
    <row r="116" s="232" customFormat="true" ht="14" hidden="false" customHeight="true" outlineLevel="0" collapsed="false">
      <c r="K116" s="245"/>
      <c r="L116" s="245"/>
    </row>
    <row r="117" s="232" customFormat="true" ht="14" hidden="false" customHeight="true" outlineLevel="0" collapsed="false">
      <c r="K117" s="245"/>
      <c r="L117" s="245"/>
    </row>
    <row r="118" s="232" customFormat="true" ht="14" hidden="false" customHeight="true" outlineLevel="0" collapsed="false">
      <c r="K118" s="245"/>
      <c r="L118" s="245"/>
    </row>
    <row r="119" s="232" customFormat="true" ht="14" hidden="false" customHeight="true" outlineLevel="0" collapsed="false">
      <c r="K119" s="245"/>
      <c r="L119" s="245"/>
    </row>
    <row r="120" s="232" customFormat="true" ht="14" hidden="false" customHeight="true" outlineLevel="0" collapsed="false">
      <c r="K120" s="245"/>
      <c r="L120" s="245"/>
    </row>
    <row r="121" s="232" customFormat="true" ht="14" hidden="false" customHeight="true" outlineLevel="0" collapsed="false">
      <c r="K121" s="245"/>
      <c r="L121" s="245"/>
    </row>
    <row r="122" s="232" customFormat="true" ht="14" hidden="false" customHeight="true" outlineLevel="0" collapsed="false">
      <c r="K122" s="245"/>
      <c r="L122" s="245"/>
    </row>
    <row r="123" s="232" customFormat="true" ht="14" hidden="false" customHeight="true" outlineLevel="0" collapsed="false">
      <c r="K123" s="245"/>
      <c r="L123" s="245"/>
    </row>
    <row r="124" s="232" customFormat="true" ht="14" hidden="false" customHeight="true" outlineLevel="0" collapsed="false">
      <c r="K124" s="245"/>
      <c r="L124" s="245"/>
    </row>
    <row r="125" s="232" customFormat="true" ht="14" hidden="false" customHeight="true" outlineLevel="0" collapsed="false">
      <c r="K125" s="245"/>
      <c r="L125" s="245"/>
    </row>
    <row r="126" s="232" customFormat="true" ht="14" hidden="false" customHeight="true" outlineLevel="0" collapsed="false">
      <c r="K126" s="245"/>
      <c r="L126" s="245"/>
    </row>
    <row r="127" s="232" customFormat="true" ht="14" hidden="false" customHeight="true" outlineLevel="0" collapsed="false">
      <c r="K127" s="245"/>
      <c r="L127" s="245"/>
    </row>
    <row r="128" s="232" customFormat="true" ht="14" hidden="false" customHeight="true" outlineLevel="0" collapsed="false">
      <c r="K128" s="245"/>
      <c r="L128" s="245"/>
    </row>
    <row r="129" s="232" customFormat="true" ht="14" hidden="false" customHeight="true" outlineLevel="0" collapsed="false">
      <c r="K129" s="245"/>
      <c r="L129" s="245"/>
    </row>
    <row r="130" s="232" customFormat="true" ht="14" hidden="false" customHeight="true" outlineLevel="0" collapsed="false">
      <c r="K130" s="245"/>
      <c r="L130" s="245"/>
    </row>
    <row r="131" s="232" customFormat="true" ht="14" hidden="false" customHeight="true" outlineLevel="0" collapsed="false">
      <c r="K131" s="245"/>
      <c r="L131" s="245"/>
    </row>
    <row r="132" s="232" customFormat="true" ht="14" hidden="false" customHeight="true" outlineLevel="0" collapsed="false">
      <c r="K132" s="245"/>
      <c r="L132" s="245"/>
    </row>
    <row r="133" s="232" customFormat="true" ht="14" hidden="false" customHeight="true" outlineLevel="0" collapsed="false">
      <c r="K133" s="245"/>
      <c r="L133" s="245"/>
    </row>
    <row r="134" s="232" customFormat="true" ht="14" hidden="false" customHeight="true" outlineLevel="0" collapsed="false">
      <c r="K134" s="245"/>
      <c r="L134" s="245"/>
    </row>
    <row r="135" s="232" customFormat="true" ht="14" hidden="false" customHeight="true" outlineLevel="0" collapsed="false">
      <c r="K135" s="245"/>
      <c r="L135" s="245"/>
    </row>
    <row r="136" s="232" customFormat="true" ht="14" hidden="false" customHeight="true" outlineLevel="0" collapsed="false">
      <c r="K136" s="245"/>
      <c r="L136" s="245"/>
    </row>
    <row r="137" s="232" customFormat="true" ht="14" hidden="false" customHeight="true" outlineLevel="0" collapsed="false">
      <c r="K137" s="245"/>
      <c r="L137" s="245"/>
    </row>
    <row r="138" s="232" customFormat="true" ht="14" hidden="false" customHeight="true" outlineLevel="0" collapsed="false">
      <c r="K138" s="245"/>
      <c r="L138" s="245"/>
    </row>
    <row r="139" s="232" customFormat="true" ht="14" hidden="false" customHeight="true" outlineLevel="0" collapsed="false">
      <c r="K139" s="245"/>
      <c r="L139" s="245"/>
    </row>
    <row r="140" s="232" customFormat="true" ht="14" hidden="false" customHeight="true" outlineLevel="0" collapsed="false">
      <c r="K140" s="245"/>
      <c r="L140" s="245"/>
    </row>
    <row r="141" s="232" customFormat="true" ht="14" hidden="false" customHeight="true" outlineLevel="0" collapsed="false">
      <c r="K141" s="245"/>
      <c r="L141" s="245"/>
    </row>
    <row r="142" s="232" customFormat="true" ht="14" hidden="false" customHeight="true" outlineLevel="0" collapsed="false">
      <c r="K142" s="245"/>
      <c r="L142" s="245"/>
    </row>
    <row r="143" s="232" customFormat="true" ht="14" hidden="false" customHeight="true" outlineLevel="0" collapsed="false">
      <c r="K143" s="245"/>
      <c r="L143" s="245"/>
    </row>
    <row r="144" s="232" customFormat="true" ht="14" hidden="false" customHeight="true" outlineLevel="0" collapsed="false">
      <c r="K144" s="245"/>
      <c r="L144" s="245"/>
    </row>
    <row r="145" s="232" customFormat="true" ht="14" hidden="false" customHeight="true" outlineLevel="0" collapsed="false">
      <c r="K145" s="245"/>
      <c r="L145" s="245"/>
    </row>
    <row r="146" s="232" customFormat="true" ht="14" hidden="false" customHeight="true" outlineLevel="0" collapsed="false">
      <c r="K146" s="245"/>
      <c r="L146" s="245"/>
    </row>
    <row r="147" s="232" customFormat="true" ht="14" hidden="false" customHeight="true" outlineLevel="0" collapsed="false">
      <c r="K147" s="245"/>
      <c r="L147" s="245"/>
    </row>
    <row r="148" s="232" customFormat="true" ht="14" hidden="false" customHeight="true" outlineLevel="0" collapsed="false">
      <c r="K148" s="245"/>
      <c r="L148" s="245"/>
    </row>
    <row r="149" s="232" customFormat="true" ht="14" hidden="false" customHeight="true" outlineLevel="0" collapsed="false">
      <c r="C149" s="259"/>
      <c r="K149" s="245"/>
      <c r="L149" s="245"/>
    </row>
    <row r="150" s="232" customFormat="true" ht="14" hidden="false" customHeight="true" outlineLevel="0" collapsed="false">
      <c r="C150" s="259"/>
      <c r="K150" s="245"/>
      <c r="L150" s="245"/>
    </row>
    <row r="151" s="232" customFormat="true" ht="14" hidden="false" customHeight="true" outlineLevel="0" collapsed="false">
      <c r="C151" s="259"/>
      <c r="K151" s="245"/>
      <c r="L151" s="245"/>
    </row>
    <row r="152" s="232" customFormat="true" ht="14" hidden="false" customHeight="true" outlineLevel="0" collapsed="false">
      <c r="C152" s="259"/>
      <c r="K152" s="245"/>
      <c r="L152" s="245"/>
    </row>
    <row r="153" s="232" customFormat="true" ht="14" hidden="false" customHeight="true" outlineLevel="0" collapsed="false">
      <c r="C153" s="259"/>
      <c r="K153" s="245"/>
      <c r="L153" s="245"/>
    </row>
    <row r="154" s="232" customFormat="true" ht="14" hidden="false" customHeight="true" outlineLevel="0" collapsed="false">
      <c r="C154" s="259"/>
      <c r="K154" s="245"/>
      <c r="L154" s="245"/>
    </row>
    <row r="155" s="232" customFormat="true" ht="14" hidden="false" customHeight="true" outlineLevel="0" collapsed="false">
      <c r="C155" s="259"/>
      <c r="K155" s="245"/>
      <c r="L155" s="245"/>
    </row>
    <row r="156" s="232" customFormat="true" ht="14" hidden="false" customHeight="true" outlineLevel="0" collapsed="false">
      <c r="C156" s="259"/>
      <c r="K156" s="245"/>
      <c r="L156" s="245"/>
    </row>
    <row r="157" s="232" customFormat="true" ht="14" hidden="false" customHeight="true" outlineLevel="0" collapsed="false">
      <c r="C157" s="259"/>
      <c r="K157" s="245"/>
      <c r="L157" s="245"/>
    </row>
    <row r="158" s="232" customFormat="true" ht="14" hidden="false" customHeight="true" outlineLevel="0" collapsed="false">
      <c r="C158" s="259"/>
      <c r="K158" s="245"/>
      <c r="L158" s="245"/>
    </row>
    <row r="159" s="232" customFormat="true" ht="14" hidden="false" customHeight="true" outlineLevel="0" collapsed="false">
      <c r="C159" s="259"/>
      <c r="K159" s="245"/>
      <c r="L159" s="245"/>
    </row>
    <row r="160" s="232" customFormat="true" ht="14" hidden="false" customHeight="true" outlineLevel="0" collapsed="false">
      <c r="C160" s="259"/>
      <c r="K160" s="245"/>
      <c r="L160" s="245"/>
    </row>
    <row r="161" s="232" customFormat="true" ht="14" hidden="false" customHeight="true" outlineLevel="0" collapsed="false">
      <c r="C161" s="259"/>
      <c r="K161" s="245"/>
      <c r="L161" s="245"/>
    </row>
    <row r="162" s="232" customFormat="true" ht="14" hidden="false" customHeight="true" outlineLevel="0" collapsed="false">
      <c r="C162" s="259"/>
      <c r="K162" s="245"/>
      <c r="L162" s="245"/>
    </row>
    <row r="163" s="232" customFormat="true" ht="14" hidden="false" customHeight="true" outlineLevel="0" collapsed="false">
      <c r="C163" s="259"/>
      <c r="K163" s="245"/>
      <c r="L163" s="245"/>
    </row>
    <row r="164" s="232" customFormat="true" ht="14" hidden="false" customHeight="true" outlineLevel="0" collapsed="false">
      <c r="C164" s="259"/>
      <c r="K164" s="245"/>
      <c r="L164" s="245"/>
    </row>
    <row r="165" s="232" customFormat="true" ht="14" hidden="false" customHeight="true" outlineLevel="0" collapsed="false">
      <c r="C165" s="259"/>
      <c r="K165" s="245"/>
      <c r="L165" s="245"/>
    </row>
    <row r="166" s="232" customFormat="true" ht="14" hidden="false" customHeight="true" outlineLevel="0" collapsed="false">
      <c r="C166" s="259"/>
      <c r="K166" s="245"/>
      <c r="L166" s="245"/>
    </row>
    <row r="167" s="232" customFormat="true" ht="14" hidden="false" customHeight="true" outlineLevel="0" collapsed="false">
      <c r="C167" s="259"/>
      <c r="K167" s="245"/>
      <c r="L167" s="245"/>
    </row>
    <row r="168" s="232" customFormat="true" ht="14" hidden="false" customHeight="true" outlineLevel="0" collapsed="false">
      <c r="C168" s="259"/>
      <c r="K168" s="245"/>
      <c r="L168" s="245"/>
    </row>
    <row r="169" s="232" customFormat="true" ht="14" hidden="false" customHeight="true" outlineLevel="0" collapsed="false">
      <c r="C169" s="259"/>
      <c r="K169" s="245"/>
      <c r="L169" s="245"/>
    </row>
    <row r="170" customFormat="false" ht="14" hidden="false" customHeight="true" outlineLevel="0" collapsed="false">
      <c r="C170" s="259"/>
      <c r="D170" s="243" t="str">
        <f aca="false">C170&amp;" - "</f>
        <v>-</v>
      </c>
      <c r="F170" s="232"/>
    </row>
    <row r="171" customFormat="false" ht="14" hidden="false" customHeight="true" outlineLevel="0" collapsed="false">
      <c r="C171" s="259"/>
      <c r="D171" s="243" t="str">
        <f aca="false">C171&amp;" - "</f>
        <v>-</v>
      </c>
      <c r="F171" s="232"/>
    </row>
    <row r="172" customFormat="false" ht="14" hidden="false" customHeight="true" outlineLevel="0" collapsed="false">
      <c r="C172" s="259"/>
      <c r="D172" s="243" t="str">
        <f aca="false">C172&amp;" - "</f>
        <v>-</v>
      </c>
      <c r="F172" s="232"/>
    </row>
    <row r="173" customFormat="false" ht="14" hidden="false" customHeight="true" outlineLevel="0" collapsed="false">
      <c r="C173" s="259"/>
      <c r="D173" s="243" t="str">
        <f aca="false">C173&amp;" - "</f>
        <v>-</v>
      </c>
      <c r="F173" s="232"/>
    </row>
    <row r="174" customFormat="false" ht="14" hidden="false" customHeight="true" outlineLevel="0" collapsed="false">
      <c r="C174" s="259"/>
      <c r="D174" s="243" t="str">
        <f aca="false">C174&amp;" - "</f>
        <v>-</v>
      </c>
      <c r="F174" s="232"/>
    </row>
    <row r="175" customFormat="false" ht="14" hidden="false" customHeight="true" outlineLevel="0" collapsed="false">
      <c r="C175" s="259"/>
      <c r="D175" s="243" t="str">
        <f aca="false">C175&amp;" - "</f>
        <v>-</v>
      </c>
      <c r="F175" s="232"/>
    </row>
    <row r="176" customFormat="false" ht="14" hidden="false" customHeight="true" outlineLevel="0" collapsed="false">
      <c r="C176" s="259"/>
      <c r="D176" s="243" t="str">
        <f aca="false">C176&amp;" - "</f>
        <v>-</v>
      </c>
      <c r="F176" s="232"/>
    </row>
    <row r="177" customFormat="false" ht="14" hidden="false" customHeight="true" outlineLevel="0" collapsed="false">
      <c r="C177" s="259"/>
      <c r="D177" s="243" t="str">
        <f aca="false">C177&amp;" - "</f>
        <v>-</v>
      </c>
      <c r="F177" s="232"/>
    </row>
    <row r="178" customFormat="false" ht="14" hidden="false" customHeight="true" outlineLevel="0" collapsed="false">
      <c r="C178" s="259"/>
      <c r="D178" s="243" t="str">
        <f aca="false">C178&amp;" - "</f>
        <v>-</v>
      </c>
      <c r="F178" s="232"/>
    </row>
    <row r="179" customFormat="false" ht="14" hidden="false" customHeight="true" outlineLevel="0" collapsed="false">
      <c r="C179" s="259"/>
      <c r="D179" s="243" t="str">
        <f aca="false">C179&amp;" - "</f>
        <v>-</v>
      </c>
      <c r="F179" s="232"/>
    </row>
    <row r="180" customFormat="false" ht="14" hidden="false" customHeight="true" outlineLevel="0" collapsed="false">
      <c r="C180" s="259"/>
      <c r="D180" s="243" t="str">
        <f aca="false">C180&amp;" - "</f>
        <v>-</v>
      </c>
      <c r="F180" s="232"/>
    </row>
    <row r="181" customFormat="false" ht="14" hidden="false" customHeight="true" outlineLevel="0" collapsed="false">
      <c r="C181" s="259"/>
      <c r="D181" s="243" t="str">
        <f aca="false">C181&amp;" - "</f>
        <v>-</v>
      </c>
      <c r="F181" s="232"/>
    </row>
    <row r="182" customFormat="false" ht="14" hidden="false" customHeight="true" outlineLevel="0" collapsed="false">
      <c r="C182" s="259"/>
      <c r="D182" s="243" t="str">
        <f aca="false">C182&amp;" - "</f>
        <v>-</v>
      </c>
      <c r="F182" s="232"/>
    </row>
    <row r="183" customFormat="false" ht="14" hidden="false" customHeight="true" outlineLevel="0" collapsed="false">
      <c r="C183" s="259"/>
      <c r="D183" s="243" t="str">
        <f aca="false">C183&amp;" - "</f>
        <v>-</v>
      </c>
      <c r="F183" s="232"/>
    </row>
    <row r="184" customFormat="false" ht="14" hidden="false" customHeight="true" outlineLevel="0" collapsed="false">
      <c r="C184" s="259"/>
      <c r="D184" s="243" t="str">
        <f aca="false">C184&amp;" - "</f>
        <v>-</v>
      </c>
      <c r="F184" s="232"/>
    </row>
    <row r="185" customFormat="false" ht="14" hidden="false" customHeight="true" outlineLevel="0" collapsed="false">
      <c r="C185" s="259"/>
      <c r="D185" s="243" t="str">
        <f aca="false">C185&amp;" - "</f>
        <v>-</v>
      </c>
      <c r="F185" s="232"/>
    </row>
    <row r="186" customFormat="false" ht="14" hidden="false" customHeight="true" outlineLevel="0" collapsed="false">
      <c r="C186" s="259"/>
      <c r="D186" s="243" t="str">
        <f aca="false">C186&amp;" - "</f>
        <v>-</v>
      </c>
      <c r="F186" s="232"/>
    </row>
    <row r="187" customFormat="false" ht="14" hidden="false" customHeight="true" outlineLevel="0" collapsed="false">
      <c r="C187" s="259"/>
      <c r="D187" s="243" t="str">
        <f aca="false">C187&amp;" - "</f>
        <v>-</v>
      </c>
      <c r="F187" s="232"/>
    </row>
    <row r="188" customFormat="false" ht="14" hidden="false" customHeight="true" outlineLevel="0" collapsed="false">
      <c r="C188" s="259"/>
      <c r="D188" s="243" t="str">
        <f aca="false">C188&amp;" - "</f>
        <v>-</v>
      </c>
      <c r="F188" s="232"/>
    </row>
    <row r="189" customFormat="false" ht="14" hidden="false" customHeight="true" outlineLevel="0" collapsed="false">
      <c r="C189" s="259"/>
      <c r="D189" s="243" t="str">
        <f aca="false">C189&amp;" - "</f>
        <v>-</v>
      </c>
      <c r="F189" s="232"/>
    </row>
    <row r="190" customFormat="false" ht="14" hidden="false" customHeight="true" outlineLevel="0" collapsed="false">
      <c r="C190" s="259"/>
      <c r="D190" s="243" t="str">
        <f aca="false">C190&amp;" - "</f>
        <v>-</v>
      </c>
      <c r="F190" s="232"/>
    </row>
    <row r="191" customFormat="false" ht="14" hidden="false" customHeight="true" outlineLevel="0" collapsed="false">
      <c r="C191" s="259"/>
      <c r="D191" s="243" t="str">
        <f aca="false">C191&amp;" - "</f>
        <v>-</v>
      </c>
      <c r="F191" s="232"/>
    </row>
    <row r="192" customFormat="false" ht="14" hidden="false" customHeight="true" outlineLevel="0" collapsed="false">
      <c r="C192" s="259"/>
      <c r="D192" s="243" t="str">
        <f aca="false">C192&amp;" - "</f>
        <v>-</v>
      </c>
      <c r="F192" s="232"/>
    </row>
  </sheetData>
  <mergeCells count="3">
    <mergeCell ref="A1:B1"/>
    <mergeCell ref="D1:H1"/>
    <mergeCell ref="J1:N1"/>
  </mergeCells>
  <printOptions headings="false" gridLines="false" gridLinesSet="true" horizontalCentered="false" verticalCentered="false"/>
  <pageMargins left="0.511805555555555" right="0.511805555555555"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sheetPr filterMode="false">
    <tabColor rgb="FF558ED5"/>
    <pageSetUpPr fitToPage="false"/>
  </sheetPr>
  <dimension ref="A1:C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 activeCellId="0" sqref="C2"/>
    </sheetView>
  </sheetViews>
  <sheetFormatPr defaultRowHeight="12.5" zeroHeight="false" outlineLevelRow="0" outlineLevelCol="0"/>
  <cols>
    <col collapsed="false" customWidth="true" hidden="false" outlineLevel="0" max="1" min="1" style="0" width="35.46"/>
    <col collapsed="false" customWidth="true" hidden="false" outlineLevel="0" max="2" min="2" style="260" width="71.1"/>
    <col collapsed="false" customWidth="true" hidden="false" outlineLevel="0" max="3" min="3" style="0" width="9.54"/>
    <col collapsed="false" customWidth="true" hidden="false" outlineLevel="0" max="1025" min="4" style="0" width="8.67"/>
  </cols>
  <sheetData>
    <row r="1" customFormat="false" ht="13" hidden="false" customHeight="false" outlineLevel="0" collapsed="false">
      <c r="A1" s="261" t="s">
        <v>222</v>
      </c>
      <c r="B1" s="262" t="s">
        <v>81</v>
      </c>
      <c r="C1" s="261" t="s">
        <v>223</v>
      </c>
    </row>
    <row r="2" customFormat="false" ht="12.5" hidden="false" customHeight="false" outlineLevel="0" collapsed="false">
      <c r="A2" s="263" t="s">
        <v>224</v>
      </c>
      <c r="B2" s="264" t="s">
        <v>225</v>
      </c>
      <c r="C2" s="265" t="n">
        <v>0.33</v>
      </c>
    </row>
    <row r="3" customFormat="false" ht="25" hidden="false" customHeight="false" outlineLevel="0" collapsed="false">
      <c r="A3" s="264" t="s">
        <v>226</v>
      </c>
      <c r="B3" s="264"/>
      <c r="C3" s="265" t="n">
        <v>0.35</v>
      </c>
    </row>
    <row r="4" customFormat="false" ht="25" hidden="false" customHeight="false" outlineLevel="0" collapsed="false">
      <c r="A4" s="263" t="s">
        <v>114</v>
      </c>
      <c r="B4" s="264" t="s">
        <v>227</v>
      </c>
      <c r="C4" s="265" t="n">
        <v>0.36</v>
      </c>
    </row>
    <row r="5" customFormat="false" ht="12.5" hidden="false" customHeight="false" outlineLevel="0" collapsed="false">
      <c r="A5" s="264" t="s">
        <v>228</v>
      </c>
      <c r="B5" s="264" t="s">
        <v>229</v>
      </c>
      <c r="C5" s="265" t="n">
        <v>0.37</v>
      </c>
    </row>
    <row r="6" customFormat="false" ht="12.5" hidden="false" customHeight="false" outlineLevel="0" collapsed="false">
      <c r="A6" s="264" t="s">
        <v>230</v>
      </c>
      <c r="B6" s="264" t="s">
        <v>231</v>
      </c>
      <c r="C6" s="265" t="n">
        <v>0.39</v>
      </c>
    </row>
    <row r="7" customFormat="false" ht="25" hidden="false" customHeight="false" outlineLevel="0" collapsed="false">
      <c r="A7" s="264" t="s">
        <v>232</v>
      </c>
      <c r="B7" s="264"/>
      <c r="C7" s="265" t="n">
        <v>0.4</v>
      </c>
    </row>
    <row r="8" customFormat="false" ht="12.5" hidden="false" customHeight="false" outlineLevel="0" collapsed="false">
      <c r="A8" s="263" t="s">
        <v>233</v>
      </c>
      <c r="B8" s="264"/>
      <c r="C8" s="265" t="n">
        <v>0.45</v>
      </c>
    </row>
  </sheetData>
  <printOptions headings="false" gridLines="false" gridLinesSet="true" horizontalCentered="false" verticalCentered="false"/>
  <pageMargins left="0.511805555555555" right="0.511805555555555"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tabColor rgb="FFFF0000"/>
    <pageSetUpPr fitToPage="false"/>
  </sheetPr>
  <dimension ref="A1:H30"/>
  <sheetViews>
    <sheetView showFormulas="false" showGridLines="false" showRowColHeaders="true" showZeros="true" rightToLeft="false" tabSelected="true" showOutlineSymbols="true" defaultGridColor="true" view="normal" topLeftCell="A1" colorId="64" zoomScale="100" zoomScaleNormal="100" zoomScalePageLayoutView="100" workbookViewId="0">
      <selection pane="topLeft" activeCell="B7" activeCellId="0" sqref="B7"/>
    </sheetView>
  </sheetViews>
  <sheetFormatPr defaultRowHeight="14.5" zeroHeight="false" outlineLevelRow="0" outlineLevelCol="0"/>
  <cols>
    <col collapsed="false" customWidth="true" hidden="false" outlineLevel="0" max="1" min="1" style="1" width="25.45"/>
    <col collapsed="false" customWidth="true" hidden="false" outlineLevel="0" max="2" min="2" style="1" width="10"/>
    <col collapsed="false" customWidth="true" hidden="false" outlineLevel="0" max="3" min="3" style="1" width="14.36"/>
    <col collapsed="false" customWidth="true" hidden="false" outlineLevel="0" max="4" min="4" style="1" width="6.62"/>
    <col collapsed="false" customWidth="true" hidden="false" outlineLevel="0" max="5" min="5" style="1" width="27"/>
    <col collapsed="false" customWidth="true" hidden="false" outlineLevel="0" max="6" min="6" style="1" width="8.36"/>
    <col collapsed="false" customWidth="true" hidden="false" outlineLevel="0" max="7" min="7" style="1" width="23.54"/>
    <col collapsed="false" customWidth="true" hidden="false" outlineLevel="0" max="1025" min="8" style="1" width="8.91"/>
  </cols>
  <sheetData>
    <row r="1" s="5" customFormat="true" ht="69" hidden="false" customHeight="true" outlineLevel="0" collapsed="false">
      <c r="A1" s="2" t="s">
        <v>0</v>
      </c>
      <c r="B1" s="3" t="s">
        <v>1</v>
      </c>
      <c r="C1" s="3"/>
      <c r="D1" s="3"/>
      <c r="E1" s="3"/>
      <c r="F1" s="3"/>
      <c r="G1" s="3"/>
      <c r="H1" s="4"/>
    </row>
    <row r="2" customFormat="false" ht="9" hidden="false" customHeight="true" outlineLevel="0" collapsed="false"/>
    <row r="3" customFormat="false" ht="15.5" hidden="false" customHeight="false" outlineLevel="0" collapsed="false">
      <c r="A3" s="6" t="s">
        <v>2</v>
      </c>
      <c r="B3" s="6"/>
      <c r="C3" s="6"/>
      <c r="D3" s="6"/>
      <c r="E3" s="6"/>
      <c r="F3" s="6"/>
      <c r="G3" s="6"/>
    </row>
    <row r="4" customFormat="false" ht="14.5" hidden="false" customHeight="false" outlineLevel="0" collapsed="false">
      <c r="A4" s="7" t="s">
        <v>3</v>
      </c>
      <c r="B4" s="8"/>
      <c r="C4" s="8"/>
      <c r="D4" s="8"/>
      <c r="E4" s="7" t="s">
        <v>4</v>
      </c>
      <c r="F4" s="8" t="s">
        <v>5</v>
      </c>
      <c r="G4" s="8"/>
    </row>
    <row r="5" customFormat="false" ht="14.5" hidden="false" customHeight="false" outlineLevel="0" collapsed="false">
      <c r="A5" s="7" t="s">
        <v>6</v>
      </c>
      <c r="B5" s="8"/>
      <c r="C5" s="8"/>
      <c r="D5" s="8"/>
      <c r="E5" s="7" t="s">
        <v>7</v>
      </c>
      <c r="F5" s="8"/>
      <c r="G5" s="8"/>
    </row>
    <row r="6" customFormat="false" ht="14.5" hidden="false" customHeight="false" outlineLevel="0" collapsed="false">
      <c r="A6" s="7" t="s">
        <v>8</v>
      </c>
      <c r="B6" s="9"/>
      <c r="C6" s="9"/>
      <c r="D6" s="9"/>
      <c r="E6" s="7" t="s">
        <v>9</v>
      </c>
      <c r="F6" s="10" t="str">
        <f aca="false">IF($B$5="Detalhada",IF('AFP - Detalhada'!N4&lt;&gt;"",'AFP - Detalhada'!N4,""),IF($B$5="Estimativa",IF('AFP - Estimativa'!H4&lt;&gt;"",'AFP - Estimativa'!H4,""),IF($B$5="Indicativa",IF('AFP - Indicativa'!G4&lt;&gt;"",'AFP - Indicativa'!G4,""),"")))</f>
        <v/>
      </c>
      <c r="G6" s="10"/>
    </row>
    <row r="7" customFormat="false" ht="14.5" hidden="false" customHeight="false" outlineLevel="0" collapsed="false">
      <c r="A7" s="7" t="s">
        <v>10</v>
      </c>
      <c r="B7" s="9" t="str">
        <f aca="false">IF($B$5="Detalhada",IF('AFP - Detalhada'!N5&lt;&gt;"",'AFP - Detalhada'!N5,""),IF($B$5="Estimativa",IF('AFP - Estimativa'!H5&lt;&gt;"",'AFP - Estimativa'!H5,""),IF($B$5="Indicativa",IF('AFP - Indicativa'!G5&lt;&gt;"",'AFP - Indicativa'!G5,""),"")))</f>
        <v/>
      </c>
      <c r="C7" s="9"/>
      <c r="D7" s="9"/>
      <c r="E7" s="7" t="s">
        <v>11</v>
      </c>
      <c r="F7" s="10" t="str">
        <f aca="false">IF($B$5="Detalhada",IF('AFP - Detalhada'!N6&lt;&gt;"",'AFP - Detalhada'!N6,""),IF($B$5="Estimativa",IF('AFP - Estimativa'!H6&lt;&gt;"",'AFP - Estimativa'!H6,""),IF($B$5="Indicativa",IF('AFP - Indicativa'!G6&lt;&gt;"",'AFP - Indicativa'!G6,""),"")))</f>
        <v/>
      </c>
      <c r="G7" s="10"/>
    </row>
    <row r="9" customFormat="false" ht="15.5" hidden="false" customHeight="false" outlineLevel="0" collapsed="false">
      <c r="A9" s="6" t="s">
        <v>12</v>
      </c>
      <c r="B9" s="6"/>
      <c r="C9" s="6"/>
      <c r="D9" s="6"/>
      <c r="E9" s="6"/>
      <c r="F9" s="6"/>
      <c r="G9" s="6"/>
    </row>
    <row r="10" customFormat="false" ht="42.65" hidden="false" customHeight="true" outlineLevel="0" collapsed="false">
      <c r="A10" s="11" t="str">
        <f aca="false">IF(Tipo_Contagem&lt;&gt;"","Obtenção do tamanho funcional (APF) "&amp;IF(Tipo_Contagem="Estimativa","Estimado", IF(Tipo_Contagem="Indicativa", "Indicativo", "Detalhado"))&amp;" das funcionalidades solicitadas/entregues na OS "&amp;IF(B4&lt;&gt;"",B4,"em questão"),"")</f>
        <v/>
      </c>
      <c r="B10" s="11"/>
      <c r="C10" s="11"/>
      <c r="D10" s="11"/>
      <c r="E10" s="11"/>
      <c r="F10" s="11"/>
      <c r="G10" s="11"/>
    </row>
    <row r="12" customFormat="false" ht="15.5" hidden="false" customHeight="false" outlineLevel="0" collapsed="false">
      <c r="A12" s="6" t="s">
        <v>13</v>
      </c>
      <c r="B12" s="6"/>
      <c r="C12" s="6"/>
      <c r="D12" s="6"/>
      <c r="E12" s="6"/>
      <c r="F12" s="6"/>
      <c r="G12" s="6"/>
    </row>
    <row r="13" customFormat="false" ht="46.75" hidden="false" customHeight="true" outlineLevel="0" collapsed="false">
      <c r="A13" s="11"/>
      <c r="B13" s="11"/>
      <c r="C13" s="11"/>
      <c r="D13" s="11"/>
      <c r="E13" s="11"/>
      <c r="F13" s="11"/>
      <c r="G13" s="11"/>
    </row>
    <row r="15" customFormat="false" ht="15.5" hidden="false" customHeight="false" outlineLevel="0" collapsed="false">
      <c r="A15" s="6" t="s">
        <v>14</v>
      </c>
      <c r="B15" s="6"/>
      <c r="C15" s="6"/>
      <c r="E15" s="6" t="s">
        <v>15</v>
      </c>
      <c r="F15" s="6"/>
      <c r="G15" s="6"/>
    </row>
    <row r="16" customFormat="false" ht="14.5" hidden="false" customHeight="true" outlineLevel="0" collapsed="false">
      <c r="A16" s="7" t="s">
        <v>16</v>
      </c>
      <c r="B16" s="7"/>
      <c r="C16" s="12" t="str">
        <f aca="false">IF((IF($B$5="Detalhada",SUMIF('AFP - Detalhada'!$G$10:$G$383,"ALI",'AFP - Detalhada'!$Q$10:$Q$383),IF($B$5="Estimativa",SUMIF('AFP - Estimativa'!$H$10:$H$383,"ALI",'AFP - Estimativa'!$I$10:$I$383)*(1+'AFP - Estimativa'!$C$6),IF($B$5="Indicativa",SUMIF('AFP - Indicativa'!$G$10:$G$108,"ALI",'AFP - Indicativa'!$H$10:$H$108)*(1+'AFP - Indicativa'!$E$6))))),IF($B$5="Detalhada",SUMIF('AFP - Detalhada'!$G$10:$G$383,"ALI",'AFP - Detalhada'!$Q$10:$Q$383),IF($B$5="Estimativa",SUMIF('AFP - Estimativa'!$H$10:$H$383,"ALI",'AFP - Estimativa'!$I$10:$I$383)*(1+'AFP - Estimativa'!$C$6),IF($B$5="Indicativa",SUMIF('AFP - Indicativa'!$G$10:$G$108,"ALI",'AFP - Indicativa'!$H$10:$H$108)*(1+'AFP - Indicativa'!$E$6)))),"")</f>
        <v/>
      </c>
      <c r="E16" s="13" t="s">
        <v>17</v>
      </c>
      <c r="F16" s="13"/>
      <c r="G16" s="13"/>
    </row>
    <row r="17" customFormat="false" ht="15" hidden="false" customHeight="true" outlineLevel="0" collapsed="false">
      <c r="A17" s="7" t="s">
        <v>18</v>
      </c>
      <c r="B17" s="7"/>
      <c r="C17" s="12" t="str">
        <f aca="false">IF((IF($B$5="Detalhada",SUMIF('AFP - Detalhada'!$G$10:$G$383,"AIE",'AFP - Detalhada'!$Q$10:$Q$383),IF($B$5="Estimativa",SUMIF('AFP - Estimativa'!$H$10:$H$383,"AIE",'AFP - Estimativa'!$I$10:$I$383)*(1+'AFP - Estimativa'!$C$6),IF($B$5="Indicativa",SUMIF('AFP - Indicativa'!$G$10:$G$108,"AIE",'AFP - Indicativa'!$H$10:$H$108)*(1+'AFP - Indicativa'!$E$6))))),(IF($B$5="Detalhada",SUMIF('AFP - Detalhada'!$G$10:$G$383,"AIE",'AFP - Detalhada'!$Q$10:$Q$383),IF($B$5="Estimativa",SUMIF('AFP - Estimativa'!$H$10:$H$383,"AIE",'AFP - Estimativa'!$I$10:$I$383)*(1+'AFP - Estimativa'!$C$6),IF($B$5="Indicativa",SUMIF('AFP - Indicativa'!$G$10:$G$108,"AIE",'AFP - Indicativa'!$H$10:$H$108)*(1+'AFP - Indicativa'!$E$6))))),"")</f>
        <v/>
      </c>
      <c r="E17" s="13"/>
      <c r="F17" s="13"/>
      <c r="G17" s="13"/>
    </row>
    <row r="18" customFormat="false" ht="14.5" hidden="false" customHeight="false" outlineLevel="0" collapsed="false">
      <c r="A18" s="7" t="s">
        <v>19</v>
      </c>
      <c r="B18" s="7"/>
      <c r="C18" s="12" t="str">
        <f aca="false">IF($B$5="Detalhada",SUMIF('AFP - Detalhada'!$G$10:$G$383,"CE",'AFP - Detalhada'!$Q$10:$Q$383),IF($B$5="Estimativa",SUMIF('AFP - Estimativa'!$H$10:$H$383,"CE",'AFP - Estimativa'!$I$10:$I$383)*(1+'AFP - Estimativa'!$C$6),""))</f>
        <v/>
      </c>
      <c r="E18" s="14" t="s">
        <v>20</v>
      </c>
      <c r="F18" s="14"/>
      <c r="G18" s="15" t="n">
        <v>0.25</v>
      </c>
    </row>
    <row r="19" customFormat="false" ht="14.5" hidden="false" customHeight="false" outlineLevel="0" collapsed="false">
      <c r="A19" s="7" t="s">
        <v>21</v>
      </c>
      <c r="B19" s="7"/>
      <c r="C19" s="12" t="str">
        <f aca="false">IF($B$5="Detalhada",SUMIF('AFP - Detalhada'!$G$10:$G$383,"EE",'AFP - Detalhada'!$Q$10:$Q$383),IF($B$5="Estimativa",SUMIF('AFP - Estimativa'!$H$10:$H$383,"EE",'AFP - Estimativa'!$I$10:$I$383)*(1+'AFP - Estimativa'!$C$6),""))</f>
        <v/>
      </c>
      <c r="E19" s="14" t="s">
        <v>22</v>
      </c>
      <c r="F19" s="14"/>
      <c r="G19" s="16" t="n">
        <v>0.1</v>
      </c>
    </row>
    <row r="20" customFormat="false" ht="14.5" hidden="false" customHeight="false" outlineLevel="0" collapsed="false">
      <c r="A20" s="7" t="s">
        <v>23</v>
      </c>
      <c r="B20" s="7"/>
      <c r="C20" s="12" t="str">
        <f aca="false">IF($B$5="Detalhada",SUMIF('AFP - Detalhada'!$G$10:$G$383,"SE",'AFP - Detalhada'!$Q$10:$Q$383),IF($B$5="Estimativa",SUMIF('AFP - Estimativa'!$H$10:$H$383,"SE",'AFP - Estimativa'!$I$10:$I$383)*(1+'AFP - Estimativa'!$C$6),""))</f>
        <v/>
      </c>
      <c r="E20" s="14" t="s">
        <v>24</v>
      </c>
      <c r="F20" s="14"/>
      <c r="G20" s="16" t="n">
        <v>0.4</v>
      </c>
    </row>
    <row r="21" customFormat="false" ht="14.5" hidden="false" customHeight="false" outlineLevel="0" collapsed="false">
      <c r="A21" s="7" t="s">
        <v>25</v>
      </c>
      <c r="B21" s="7"/>
      <c r="C21" s="17" t="n">
        <f aca="false">PF_INM</f>
        <v>0</v>
      </c>
      <c r="E21" s="14" t="s">
        <v>26</v>
      </c>
      <c r="F21" s="14"/>
      <c r="G21" s="16" t="n">
        <v>0.15</v>
      </c>
    </row>
    <row r="22" customFormat="false" ht="14.5" hidden="false" customHeight="false" outlineLevel="0" collapsed="false">
      <c r="A22" s="7" t="s">
        <v>27</v>
      </c>
      <c r="B22" s="7"/>
      <c r="C22" s="17" t="n">
        <f aca="false">UST!K404</f>
        <v>0</v>
      </c>
      <c r="E22" s="14" t="s">
        <v>28</v>
      </c>
      <c r="F22" s="14"/>
      <c r="G22" s="16" t="n">
        <v>0.05</v>
      </c>
    </row>
    <row r="23" customFormat="false" ht="15.5" hidden="false" customHeight="false" outlineLevel="0" collapsed="false">
      <c r="A23" s="18" t="s">
        <v>29</v>
      </c>
      <c r="B23" s="18"/>
      <c r="C23" s="19" t="n">
        <f aca="false">SUM(C16:C22)</f>
        <v>0</v>
      </c>
      <c r="E23" s="14" t="s">
        <v>30</v>
      </c>
      <c r="F23" s="14"/>
      <c r="G23" s="16" t="n">
        <v>0.05</v>
      </c>
    </row>
    <row r="24" customFormat="false" ht="15.75" hidden="false" customHeight="true" outlineLevel="0" collapsed="false">
      <c r="E24" s="20" t="s">
        <v>31</v>
      </c>
      <c r="F24" s="20"/>
      <c r="G24" s="21" t="n">
        <f aca="false">SUM(G18:G23)</f>
        <v>1</v>
      </c>
    </row>
    <row r="25" customFormat="false" ht="15.75" hidden="false" customHeight="true" outlineLevel="0" collapsed="false">
      <c r="A25" s="6" t="s">
        <v>32</v>
      </c>
      <c r="B25" s="6"/>
      <c r="C25" s="6"/>
      <c r="E25" s="22"/>
      <c r="F25" s="22"/>
      <c r="G25" s="23"/>
    </row>
    <row r="26" customFormat="false" ht="15.5" hidden="false" customHeight="false" outlineLevel="0" collapsed="false">
      <c r="A26" s="6"/>
      <c r="B26" s="6"/>
      <c r="C26" s="6"/>
      <c r="E26" s="24" t="str">
        <f aca="false">CONCATENATE("Quantidade Final (A) x ",IF(F4&lt;&gt;"",IF(F4="Desenvolvimento ou manutenção","(E1)","(E2)"),""))</f>
        <v>Quantidade Final (A) x (E1)</v>
      </c>
      <c r="F26" s="24"/>
      <c r="G26" s="19" t="n">
        <f aca="false">C23*IF(F4&lt;&gt;"",IF(F4="Desenvolvimento ou manutenção",G24,C30),0)</f>
        <v>0</v>
      </c>
    </row>
    <row r="27" customFormat="false" ht="15.5" hidden="false" customHeight="true" outlineLevel="0" collapsed="false">
      <c r="A27" s="13" t="s">
        <v>33</v>
      </c>
      <c r="B27" s="13"/>
      <c r="C27" s="13"/>
      <c r="E27" s="24" t="s">
        <v>34</v>
      </c>
      <c r="F27" s="24"/>
      <c r="G27" s="25" t="n">
        <v>1</v>
      </c>
    </row>
    <row r="28" customFormat="false" ht="15.5" hidden="false" customHeight="false" outlineLevel="0" collapsed="false">
      <c r="A28" s="13"/>
      <c r="B28" s="13"/>
      <c r="C28" s="13"/>
      <c r="E28" s="26" t="s">
        <v>35</v>
      </c>
      <c r="F28" s="26"/>
      <c r="G28" s="19" t="n">
        <f aca="false">G26*G27</f>
        <v>0</v>
      </c>
    </row>
    <row r="29" customFormat="false" ht="14.5" hidden="false" customHeight="false" outlineLevel="0" collapsed="false">
      <c r="A29" s="14" t="s">
        <v>36</v>
      </c>
      <c r="B29" s="14"/>
      <c r="C29" s="15" t="n">
        <v>0.2</v>
      </c>
    </row>
    <row r="30" customFormat="false" ht="15.5" hidden="false" customHeight="false" outlineLevel="0" collapsed="false">
      <c r="A30" s="20" t="s">
        <v>37</v>
      </c>
      <c r="B30" s="20"/>
      <c r="C30" s="21" t="n">
        <f aca="false">SUM(C29:C29)</f>
        <v>0.2</v>
      </c>
    </row>
  </sheetData>
  <mergeCells count="39">
    <mergeCell ref="B1:G1"/>
    <mergeCell ref="A3:G3"/>
    <mergeCell ref="B4:D4"/>
    <mergeCell ref="F4:G4"/>
    <mergeCell ref="B5:D5"/>
    <mergeCell ref="F5:G5"/>
    <mergeCell ref="B6:D6"/>
    <mergeCell ref="F6:G6"/>
    <mergeCell ref="B7:D7"/>
    <mergeCell ref="F7:G7"/>
    <mergeCell ref="A9:G9"/>
    <mergeCell ref="A10:G10"/>
    <mergeCell ref="A12:G12"/>
    <mergeCell ref="A13:G13"/>
    <mergeCell ref="A15:C15"/>
    <mergeCell ref="E15:G15"/>
    <mergeCell ref="A16:B16"/>
    <mergeCell ref="E16:G17"/>
    <mergeCell ref="A17:B17"/>
    <mergeCell ref="A18:B18"/>
    <mergeCell ref="E18:F18"/>
    <mergeCell ref="A19:B19"/>
    <mergeCell ref="E19:F19"/>
    <mergeCell ref="A20:B20"/>
    <mergeCell ref="E20:F20"/>
    <mergeCell ref="A21:B21"/>
    <mergeCell ref="E21:F21"/>
    <mergeCell ref="A22:B22"/>
    <mergeCell ref="E22:F22"/>
    <mergeCell ref="A23:B23"/>
    <mergeCell ref="E23:F23"/>
    <mergeCell ref="E24:F24"/>
    <mergeCell ref="A25:C26"/>
    <mergeCell ref="E26:F26"/>
    <mergeCell ref="A27:C28"/>
    <mergeCell ref="E27:F27"/>
    <mergeCell ref="E28:F28"/>
    <mergeCell ref="A29:B29"/>
    <mergeCell ref="A30:B30"/>
  </mergeCells>
  <dataValidations count="2">
    <dataValidation allowBlank="true" operator="between" showDropDown="false" showErrorMessage="true" showInputMessage="true" sqref="B5:D5" type="list">
      <formula1>"Indicativa,Estimativa,Detalhada"</formula1>
      <formula2>0</formula2>
    </dataValidation>
    <dataValidation allowBlank="true" operator="between" showDropDown="false" showErrorMessage="true" showInputMessage="true" sqref="F4:G4" type="list">
      <formula1>"Desenvolvimento ou Manutenção,Redocumentação"</formula1>
      <formula2>0</formula2>
    </dataValidation>
  </dataValidations>
  <printOptions headings="false" gridLines="false" gridLinesSet="true" horizontalCentered="false" verticalCentered="false"/>
  <pageMargins left="0.511805555555555" right="0.511805555555555"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2"/>
  <legacyDrawing r:id="rId3"/>
</worksheet>
</file>

<file path=xl/worksheets/sheet3.xml><?xml version="1.0" encoding="utf-8"?>
<worksheet xmlns="http://schemas.openxmlformats.org/spreadsheetml/2006/main" xmlns:r="http://schemas.openxmlformats.org/officeDocument/2006/relationships">
  <sheetPr filterMode="false">
    <tabColor rgb="FFFFC000"/>
    <pageSetUpPr fitToPage="true"/>
  </sheetPr>
  <dimension ref="A1:AM397"/>
  <sheetViews>
    <sheetView showFormulas="false" showGridLines="false" showRowColHeaders="true" showZeros="true" rightToLeft="false" tabSelected="false" showOutlineSymbols="true" defaultGridColor="true" view="normal" topLeftCell="A1" colorId="64" zoomScale="85" zoomScaleNormal="85" zoomScalePageLayoutView="100" workbookViewId="0">
      <selection pane="topLeft" activeCell="N4" activeCellId="0" sqref="N4"/>
    </sheetView>
  </sheetViews>
  <sheetFormatPr defaultRowHeight="12.5" zeroHeight="false" outlineLevelRow="0" outlineLevelCol="0"/>
  <cols>
    <col collapsed="false" customWidth="true" hidden="false" outlineLevel="0" max="1" min="1" style="27" width="5.55"/>
    <col collapsed="false" customWidth="true" hidden="false" outlineLevel="0" max="2" min="2" style="28" width="27.46"/>
    <col collapsed="false" customWidth="true" hidden="false" outlineLevel="0" max="3" min="3" style="28" width="8.36"/>
    <col collapsed="false" customWidth="true" hidden="false" outlineLevel="0" max="4" min="4" style="29" width="24.18"/>
    <col collapsed="false" customWidth="true" hidden="false" outlineLevel="0" max="5" min="5" style="29" width="27.73"/>
    <col collapsed="false" customWidth="true" hidden="false" outlineLevel="0" max="6" min="6" style="30" width="38.36"/>
    <col collapsed="false" customWidth="true" hidden="false" outlineLevel="0" max="7" min="7" style="27" width="12.37"/>
    <col collapsed="false" customWidth="true" hidden="false" outlineLevel="0" max="8" min="8" style="27" width="5.81"/>
    <col collapsed="false" customWidth="true" hidden="false" outlineLevel="0" max="9" min="9" style="31" width="16.18"/>
    <col collapsed="false" customWidth="true" hidden="false" outlineLevel="0" max="10" min="10" style="27" width="5.81"/>
    <col collapsed="false" customWidth="true" hidden="false" outlineLevel="0" max="11" min="11" style="31" width="16.18"/>
    <col collapsed="false" customWidth="true" hidden="true" outlineLevel="0" max="13" min="12" style="28" width="15.63"/>
    <col collapsed="false" customWidth="true" hidden="false" outlineLevel="0" max="14" min="14" style="27" width="15.09"/>
    <col collapsed="false" customWidth="true" hidden="true" outlineLevel="0" max="16" min="15" style="28" width="16.63"/>
    <col collapsed="false" customWidth="true" hidden="false" outlineLevel="0" max="17" min="17" style="28" width="8.36"/>
    <col collapsed="false" customWidth="true" hidden="false" outlineLevel="0" max="18" min="18" style="28" width="35"/>
    <col collapsed="false" customWidth="true" hidden="false" outlineLevel="0" max="19" min="19" style="28" width="4.44"/>
    <col collapsed="false" customWidth="true" hidden="false" outlineLevel="0" max="20" min="20" style="27" width="14.01"/>
    <col collapsed="false" customWidth="true" hidden="false" outlineLevel="0" max="21" min="21" style="28" width="31.45"/>
    <col collapsed="false" customWidth="true" hidden="false" outlineLevel="0" max="22" min="22" style="28" width="8.36"/>
    <col collapsed="false" customWidth="true" hidden="false" outlineLevel="0" max="23" min="23" style="28" width="9.63"/>
    <col collapsed="false" customWidth="true" hidden="false" outlineLevel="0" max="24" min="24" style="28" width="9.09"/>
    <col collapsed="false" customWidth="true" hidden="false" outlineLevel="0" max="25" min="25" style="28" width="11.38"/>
    <col collapsed="false" customWidth="true" hidden="false" outlineLevel="0" max="26" min="26" style="28" width="9.09"/>
    <col collapsed="false" customWidth="true" hidden="false" outlineLevel="0" max="27" min="27" style="28" width="11.27"/>
    <col collapsed="false" customWidth="true" hidden="true" outlineLevel="0" max="29" min="28" style="28" width="9.09"/>
    <col collapsed="false" customWidth="true" hidden="false" outlineLevel="0" max="30" min="30" style="28" width="14.45"/>
    <col collapsed="false" customWidth="true" hidden="true" outlineLevel="0" max="32" min="31" style="28" width="9.09"/>
    <col collapsed="false" customWidth="true" hidden="false" outlineLevel="0" max="33" min="33" style="28" width="8.91"/>
    <col collapsed="false" customWidth="true" hidden="false" outlineLevel="0" max="34" min="34" style="28" width="36.64"/>
    <col collapsed="false" customWidth="true" hidden="false" outlineLevel="0" max="35" min="35" style="28" width="5.43"/>
    <col collapsed="false" customWidth="true" hidden="false" outlineLevel="0" max="36" min="36" style="28" width="40.09"/>
    <col collapsed="false" customWidth="true" hidden="false" outlineLevel="0" max="37" min="37" style="28" width="5.43"/>
    <col collapsed="false" customWidth="true" hidden="false" outlineLevel="0" max="38" min="38" style="28" width="45.54"/>
    <col collapsed="false" customWidth="true" hidden="false" outlineLevel="0" max="39" min="39" style="28" width="12.18"/>
    <col collapsed="false" customWidth="true" hidden="false" outlineLevel="0" max="1025" min="40" style="28" width="8.91"/>
  </cols>
  <sheetData>
    <row r="1" customFormat="false" ht="69" hidden="false" customHeight="true" outlineLevel="0" collapsed="false">
      <c r="A1" s="2" t="str">
        <f aca="false">Resumo!A1</f>
        <v>Template V.2.0</v>
      </c>
      <c r="B1" s="32"/>
      <c r="C1" s="33" t="s">
        <v>38</v>
      </c>
      <c r="D1" s="33"/>
      <c r="E1" s="33"/>
      <c r="F1" s="33"/>
      <c r="G1" s="33"/>
      <c r="H1" s="33"/>
      <c r="I1" s="33"/>
      <c r="J1" s="33"/>
      <c r="K1" s="33"/>
      <c r="L1" s="33"/>
      <c r="M1" s="33"/>
      <c r="N1" s="33"/>
      <c r="O1" s="33"/>
      <c r="P1" s="33"/>
      <c r="Q1" s="33"/>
      <c r="R1" s="33"/>
    </row>
    <row r="2" customFormat="false" ht="9" hidden="false" customHeight="true" outlineLevel="0" collapsed="false">
      <c r="A2" s="34"/>
      <c r="B2" s="34"/>
      <c r="C2" s="35"/>
      <c r="D2" s="35"/>
      <c r="E2" s="35"/>
      <c r="F2" s="35"/>
      <c r="G2" s="35"/>
      <c r="H2" s="35"/>
      <c r="I2" s="36"/>
      <c r="J2" s="35"/>
      <c r="K2" s="36"/>
      <c r="L2" s="35"/>
      <c r="M2" s="35"/>
      <c r="N2" s="35"/>
      <c r="O2" s="35"/>
      <c r="P2" s="35"/>
      <c r="Q2" s="35"/>
      <c r="R2" s="35"/>
      <c r="V2" s="35"/>
    </row>
    <row r="3" s="28" customFormat="true" ht="18.65" hidden="false" customHeight="true" outlineLevel="0" collapsed="false">
      <c r="B3" s="37"/>
      <c r="C3" s="35"/>
      <c r="D3" s="35"/>
      <c r="E3" s="35"/>
      <c r="F3" s="35"/>
      <c r="G3" s="38" t="s">
        <v>8</v>
      </c>
      <c r="H3" s="38"/>
      <c r="I3" s="38"/>
      <c r="J3" s="38"/>
      <c r="K3" s="38"/>
      <c r="L3" s="39"/>
      <c r="M3" s="39"/>
      <c r="N3" s="40"/>
      <c r="O3" s="40"/>
      <c r="P3" s="40"/>
      <c r="Q3" s="40"/>
      <c r="R3" s="40"/>
      <c r="T3" s="41" t="s">
        <v>39</v>
      </c>
      <c r="U3" s="41"/>
      <c r="V3" s="41"/>
      <c r="W3" s="38" t="s">
        <v>8</v>
      </c>
      <c r="X3" s="38"/>
      <c r="Y3" s="38"/>
      <c r="Z3" s="38"/>
      <c r="AA3" s="38"/>
      <c r="AB3" s="39"/>
      <c r="AC3" s="39"/>
      <c r="AD3" s="40" t="s">
        <v>40</v>
      </c>
      <c r="AE3" s="40"/>
      <c r="AF3" s="40"/>
      <c r="AG3" s="40"/>
      <c r="AH3" s="40"/>
    </row>
    <row r="4" s="28" customFormat="true" ht="18.65" hidden="false" customHeight="true" outlineLevel="0" collapsed="false">
      <c r="B4" s="37"/>
      <c r="C4" s="35"/>
      <c r="D4" s="35"/>
      <c r="E4" s="42" t="s">
        <v>41</v>
      </c>
      <c r="F4" s="35"/>
      <c r="G4" s="38" t="s">
        <v>9</v>
      </c>
      <c r="H4" s="38"/>
      <c r="I4" s="38"/>
      <c r="J4" s="38"/>
      <c r="K4" s="38"/>
      <c r="L4" s="39"/>
      <c r="M4" s="39"/>
      <c r="N4" s="43"/>
      <c r="O4" s="43"/>
      <c r="P4" s="43"/>
      <c r="Q4" s="43"/>
      <c r="R4" s="43"/>
      <c r="T4" s="41"/>
      <c r="U4" s="41"/>
      <c r="V4" s="41"/>
      <c r="W4" s="38" t="s">
        <v>9</v>
      </c>
      <c r="X4" s="38"/>
      <c r="Y4" s="38"/>
      <c r="Z4" s="38"/>
      <c r="AA4" s="38"/>
      <c r="AB4" s="39"/>
      <c r="AC4" s="39"/>
      <c r="AD4" s="43"/>
      <c r="AE4" s="43"/>
      <c r="AF4" s="43"/>
      <c r="AG4" s="43"/>
      <c r="AH4" s="43"/>
    </row>
    <row r="5" customFormat="false" ht="18.65" hidden="false" customHeight="true" outlineLevel="0" collapsed="false">
      <c r="A5" s="44" t="s">
        <v>42</v>
      </c>
      <c r="B5" s="44"/>
      <c r="C5" s="44"/>
      <c r="D5" s="45" t="n">
        <f aca="false">$Q$384</f>
        <v>0</v>
      </c>
      <c r="E5" s="46" t="str">
        <f aca="false">IF(D6=0,"",IF(D5&lt;&gt;D6,"Em Divergência","Concluído"))</f>
        <v/>
      </c>
      <c r="F5" s="35"/>
      <c r="G5" s="38" t="s">
        <v>10</v>
      </c>
      <c r="H5" s="38"/>
      <c r="I5" s="38"/>
      <c r="J5" s="38"/>
      <c r="K5" s="38"/>
      <c r="L5" s="39"/>
      <c r="M5" s="39"/>
      <c r="N5" s="40"/>
      <c r="O5" s="40"/>
      <c r="P5" s="40"/>
      <c r="Q5" s="40"/>
      <c r="R5" s="40"/>
      <c r="T5" s="41"/>
      <c r="U5" s="41"/>
      <c r="V5" s="41"/>
      <c r="W5" s="38" t="s">
        <v>10</v>
      </c>
      <c r="X5" s="38"/>
      <c r="Y5" s="38"/>
      <c r="Z5" s="38"/>
      <c r="AA5" s="38"/>
      <c r="AB5" s="39"/>
      <c r="AC5" s="39"/>
      <c r="AD5" s="40"/>
      <c r="AE5" s="40"/>
      <c r="AF5" s="40"/>
      <c r="AG5" s="40"/>
      <c r="AH5" s="40"/>
    </row>
    <row r="6" customFormat="false" ht="18.65" hidden="false" customHeight="true" outlineLevel="0" collapsed="false">
      <c r="A6" s="44" t="s">
        <v>43</v>
      </c>
      <c r="B6" s="44"/>
      <c r="C6" s="44"/>
      <c r="D6" s="45" t="n">
        <f aca="false">$AG$384</f>
        <v>0</v>
      </c>
      <c r="E6" s="46"/>
      <c r="F6" s="35"/>
      <c r="G6" s="38" t="s">
        <v>11</v>
      </c>
      <c r="H6" s="38"/>
      <c r="I6" s="38"/>
      <c r="J6" s="38"/>
      <c r="K6" s="38"/>
      <c r="L6" s="39"/>
      <c r="M6" s="39"/>
      <c r="N6" s="43"/>
      <c r="O6" s="43"/>
      <c r="P6" s="43"/>
      <c r="Q6" s="43"/>
      <c r="R6" s="43"/>
      <c r="T6" s="41"/>
      <c r="U6" s="41"/>
      <c r="V6" s="41"/>
      <c r="W6" s="38" t="s">
        <v>11</v>
      </c>
      <c r="X6" s="38"/>
      <c r="Y6" s="38"/>
      <c r="Z6" s="38"/>
      <c r="AA6" s="38"/>
      <c r="AB6" s="39"/>
      <c r="AC6" s="39"/>
      <c r="AD6" s="43"/>
      <c r="AE6" s="43"/>
      <c r="AF6" s="43"/>
      <c r="AG6" s="43"/>
      <c r="AH6" s="43"/>
    </row>
    <row r="7" customFormat="false" ht="9" hidden="false" customHeight="true" outlineLevel="0" collapsed="false">
      <c r="A7" s="47"/>
      <c r="B7" s="48"/>
      <c r="C7" s="48"/>
      <c r="D7" s="48"/>
      <c r="E7" s="48"/>
      <c r="F7" s="48"/>
      <c r="G7" s="48"/>
      <c r="H7" s="48"/>
      <c r="I7" s="49"/>
      <c r="J7" s="50"/>
      <c r="K7" s="51"/>
      <c r="L7" s="48"/>
      <c r="M7" s="48"/>
      <c r="N7" s="48"/>
      <c r="O7" s="48"/>
      <c r="P7" s="48"/>
      <c r="Q7" s="48"/>
      <c r="R7" s="48"/>
      <c r="V7" s="48"/>
    </row>
    <row r="8" s="59" customFormat="true" ht="18.65" hidden="false" customHeight="true" outlineLevel="0" collapsed="false">
      <c r="A8" s="52" t="s">
        <v>44</v>
      </c>
      <c r="B8" s="53" t="s">
        <v>45</v>
      </c>
      <c r="C8" s="53" t="s">
        <v>46</v>
      </c>
      <c r="D8" s="53" t="s">
        <v>47</v>
      </c>
      <c r="E8" s="53" t="s">
        <v>48</v>
      </c>
      <c r="F8" s="54" t="s">
        <v>49</v>
      </c>
      <c r="G8" s="55" t="s">
        <v>50</v>
      </c>
      <c r="H8" s="56" t="s">
        <v>51</v>
      </c>
      <c r="I8" s="56"/>
      <c r="J8" s="57" t="s">
        <v>52</v>
      </c>
      <c r="K8" s="57"/>
      <c r="L8" s="58"/>
      <c r="M8" s="58"/>
      <c r="N8" s="56" t="s">
        <v>53</v>
      </c>
      <c r="O8" s="58"/>
      <c r="P8" s="58"/>
      <c r="Q8" s="55" t="s">
        <v>54</v>
      </c>
      <c r="R8" s="55" t="s">
        <v>55</v>
      </c>
      <c r="T8" s="53" t="s">
        <v>56</v>
      </c>
      <c r="U8" s="53" t="s">
        <v>45</v>
      </c>
      <c r="V8" s="53" t="s">
        <v>46</v>
      </c>
      <c r="W8" s="55" t="s">
        <v>50</v>
      </c>
      <c r="X8" s="56" t="s">
        <v>51</v>
      </c>
      <c r="Y8" s="56"/>
      <c r="Z8" s="57" t="s">
        <v>52</v>
      </c>
      <c r="AA8" s="57"/>
      <c r="AB8" s="58"/>
      <c r="AC8" s="58"/>
      <c r="AD8" s="56" t="s">
        <v>53</v>
      </c>
      <c r="AE8" s="58"/>
      <c r="AF8" s="58"/>
      <c r="AG8" s="55" t="s">
        <v>54</v>
      </c>
      <c r="AH8" s="55" t="s">
        <v>57</v>
      </c>
      <c r="AJ8" s="55" t="s">
        <v>58</v>
      </c>
      <c r="AL8" s="60" t="s">
        <v>59</v>
      </c>
      <c r="AM8" s="61" t="s">
        <v>60</v>
      </c>
    </row>
    <row r="9" s="66" customFormat="true" ht="15.5" hidden="false" customHeight="false" outlineLevel="0" collapsed="false">
      <c r="A9" s="52"/>
      <c r="B9" s="53"/>
      <c r="C9" s="53"/>
      <c r="D9" s="53"/>
      <c r="E9" s="53"/>
      <c r="F9" s="54"/>
      <c r="G9" s="55"/>
      <c r="H9" s="62" t="s">
        <v>61</v>
      </c>
      <c r="I9" s="63" t="s">
        <v>62</v>
      </c>
      <c r="J9" s="64" t="s">
        <v>61</v>
      </c>
      <c r="K9" s="62" t="s">
        <v>62</v>
      </c>
      <c r="L9" s="65" t="s">
        <v>63</v>
      </c>
      <c r="M9" s="56" t="s">
        <v>64</v>
      </c>
      <c r="N9" s="56"/>
      <c r="O9" s="55" t="s">
        <v>65</v>
      </c>
      <c r="P9" s="56" t="s">
        <v>66</v>
      </c>
      <c r="Q9" s="55"/>
      <c r="R9" s="55"/>
      <c r="T9" s="53"/>
      <c r="U9" s="53"/>
      <c r="V9" s="53"/>
      <c r="W9" s="55"/>
      <c r="X9" s="62" t="s">
        <v>61</v>
      </c>
      <c r="Y9" s="63" t="s">
        <v>62</v>
      </c>
      <c r="Z9" s="64" t="s">
        <v>61</v>
      </c>
      <c r="AA9" s="62" t="s">
        <v>62</v>
      </c>
      <c r="AB9" s="65" t="s">
        <v>63</v>
      </c>
      <c r="AC9" s="56" t="s">
        <v>64</v>
      </c>
      <c r="AD9" s="56"/>
      <c r="AE9" s="55" t="s">
        <v>65</v>
      </c>
      <c r="AF9" s="56" t="s">
        <v>66</v>
      </c>
      <c r="AG9" s="55"/>
      <c r="AH9" s="55"/>
      <c r="AJ9" s="55"/>
      <c r="AL9" s="60"/>
      <c r="AM9" s="61"/>
    </row>
    <row r="10" s="79" customFormat="true" ht="14" hidden="false" customHeight="false" outlineLevel="0" collapsed="false">
      <c r="A10" s="67"/>
      <c r="B10" s="68"/>
      <c r="C10" s="69" t="n">
        <f aca="false">IF(B10&lt;&gt;"",VLOOKUP(B10,'Tipo Projeto'!$A$3:$B$35,2,0),0)</f>
        <v>0</v>
      </c>
      <c r="D10" s="70"/>
      <c r="E10" s="70"/>
      <c r="F10" s="71"/>
      <c r="G10" s="70"/>
      <c r="H10" s="72"/>
      <c r="I10" s="73"/>
      <c r="J10" s="74"/>
      <c r="K10" s="75"/>
      <c r="L10" s="76" t="str">
        <f aca="false">IF(G10="EE",IF(OR(AND(OR(J10=1,J10=0),H10&gt;0,H10&lt;5),AND(OR(J10=1,J10=0),H10&gt;4,H10&lt;16),AND(J10=2,H10&gt;0,H10&lt;5)),"Simples",IF(OR(AND(OR(J10=1,J10=0),H10&gt;15),AND(J10=2,H10&gt;4,H10&lt;16),AND(J10&gt;2,H10&gt;0,H10&lt;5)),"Médio",IF(OR(AND(J10=2,H10&gt;15),AND(J10&gt;2,H10&gt;4,H10&lt;16),AND(J10&gt;2,H10&gt;15)),"Complexo",""))), IF(OR(G10="CE",G10="SE"),IF(OR(AND(OR(J10=1,J10=0),H10&gt;0,H10&lt;6),AND(OR(J10=1,J10=0),H10&gt;5,H10&lt;20),AND(J10&gt;1,J10&lt;4,H10&gt;0,H10&lt;6)),"Simples",IF(OR(AND(OR(J10=1,J10=0),H10&gt;19),AND(J10&gt;1,J10&lt;4,H10&gt;5,H10&lt;20),AND(J10&gt;3,H10&gt;0,H10&lt;6)),"Médio",IF(OR(AND(J10&gt;1,J10&lt;4,H10&gt;19),AND(J10&gt;3,H10&gt;5,H10&lt;20),AND(J10&gt;3,H10&gt;19)),"Complexo",""))),""))</f>
        <v/>
      </c>
      <c r="M10" s="71" t="str">
        <f aca="false">IF(G10="ALI",IF(OR(AND(OR(J10=1,J10=0),H10&gt;0,H10&lt;20),AND(OR(J10=1,J10=0),H10&gt;19,H10&lt;51),AND(J10&gt;1,J10&lt;6,H10&gt;0,H10&lt;20)),"Simples",IF(OR(AND(OR(J10=1,J10=0),H10&gt;50),AND(J10&gt;1,J10&lt;6,H10&gt;19,H10&lt;51),AND(J10&gt;5,H10&gt;0,H10&lt;20)),"Médio",IF(OR(AND(J10&gt;1,J10&lt;6,H10&gt;50),AND(J10&gt;5,H10&gt;19,H10&lt;51),AND(J10&gt;5,H10&gt;50)),"Complexo",""))), IF(G10="AIE",IF(OR(AND(OR(J10=1, J10=0),H10&gt;0,H10&lt;20),AND(OR(J10=1, J10=0),H10&gt;19,H10&lt;51),AND(J10&gt;1,J10&lt;6,H10&gt;0,H10&lt;20)),"Simples",IF(OR(AND(OR(J10=1, J10=0),H10&gt;50),AND(J10&gt;1,J10&lt;6,H10&gt;19,H10&lt;51),AND(J10&gt;5,H10&gt;0,H10&lt;20)),"Médio",IF(OR(AND(J10&gt;1,J10&lt;6,H10&gt;50),AND(J10&gt;5,H10&gt;19,H10&lt;51),AND(J10&gt;5,H10&gt;50)),"Complexo",""))),""))</f>
        <v/>
      </c>
      <c r="N10" s="77" t="str">
        <f aca="false">IF(L10="",M10,IF(M10="",L10,""))</f>
        <v/>
      </c>
      <c r="O10" s="78" t="n">
        <f aca="false">IF(AND(OR(G10="EE",G10="CE"),N10="Simples"),3, IF(AND(OR(G10="EE",G10="CE"),N10="Médio"),4, IF(AND(OR(G10="EE",G10="CE"),N10="Complexo"),6, IF(AND(G10="SE",N10="Simples"),4, IF(AND(G10="SE",N10="Médio"),5, IF(AND(G10="SE",N10="Complexo"),7,0))))))</f>
        <v>0</v>
      </c>
      <c r="P10" s="78" t="n">
        <f aca="false">IF(AND(G10="ALI",M10="Simples"),7, IF(AND(G10="ALI",M10="Médio"),10, IF(AND(G10="ALI",M10="Complexo"),15, IF(AND(G10="AIE",M10="Simples"),5, IF(AND(G10="AIE",M10="Médio"),7, IF(AND(G10="AIE",M10="Complexo"),10,0))))))</f>
        <v>0</v>
      </c>
      <c r="Q10" s="77" t="n">
        <f aca="false">IF(B10&lt;&gt;"Manutenção em interface",IF(B10&lt;&gt;"Desenv., Manutenção e Publicação de Páginas Estáticas",(O10+P10)*C10,C10),C10)</f>
        <v>0</v>
      </c>
      <c r="R10" s="70"/>
      <c r="T10" s="80"/>
      <c r="U10" s="68"/>
      <c r="V10" s="69" t="n">
        <f aca="false">IF(U10&lt;&gt;"",VLOOKUP(U10,'Tipo Projeto'!$A$3:$B$35,2,0),0)</f>
        <v>0</v>
      </c>
      <c r="W10" s="70"/>
      <c r="X10" s="72"/>
      <c r="Y10" s="73"/>
      <c r="Z10" s="74"/>
      <c r="AA10" s="75"/>
      <c r="AB10" s="76" t="str">
        <f aca="false">IF(W10="EE",IF(OR(AND(OR(Z10=1,Z10=0),X10&gt;0,X10&lt;5),AND(OR(Z10=1,Z10=0),X10&gt;4,X10&lt;16),AND(Z10=2,X10&gt;0,X10&lt;5)),"Simples",IF(OR(AND(OR(Z10=1,Z10=0),X10&gt;15),AND(Z10=2,X10&gt;4,X10&lt;16),AND(Z10&gt;2,X10&gt;0,X10&lt;5)),"Médio",IF(OR(AND(Z10=2,X10&gt;15),AND(Z10&gt;2,X10&gt;4,X10&lt;16),AND(Z10&gt;2,X10&gt;15)),"Complexo",""))), IF(OR(W10="CE",W10="SE"),IF(OR(AND(OR(Z10=1,Z10=0),X10&gt;0,X10&lt;6),AND(OR(Z10=1,Z10=0),X10&gt;5,X10&lt;20),AND(Z10&gt;1,Z10&lt;4,X10&gt;0,X10&lt;6)),"Simples",IF(OR(AND(OR(Z10=1,Z10=0),X10&gt;19),AND(Z10&gt;1,Z10&lt;4,X10&gt;5,X10&lt;20),AND(Z10&gt;3,X10&gt;0,X10&lt;6)),"Médio",IF(OR(AND(Z10&gt;1,Z10&lt;4,X10&gt;19),AND(Z10&gt;3,X10&gt;5,X10&lt;20),AND(Z10&gt;3,X10&gt;19)),"Complexo",""))),""))</f>
        <v/>
      </c>
      <c r="AC10" s="71" t="str">
        <f aca="false">IF(W10="ALI",IF(OR(AND(OR(Z10=1,Z10=0),X10&gt;0,X10&lt;20),AND(OR(Z10=1,Z10=0),X10&gt;19,X10&lt;51),AND(Z10&gt;1,Z10&lt;6,X10&gt;0,X10&lt;20)),"Simples",IF(OR(AND(OR(Z10=1,Z10=0),X10&gt;50),AND(Z10&gt;1,Z10&lt;6,X10&gt;19,X10&lt;51),AND(Z10&gt;5,X10&gt;0,X10&lt;20)),"Médio",IF(OR(AND(Z10&gt;1,Z10&lt;6,X10&gt;50),AND(Z10&gt;5,X10&gt;19,X10&lt;51),AND(Z10&gt;5,X10&gt;50)),"Complexo",""))), IF(W10="AIE",IF(OR(AND(OR(Z10=1, Z10=0),X10&gt;0,X10&lt;20),AND(OR(Z10=1, Z10=0),X10&gt;19,X10&lt;51),AND(Z10&gt;1,Z10&lt;6,X10&gt;0,X10&lt;20)),"Simples",IF(OR(AND(OR(Z10=1, Z10=0),X10&gt;50),AND(Z10&gt;1,Z10&lt;6,X10&gt;19,X10&lt;51),AND(Z10&gt;5,X10&gt;0,X10&lt;20)),"Médio",IF(OR(AND(Z10&gt;1,Z10&lt;6,X10&gt;50),AND(Z10&gt;5,X10&gt;19,X10&lt;51),AND(Z10&gt;5,X10&gt;50)),"Complexo",""))),""))</f>
        <v/>
      </c>
      <c r="AD10" s="77" t="str">
        <f aca="false">IF(AB10="",AC10,IF(AC10="",AB10,""))</f>
        <v/>
      </c>
      <c r="AE10" s="78" t="n">
        <f aca="false">IF(AND(OR(W10="EE",W10="CE"),AD10="Simples"),3, IF(AND(OR(W10="EE",W10="CE"),AD10="Médio"),4, IF(AND(OR(W10="EE",W10="CE"),AD10="Complexo"),6, IF(AND(W10="SE",AD10="Simples"),4, IF(AND(W10="SE",AD10="Médio"),5, IF(AND(W10="SE",AD10="Complexo"),7,0))))))</f>
        <v>0</v>
      </c>
      <c r="AF10" s="78" t="n">
        <f aca="false">IF(AND(W10="ALI",AC10="Simples"),7, IF(AND(W10="ALI",AC10="Médio"),10, IF(AND(W10="ALI",AC10="Complexo"),15, IF(AND(W10="AIE",AC10="Simples"),5, IF(AND(W10="AIE",AC10="Médio"),7, IF(AND(W10="AIE",AC10="Complexo"),10,0))))))</f>
        <v>0</v>
      </c>
      <c r="AG10" s="81" t="n">
        <f aca="false">IF(T10="OK",Q10,( IF(U10&lt;&gt;"Manutenção em interface",IF(U10&lt;&gt;"Desenv., Manutenção e Publicação de Páginas Estáticas",(AE10+AF10)*V10,V10),V10)))</f>
        <v>0</v>
      </c>
      <c r="AH10" s="70"/>
      <c r="AJ10" s="70"/>
      <c r="AL10" s="70"/>
      <c r="AM10" s="70" t="str">
        <f aca="false">IF(AG10=0,"",IF(AG10=Q10,"OK","Divergente"))</f>
        <v/>
      </c>
    </row>
    <row r="11" s="79" customFormat="true" ht="14" hidden="false" customHeight="false" outlineLevel="0" collapsed="false">
      <c r="A11" s="67"/>
      <c r="B11" s="68"/>
      <c r="C11" s="69" t="n">
        <f aca="false">IF(B11&lt;&gt;"",VLOOKUP(B11,'Tipo Projeto'!$A$3:$B$35,2,0),0)</f>
        <v>0</v>
      </c>
      <c r="D11" s="70"/>
      <c r="E11" s="70"/>
      <c r="F11" s="71"/>
      <c r="G11" s="70"/>
      <c r="H11" s="72"/>
      <c r="I11" s="73"/>
      <c r="J11" s="74"/>
      <c r="K11" s="75"/>
      <c r="L11" s="76" t="str">
        <f aca="false">IF(G11="EE",IF(OR(AND(OR(J11=1,J11=0),H11&gt;0,H11&lt;5),AND(OR(J11=1,J11=0),H11&gt;4,H11&lt;16),AND(J11=2,H11&gt;0,H11&lt;5)),"Simples",IF(OR(AND(OR(J11=1,J11=0),H11&gt;15),AND(J11=2,H11&gt;4,H11&lt;16),AND(J11&gt;2,H11&gt;0,H11&lt;5)),"Médio",IF(OR(AND(J11=2,H11&gt;15),AND(J11&gt;2,H11&gt;4,H11&lt;16),AND(J11&gt;2,H11&gt;15)),"Complexo",""))), IF(OR(G11="CE",G11="SE"),IF(OR(AND(OR(J11=1,J11=0),H11&gt;0,H11&lt;6),AND(OR(J11=1,J11=0),H11&gt;5,H11&lt;20),AND(J11&gt;1,J11&lt;4,H11&gt;0,H11&lt;6)),"Simples",IF(OR(AND(OR(J11=1,J11=0),H11&gt;19),AND(J11&gt;1,J11&lt;4,H11&gt;5,H11&lt;20),AND(J11&gt;3,H11&gt;0,H11&lt;6)),"Médio",IF(OR(AND(J11&gt;1,J11&lt;4,H11&gt;19),AND(J11&gt;3,H11&gt;5,H11&lt;20),AND(J11&gt;3,H11&gt;19)),"Complexo",""))),""))</f>
        <v/>
      </c>
      <c r="M11" s="71" t="str">
        <f aca="false">IF(G11="ALI",IF(OR(AND(OR(J11=1,J11=0),H11&gt;0,H11&lt;20),AND(OR(J11=1,J11=0),H11&gt;19,H11&lt;51),AND(J11&gt;1,J11&lt;6,H11&gt;0,H11&lt;20)),"Simples",IF(OR(AND(OR(J11=1,J11=0),H11&gt;50),AND(J11&gt;1,J11&lt;6,H11&gt;19,H11&lt;51),AND(J11&gt;5,H11&gt;0,H11&lt;20)),"Médio",IF(OR(AND(J11&gt;1,J11&lt;6,H11&gt;50),AND(J11&gt;5,H11&gt;19,H11&lt;51),AND(J11&gt;5,H11&gt;50)),"Complexo",""))), IF(G11="AIE",IF(OR(AND(OR(J11=1, J11=0),H11&gt;0,H11&lt;20),AND(OR(J11=1, J11=0),H11&gt;19,H11&lt;51),AND(J11&gt;1,J11&lt;6,H11&gt;0,H11&lt;20)),"Simples",IF(OR(AND(OR(J11=1, J11=0),H11&gt;50),AND(J11&gt;1,J11&lt;6,H11&gt;19,H11&lt;51),AND(J11&gt;5,H11&gt;0,H11&lt;20)),"Médio",IF(OR(AND(J11&gt;1,J11&lt;6,H11&gt;50),AND(J11&gt;5,H11&gt;19,H11&lt;51),AND(J11&gt;5,H11&gt;50)),"Complexo",""))),""))</f>
        <v/>
      </c>
      <c r="N11" s="77" t="str">
        <f aca="false">IF(L11="",M11,IF(M11="",L11,""))</f>
        <v/>
      </c>
      <c r="O11" s="78" t="n">
        <f aca="false">IF(AND(OR(G11="EE",G11="CE"),N11="Simples"),3, IF(AND(OR(G11="EE",G11="CE"),N11="Médio"),4, IF(AND(OR(G11="EE",G11="CE"),N11="Complexo"),6, IF(AND(G11="SE",N11="Simples"),4, IF(AND(G11="SE",N11="Médio"),5, IF(AND(G11="SE",N11="Complexo"),7,0))))))</f>
        <v>0</v>
      </c>
      <c r="P11" s="78" t="n">
        <f aca="false">IF(AND(G11="ALI",M11="Simples"),7, IF(AND(G11="ALI",M11="Médio"),10, IF(AND(G11="ALI",M11="Complexo"),15, IF(AND(G11="AIE",M11="Simples"),5, IF(AND(G11="AIE",M11="Médio"),7, IF(AND(G11="AIE",M11="Complexo"),10,0))))))</f>
        <v>0</v>
      </c>
      <c r="Q11" s="77" t="n">
        <f aca="false">IF(B11&lt;&gt;"Manutenção em interface",IF(B11&lt;&gt;"Desenv., Manutenção e Publicação de Páginas Estáticas",(O11+P11)*C11,C11),C11)</f>
        <v>0</v>
      </c>
      <c r="R11" s="70"/>
      <c r="T11" s="80"/>
      <c r="U11" s="68"/>
      <c r="V11" s="69" t="n">
        <f aca="false">IF(U11&lt;&gt;"",VLOOKUP(U11,'Tipo Projeto'!$A$3:$B$35,2,0),0)</f>
        <v>0</v>
      </c>
      <c r="W11" s="70"/>
      <c r="X11" s="72"/>
      <c r="Y11" s="73"/>
      <c r="Z11" s="74"/>
      <c r="AA11" s="75"/>
      <c r="AB11" s="76" t="str">
        <f aca="false">IF(W11="EE",IF(OR(AND(OR(Z11=1,Z11=0),X11&gt;0,X11&lt;5),AND(OR(Z11=1,Z11=0),X11&gt;4,X11&lt;16),AND(Z11=2,X11&gt;0,X11&lt;5)),"Simples",IF(OR(AND(OR(Z11=1,Z11=0),X11&gt;15),AND(Z11=2,X11&gt;4,X11&lt;16),AND(Z11&gt;2,X11&gt;0,X11&lt;5)),"Médio",IF(OR(AND(Z11=2,X11&gt;15),AND(Z11&gt;2,X11&gt;4,X11&lt;16),AND(Z11&gt;2,X11&gt;15)),"Complexo",""))), IF(OR(W11="CE",W11="SE"),IF(OR(AND(OR(Z11=1,Z11=0),X11&gt;0,X11&lt;6),AND(OR(Z11=1,Z11=0),X11&gt;5,X11&lt;20),AND(Z11&gt;1,Z11&lt;4,X11&gt;0,X11&lt;6)),"Simples",IF(OR(AND(OR(Z11=1,Z11=0),X11&gt;19),AND(Z11&gt;1,Z11&lt;4,X11&gt;5,X11&lt;20),AND(Z11&gt;3,X11&gt;0,X11&lt;6)),"Médio",IF(OR(AND(Z11&gt;1,Z11&lt;4,X11&gt;19),AND(Z11&gt;3,X11&gt;5,X11&lt;20),AND(Z11&gt;3,X11&gt;19)),"Complexo",""))),""))</f>
        <v/>
      </c>
      <c r="AC11" s="71" t="str">
        <f aca="false">IF(W11="ALI",IF(OR(AND(OR(Z11=1,Z11=0),X11&gt;0,X11&lt;20),AND(OR(Z11=1,Z11=0),X11&gt;19,X11&lt;51),AND(Z11&gt;1,Z11&lt;6,X11&gt;0,X11&lt;20)),"Simples",IF(OR(AND(OR(Z11=1,Z11=0),X11&gt;50),AND(Z11&gt;1,Z11&lt;6,X11&gt;19,X11&lt;51),AND(Z11&gt;5,X11&gt;0,X11&lt;20)),"Médio",IF(OR(AND(Z11&gt;1,Z11&lt;6,X11&gt;50),AND(Z11&gt;5,X11&gt;19,X11&lt;51),AND(Z11&gt;5,X11&gt;50)),"Complexo",""))), IF(W11="AIE",IF(OR(AND(OR(Z11=1, Z11=0),X11&gt;0,X11&lt;20),AND(OR(Z11=1, Z11=0),X11&gt;19,X11&lt;51),AND(Z11&gt;1,Z11&lt;6,X11&gt;0,X11&lt;20)),"Simples",IF(OR(AND(OR(Z11=1, Z11=0),X11&gt;50),AND(Z11&gt;1,Z11&lt;6,X11&gt;19,X11&lt;51),AND(Z11&gt;5,X11&gt;0,X11&lt;20)),"Médio",IF(OR(AND(Z11&gt;1,Z11&lt;6,X11&gt;50),AND(Z11&gt;5,X11&gt;19,X11&lt;51),AND(Z11&gt;5,X11&gt;50)),"Complexo",""))),""))</f>
        <v/>
      </c>
      <c r="AD11" s="77" t="str">
        <f aca="false">IF(AB11="",AC11,IF(AC11="",AB11,""))</f>
        <v/>
      </c>
      <c r="AE11" s="78" t="n">
        <f aca="false">IF(AND(OR(W11="EE",W11="CE"),AD11="Simples"),3, IF(AND(OR(W11="EE",W11="CE"),AD11="Médio"),4, IF(AND(OR(W11="EE",W11="CE"),AD11="Complexo"),6, IF(AND(W11="SE",AD11="Simples"),4, IF(AND(W11="SE",AD11="Médio"),5, IF(AND(W11="SE",AD11="Complexo"),7,0))))))</f>
        <v>0</v>
      </c>
      <c r="AF11" s="78" t="n">
        <f aca="false">IF(AND(W11="ALI",AC11="Simples"),7, IF(AND(W11="ALI",AC11="Médio"),10, IF(AND(W11="ALI",AC11="Complexo"),15, IF(AND(W11="AIE",AC11="Simples"),5, IF(AND(W11="AIE",AC11="Médio"),7, IF(AND(W11="AIE",AC11="Complexo"),10,0))))))</f>
        <v>0</v>
      </c>
      <c r="AG11" s="81" t="n">
        <f aca="false">IF(T11="OK",Q11,( IF(U11&lt;&gt;"Manutenção em interface",IF(U11&lt;&gt;"Desenv., Manutenção e Publicação de Páginas Estáticas",(AE11+AF11)*V11,V11),V11)))</f>
        <v>0</v>
      </c>
      <c r="AH11" s="70"/>
      <c r="AJ11" s="70"/>
      <c r="AL11" s="70"/>
      <c r="AM11" s="70" t="str">
        <f aca="false">IF(AG11=0,"",IF(AG11=Q11,"OK","Divergente"))</f>
        <v/>
      </c>
    </row>
    <row r="12" s="79" customFormat="true" ht="14" hidden="false" customHeight="false" outlineLevel="0" collapsed="false">
      <c r="A12" s="67"/>
      <c r="B12" s="68"/>
      <c r="C12" s="69" t="n">
        <f aca="false">IF(B12&lt;&gt;"",VLOOKUP(B12,'Tipo Projeto'!$A$3:$B$35,2,0),0)</f>
        <v>0</v>
      </c>
      <c r="D12" s="70"/>
      <c r="E12" s="70"/>
      <c r="F12" s="71"/>
      <c r="G12" s="70"/>
      <c r="H12" s="72"/>
      <c r="I12" s="73"/>
      <c r="J12" s="74"/>
      <c r="K12" s="75"/>
      <c r="L12" s="76" t="str">
        <f aca="false">IF(G12="EE",IF(OR(AND(OR(J12=1,J12=0),H12&gt;0,H12&lt;5),AND(OR(J12=1,J12=0),H12&gt;4,H12&lt;16),AND(J12=2,H12&gt;0,H12&lt;5)),"Simples",IF(OR(AND(OR(J12=1,J12=0),H12&gt;15),AND(J12=2,H12&gt;4,H12&lt;16),AND(J12&gt;2,H12&gt;0,H12&lt;5)),"Médio",IF(OR(AND(J12=2,H12&gt;15),AND(J12&gt;2,H12&gt;4,H12&lt;16),AND(J12&gt;2,H12&gt;15)),"Complexo",""))), IF(OR(G12="CE",G12="SE"),IF(OR(AND(OR(J12=1,J12=0),H12&gt;0,H12&lt;6),AND(OR(J12=1,J12=0),H12&gt;5,H12&lt;20),AND(J12&gt;1,J12&lt;4,H12&gt;0,H12&lt;6)),"Simples",IF(OR(AND(OR(J12=1,J12=0),H12&gt;19),AND(J12&gt;1,J12&lt;4,H12&gt;5,H12&lt;20),AND(J12&gt;3,H12&gt;0,H12&lt;6)),"Médio",IF(OR(AND(J12&gt;1,J12&lt;4,H12&gt;19),AND(J12&gt;3,H12&gt;5,H12&lt;20),AND(J12&gt;3,H12&gt;19)),"Complexo",""))),""))</f>
        <v/>
      </c>
      <c r="M12" s="71" t="str">
        <f aca="false">IF(G12="ALI",IF(OR(AND(OR(J12=1,J12=0),H12&gt;0,H12&lt;20),AND(OR(J12=1,J12=0),H12&gt;19,H12&lt;51),AND(J12&gt;1,J12&lt;6,H12&gt;0,H12&lt;20)),"Simples",IF(OR(AND(OR(J12=1,J12=0),H12&gt;50),AND(J12&gt;1,J12&lt;6,H12&gt;19,H12&lt;51),AND(J12&gt;5,H12&gt;0,H12&lt;20)),"Médio",IF(OR(AND(J12&gt;1,J12&lt;6,H12&gt;50),AND(J12&gt;5,H12&gt;19,H12&lt;51),AND(J12&gt;5,H12&gt;50)),"Complexo",""))), IF(G12="AIE",IF(OR(AND(OR(J12=1, J12=0),H12&gt;0,H12&lt;20),AND(OR(J12=1, J12=0),H12&gt;19,H12&lt;51),AND(J12&gt;1,J12&lt;6,H12&gt;0,H12&lt;20)),"Simples",IF(OR(AND(OR(J12=1, J12=0),H12&gt;50),AND(J12&gt;1,J12&lt;6,H12&gt;19,H12&lt;51),AND(J12&gt;5,H12&gt;0,H12&lt;20)),"Médio",IF(OR(AND(J12&gt;1,J12&lt;6,H12&gt;50),AND(J12&gt;5,H12&gt;19,H12&lt;51),AND(J12&gt;5,H12&gt;50)),"Complexo",""))),""))</f>
        <v/>
      </c>
      <c r="N12" s="77" t="str">
        <f aca="false">IF(L12="",M12,IF(M12="",L12,""))</f>
        <v/>
      </c>
      <c r="O12" s="78" t="n">
        <f aca="false">IF(AND(OR(G12="EE",G12="CE"),N12="Simples"),3, IF(AND(OR(G12="EE",G12="CE"),N12="Médio"),4, IF(AND(OR(G12="EE",G12="CE"),N12="Complexo"),6, IF(AND(G12="SE",N12="Simples"),4, IF(AND(G12="SE",N12="Médio"),5, IF(AND(G12="SE",N12="Complexo"),7,0))))))</f>
        <v>0</v>
      </c>
      <c r="P12" s="78" t="n">
        <f aca="false">IF(AND(G12="ALI",M12="Simples"),7, IF(AND(G12="ALI",M12="Médio"),10, IF(AND(G12="ALI",M12="Complexo"),15, IF(AND(G12="AIE",M12="Simples"),5, IF(AND(G12="AIE",M12="Médio"),7, IF(AND(G12="AIE",M12="Complexo"),10,0))))))</f>
        <v>0</v>
      </c>
      <c r="Q12" s="77" t="n">
        <f aca="false">IF(B12&lt;&gt;"Manutenção em interface",IF(B12&lt;&gt;"Desenv., Manutenção e Publicação de Páginas Estáticas",(O12+P12)*C12,C12),C12)</f>
        <v>0</v>
      </c>
      <c r="R12" s="70"/>
      <c r="T12" s="80"/>
      <c r="U12" s="68"/>
      <c r="V12" s="69" t="n">
        <f aca="false">IF(U12&lt;&gt;"",VLOOKUP(U12,'Tipo Projeto'!$A$3:$B$35,2,0),0)</f>
        <v>0</v>
      </c>
      <c r="W12" s="70"/>
      <c r="X12" s="72"/>
      <c r="Y12" s="73"/>
      <c r="Z12" s="74"/>
      <c r="AA12" s="75"/>
      <c r="AB12" s="76" t="str">
        <f aca="false">IF(W12="EE",IF(OR(AND(OR(Z12=1,Z12=0),X12&gt;0,X12&lt;5),AND(OR(Z12=1,Z12=0),X12&gt;4,X12&lt;16),AND(Z12=2,X12&gt;0,X12&lt;5)),"Simples",IF(OR(AND(OR(Z12=1,Z12=0),X12&gt;15),AND(Z12=2,X12&gt;4,X12&lt;16),AND(Z12&gt;2,X12&gt;0,X12&lt;5)),"Médio",IF(OR(AND(Z12=2,X12&gt;15),AND(Z12&gt;2,X12&gt;4,X12&lt;16),AND(Z12&gt;2,X12&gt;15)),"Complexo",""))), IF(OR(W12="CE",W12="SE"),IF(OR(AND(OR(Z12=1,Z12=0),X12&gt;0,X12&lt;6),AND(OR(Z12=1,Z12=0),X12&gt;5,X12&lt;20),AND(Z12&gt;1,Z12&lt;4,X12&gt;0,X12&lt;6)),"Simples",IF(OR(AND(OR(Z12=1,Z12=0),X12&gt;19),AND(Z12&gt;1,Z12&lt;4,X12&gt;5,X12&lt;20),AND(Z12&gt;3,X12&gt;0,X12&lt;6)),"Médio",IF(OR(AND(Z12&gt;1,Z12&lt;4,X12&gt;19),AND(Z12&gt;3,X12&gt;5,X12&lt;20),AND(Z12&gt;3,X12&gt;19)),"Complexo",""))),""))</f>
        <v/>
      </c>
      <c r="AC12" s="71" t="str">
        <f aca="false">IF(W12="ALI",IF(OR(AND(OR(Z12=1,Z12=0),X12&gt;0,X12&lt;20),AND(OR(Z12=1,Z12=0),X12&gt;19,X12&lt;51),AND(Z12&gt;1,Z12&lt;6,X12&gt;0,X12&lt;20)),"Simples",IF(OR(AND(OR(Z12=1,Z12=0),X12&gt;50),AND(Z12&gt;1,Z12&lt;6,X12&gt;19,X12&lt;51),AND(Z12&gt;5,X12&gt;0,X12&lt;20)),"Médio",IF(OR(AND(Z12&gt;1,Z12&lt;6,X12&gt;50),AND(Z12&gt;5,X12&gt;19,X12&lt;51),AND(Z12&gt;5,X12&gt;50)),"Complexo",""))), IF(W12="AIE",IF(OR(AND(OR(Z12=1, Z12=0),X12&gt;0,X12&lt;20),AND(OR(Z12=1, Z12=0),X12&gt;19,X12&lt;51),AND(Z12&gt;1,Z12&lt;6,X12&gt;0,X12&lt;20)),"Simples",IF(OR(AND(OR(Z12=1, Z12=0),X12&gt;50),AND(Z12&gt;1,Z12&lt;6,X12&gt;19,X12&lt;51),AND(Z12&gt;5,X12&gt;0,X12&lt;20)),"Médio",IF(OR(AND(Z12&gt;1,Z12&lt;6,X12&gt;50),AND(Z12&gt;5,X12&gt;19,X12&lt;51),AND(Z12&gt;5,X12&gt;50)),"Complexo",""))),""))</f>
        <v/>
      </c>
      <c r="AD12" s="77" t="str">
        <f aca="false">IF(AB12="",AC12,IF(AC12="",AB12,""))</f>
        <v/>
      </c>
      <c r="AE12" s="78" t="n">
        <f aca="false">IF(AND(OR(W12="EE",W12="CE"),AD12="Simples"),3, IF(AND(OR(W12="EE",W12="CE"),AD12="Médio"),4, IF(AND(OR(W12="EE",W12="CE"),AD12="Complexo"),6, IF(AND(W12="SE",AD12="Simples"),4, IF(AND(W12="SE",AD12="Médio"),5, IF(AND(W12="SE",AD12="Complexo"),7,0))))))</f>
        <v>0</v>
      </c>
      <c r="AF12" s="78" t="n">
        <f aca="false">IF(AND(W12="ALI",AC12="Simples"),7, IF(AND(W12="ALI",AC12="Médio"),10, IF(AND(W12="ALI",AC12="Complexo"),15, IF(AND(W12="AIE",AC12="Simples"),5, IF(AND(W12="AIE",AC12="Médio"),7, IF(AND(W12="AIE",AC12="Complexo"),10,0))))))</f>
        <v>0</v>
      </c>
      <c r="AG12" s="81" t="n">
        <f aca="false">IF(T12="OK",Q12,( IF(U12&lt;&gt;"Manutenção em interface",IF(U12&lt;&gt;"Desenv., Manutenção e Publicação de Páginas Estáticas",(AE12+AF12)*V12,V12),V12)))</f>
        <v>0</v>
      </c>
      <c r="AH12" s="70"/>
      <c r="AJ12" s="70"/>
      <c r="AL12" s="70"/>
      <c r="AM12" s="70" t="str">
        <f aca="false">IF(AG12=0,"",IF(AG12=Q12,"OK","Divergente"))</f>
        <v/>
      </c>
    </row>
    <row r="13" s="79" customFormat="true" ht="14" hidden="false" customHeight="false" outlineLevel="0" collapsed="false">
      <c r="A13" s="67"/>
      <c r="B13" s="68"/>
      <c r="C13" s="69" t="n">
        <f aca="false">IF(B13&lt;&gt;"",VLOOKUP(B13,'Tipo Projeto'!$A$3:$B$35,2,0),0)</f>
        <v>0</v>
      </c>
      <c r="D13" s="70"/>
      <c r="E13" s="70"/>
      <c r="F13" s="71"/>
      <c r="G13" s="70"/>
      <c r="H13" s="72"/>
      <c r="I13" s="73"/>
      <c r="J13" s="74"/>
      <c r="K13" s="75"/>
      <c r="L13" s="76" t="str">
        <f aca="false">IF(G13="EE",IF(OR(AND(OR(J13=1,J13=0),H13&gt;0,H13&lt;5),AND(OR(J13=1,J13=0),H13&gt;4,H13&lt;16),AND(J13=2,H13&gt;0,H13&lt;5)),"Simples",IF(OR(AND(OR(J13=1,J13=0),H13&gt;15),AND(J13=2,H13&gt;4,H13&lt;16),AND(J13&gt;2,H13&gt;0,H13&lt;5)),"Médio",IF(OR(AND(J13=2,H13&gt;15),AND(J13&gt;2,H13&gt;4,H13&lt;16),AND(J13&gt;2,H13&gt;15)),"Complexo",""))), IF(OR(G13="CE",G13="SE"),IF(OR(AND(OR(J13=1,J13=0),H13&gt;0,H13&lt;6),AND(OR(J13=1,J13=0),H13&gt;5,H13&lt;20),AND(J13&gt;1,J13&lt;4,H13&gt;0,H13&lt;6)),"Simples",IF(OR(AND(OR(J13=1,J13=0),H13&gt;19),AND(J13&gt;1,J13&lt;4,H13&gt;5,H13&lt;20),AND(J13&gt;3,H13&gt;0,H13&lt;6)),"Médio",IF(OR(AND(J13&gt;1,J13&lt;4,H13&gt;19),AND(J13&gt;3,H13&gt;5,H13&lt;20),AND(J13&gt;3,H13&gt;19)),"Complexo",""))),""))</f>
        <v/>
      </c>
      <c r="M13" s="71" t="str">
        <f aca="false">IF(G13="ALI",IF(OR(AND(OR(J13=1,J13=0),H13&gt;0,H13&lt;20),AND(OR(J13=1,J13=0),H13&gt;19,H13&lt;51),AND(J13&gt;1,J13&lt;6,H13&gt;0,H13&lt;20)),"Simples",IF(OR(AND(OR(J13=1,J13=0),H13&gt;50),AND(J13&gt;1,J13&lt;6,H13&gt;19,H13&lt;51),AND(J13&gt;5,H13&gt;0,H13&lt;20)),"Médio",IF(OR(AND(J13&gt;1,J13&lt;6,H13&gt;50),AND(J13&gt;5,H13&gt;19,H13&lt;51),AND(J13&gt;5,H13&gt;50)),"Complexo",""))), IF(G13="AIE",IF(OR(AND(OR(J13=1, J13=0),H13&gt;0,H13&lt;20),AND(OR(J13=1, J13=0),H13&gt;19,H13&lt;51),AND(J13&gt;1,J13&lt;6,H13&gt;0,H13&lt;20)),"Simples",IF(OR(AND(OR(J13=1, J13=0),H13&gt;50),AND(J13&gt;1,J13&lt;6,H13&gt;19,H13&lt;51),AND(J13&gt;5,H13&gt;0,H13&lt;20)),"Médio",IF(OR(AND(J13&gt;1,J13&lt;6,H13&gt;50),AND(J13&gt;5,H13&gt;19,H13&lt;51),AND(J13&gt;5,H13&gt;50)),"Complexo",""))),""))</f>
        <v/>
      </c>
      <c r="N13" s="77" t="str">
        <f aca="false">IF(L13="",M13,IF(M13="",L13,""))</f>
        <v/>
      </c>
      <c r="O13" s="78" t="n">
        <f aca="false">IF(AND(OR(G13="EE",G13="CE"),N13="Simples"),3, IF(AND(OR(G13="EE",G13="CE"),N13="Médio"),4, IF(AND(OR(G13="EE",G13="CE"),N13="Complexo"),6, IF(AND(G13="SE",N13="Simples"),4, IF(AND(G13="SE",N13="Médio"),5, IF(AND(G13="SE",N13="Complexo"),7,0))))))</f>
        <v>0</v>
      </c>
      <c r="P13" s="78" t="n">
        <f aca="false">IF(AND(G13="ALI",M13="Simples"),7, IF(AND(G13="ALI",M13="Médio"),10, IF(AND(G13="ALI",M13="Complexo"),15, IF(AND(G13="AIE",M13="Simples"),5, IF(AND(G13="AIE",M13="Médio"),7, IF(AND(G13="AIE",M13="Complexo"),10,0))))))</f>
        <v>0</v>
      </c>
      <c r="Q13" s="77" t="n">
        <f aca="false">IF(B13&lt;&gt;"Manutenção em interface",IF(B13&lt;&gt;"Desenv., Manutenção e Publicação de Páginas Estáticas",(O13+P13)*C13,C13),C13)</f>
        <v>0</v>
      </c>
      <c r="R13" s="70"/>
      <c r="T13" s="80"/>
      <c r="U13" s="68"/>
      <c r="V13" s="69" t="n">
        <f aca="false">IF(U13&lt;&gt;"",VLOOKUP(U13,'Tipo Projeto'!$A$3:$B$35,2,0),0)</f>
        <v>0</v>
      </c>
      <c r="W13" s="70"/>
      <c r="X13" s="72"/>
      <c r="Y13" s="73"/>
      <c r="Z13" s="74"/>
      <c r="AA13" s="75"/>
      <c r="AB13" s="76" t="str">
        <f aca="false">IF(W13="EE",IF(OR(AND(OR(Z13=1,Z13=0),X13&gt;0,X13&lt;5),AND(OR(Z13=1,Z13=0),X13&gt;4,X13&lt;16),AND(Z13=2,X13&gt;0,X13&lt;5)),"Simples",IF(OR(AND(OR(Z13=1,Z13=0),X13&gt;15),AND(Z13=2,X13&gt;4,X13&lt;16),AND(Z13&gt;2,X13&gt;0,X13&lt;5)),"Médio",IF(OR(AND(Z13=2,X13&gt;15),AND(Z13&gt;2,X13&gt;4,X13&lt;16),AND(Z13&gt;2,X13&gt;15)),"Complexo",""))), IF(OR(W13="CE",W13="SE"),IF(OR(AND(OR(Z13=1,Z13=0),X13&gt;0,X13&lt;6),AND(OR(Z13=1,Z13=0),X13&gt;5,X13&lt;20),AND(Z13&gt;1,Z13&lt;4,X13&gt;0,X13&lt;6)),"Simples",IF(OR(AND(OR(Z13=1,Z13=0),X13&gt;19),AND(Z13&gt;1,Z13&lt;4,X13&gt;5,X13&lt;20),AND(Z13&gt;3,X13&gt;0,X13&lt;6)),"Médio",IF(OR(AND(Z13&gt;1,Z13&lt;4,X13&gt;19),AND(Z13&gt;3,X13&gt;5,X13&lt;20),AND(Z13&gt;3,X13&gt;19)),"Complexo",""))),""))</f>
        <v/>
      </c>
      <c r="AC13" s="71" t="str">
        <f aca="false">IF(W13="ALI",IF(OR(AND(OR(Z13=1,Z13=0),X13&gt;0,X13&lt;20),AND(OR(Z13=1,Z13=0),X13&gt;19,X13&lt;51),AND(Z13&gt;1,Z13&lt;6,X13&gt;0,X13&lt;20)),"Simples",IF(OR(AND(OR(Z13=1,Z13=0),X13&gt;50),AND(Z13&gt;1,Z13&lt;6,X13&gt;19,X13&lt;51),AND(Z13&gt;5,X13&gt;0,X13&lt;20)),"Médio",IF(OR(AND(Z13&gt;1,Z13&lt;6,X13&gt;50),AND(Z13&gt;5,X13&gt;19,X13&lt;51),AND(Z13&gt;5,X13&gt;50)),"Complexo",""))), IF(W13="AIE",IF(OR(AND(OR(Z13=1, Z13=0),X13&gt;0,X13&lt;20),AND(OR(Z13=1, Z13=0),X13&gt;19,X13&lt;51),AND(Z13&gt;1,Z13&lt;6,X13&gt;0,X13&lt;20)),"Simples",IF(OR(AND(OR(Z13=1, Z13=0),X13&gt;50),AND(Z13&gt;1,Z13&lt;6,X13&gt;19,X13&lt;51),AND(Z13&gt;5,X13&gt;0,X13&lt;20)),"Médio",IF(OR(AND(Z13&gt;1,Z13&lt;6,X13&gt;50),AND(Z13&gt;5,X13&gt;19,X13&lt;51),AND(Z13&gt;5,X13&gt;50)),"Complexo",""))),""))</f>
        <v/>
      </c>
      <c r="AD13" s="77" t="str">
        <f aca="false">IF(AB13="",AC13,IF(AC13="",AB13,""))</f>
        <v/>
      </c>
      <c r="AE13" s="78" t="n">
        <f aca="false">IF(AND(OR(W13="EE",W13="CE"),AD13="Simples"),3, IF(AND(OR(W13="EE",W13="CE"),AD13="Médio"),4, IF(AND(OR(W13="EE",W13="CE"),AD13="Complexo"),6, IF(AND(W13="SE",AD13="Simples"),4, IF(AND(W13="SE",AD13="Médio"),5, IF(AND(W13="SE",AD13="Complexo"),7,0))))))</f>
        <v>0</v>
      </c>
      <c r="AF13" s="78" t="n">
        <f aca="false">IF(AND(W13="ALI",AC13="Simples"),7, IF(AND(W13="ALI",AC13="Médio"),10, IF(AND(W13="ALI",AC13="Complexo"),15, IF(AND(W13="AIE",AC13="Simples"),5, IF(AND(W13="AIE",AC13="Médio"),7, IF(AND(W13="AIE",AC13="Complexo"),10,0))))))</f>
        <v>0</v>
      </c>
      <c r="AG13" s="81" t="n">
        <f aca="false">IF(T13="OK",Q13,( IF(U13&lt;&gt;"Manutenção em interface",IF(U13&lt;&gt;"Desenv., Manutenção e Publicação de Páginas Estáticas",(AE13+AF13)*V13,V13),V13)))</f>
        <v>0</v>
      </c>
      <c r="AH13" s="70"/>
      <c r="AJ13" s="70"/>
      <c r="AL13" s="70"/>
      <c r="AM13" s="70" t="str">
        <f aca="false">IF(AG13=0,"",IF(AG13=Q13,"OK","Divergente"))</f>
        <v/>
      </c>
    </row>
    <row r="14" s="79" customFormat="true" ht="14" hidden="false" customHeight="false" outlineLevel="0" collapsed="false">
      <c r="A14" s="67"/>
      <c r="B14" s="68"/>
      <c r="C14" s="69" t="n">
        <f aca="false">IF(B14&lt;&gt;"",VLOOKUP(B14,'Tipo Projeto'!$A$3:$B$35,2,0),0)</f>
        <v>0</v>
      </c>
      <c r="D14" s="70"/>
      <c r="E14" s="70"/>
      <c r="F14" s="71"/>
      <c r="G14" s="70"/>
      <c r="H14" s="72"/>
      <c r="I14" s="73"/>
      <c r="J14" s="74"/>
      <c r="K14" s="75"/>
      <c r="L14" s="76" t="str">
        <f aca="false">IF(G14="EE",IF(OR(AND(OR(J14=1,J14=0),H14&gt;0,H14&lt;5),AND(OR(J14=1,J14=0),H14&gt;4,H14&lt;16),AND(J14=2,H14&gt;0,H14&lt;5)),"Simples",IF(OR(AND(OR(J14=1,J14=0),H14&gt;15),AND(J14=2,H14&gt;4,H14&lt;16),AND(J14&gt;2,H14&gt;0,H14&lt;5)),"Médio",IF(OR(AND(J14=2,H14&gt;15),AND(J14&gt;2,H14&gt;4,H14&lt;16),AND(J14&gt;2,H14&gt;15)),"Complexo",""))), IF(OR(G14="CE",G14="SE"),IF(OR(AND(OR(J14=1,J14=0),H14&gt;0,H14&lt;6),AND(OR(J14=1,J14=0),H14&gt;5,H14&lt;20),AND(J14&gt;1,J14&lt;4,H14&gt;0,H14&lt;6)),"Simples",IF(OR(AND(OR(J14=1,J14=0),H14&gt;19),AND(J14&gt;1,J14&lt;4,H14&gt;5,H14&lt;20),AND(J14&gt;3,H14&gt;0,H14&lt;6)),"Médio",IF(OR(AND(J14&gt;1,J14&lt;4,H14&gt;19),AND(J14&gt;3,H14&gt;5,H14&lt;20),AND(J14&gt;3,H14&gt;19)),"Complexo",""))),""))</f>
        <v/>
      </c>
      <c r="M14" s="71" t="str">
        <f aca="false">IF(G14="ALI",IF(OR(AND(OR(J14=1,J14=0),H14&gt;0,H14&lt;20),AND(OR(J14=1,J14=0),H14&gt;19,H14&lt;51),AND(J14&gt;1,J14&lt;6,H14&gt;0,H14&lt;20)),"Simples",IF(OR(AND(OR(J14=1,J14=0),H14&gt;50),AND(J14&gt;1,J14&lt;6,H14&gt;19,H14&lt;51),AND(J14&gt;5,H14&gt;0,H14&lt;20)),"Médio",IF(OR(AND(J14&gt;1,J14&lt;6,H14&gt;50),AND(J14&gt;5,H14&gt;19,H14&lt;51),AND(J14&gt;5,H14&gt;50)),"Complexo",""))), IF(G14="AIE",IF(OR(AND(OR(J14=1, J14=0),H14&gt;0,H14&lt;20),AND(OR(J14=1, J14=0),H14&gt;19,H14&lt;51),AND(J14&gt;1,J14&lt;6,H14&gt;0,H14&lt;20)),"Simples",IF(OR(AND(OR(J14=1, J14=0),H14&gt;50),AND(J14&gt;1,J14&lt;6,H14&gt;19,H14&lt;51),AND(J14&gt;5,H14&gt;0,H14&lt;20)),"Médio",IF(OR(AND(J14&gt;1,J14&lt;6,H14&gt;50),AND(J14&gt;5,H14&gt;19,H14&lt;51),AND(J14&gt;5,H14&gt;50)),"Complexo",""))),""))</f>
        <v/>
      </c>
      <c r="N14" s="77" t="str">
        <f aca="false">IF(L14="",M14,IF(M14="",L14,""))</f>
        <v/>
      </c>
      <c r="O14" s="78" t="n">
        <f aca="false">IF(AND(OR(G14="EE",G14="CE"),N14="Simples"),3, IF(AND(OR(G14="EE",G14="CE"),N14="Médio"),4, IF(AND(OR(G14="EE",G14="CE"),N14="Complexo"),6, IF(AND(G14="SE",N14="Simples"),4, IF(AND(G14="SE",N14="Médio"),5, IF(AND(G14="SE",N14="Complexo"),7,0))))))</f>
        <v>0</v>
      </c>
      <c r="P14" s="78" t="n">
        <f aca="false">IF(AND(G14="ALI",M14="Simples"),7, IF(AND(G14="ALI",M14="Médio"),10, IF(AND(G14="ALI",M14="Complexo"),15, IF(AND(G14="AIE",M14="Simples"),5, IF(AND(G14="AIE",M14="Médio"),7, IF(AND(G14="AIE",M14="Complexo"),10,0))))))</f>
        <v>0</v>
      </c>
      <c r="Q14" s="77" t="n">
        <f aca="false">IF(B14&lt;&gt;"Manutenção em interface",IF(B14&lt;&gt;"Desenv., Manutenção e Publicação de Páginas Estáticas",(O14+P14)*C14,C14),C14)</f>
        <v>0</v>
      </c>
      <c r="R14" s="70"/>
      <c r="T14" s="80"/>
      <c r="U14" s="68"/>
      <c r="V14" s="69" t="n">
        <f aca="false">IF(U14&lt;&gt;"",VLOOKUP(U14,'Tipo Projeto'!$A$3:$B$35,2,0),0)</f>
        <v>0</v>
      </c>
      <c r="W14" s="70"/>
      <c r="X14" s="72"/>
      <c r="Y14" s="73"/>
      <c r="Z14" s="74"/>
      <c r="AA14" s="75"/>
      <c r="AB14" s="76" t="str">
        <f aca="false">IF(W14="EE",IF(OR(AND(OR(Z14=1,Z14=0),X14&gt;0,X14&lt;5),AND(OR(Z14=1,Z14=0),X14&gt;4,X14&lt;16),AND(Z14=2,X14&gt;0,X14&lt;5)),"Simples",IF(OR(AND(OR(Z14=1,Z14=0),X14&gt;15),AND(Z14=2,X14&gt;4,X14&lt;16),AND(Z14&gt;2,X14&gt;0,X14&lt;5)),"Médio",IF(OR(AND(Z14=2,X14&gt;15),AND(Z14&gt;2,X14&gt;4,X14&lt;16),AND(Z14&gt;2,X14&gt;15)),"Complexo",""))), IF(OR(W14="CE",W14="SE"),IF(OR(AND(OR(Z14=1,Z14=0),X14&gt;0,X14&lt;6),AND(OR(Z14=1,Z14=0),X14&gt;5,X14&lt;20),AND(Z14&gt;1,Z14&lt;4,X14&gt;0,X14&lt;6)),"Simples",IF(OR(AND(OR(Z14=1,Z14=0),X14&gt;19),AND(Z14&gt;1,Z14&lt;4,X14&gt;5,X14&lt;20),AND(Z14&gt;3,X14&gt;0,X14&lt;6)),"Médio",IF(OR(AND(Z14&gt;1,Z14&lt;4,X14&gt;19),AND(Z14&gt;3,X14&gt;5,X14&lt;20),AND(Z14&gt;3,X14&gt;19)),"Complexo",""))),""))</f>
        <v/>
      </c>
      <c r="AC14" s="71" t="str">
        <f aca="false">IF(W14="ALI",IF(OR(AND(OR(Z14=1,Z14=0),X14&gt;0,X14&lt;20),AND(OR(Z14=1,Z14=0),X14&gt;19,X14&lt;51),AND(Z14&gt;1,Z14&lt;6,X14&gt;0,X14&lt;20)),"Simples",IF(OR(AND(OR(Z14=1,Z14=0),X14&gt;50),AND(Z14&gt;1,Z14&lt;6,X14&gt;19,X14&lt;51),AND(Z14&gt;5,X14&gt;0,X14&lt;20)),"Médio",IF(OR(AND(Z14&gt;1,Z14&lt;6,X14&gt;50),AND(Z14&gt;5,X14&gt;19,X14&lt;51),AND(Z14&gt;5,X14&gt;50)),"Complexo",""))), IF(W14="AIE",IF(OR(AND(OR(Z14=1, Z14=0),X14&gt;0,X14&lt;20),AND(OR(Z14=1, Z14=0),X14&gt;19,X14&lt;51),AND(Z14&gt;1,Z14&lt;6,X14&gt;0,X14&lt;20)),"Simples",IF(OR(AND(OR(Z14=1, Z14=0),X14&gt;50),AND(Z14&gt;1,Z14&lt;6,X14&gt;19,X14&lt;51),AND(Z14&gt;5,X14&gt;0,X14&lt;20)),"Médio",IF(OR(AND(Z14&gt;1,Z14&lt;6,X14&gt;50),AND(Z14&gt;5,X14&gt;19,X14&lt;51),AND(Z14&gt;5,X14&gt;50)),"Complexo",""))),""))</f>
        <v/>
      </c>
      <c r="AD14" s="77" t="str">
        <f aca="false">IF(AB14="",AC14,IF(AC14="",AB14,""))</f>
        <v/>
      </c>
      <c r="AE14" s="78" t="n">
        <f aca="false">IF(AND(OR(W14="EE",W14="CE"),AD14="Simples"),3, IF(AND(OR(W14="EE",W14="CE"),AD14="Médio"),4, IF(AND(OR(W14="EE",W14="CE"),AD14="Complexo"),6, IF(AND(W14="SE",AD14="Simples"),4, IF(AND(W14="SE",AD14="Médio"),5, IF(AND(W14="SE",AD14="Complexo"),7,0))))))</f>
        <v>0</v>
      </c>
      <c r="AF14" s="78" t="n">
        <f aca="false">IF(AND(W14="ALI",AC14="Simples"),7, IF(AND(W14="ALI",AC14="Médio"),10, IF(AND(W14="ALI",AC14="Complexo"),15, IF(AND(W14="AIE",AC14="Simples"),5, IF(AND(W14="AIE",AC14="Médio"),7, IF(AND(W14="AIE",AC14="Complexo"),10,0))))))</f>
        <v>0</v>
      </c>
      <c r="AG14" s="81" t="n">
        <f aca="false">IF(T14="OK",Q14,( IF(U14&lt;&gt;"Manutenção em interface",IF(U14&lt;&gt;"Desenv., Manutenção e Publicação de Páginas Estáticas",(AE14+AF14)*V14,V14),V14)))</f>
        <v>0</v>
      </c>
      <c r="AH14" s="70"/>
      <c r="AJ14" s="70"/>
      <c r="AL14" s="70"/>
      <c r="AM14" s="70" t="str">
        <f aca="false">IF(AG14=0,"",IF(AG14=Q14,"OK","Divergente"))</f>
        <v/>
      </c>
    </row>
    <row r="15" s="79" customFormat="true" ht="14" hidden="false" customHeight="false" outlineLevel="0" collapsed="false">
      <c r="A15" s="67"/>
      <c r="B15" s="68"/>
      <c r="C15" s="69" t="n">
        <f aca="false">IF(B15&lt;&gt;"",VLOOKUP(B15,'Tipo Projeto'!$A$3:$B$35,2,0),0)</f>
        <v>0</v>
      </c>
      <c r="D15" s="70"/>
      <c r="E15" s="70"/>
      <c r="F15" s="71"/>
      <c r="G15" s="70"/>
      <c r="H15" s="72"/>
      <c r="I15" s="73"/>
      <c r="J15" s="74"/>
      <c r="K15" s="75"/>
      <c r="L15" s="76" t="str">
        <f aca="false">IF(G15="EE",IF(OR(AND(OR(J15=1,J15=0),H15&gt;0,H15&lt;5),AND(OR(J15=1,J15=0),H15&gt;4,H15&lt;16),AND(J15=2,H15&gt;0,H15&lt;5)),"Simples",IF(OR(AND(OR(J15=1,J15=0),H15&gt;15),AND(J15=2,H15&gt;4,H15&lt;16),AND(J15&gt;2,H15&gt;0,H15&lt;5)),"Médio",IF(OR(AND(J15=2,H15&gt;15),AND(J15&gt;2,H15&gt;4,H15&lt;16),AND(J15&gt;2,H15&gt;15)),"Complexo",""))), IF(OR(G15="CE",G15="SE"),IF(OR(AND(OR(J15=1,J15=0),H15&gt;0,H15&lt;6),AND(OR(J15=1,J15=0),H15&gt;5,H15&lt;20),AND(J15&gt;1,J15&lt;4,H15&gt;0,H15&lt;6)),"Simples",IF(OR(AND(OR(J15=1,J15=0),H15&gt;19),AND(J15&gt;1,J15&lt;4,H15&gt;5,H15&lt;20),AND(J15&gt;3,H15&gt;0,H15&lt;6)),"Médio",IF(OR(AND(J15&gt;1,J15&lt;4,H15&gt;19),AND(J15&gt;3,H15&gt;5,H15&lt;20),AND(J15&gt;3,H15&gt;19)),"Complexo",""))),""))</f>
        <v/>
      </c>
      <c r="M15" s="71" t="str">
        <f aca="false">IF(G15="ALI",IF(OR(AND(OR(J15=1,J15=0),H15&gt;0,H15&lt;20),AND(OR(J15=1,J15=0),H15&gt;19,H15&lt;51),AND(J15&gt;1,J15&lt;6,H15&gt;0,H15&lt;20)),"Simples",IF(OR(AND(OR(J15=1,J15=0),H15&gt;50),AND(J15&gt;1,J15&lt;6,H15&gt;19,H15&lt;51),AND(J15&gt;5,H15&gt;0,H15&lt;20)),"Médio",IF(OR(AND(J15&gt;1,J15&lt;6,H15&gt;50),AND(J15&gt;5,H15&gt;19,H15&lt;51),AND(J15&gt;5,H15&gt;50)),"Complexo",""))), IF(G15="AIE",IF(OR(AND(OR(J15=1, J15=0),H15&gt;0,H15&lt;20),AND(OR(J15=1, J15=0),H15&gt;19,H15&lt;51),AND(J15&gt;1,J15&lt;6,H15&gt;0,H15&lt;20)),"Simples",IF(OR(AND(OR(J15=1, J15=0),H15&gt;50),AND(J15&gt;1,J15&lt;6,H15&gt;19,H15&lt;51),AND(J15&gt;5,H15&gt;0,H15&lt;20)),"Médio",IF(OR(AND(J15&gt;1,J15&lt;6,H15&gt;50),AND(J15&gt;5,H15&gt;19,H15&lt;51),AND(J15&gt;5,H15&gt;50)),"Complexo",""))),""))</f>
        <v/>
      </c>
      <c r="N15" s="77" t="str">
        <f aca="false">IF(L15="",M15,IF(M15="",L15,""))</f>
        <v/>
      </c>
      <c r="O15" s="78" t="n">
        <f aca="false">IF(AND(OR(G15="EE",G15="CE"),N15="Simples"),3, IF(AND(OR(G15="EE",G15="CE"),N15="Médio"),4, IF(AND(OR(G15="EE",G15="CE"),N15="Complexo"),6, IF(AND(G15="SE",N15="Simples"),4, IF(AND(G15="SE",N15="Médio"),5, IF(AND(G15="SE",N15="Complexo"),7,0))))))</f>
        <v>0</v>
      </c>
      <c r="P15" s="78" t="n">
        <f aca="false">IF(AND(G15="ALI",M15="Simples"),7, IF(AND(G15="ALI",M15="Médio"),10, IF(AND(G15="ALI",M15="Complexo"),15, IF(AND(G15="AIE",M15="Simples"),5, IF(AND(G15="AIE",M15="Médio"),7, IF(AND(G15="AIE",M15="Complexo"),10,0))))))</f>
        <v>0</v>
      </c>
      <c r="Q15" s="77" t="n">
        <f aca="false">IF(B15&lt;&gt;"Manutenção em interface",IF(B15&lt;&gt;"Desenv., Manutenção e Publicação de Páginas Estáticas",(O15+P15)*C15,C15),C15)</f>
        <v>0</v>
      </c>
      <c r="R15" s="70"/>
      <c r="T15" s="80"/>
      <c r="U15" s="68"/>
      <c r="V15" s="69" t="n">
        <f aca="false">IF(U15&lt;&gt;"",VLOOKUP(U15,'Tipo Projeto'!$A$3:$B$35,2,0),0)</f>
        <v>0</v>
      </c>
      <c r="W15" s="70"/>
      <c r="X15" s="72"/>
      <c r="Y15" s="73"/>
      <c r="Z15" s="74"/>
      <c r="AA15" s="75"/>
      <c r="AB15" s="76" t="str">
        <f aca="false">IF(W15="EE",IF(OR(AND(OR(Z15=1,Z15=0),X15&gt;0,X15&lt;5),AND(OR(Z15=1,Z15=0),X15&gt;4,X15&lt;16),AND(Z15=2,X15&gt;0,X15&lt;5)),"Simples",IF(OR(AND(OR(Z15=1,Z15=0),X15&gt;15),AND(Z15=2,X15&gt;4,X15&lt;16),AND(Z15&gt;2,X15&gt;0,X15&lt;5)),"Médio",IF(OR(AND(Z15=2,X15&gt;15),AND(Z15&gt;2,X15&gt;4,X15&lt;16),AND(Z15&gt;2,X15&gt;15)),"Complexo",""))), IF(OR(W15="CE",W15="SE"),IF(OR(AND(OR(Z15=1,Z15=0),X15&gt;0,X15&lt;6),AND(OR(Z15=1,Z15=0),X15&gt;5,X15&lt;20),AND(Z15&gt;1,Z15&lt;4,X15&gt;0,X15&lt;6)),"Simples",IF(OR(AND(OR(Z15=1,Z15=0),X15&gt;19),AND(Z15&gt;1,Z15&lt;4,X15&gt;5,X15&lt;20),AND(Z15&gt;3,X15&gt;0,X15&lt;6)),"Médio",IF(OR(AND(Z15&gt;1,Z15&lt;4,X15&gt;19),AND(Z15&gt;3,X15&gt;5,X15&lt;20),AND(Z15&gt;3,X15&gt;19)),"Complexo",""))),""))</f>
        <v/>
      </c>
      <c r="AC15" s="71" t="str">
        <f aca="false">IF(W15="ALI",IF(OR(AND(OR(Z15=1,Z15=0),X15&gt;0,X15&lt;20),AND(OR(Z15=1,Z15=0),X15&gt;19,X15&lt;51),AND(Z15&gt;1,Z15&lt;6,X15&gt;0,X15&lt;20)),"Simples",IF(OR(AND(OR(Z15=1,Z15=0),X15&gt;50),AND(Z15&gt;1,Z15&lt;6,X15&gt;19,X15&lt;51),AND(Z15&gt;5,X15&gt;0,X15&lt;20)),"Médio",IF(OR(AND(Z15&gt;1,Z15&lt;6,X15&gt;50),AND(Z15&gt;5,X15&gt;19,X15&lt;51),AND(Z15&gt;5,X15&gt;50)),"Complexo",""))), IF(W15="AIE",IF(OR(AND(OR(Z15=1, Z15=0),X15&gt;0,X15&lt;20),AND(OR(Z15=1, Z15=0),X15&gt;19,X15&lt;51),AND(Z15&gt;1,Z15&lt;6,X15&gt;0,X15&lt;20)),"Simples",IF(OR(AND(OR(Z15=1, Z15=0),X15&gt;50),AND(Z15&gt;1,Z15&lt;6,X15&gt;19,X15&lt;51),AND(Z15&gt;5,X15&gt;0,X15&lt;20)),"Médio",IF(OR(AND(Z15&gt;1,Z15&lt;6,X15&gt;50),AND(Z15&gt;5,X15&gt;19,X15&lt;51),AND(Z15&gt;5,X15&gt;50)),"Complexo",""))),""))</f>
        <v/>
      </c>
      <c r="AD15" s="77" t="str">
        <f aca="false">IF(AB15="",AC15,IF(AC15="",AB15,""))</f>
        <v/>
      </c>
      <c r="AE15" s="78" t="n">
        <f aca="false">IF(AND(OR(W15="EE",W15="CE"),AD15="Simples"),3, IF(AND(OR(W15="EE",W15="CE"),AD15="Médio"),4, IF(AND(OR(W15="EE",W15="CE"),AD15="Complexo"),6, IF(AND(W15="SE",AD15="Simples"),4, IF(AND(W15="SE",AD15="Médio"),5, IF(AND(W15="SE",AD15="Complexo"),7,0))))))</f>
        <v>0</v>
      </c>
      <c r="AF15" s="78" t="n">
        <f aca="false">IF(AND(W15="ALI",AC15="Simples"),7, IF(AND(W15="ALI",AC15="Médio"),10, IF(AND(W15="ALI",AC15="Complexo"),15, IF(AND(W15="AIE",AC15="Simples"),5, IF(AND(W15="AIE",AC15="Médio"),7, IF(AND(W15="AIE",AC15="Complexo"),10,0))))))</f>
        <v>0</v>
      </c>
      <c r="AG15" s="81" t="n">
        <f aca="false">IF(T15="OK",Q15,( IF(U15&lt;&gt;"Manutenção em interface",IF(U15&lt;&gt;"Desenv., Manutenção e Publicação de Páginas Estáticas",(AE15+AF15)*V15,V15),V15)))</f>
        <v>0</v>
      </c>
      <c r="AH15" s="70"/>
      <c r="AJ15" s="70"/>
      <c r="AL15" s="70"/>
      <c r="AM15" s="70" t="str">
        <f aca="false">IF(AG15=0,"",IF(AG15=Q15,"OK","Divergente"))</f>
        <v/>
      </c>
    </row>
    <row r="16" s="79" customFormat="true" ht="14" hidden="false" customHeight="false" outlineLevel="0" collapsed="false">
      <c r="A16" s="67"/>
      <c r="B16" s="68"/>
      <c r="C16" s="69" t="n">
        <f aca="false">IF(B16&lt;&gt;"",VLOOKUP(B16,'Tipo Projeto'!$A$3:$B$35,2,0),0)</f>
        <v>0</v>
      </c>
      <c r="D16" s="70"/>
      <c r="E16" s="70"/>
      <c r="F16" s="71"/>
      <c r="G16" s="70"/>
      <c r="H16" s="72"/>
      <c r="I16" s="73"/>
      <c r="J16" s="74"/>
      <c r="K16" s="75"/>
      <c r="L16" s="76" t="str">
        <f aca="false">IF(G16="EE",IF(OR(AND(OR(J16=1,J16=0),H16&gt;0,H16&lt;5),AND(OR(J16=1,J16=0),H16&gt;4,H16&lt;16),AND(J16=2,H16&gt;0,H16&lt;5)),"Simples",IF(OR(AND(OR(J16=1,J16=0),H16&gt;15),AND(J16=2,H16&gt;4,H16&lt;16),AND(J16&gt;2,H16&gt;0,H16&lt;5)),"Médio",IF(OR(AND(J16=2,H16&gt;15),AND(J16&gt;2,H16&gt;4,H16&lt;16),AND(J16&gt;2,H16&gt;15)),"Complexo",""))), IF(OR(G16="CE",G16="SE"),IF(OR(AND(OR(J16=1,J16=0),H16&gt;0,H16&lt;6),AND(OR(J16=1,J16=0),H16&gt;5,H16&lt;20),AND(J16&gt;1,J16&lt;4,H16&gt;0,H16&lt;6)),"Simples",IF(OR(AND(OR(J16=1,J16=0),H16&gt;19),AND(J16&gt;1,J16&lt;4,H16&gt;5,H16&lt;20),AND(J16&gt;3,H16&gt;0,H16&lt;6)),"Médio",IF(OR(AND(J16&gt;1,J16&lt;4,H16&gt;19),AND(J16&gt;3,H16&gt;5,H16&lt;20),AND(J16&gt;3,H16&gt;19)),"Complexo",""))),""))</f>
        <v/>
      </c>
      <c r="M16" s="71" t="str">
        <f aca="false">IF(G16="ALI",IF(OR(AND(OR(J16=1,J16=0),H16&gt;0,H16&lt;20),AND(OR(J16=1,J16=0),H16&gt;19,H16&lt;51),AND(J16&gt;1,J16&lt;6,H16&gt;0,H16&lt;20)),"Simples",IF(OR(AND(OR(J16=1,J16=0),H16&gt;50),AND(J16&gt;1,J16&lt;6,H16&gt;19,H16&lt;51),AND(J16&gt;5,H16&gt;0,H16&lt;20)),"Médio",IF(OR(AND(J16&gt;1,J16&lt;6,H16&gt;50),AND(J16&gt;5,H16&gt;19,H16&lt;51),AND(J16&gt;5,H16&gt;50)),"Complexo",""))), IF(G16="AIE",IF(OR(AND(OR(J16=1, J16=0),H16&gt;0,H16&lt;20),AND(OR(J16=1, J16=0),H16&gt;19,H16&lt;51),AND(J16&gt;1,J16&lt;6,H16&gt;0,H16&lt;20)),"Simples",IF(OR(AND(OR(J16=1, J16=0),H16&gt;50),AND(J16&gt;1,J16&lt;6,H16&gt;19,H16&lt;51),AND(J16&gt;5,H16&gt;0,H16&lt;20)),"Médio",IF(OR(AND(J16&gt;1,J16&lt;6,H16&gt;50),AND(J16&gt;5,H16&gt;19,H16&lt;51),AND(J16&gt;5,H16&gt;50)),"Complexo",""))),""))</f>
        <v/>
      </c>
      <c r="N16" s="77" t="str">
        <f aca="false">IF(L16="",M16,IF(M16="",L16,""))</f>
        <v/>
      </c>
      <c r="O16" s="78" t="n">
        <f aca="false">IF(AND(OR(G16="EE",G16="CE"),N16="Simples"),3, IF(AND(OR(G16="EE",G16="CE"),N16="Médio"),4, IF(AND(OR(G16="EE",G16="CE"),N16="Complexo"),6, IF(AND(G16="SE",N16="Simples"),4, IF(AND(G16="SE",N16="Médio"),5, IF(AND(G16="SE",N16="Complexo"),7,0))))))</f>
        <v>0</v>
      </c>
      <c r="P16" s="78" t="n">
        <f aca="false">IF(AND(G16="ALI",M16="Simples"),7, IF(AND(G16="ALI",M16="Médio"),10, IF(AND(G16="ALI",M16="Complexo"),15, IF(AND(G16="AIE",M16="Simples"),5, IF(AND(G16="AIE",M16="Médio"),7, IF(AND(G16="AIE",M16="Complexo"),10,0))))))</f>
        <v>0</v>
      </c>
      <c r="Q16" s="77" t="n">
        <f aca="false">IF(B16&lt;&gt;"Manutenção em interface",IF(B16&lt;&gt;"Desenv., Manutenção e Publicação de Páginas Estáticas",(O16+P16)*C16,C16),C16)</f>
        <v>0</v>
      </c>
      <c r="R16" s="70"/>
      <c r="T16" s="80"/>
      <c r="U16" s="68"/>
      <c r="V16" s="69" t="n">
        <f aca="false">IF(U16&lt;&gt;"",VLOOKUP(U16,'Tipo Projeto'!$A$3:$B$35,2,0),0)</f>
        <v>0</v>
      </c>
      <c r="W16" s="70"/>
      <c r="X16" s="72"/>
      <c r="Y16" s="73"/>
      <c r="Z16" s="74"/>
      <c r="AA16" s="75"/>
      <c r="AB16" s="76" t="str">
        <f aca="false">IF(W16="EE",IF(OR(AND(OR(Z16=1,Z16=0),X16&gt;0,X16&lt;5),AND(OR(Z16=1,Z16=0),X16&gt;4,X16&lt;16),AND(Z16=2,X16&gt;0,X16&lt;5)),"Simples",IF(OR(AND(OR(Z16=1,Z16=0),X16&gt;15),AND(Z16=2,X16&gt;4,X16&lt;16),AND(Z16&gt;2,X16&gt;0,X16&lt;5)),"Médio",IF(OR(AND(Z16=2,X16&gt;15),AND(Z16&gt;2,X16&gt;4,X16&lt;16),AND(Z16&gt;2,X16&gt;15)),"Complexo",""))), IF(OR(W16="CE",W16="SE"),IF(OR(AND(OR(Z16=1,Z16=0),X16&gt;0,X16&lt;6),AND(OR(Z16=1,Z16=0),X16&gt;5,X16&lt;20),AND(Z16&gt;1,Z16&lt;4,X16&gt;0,X16&lt;6)),"Simples",IF(OR(AND(OR(Z16=1,Z16=0),X16&gt;19),AND(Z16&gt;1,Z16&lt;4,X16&gt;5,X16&lt;20),AND(Z16&gt;3,X16&gt;0,X16&lt;6)),"Médio",IF(OR(AND(Z16&gt;1,Z16&lt;4,X16&gt;19),AND(Z16&gt;3,X16&gt;5,X16&lt;20),AND(Z16&gt;3,X16&gt;19)),"Complexo",""))),""))</f>
        <v/>
      </c>
      <c r="AC16" s="71" t="str">
        <f aca="false">IF(W16="ALI",IF(OR(AND(OR(Z16=1,Z16=0),X16&gt;0,X16&lt;20),AND(OR(Z16=1,Z16=0),X16&gt;19,X16&lt;51),AND(Z16&gt;1,Z16&lt;6,X16&gt;0,X16&lt;20)),"Simples",IF(OR(AND(OR(Z16=1,Z16=0),X16&gt;50),AND(Z16&gt;1,Z16&lt;6,X16&gt;19,X16&lt;51),AND(Z16&gt;5,X16&gt;0,X16&lt;20)),"Médio",IF(OR(AND(Z16&gt;1,Z16&lt;6,X16&gt;50),AND(Z16&gt;5,X16&gt;19,X16&lt;51),AND(Z16&gt;5,X16&gt;50)),"Complexo",""))), IF(W16="AIE",IF(OR(AND(OR(Z16=1, Z16=0),X16&gt;0,X16&lt;20),AND(OR(Z16=1, Z16=0),X16&gt;19,X16&lt;51),AND(Z16&gt;1,Z16&lt;6,X16&gt;0,X16&lt;20)),"Simples",IF(OR(AND(OR(Z16=1, Z16=0),X16&gt;50),AND(Z16&gt;1,Z16&lt;6,X16&gt;19,X16&lt;51),AND(Z16&gt;5,X16&gt;0,X16&lt;20)),"Médio",IF(OR(AND(Z16&gt;1,Z16&lt;6,X16&gt;50),AND(Z16&gt;5,X16&gt;19,X16&lt;51),AND(Z16&gt;5,X16&gt;50)),"Complexo",""))),""))</f>
        <v/>
      </c>
      <c r="AD16" s="77" t="str">
        <f aca="false">IF(AB16="",AC16,IF(AC16="",AB16,""))</f>
        <v/>
      </c>
      <c r="AE16" s="78" t="n">
        <f aca="false">IF(AND(OR(W16="EE",W16="CE"),AD16="Simples"),3, IF(AND(OR(W16="EE",W16="CE"),AD16="Médio"),4, IF(AND(OR(W16="EE",W16="CE"),AD16="Complexo"),6, IF(AND(W16="SE",AD16="Simples"),4, IF(AND(W16="SE",AD16="Médio"),5, IF(AND(W16="SE",AD16="Complexo"),7,0))))))</f>
        <v>0</v>
      </c>
      <c r="AF16" s="78" t="n">
        <f aca="false">IF(AND(W16="ALI",AC16="Simples"),7, IF(AND(W16="ALI",AC16="Médio"),10, IF(AND(W16="ALI",AC16="Complexo"),15, IF(AND(W16="AIE",AC16="Simples"),5, IF(AND(W16="AIE",AC16="Médio"),7, IF(AND(W16="AIE",AC16="Complexo"),10,0))))))</f>
        <v>0</v>
      </c>
      <c r="AG16" s="81" t="n">
        <f aca="false">IF(T16="OK",Q16,( IF(U16&lt;&gt;"Manutenção em interface",IF(U16&lt;&gt;"Desenv., Manutenção e Publicação de Páginas Estáticas",(AE16+AF16)*V16,V16),V16)))</f>
        <v>0</v>
      </c>
      <c r="AH16" s="70"/>
      <c r="AJ16" s="70"/>
      <c r="AL16" s="70"/>
      <c r="AM16" s="70" t="str">
        <f aca="false">IF(AG16=0,"",IF(AG16=Q16,"OK","Divergente"))</f>
        <v/>
      </c>
    </row>
    <row r="17" s="79" customFormat="true" ht="14" hidden="false" customHeight="false" outlineLevel="0" collapsed="false">
      <c r="A17" s="67"/>
      <c r="B17" s="68"/>
      <c r="C17" s="69" t="n">
        <f aca="false">IF(B17&lt;&gt;"",VLOOKUP(B17,'Tipo Projeto'!$A$3:$B$35,2,0),0)</f>
        <v>0</v>
      </c>
      <c r="D17" s="70"/>
      <c r="E17" s="70"/>
      <c r="F17" s="71"/>
      <c r="G17" s="70"/>
      <c r="H17" s="72"/>
      <c r="I17" s="73"/>
      <c r="J17" s="74"/>
      <c r="K17" s="75"/>
      <c r="L17" s="76" t="str">
        <f aca="false">IF(G17="EE",IF(OR(AND(OR(J17=1,J17=0),H17&gt;0,H17&lt;5),AND(OR(J17=1,J17=0),H17&gt;4,H17&lt;16),AND(J17=2,H17&gt;0,H17&lt;5)),"Simples",IF(OR(AND(OR(J17=1,J17=0),H17&gt;15),AND(J17=2,H17&gt;4,H17&lt;16),AND(J17&gt;2,H17&gt;0,H17&lt;5)),"Médio",IF(OR(AND(J17=2,H17&gt;15),AND(J17&gt;2,H17&gt;4,H17&lt;16),AND(J17&gt;2,H17&gt;15)),"Complexo",""))), IF(OR(G17="CE",G17="SE"),IF(OR(AND(OR(J17=1,J17=0),H17&gt;0,H17&lt;6),AND(OR(J17=1,J17=0),H17&gt;5,H17&lt;20),AND(J17&gt;1,J17&lt;4,H17&gt;0,H17&lt;6)),"Simples",IF(OR(AND(OR(J17=1,J17=0),H17&gt;19),AND(J17&gt;1,J17&lt;4,H17&gt;5,H17&lt;20),AND(J17&gt;3,H17&gt;0,H17&lt;6)),"Médio",IF(OR(AND(J17&gt;1,J17&lt;4,H17&gt;19),AND(J17&gt;3,H17&gt;5,H17&lt;20),AND(J17&gt;3,H17&gt;19)),"Complexo",""))),""))</f>
        <v/>
      </c>
      <c r="M17" s="71" t="str">
        <f aca="false">IF(G17="ALI",IF(OR(AND(OR(J17=1,J17=0),H17&gt;0,H17&lt;20),AND(OR(J17=1,J17=0),H17&gt;19,H17&lt;51),AND(J17&gt;1,J17&lt;6,H17&gt;0,H17&lt;20)),"Simples",IF(OR(AND(OR(J17=1,J17=0),H17&gt;50),AND(J17&gt;1,J17&lt;6,H17&gt;19,H17&lt;51),AND(J17&gt;5,H17&gt;0,H17&lt;20)),"Médio",IF(OR(AND(J17&gt;1,J17&lt;6,H17&gt;50),AND(J17&gt;5,H17&gt;19,H17&lt;51),AND(J17&gt;5,H17&gt;50)),"Complexo",""))), IF(G17="AIE",IF(OR(AND(OR(J17=1, J17=0),H17&gt;0,H17&lt;20),AND(OR(J17=1, J17=0),H17&gt;19,H17&lt;51),AND(J17&gt;1,J17&lt;6,H17&gt;0,H17&lt;20)),"Simples",IF(OR(AND(OR(J17=1, J17=0),H17&gt;50),AND(J17&gt;1,J17&lt;6,H17&gt;19,H17&lt;51),AND(J17&gt;5,H17&gt;0,H17&lt;20)),"Médio",IF(OR(AND(J17&gt;1,J17&lt;6,H17&gt;50),AND(J17&gt;5,H17&gt;19,H17&lt;51),AND(J17&gt;5,H17&gt;50)),"Complexo",""))),""))</f>
        <v/>
      </c>
      <c r="N17" s="77" t="str">
        <f aca="false">IF(L17="",M17,IF(M17="",L17,""))</f>
        <v/>
      </c>
      <c r="O17" s="78" t="n">
        <f aca="false">IF(AND(OR(G17="EE",G17="CE"),N17="Simples"),3, IF(AND(OR(G17="EE",G17="CE"),N17="Médio"),4, IF(AND(OR(G17="EE",G17="CE"),N17="Complexo"),6, IF(AND(G17="SE",N17="Simples"),4, IF(AND(G17="SE",N17="Médio"),5, IF(AND(G17="SE",N17="Complexo"),7,0))))))</f>
        <v>0</v>
      </c>
      <c r="P17" s="78" t="n">
        <f aca="false">IF(AND(G17="ALI",M17="Simples"),7, IF(AND(G17="ALI",M17="Médio"),10, IF(AND(G17="ALI",M17="Complexo"),15, IF(AND(G17="AIE",M17="Simples"),5, IF(AND(G17="AIE",M17="Médio"),7, IF(AND(G17="AIE",M17="Complexo"),10,0))))))</f>
        <v>0</v>
      </c>
      <c r="Q17" s="77" t="n">
        <f aca="false">IF(B17&lt;&gt;"Manutenção em interface",IF(B17&lt;&gt;"Desenv., Manutenção e Publicação de Páginas Estáticas",(O17+P17)*C17,C17),C17)</f>
        <v>0</v>
      </c>
      <c r="R17" s="70"/>
      <c r="T17" s="80"/>
      <c r="U17" s="68"/>
      <c r="V17" s="69" t="n">
        <f aca="false">IF(U17&lt;&gt;"",VLOOKUP(U17,'Tipo Projeto'!$A$3:$B$35,2,0),0)</f>
        <v>0</v>
      </c>
      <c r="W17" s="70"/>
      <c r="X17" s="72"/>
      <c r="Y17" s="73"/>
      <c r="Z17" s="74"/>
      <c r="AA17" s="75"/>
      <c r="AB17" s="76" t="str">
        <f aca="false">IF(W17="EE",IF(OR(AND(OR(Z17=1,Z17=0),X17&gt;0,X17&lt;5),AND(OR(Z17=1,Z17=0),X17&gt;4,X17&lt;16),AND(Z17=2,X17&gt;0,X17&lt;5)),"Simples",IF(OR(AND(OR(Z17=1,Z17=0),X17&gt;15),AND(Z17=2,X17&gt;4,X17&lt;16),AND(Z17&gt;2,X17&gt;0,X17&lt;5)),"Médio",IF(OR(AND(Z17=2,X17&gt;15),AND(Z17&gt;2,X17&gt;4,X17&lt;16),AND(Z17&gt;2,X17&gt;15)),"Complexo",""))), IF(OR(W17="CE",W17="SE"),IF(OR(AND(OR(Z17=1,Z17=0),X17&gt;0,X17&lt;6),AND(OR(Z17=1,Z17=0),X17&gt;5,X17&lt;20),AND(Z17&gt;1,Z17&lt;4,X17&gt;0,X17&lt;6)),"Simples",IF(OR(AND(OR(Z17=1,Z17=0),X17&gt;19),AND(Z17&gt;1,Z17&lt;4,X17&gt;5,X17&lt;20),AND(Z17&gt;3,X17&gt;0,X17&lt;6)),"Médio",IF(OR(AND(Z17&gt;1,Z17&lt;4,X17&gt;19),AND(Z17&gt;3,X17&gt;5,X17&lt;20),AND(Z17&gt;3,X17&gt;19)),"Complexo",""))),""))</f>
        <v/>
      </c>
      <c r="AC17" s="71" t="str">
        <f aca="false">IF(W17="ALI",IF(OR(AND(OR(Z17=1,Z17=0),X17&gt;0,X17&lt;20),AND(OR(Z17=1,Z17=0),X17&gt;19,X17&lt;51),AND(Z17&gt;1,Z17&lt;6,X17&gt;0,X17&lt;20)),"Simples",IF(OR(AND(OR(Z17=1,Z17=0),X17&gt;50),AND(Z17&gt;1,Z17&lt;6,X17&gt;19,X17&lt;51),AND(Z17&gt;5,X17&gt;0,X17&lt;20)),"Médio",IF(OR(AND(Z17&gt;1,Z17&lt;6,X17&gt;50),AND(Z17&gt;5,X17&gt;19,X17&lt;51),AND(Z17&gt;5,X17&gt;50)),"Complexo",""))), IF(W17="AIE",IF(OR(AND(OR(Z17=1, Z17=0),X17&gt;0,X17&lt;20),AND(OR(Z17=1, Z17=0),X17&gt;19,X17&lt;51),AND(Z17&gt;1,Z17&lt;6,X17&gt;0,X17&lt;20)),"Simples",IF(OR(AND(OR(Z17=1, Z17=0),X17&gt;50),AND(Z17&gt;1,Z17&lt;6,X17&gt;19,X17&lt;51),AND(Z17&gt;5,X17&gt;0,X17&lt;20)),"Médio",IF(OR(AND(Z17&gt;1,Z17&lt;6,X17&gt;50),AND(Z17&gt;5,X17&gt;19,X17&lt;51),AND(Z17&gt;5,X17&gt;50)),"Complexo",""))),""))</f>
        <v/>
      </c>
      <c r="AD17" s="77" t="str">
        <f aca="false">IF(AB17="",AC17,IF(AC17="",AB17,""))</f>
        <v/>
      </c>
      <c r="AE17" s="78" t="n">
        <f aca="false">IF(AND(OR(W17="EE",W17="CE"),AD17="Simples"),3, IF(AND(OR(W17="EE",W17="CE"),AD17="Médio"),4, IF(AND(OR(W17="EE",W17="CE"),AD17="Complexo"),6, IF(AND(W17="SE",AD17="Simples"),4, IF(AND(W17="SE",AD17="Médio"),5, IF(AND(W17="SE",AD17="Complexo"),7,0))))))</f>
        <v>0</v>
      </c>
      <c r="AF17" s="78" t="n">
        <f aca="false">IF(AND(W17="ALI",AC17="Simples"),7, IF(AND(W17="ALI",AC17="Médio"),10, IF(AND(W17="ALI",AC17="Complexo"),15, IF(AND(W17="AIE",AC17="Simples"),5, IF(AND(W17="AIE",AC17="Médio"),7, IF(AND(W17="AIE",AC17="Complexo"),10,0))))))</f>
        <v>0</v>
      </c>
      <c r="AG17" s="81" t="n">
        <f aca="false">IF(T17="OK",Q17,( IF(U17&lt;&gt;"Manutenção em interface",IF(U17&lt;&gt;"Desenv., Manutenção e Publicação de Páginas Estáticas",(AE17+AF17)*V17,V17),V17)))</f>
        <v>0</v>
      </c>
      <c r="AH17" s="70"/>
      <c r="AJ17" s="70"/>
      <c r="AL17" s="70"/>
      <c r="AM17" s="70" t="str">
        <f aca="false">IF(AG17=0,"",IF(AG17=Q17,"OK","Divergente"))</f>
        <v/>
      </c>
    </row>
    <row r="18" s="79" customFormat="true" ht="14" hidden="false" customHeight="false" outlineLevel="0" collapsed="false">
      <c r="A18" s="67"/>
      <c r="B18" s="68"/>
      <c r="C18" s="69" t="n">
        <f aca="false">IF(B18&lt;&gt;"",VLOOKUP(B18,'Tipo Projeto'!$A$3:$B$35,2,0),0)</f>
        <v>0</v>
      </c>
      <c r="D18" s="70"/>
      <c r="E18" s="70"/>
      <c r="F18" s="71"/>
      <c r="G18" s="70"/>
      <c r="H18" s="72"/>
      <c r="I18" s="73"/>
      <c r="J18" s="74"/>
      <c r="K18" s="75"/>
      <c r="L18" s="76" t="str">
        <f aca="false">IF(G18="EE",IF(OR(AND(OR(J18=1,J18=0),H18&gt;0,H18&lt;5),AND(OR(J18=1,J18=0),H18&gt;4,H18&lt;16),AND(J18=2,H18&gt;0,H18&lt;5)),"Simples",IF(OR(AND(OR(J18=1,J18=0),H18&gt;15),AND(J18=2,H18&gt;4,H18&lt;16),AND(J18&gt;2,H18&gt;0,H18&lt;5)),"Médio",IF(OR(AND(J18=2,H18&gt;15),AND(J18&gt;2,H18&gt;4,H18&lt;16),AND(J18&gt;2,H18&gt;15)),"Complexo",""))), IF(OR(G18="CE",G18="SE"),IF(OR(AND(OR(J18=1,J18=0),H18&gt;0,H18&lt;6),AND(OR(J18=1,J18=0),H18&gt;5,H18&lt;20),AND(J18&gt;1,J18&lt;4,H18&gt;0,H18&lt;6)),"Simples",IF(OR(AND(OR(J18=1,J18=0),H18&gt;19),AND(J18&gt;1,J18&lt;4,H18&gt;5,H18&lt;20),AND(J18&gt;3,H18&gt;0,H18&lt;6)),"Médio",IF(OR(AND(J18&gt;1,J18&lt;4,H18&gt;19),AND(J18&gt;3,H18&gt;5,H18&lt;20),AND(J18&gt;3,H18&gt;19)),"Complexo",""))),""))</f>
        <v/>
      </c>
      <c r="M18" s="71" t="str">
        <f aca="false">IF(G18="ALI",IF(OR(AND(OR(J18=1,J18=0),H18&gt;0,H18&lt;20),AND(OR(J18=1,J18=0),H18&gt;19,H18&lt;51),AND(J18&gt;1,J18&lt;6,H18&gt;0,H18&lt;20)),"Simples",IF(OR(AND(OR(J18=1,J18=0),H18&gt;50),AND(J18&gt;1,J18&lt;6,H18&gt;19,H18&lt;51),AND(J18&gt;5,H18&gt;0,H18&lt;20)),"Médio",IF(OR(AND(J18&gt;1,J18&lt;6,H18&gt;50),AND(J18&gt;5,H18&gt;19,H18&lt;51),AND(J18&gt;5,H18&gt;50)),"Complexo",""))), IF(G18="AIE",IF(OR(AND(OR(J18=1, J18=0),H18&gt;0,H18&lt;20),AND(OR(J18=1, J18=0),H18&gt;19,H18&lt;51),AND(J18&gt;1,J18&lt;6,H18&gt;0,H18&lt;20)),"Simples",IF(OR(AND(OR(J18=1, J18=0),H18&gt;50),AND(J18&gt;1,J18&lt;6,H18&gt;19,H18&lt;51),AND(J18&gt;5,H18&gt;0,H18&lt;20)),"Médio",IF(OR(AND(J18&gt;1,J18&lt;6,H18&gt;50),AND(J18&gt;5,H18&gt;19,H18&lt;51),AND(J18&gt;5,H18&gt;50)),"Complexo",""))),""))</f>
        <v/>
      </c>
      <c r="N18" s="77" t="str">
        <f aca="false">IF(L18="",M18,IF(M18="",L18,""))</f>
        <v/>
      </c>
      <c r="O18" s="78" t="n">
        <f aca="false">IF(AND(OR(G18="EE",G18="CE"),N18="Simples"),3, IF(AND(OR(G18="EE",G18="CE"),N18="Médio"),4, IF(AND(OR(G18="EE",G18="CE"),N18="Complexo"),6, IF(AND(G18="SE",N18="Simples"),4, IF(AND(G18="SE",N18="Médio"),5, IF(AND(G18="SE",N18="Complexo"),7,0))))))</f>
        <v>0</v>
      </c>
      <c r="P18" s="78" t="n">
        <f aca="false">IF(AND(G18="ALI",M18="Simples"),7, IF(AND(G18="ALI",M18="Médio"),10, IF(AND(G18="ALI",M18="Complexo"),15, IF(AND(G18="AIE",M18="Simples"),5, IF(AND(G18="AIE",M18="Médio"),7, IF(AND(G18="AIE",M18="Complexo"),10,0))))))</f>
        <v>0</v>
      </c>
      <c r="Q18" s="77" t="n">
        <f aca="false">IF(B18&lt;&gt;"Manutenção em interface",IF(B18&lt;&gt;"Desenv., Manutenção e Publicação de Páginas Estáticas",(O18+P18)*C18,C18),C18)</f>
        <v>0</v>
      </c>
      <c r="R18" s="70"/>
      <c r="T18" s="80"/>
      <c r="U18" s="68"/>
      <c r="V18" s="69" t="n">
        <f aca="false">IF(U18&lt;&gt;"",VLOOKUP(U18,'Tipo Projeto'!$A$3:$B$35,2,0),0)</f>
        <v>0</v>
      </c>
      <c r="W18" s="70"/>
      <c r="X18" s="72"/>
      <c r="Y18" s="73"/>
      <c r="Z18" s="74"/>
      <c r="AA18" s="75"/>
      <c r="AB18" s="76" t="str">
        <f aca="false">IF(W18="EE",IF(OR(AND(OR(Z18=1,Z18=0),X18&gt;0,X18&lt;5),AND(OR(Z18=1,Z18=0),X18&gt;4,X18&lt;16),AND(Z18=2,X18&gt;0,X18&lt;5)),"Simples",IF(OR(AND(OR(Z18=1,Z18=0),X18&gt;15),AND(Z18=2,X18&gt;4,X18&lt;16),AND(Z18&gt;2,X18&gt;0,X18&lt;5)),"Médio",IF(OR(AND(Z18=2,X18&gt;15),AND(Z18&gt;2,X18&gt;4,X18&lt;16),AND(Z18&gt;2,X18&gt;15)),"Complexo",""))), IF(OR(W18="CE",W18="SE"),IF(OR(AND(OR(Z18=1,Z18=0),X18&gt;0,X18&lt;6),AND(OR(Z18=1,Z18=0),X18&gt;5,X18&lt;20),AND(Z18&gt;1,Z18&lt;4,X18&gt;0,X18&lt;6)),"Simples",IF(OR(AND(OR(Z18=1,Z18=0),X18&gt;19),AND(Z18&gt;1,Z18&lt;4,X18&gt;5,X18&lt;20),AND(Z18&gt;3,X18&gt;0,X18&lt;6)),"Médio",IF(OR(AND(Z18&gt;1,Z18&lt;4,X18&gt;19),AND(Z18&gt;3,X18&gt;5,X18&lt;20),AND(Z18&gt;3,X18&gt;19)),"Complexo",""))),""))</f>
        <v/>
      </c>
      <c r="AC18" s="71" t="str">
        <f aca="false">IF(W18="ALI",IF(OR(AND(OR(Z18=1,Z18=0),X18&gt;0,X18&lt;20),AND(OR(Z18=1,Z18=0),X18&gt;19,X18&lt;51),AND(Z18&gt;1,Z18&lt;6,X18&gt;0,X18&lt;20)),"Simples",IF(OR(AND(OR(Z18=1,Z18=0),X18&gt;50),AND(Z18&gt;1,Z18&lt;6,X18&gt;19,X18&lt;51),AND(Z18&gt;5,X18&gt;0,X18&lt;20)),"Médio",IF(OR(AND(Z18&gt;1,Z18&lt;6,X18&gt;50),AND(Z18&gt;5,X18&gt;19,X18&lt;51),AND(Z18&gt;5,X18&gt;50)),"Complexo",""))), IF(W18="AIE",IF(OR(AND(OR(Z18=1, Z18=0),X18&gt;0,X18&lt;20),AND(OR(Z18=1, Z18=0),X18&gt;19,X18&lt;51),AND(Z18&gt;1,Z18&lt;6,X18&gt;0,X18&lt;20)),"Simples",IF(OR(AND(OR(Z18=1, Z18=0),X18&gt;50),AND(Z18&gt;1,Z18&lt;6,X18&gt;19,X18&lt;51),AND(Z18&gt;5,X18&gt;0,X18&lt;20)),"Médio",IF(OR(AND(Z18&gt;1,Z18&lt;6,X18&gt;50),AND(Z18&gt;5,X18&gt;19,X18&lt;51),AND(Z18&gt;5,X18&gt;50)),"Complexo",""))),""))</f>
        <v/>
      </c>
      <c r="AD18" s="77" t="str">
        <f aca="false">IF(AB18="",AC18,IF(AC18="",AB18,""))</f>
        <v/>
      </c>
      <c r="AE18" s="78" t="n">
        <f aca="false">IF(AND(OR(W18="EE",W18="CE"),AD18="Simples"),3, IF(AND(OR(W18="EE",W18="CE"),AD18="Médio"),4, IF(AND(OR(W18="EE",W18="CE"),AD18="Complexo"),6, IF(AND(W18="SE",AD18="Simples"),4, IF(AND(W18="SE",AD18="Médio"),5, IF(AND(W18="SE",AD18="Complexo"),7,0))))))</f>
        <v>0</v>
      </c>
      <c r="AF18" s="78" t="n">
        <f aca="false">IF(AND(W18="ALI",AC18="Simples"),7, IF(AND(W18="ALI",AC18="Médio"),10, IF(AND(W18="ALI",AC18="Complexo"),15, IF(AND(W18="AIE",AC18="Simples"),5, IF(AND(W18="AIE",AC18="Médio"),7, IF(AND(W18="AIE",AC18="Complexo"),10,0))))))</f>
        <v>0</v>
      </c>
      <c r="AG18" s="81" t="n">
        <f aca="false">IF(T18="OK",Q18,( IF(U18&lt;&gt;"Manutenção em interface",IF(U18&lt;&gt;"Desenv., Manutenção e Publicação de Páginas Estáticas",(AE18+AF18)*V18,V18),V18)))</f>
        <v>0</v>
      </c>
      <c r="AH18" s="70"/>
      <c r="AJ18" s="70"/>
      <c r="AL18" s="70"/>
      <c r="AM18" s="70" t="str">
        <f aca="false">IF(AG18=0,"",IF(AG18=Q18,"OK","Divergente"))</f>
        <v/>
      </c>
    </row>
    <row r="19" s="79" customFormat="true" ht="14" hidden="false" customHeight="false" outlineLevel="0" collapsed="false">
      <c r="A19" s="67"/>
      <c r="B19" s="68"/>
      <c r="C19" s="69" t="n">
        <f aca="false">IF(B19&lt;&gt;"",VLOOKUP(B19,'Tipo Projeto'!$A$3:$B$35,2,0),0)</f>
        <v>0</v>
      </c>
      <c r="D19" s="70"/>
      <c r="E19" s="70"/>
      <c r="F19" s="71"/>
      <c r="G19" s="70"/>
      <c r="H19" s="72"/>
      <c r="I19" s="73"/>
      <c r="J19" s="74"/>
      <c r="K19" s="75"/>
      <c r="L19" s="76" t="str">
        <f aca="false">IF(G19="EE",IF(OR(AND(OR(J19=1,J19=0),H19&gt;0,H19&lt;5),AND(OR(J19=1,J19=0),H19&gt;4,H19&lt;16),AND(J19=2,H19&gt;0,H19&lt;5)),"Simples",IF(OR(AND(OR(J19=1,J19=0),H19&gt;15),AND(J19=2,H19&gt;4,H19&lt;16),AND(J19&gt;2,H19&gt;0,H19&lt;5)),"Médio",IF(OR(AND(J19=2,H19&gt;15),AND(J19&gt;2,H19&gt;4,H19&lt;16),AND(J19&gt;2,H19&gt;15)),"Complexo",""))), IF(OR(G19="CE",G19="SE"),IF(OR(AND(OR(J19=1,J19=0),H19&gt;0,H19&lt;6),AND(OR(J19=1,J19=0),H19&gt;5,H19&lt;20),AND(J19&gt;1,J19&lt;4,H19&gt;0,H19&lt;6)),"Simples",IF(OR(AND(OR(J19=1,J19=0),H19&gt;19),AND(J19&gt;1,J19&lt;4,H19&gt;5,H19&lt;20),AND(J19&gt;3,H19&gt;0,H19&lt;6)),"Médio",IF(OR(AND(J19&gt;1,J19&lt;4,H19&gt;19),AND(J19&gt;3,H19&gt;5,H19&lt;20),AND(J19&gt;3,H19&gt;19)),"Complexo",""))),""))</f>
        <v/>
      </c>
      <c r="M19" s="71" t="str">
        <f aca="false">IF(G19="ALI",IF(OR(AND(OR(J19=1,J19=0),H19&gt;0,H19&lt;20),AND(OR(J19=1,J19=0),H19&gt;19,H19&lt;51),AND(J19&gt;1,J19&lt;6,H19&gt;0,H19&lt;20)),"Simples",IF(OR(AND(OR(J19=1,J19=0),H19&gt;50),AND(J19&gt;1,J19&lt;6,H19&gt;19,H19&lt;51),AND(J19&gt;5,H19&gt;0,H19&lt;20)),"Médio",IF(OR(AND(J19&gt;1,J19&lt;6,H19&gt;50),AND(J19&gt;5,H19&gt;19,H19&lt;51),AND(J19&gt;5,H19&gt;50)),"Complexo",""))), IF(G19="AIE",IF(OR(AND(OR(J19=1, J19=0),H19&gt;0,H19&lt;20),AND(OR(J19=1, J19=0),H19&gt;19,H19&lt;51),AND(J19&gt;1,J19&lt;6,H19&gt;0,H19&lt;20)),"Simples",IF(OR(AND(OR(J19=1, J19=0),H19&gt;50),AND(J19&gt;1,J19&lt;6,H19&gt;19,H19&lt;51),AND(J19&gt;5,H19&gt;0,H19&lt;20)),"Médio",IF(OR(AND(J19&gt;1,J19&lt;6,H19&gt;50),AND(J19&gt;5,H19&gt;19,H19&lt;51),AND(J19&gt;5,H19&gt;50)),"Complexo",""))),""))</f>
        <v/>
      </c>
      <c r="N19" s="77" t="str">
        <f aca="false">IF(L19="",M19,IF(M19="",L19,""))</f>
        <v/>
      </c>
      <c r="O19" s="78" t="n">
        <f aca="false">IF(AND(OR(G19="EE",G19="CE"),N19="Simples"),3, IF(AND(OR(G19="EE",G19="CE"),N19="Médio"),4, IF(AND(OR(G19="EE",G19="CE"),N19="Complexo"),6, IF(AND(G19="SE",N19="Simples"),4, IF(AND(G19="SE",N19="Médio"),5, IF(AND(G19="SE",N19="Complexo"),7,0))))))</f>
        <v>0</v>
      </c>
      <c r="P19" s="78" t="n">
        <f aca="false">IF(AND(G19="ALI",M19="Simples"),7, IF(AND(G19="ALI",M19="Médio"),10, IF(AND(G19="ALI",M19="Complexo"),15, IF(AND(G19="AIE",M19="Simples"),5, IF(AND(G19="AIE",M19="Médio"),7, IF(AND(G19="AIE",M19="Complexo"),10,0))))))</f>
        <v>0</v>
      </c>
      <c r="Q19" s="77" t="n">
        <f aca="false">IF(B19&lt;&gt;"Manutenção em interface",IF(B19&lt;&gt;"Desenv., Manutenção e Publicação de Páginas Estáticas",(O19+P19)*C19,C19),C19)</f>
        <v>0</v>
      </c>
      <c r="R19" s="70"/>
      <c r="T19" s="80"/>
      <c r="U19" s="68"/>
      <c r="V19" s="69" t="n">
        <f aca="false">IF(U19&lt;&gt;"",VLOOKUP(U19,'Tipo Projeto'!$A$3:$B$35,2,0),0)</f>
        <v>0</v>
      </c>
      <c r="W19" s="70"/>
      <c r="X19" s="72"/>
      <c r="Y19" s="73"/>
      <c r="Z19" s="74"/>
      <c r="AA19" s="75"/>
      <c r="AB19" s="76" t="str">
        <f aca="false">IF(W19="EE",IF(OR(AND(OR(Z19=1,Z19=0),X19&gt;0,X19&lt;5),AND(OR(Z19=1,Z19=0),X19&gt;4,X19&lt;16),AND(Z19=2,X19&gt;0,X19&lt;5)),"Simples",IF(OR(AND(OR(Z19=1,Z19=0),X19&gt;15),AND(Z19=2,X19&gt;4,X19&lt;16),AND(Z19&gt;2,X19&gt;0,X19&lt;5)),"Médio",IF(OR(AND(Z19=2,X19&gt;15),AND(Z19&gt;2,X19&gt;4,X19&lt;16),AND(Z19&gt;2,X19&gt;15)),"Complexo",""))), IF(OR(W19="CE",W19="SE"),IF(OR(AND(OR(Z19=1,Z19=0),X19&gt;0,X19&lt;6),AND(OR(Z19=1,Z19=0),X19&gt;5,X19&lt;20),AND(Z19&gt;1,Z19&lt;4,X19&gt;0,X19&lt;6)),"Simples",IF(OR(AND(OR(Z19=1,Z19=0),X19&gt;19),AND(Z19&gt;1,Z19&lt;4,X19&gt;5,X19&lt;20),AND(Z19&gt;3,X19&gt;0,X19&lt;6)),"Médio",IF(OR(AND(Z19&gt;1,Z19&lt;4,X19&gt;19),AND(Z19&gt;3,X19&gt;5,X19&lt;20),AND(Z19&gt;3,X19&gt;19)),"Complexo",""))),""))</f>
        <v/>
      </c>
      <c r="AC19" s="71" t="str">
        <f aca="false">IF(W19="ALI",IF(OR(AND(OR(Z19=1,Z19=0),X19&gt;0,X19&lt;20),AND(OR(Z19=1,Z19=0),X19&gt;19,X19&lt;51),AND(Z19&gt;1,Z19&lt;6,X19&gt;0,X19&lt;20)),"Simples",IF(OR(AND(OR(Z19=1,Z19=0),X19&gt;50),AND(Z19&gt;1,Z19&lt;6,X19&gt;19,X19&lt;51),AND(Z19&gt;5,X19&gt;0,X19&lt;20)),"Médio",IF(OR(AND(Z19&gt;1,Z19&lt;6,X19&gt;50),AND(Z19&gt;5,X19&gt;19,X19&lt;51),AND(Z19&gt;5,X19&gt;50)),"Complexo",""))), IF(W19="AIE",IF(OR(AND(OR(Z19=1, Z19=0),X19&gt;0,X19&lt;20),AND(OR(Z19=1, Z19=0),X19&gt;19,X19&lt;51),AND(Z19&gt;1,Z19&lt;6,X19&gt;0,X19&lt;20)),"Simples",IF(OR(AND(OR(Z19=1, Z19=0),X19&gt;50),AND(Z19&gt;1,Z19&lt;6,X19&gt;19,X19&lt;51),AND(Z19&gt;5,X19&gt;0,X19&lt;20)),"Médio",IF(OR(AND(Z19&gt;1,Z19&lt;6,X19&gt;50),AND(Z19&gt;5,X19&gt;19,X19&lt;51),AND(Z19&gt;5,X19&gt;50)),"Complexo",""))),""))</f>
        <v/>
      </c>
      <c r="AD19" s="77" t="str">
        <f aca="false">IF(AB19="",AC19,IF(AC19="",AB19,""))</f>
        <v/>
      </c>
      <c r="AE19" s="78" t="n">
        <f aca="false">IF(AND(OR(W19="EE",W19="CE"),AD19="Simples"),3, IF(AND(OR(W19="EE",W19="CE"),AD19="Médio"),4, IF(AND(OR(W19="EE",W19="CE"),AD19="Complexo"),6, IF(AND(W19="SE",AD19="Simples"),4, IF(AND(W19="SE",AD19="Médio"),5, IF(AND(W19="SE",AD19="Complexo"),7,0))))))</f>
        <v>0</v>
      </c>
      <c r="AF19" s="78" t="n">
        <f aca="false">IF(AND(W19="ALI",AC19="Simples"),7, IF(AND(W19="ALI",AC19="Médio"),10, IF(AND(W19="ALI",AC19="Complexo"),15, IF(AND(W19="AIE",AC19="Simples"),5, IF(AND(W19="AIE",AC19="Médio"),7, IF(AND(W19="AIE",AC19="Complexo"),10,0))))))</f>
        <v>0</v>
      </c>
      <c r="AG19" s="81" t="n">
        <f aca="false">IF(T19="OK",Q19,( IF(U19&lt;&gt;"Manutenção em interface",IF(U19&lt;&gt;"Desenv., Manutenção e Publicação de Páginas Estáticas",(AE19+AF19)*V19,V19),V19)))</f>
        <v>0</v>
      </c>
      <c r="AH19" s="70"/>
      <c r="AJ19" s="70"/>
      <c r="AL19" s="70"/>
      <c r="AM19" s="70" t="str">
        <f aca="false">IF(AG19=0,"",IF(AG19=Q19,"OK","Divergente"))</f>
        <v/>
      </c>
    </row>
    <row r="20" s="79" customFormat="true" ht="14" hidden="false" customHeight="false" outlineLevel="0" collapsed="false">
      <c r="A20" s="67"/>
      <c r="B20" s="68"/>
      <c r="C20" s="69" t="n">
        <f aca="false">IF(B20&lt;&gt;"",VLOOKUP(B20,'Tipo Projeto'!$A$3:$B$35,2,0),0)</f>
        <v>0</v>
      </c>
      <c r="D20" s="70"/>
      <c r="E20" s="70"/>
      <c r="F20" s="71"/>
      <c r="G20" s="70"/>
      <c r="H20" s="72"/>
      <c r="I20" s="73"/>
      <c r="J20" s="74"/>
      <c r="K20" s="75"/>
      <c r="L20" s="76" t="str">
        <f aca="false">IF(G20="EE",IF(OR(AND(OR(J20=1,J20=0),H20&gt;0,H20&lt;5),AND(OR(J20=1,J20=0),H20&gt;4,H20&lt;16),AND(J20=2,H20&gt;0,H20&lt;5)),"Simples",IF(OR(AND(OR(J20=1,J20=0),H20&gt;15),AND(J20=2,H20&gt;4,H20&lt;16),AND(J20&gt;2,H20&gt;0,H20&lt;5)),"Médio",IF(OR(AND(J20=2,H20&gt;15),AND(J20&gt;2,H20&gt;4,H20&lt;16),AND(J20&gt;2,H20&gt;15)),"Complexo",""))), IF(OR(G20="CE",G20="SE"),IF(OR(AND(OR(J20=1,J20=0),H20&gt;0,H20&lt;6),AND(OR(J20=1,J20=0),H20&gt;5,H20&lt;20),AND(J20&gt;1,J20&lt;4,H20&gt;0,H20&lt;6)),"Simples",IF(OR(AND(OR(J20=1,J20=0),H20&gt;19),AND(J20&gt;1,J20&lt;4,H20&gt;5,H20&lt;20),AND(J20&gt;3,H20&gt;0,H20&lt;6)),"Médio",IF(OR(AND(J20&gt;1,J20&lt;4,H20&gt;19),AND(J20&gt;3,H20&gt;5,H20&lt;20),AND(J20&gt;3,H20&gt;19)),"Complexo",""))),""))</f>
        <v/>
      </c>
      <c r="M20" s="71" t="str">
        <f aca="false">IF(G20="ALI",IF(OR(AND(OR(J20=1,J20=0),H20&gt;0,H20&lt;20),AND(OR(J20=1,J20=0),H20&gt;19,H20&lt;51),AND(J20&gt;1,J20&lt;6,H20&gt;0,H20&lt;20)),"Simples",IF(OR(AND(OR(J20=1,J20=0),H20&gt;50),AND(J20&gt;1,J20&lt;6,H20&gt;19,H20&lt;51),AND(J20&gt;5,H20&gt;0,H20&lt;20)),"Médio",IF(OR(AND(J20&gt;1,J20&lt;6,H20&gt;50),AND(J20&gt;5,H20&gt;19,H20&lt;51),AND(J20&gt;5,H20&gt;50)),"Complexo",""))), IF(G20="AIE",IF(OR(AND(OR(J20=1, J20=0),H20&gt;0,H20&lt;20),AND(OR(J20=1, J20=0),H20&gt;19,H20&lt;51),AND(J20&gt;1,J20&lt;6,H20&gt;0,H20&lt;20)),"Simples",IF(OR(AND(OR(J20=1, J20=0),H20&gt;50),AND(J20&gt;1,J20&lt;6,H20&gt;19,H20&lt;51),AND(J20&gt;5,H20&gt;0,H20&lt;20)),"Médio",IF(OR(AND(J20&gt;1,J20&lt;6,H20&gt;50),AND(J20&gt;5,H20&gt;19,H20&lt;51),AND(J20&gt;5,H20&gt;50)),"Complexo",""))),""))</f>
        <v/>
      </c>
      <c r="N20" s="77" t="str">
        <f aca="false">IF(L20="",M20,IF(M20="",L20,""))</f>
        <v/>
      </c>
      <c r="O20" s="78" t="n">
        <f aca="false">IF(AND(OR(G20="EE",G20="CE"),N20="Simples"),3, IF(AND(OR(G20="EE",G20="CE"),N20="Médio"),4, IF(AND(OR(G20="EE",G20="CE"),N20="Complexo"),6, IF(AND(G20="SE",N20="Simples"),4, IF(AND(G20="SE",N20="Médio"),5, IF(AND(G20="SE",N20="Complexo"),7,0))))))</f>
        <v>0</v>
      </c>
      <c r="P20" s="78" t="n">
        <f aca="false">IF(AND(G20="ALI",M20="Simples"),7, IF(AND(G20="ALI",M20="Médio"),10, IF(AND(G20="ALI",M20="Complexo"),15, IF(AND(G20="AIE",M20="Simples"),5, IF(AND(G20="AIE",M20="Médio"),7, IF(AND(G20="AIE",M20="Complexo"),10,0))))))</f>
        <v>0</v>
      </c>
      <c r="Q20" s="77" t="n">
        <f aca="false">IF(B20&lt;&gt;"Manutenção em interface",IF(B20&lt;&gt;"Desenv., Manutenção e Publicação de Páginas Estáticas",(O20+P20)*C20,C20),C20)</f>
        <v>0</v>
      </c>
      <c r="R20" s="70"/>
      <c r="T20" s="80"/>
      <c r="U20" s="68"/>
      <c r="V20" s="69" t="n">
        <f aca="false">IF(U20&lt;&gt;"",VLOOKUP(U20,'Tipo Projeto'!$A$3:$B$35,2,0),0)</f>
        <v>0</v>
      </c>
      <c r="W20" s="70"/>
      <c r="X20" s="72"/>
      <c r="Y20" s="73"/>
      <c r="Z20" s="74"/>
      <c r="AA20" s="75"/>
      <c r="AB20" s="76" t="str">
        <f aca="false">IF(W20="EE",IF(OR(AND(OR(Z20=1,Z20=0),X20&gt;0,X20&lt;5),AND(OR(Z20=1,Z20=0),X20&gt;4,X20&lt;16),AND(Z20=2,X20&gt;0,X20&lt;5)),"Simples",IF(OR(AND(OR(Z20=1,Z20=0),X20&gt;15),AND(Z20=2,X20&gt;4,X20&lt;16),AND(Z20&gt;2,X20&gt;0,X20&lt;5)),"Médio",IF(OR(AND(Z20=2,X20&gt;15),AND(Z20&gt;2,X20&gt;4,X20&lt;16),AND(Z20&gt;2,X20&gt;15)),"Complexo",""))), IF(OR(W20="CE",W20="SE"),IF(OR(AND(OR(Z20=1,Z20=0),X20&gt;0,X20&lt;6),AND(OR(Z20=1,Z20=0),X20&gt;5,X20&lt;20),AND(Z20&gt;1,Z20&lt;4,X20&gt;0,X20&lt;6)),"Simples",IF(OR(AND(OR(Z20=1,Z20=0),X20&gt;19),AND(Z20&gt;1,Z20&lt;4,X20&gt;5,X20&lt;20),AND(Z20&gt;3,X20&gt;0,X20&lt;6)),"Médio",IF(OR(AND(Z20&gt;1,Z20&lt;4,X20&gt;19),AND(Z20&gt;3,X20&gt;5,X20&lt;20),AND(Z20&gt;3,X20&gt;19)),"Complexo",""))),""))</f>
        <v/>
      </c>
      <c r="AC20" s="71" t="str">
        <f aca="false">IF(W20="ALI",IF(OR(AND(OR(Z20=1,Z20=0),X20&gt;0,X20&lt;20),AND(OR(Z20=1,Z20=0),X20&gt;19,X20&lt;51),AND(Z20&gt;1,Z20&lt;6,X20&gt;0,X20&lt;20)),"Simples",IF(OR(AND(OR(Z20=1,Z20=0),X20&gt;50),AND(Z20&gt;1,Z20&lt;6,X20&gt;19,X20&lt;51),AND(Z20&gt;5,X20&gt;0,X20&lt;20)),"Médio",IF(OR(AND(Z20&gt;1,Z20&lt;6,X20&gt;50),AND(Z20&gt;5,X20&gt;19,X20&lt;51),AND(Z20&gt;5,X20&gt;50)),"Complexo",""))), IF(W20="AIE",IF(OR(AND(OR(Z20=1, Z20=0),X20&gt;0,X20&lt;20),AND(OR(Z20=1, Z20=0),X20&gt;19,X20&lt;51),AND(Z20&gt;1,Z20&lt;6,X20&gt;0,X20&lt;20)),"Simples",IF(OR(AND(OR(Z20=1, Z20=0),X20&gt;50),AND(Z20&gt;1,Z20&lt;6,X20&gt;19,X20&lt;51),AND(Z20&gt;5,X20&gt;0,X20&lt;20)),"Médio",IF(OR(AND(Z20&gt;1,Z20&lt;6,X20&gt;50),AND(Z20&gt;5,X20&gt;19,X20&lt;51),AND(Z20&gt;5,X20&gt;50)),"Complexo",""))),""))</f>
        <v/>
      </c>
      <c r="AD20" s="77" t="str">
        <f aca="false">IF(AB20="",AC20,IF(AC20="",AB20,""))</f>
        <v/>
      </c>
      <c r="AE20" s="78" t="n">
        <f aca="false">IF(AND(OR(W20="EE",W20="CE"),AD20="Simples"),3, IF(AND(OR(W20="EE",W20="CE"),AD20="Médio"),4, IF(AND(OR(W20="EE",W20="CE"),AD20="Complexo"),6, IF(AND(W20="SE",AD20="Simples"),4, IF(AND(W20="SE",AD20="Médio"),5, IF(AND(W20="SE",AD20="Complexo"),7,0))))))</f>
        <v>0</v>
      </c>
      <c r="AF20" s="78" t="n">
        <f aca="false">IF(AND(W20="ALI",AC20="Simples"),7, IF(AND(W20="ALI",AC20="Médio"),10, IF(AND(W20="ALI",AC20="Complexo"),15, IF(AND(W20="AIE",AC20="Simples"),5, IF(AND(W20="AIE",AC20="Médio"),7, IF(AND(W20="AIE",AC20="Complexo"),10,0))))))</f>
        <v>0</v>
      </c>
      <c r="AG20" s="81" t="n">
        <f aca="false">IF(T20="OK",Q20,( IF(U20&lt;&gt;"Manutenção em interface",IF(U20&lt;&gt;"Desenv., Manutenção e Publicação de Páginas Estáticas",(AE20+AF20)*V20,V20),V20)))</f>
        <v>0</v>
      </c>
      <c r="AH20" s="70"/>
      <c r="AJ20" s="70"/>
      <c r="AL20" s="70"/>
      <c r="AM20" s="70" t="str">
        <f aca="false">IF(AG20=0,"",IF(AG20=Q20,"OK","Divergente"))</f>
        <v/>
      </c>
    </row>
    <row r="21" s="79" customFormat="true" ht="14" hidden="false" customHeight="false" outlineLevel="0" collapsed="false">
      <c r="A21" s="67"/>
      <c r="B21" s="68"/>
      <c r="C21" s="69" t="n">
        <f aca="false">IF(B21&lt;&gt;"",VLOOKUP(B21,'Tipo Projeto'!$A$3:$B$35,2,0),0)</f>
        <v>0</v>
      </c>
      <c r="D21" s="70"/>
      <c r="E21" s="70"/>
      <c r="F21" s="71"/>
      <c r="G21" s="70"/>
      <c r="H21" s="72"/>
      <c r="I21" s="73"/>
      <c r="J21" s="74"/>
      <c r="K21" s="75"/>
      <c r="L21" s="76" t="str">
        <f aca="false">IF(G21="EE",IF(OR(AND(OR(J21=1,J21=0),H21&gt;0,H21&lt;5),AND(OR(J21=1,J21=0),H21&gt;4,H21&lt;16),AND(J21=2,H21&gt;0,H21&lt;5)),"Simples",IF(OR(AND(OR(J21=1,J21=0),H21&gt;15),AND(J21=2,H21&gt;4,H21&lt;16),AND(J21&gt;2,H21&gt;0,H21&lt;5)),"Médio",IF(OR(AND(J21=2,H21&gt;15),AND(J21&gt;2,H21&gt;4,H21&lt;16),AND(J21&gt;2,H21&gt;15)),"Complexo",""))), IF(OR(G21="CE",G21="SE"),IF(OR(AND(OR(J21=1,J21=0),H21&gt;0,H21&lt;6),AND(OR(J21=1,J21=0),H21&gt;5,H21&lt;20),AND(J21&gt;1,J21&lt;4,H21&gt;0,H21&lt;6)),"Simples",IF(OR(AND(OR(J21=1,J21=0),H21&gt;19),AND(J21&gt;1,J21&lt;4,H21&gt;5,H21&lt;20),AND(J21&gt;3,H21&gt;0,H21&lt;6)),"Médio",IF(OR(AND(J21&gt;1,J21&lt;4,H21&gt;19),AND(J21&gt;3,H21&gt;5,H21&lt;20),AND(J21&gt;3,H21&gt;19)),"Complexo",""))),""))</f>
        <v/>
      </c>
      <c r="M21" s="71" t="str">
        <f aca="false">IF(G21="ALI",IF(OR(AND(OR(J21=1,J21=0),H21&gt;0,H21&lt;20),AND(OR(J21=1,J21=0),H21&gt;19,H21&lt;51),AND(J21&gt;1,J21&lt;6,H21&gt;0,H21&lt;20)),"Simples",IF(OR(AND(OR(J21=1,J21=0),H21&gt;50),AND(J21&gt;1,J21&lt;6,H21&gt;19,H21&lt;51),AND(J21&gt;5,H21&gt;0,H21&lt;20)),"Médio",IF(OR(AND(J21&gt;1,J21&lt;6,H21&gt;50),AND(J21&gt;5,H21&gt;19,H21&lt;51),AND(J21&gt;5,H21&gt;50)),"Complexo",""))), IF(G21="AIE",IF(OR(AND(OR(J21=1, J21=0),H21&gt;0,H21&lt;20),AND(OR(J21=1, J21=0),H21&gt;19,H21&lt;51),AND(J21&gt;1,J21&lt;6,H21&gt;0,H21&lt;20)),"Simples",IF(OR(AND(OR(J21=1, J21=0),H21&gt;50),AND(J21&gt;1,J21&lt;6,H21&gt;19,H21&lt;51),AND(J21&gt;5,H21&gt;0,H21&lt;20)),"Médio",IF(OR(AND(J21&gt;1,J21&lt;6,H21&gt;50),AND(J21&gt;5,H21&gt;19,H21&lt;51),AND(J21&gt;5,H21&gt;50)),"Complexo",""))),""))</f>
        <v/>
      </c>
      <c r="N21" s="77" t="str">
        <f aca="false">IF(L21="",M21,IF(M21="",L21,""))</f>
        <v/>
      </c>
      <c r="O21" s="78" t="n">
        <f aca="false">IF(AND(OR(G21="EE",G21="CE"),N21="Simples"),3, IF(AND(OR(G21="EE",G21="CE"),N21="Médio"),4, IF(AND(OR(G21="EE",G21="CE"),N21="Complexo"),6, IF(AND(G21="SE",N21="Simples"),4, IF(AND(G21="SE",N21="Médio"),5, IF(AND(G21="SE",N21="Complexo"),7,0))))))</f>
        <v>0</v>
      </c>
      <c r="P21" s="78" t="n">
        <f aca="false">IF(AND(G21="ALI",M21="Simples"),7, IF(AND(G21="ALI",M21="Médio"),10, IF(AND(G21="ALI",M21="Complexo"),15, IF(AND(G21="AIE",M21="Simples"),5, IF(AND(G21="AIE",M21="Médio"),7, IF(AND(G21="AIE",M21="Complexo"),10,0))))))</f>
        <v>0</v>
      </c>
      <c r="Q21" s="77" t="n">
        <f aca="false">IF(B21&lt;&gt;"Manutenção em interface",IF(B21&lt;&gt;"Desenv., Manutenção e Publicação de Páginas Estáticas",(O21+P21)*C21,C21),C21)</f>
        <v>0</v>
      </c>
      <c r="R21" s="70"/>
      <c r="T21" s="80"/>
      <c r="U21" s="68"/>
      <c r="V21" s="69" t="n">
        <f aca="false">IF(U21&lt;&gt;"",VLOOKUP(U21,'Tipo Projeto'!$A$3:$B$35,2,0),0)</f>
        <v>0</v>
      </c>
      <c r="W21" s="70"/>
      <c r="X21" s="72"/>
      <c r="Y21" s="73"/>
      <c r="Z21" s="74"/>
      <c r="AA21" s="75"/>
      <c r="AB21" s="76" t="str">
        <f aca="false">IF(W21="EE",IF(OR(AND(OR(Z21=1,Z21=0),X21&gt;0,X21&lt;5),AND(OR(Z21=1,Z21=0),X21&gt;4,X21&lt;16),AND(Z21=2,X21&gt;0,X21&lt;5)),"Simples",IF(OR(AND(OR(Z21=1,Z21=0),X21&gt;15),AND(Z21=2,X21&gt;4,X21&lt;16),AND(Z21&gt;2,X21&gt;0,X21&lt;5)),"Médio",IF(OR(AND(Z21=2,X21&gt;15),AND(Z21&gt;2,X21&gt;4,X21&lt;16),AND(Z21&gt;2,X21&gt;15)),"Complexo",""))), IF(OR(W21="CE",W21="SE"),IF(OR(AND(OR(Z21=1,Z21=0),X21&gt;0,X21&lt;6),AND(OR(Z21=1,Z21=0),X21&gt;5,X21&lt;20),AND(Z21&gt;1,Z21&lt;4,X21&gt;0,X21&lt;6)),"Simples",IF(OR(AND(OR(Z21=1,Z21=0),X21&gt;19),AND(Z21&gt;1,Z21&lt;4,X21&gt;5,X21&lt;20),AND(Z21&gt;3,X21&gt;0,X21&lt;6)),"Médio",IF(OR(AND(Z21&gt;1,Z21&lt;4,X21&gt;19),AND(Z21&gt;3,X21&gt;5,X21&lt;20),AND(Z21&gt;3,X21&gt;19)),"Complexo",""))),""))</f>
        <v/>
      </c>
      <c r="AC21" s="71" t="str">
        <f aca="false">IF(W21="ALI",IF(OR(AND(OR(Z21=1,Z21=0),X21&gt;0,X21&lt;20),AND(OR(Z21=1,Z21=0),X21&gt;19,X21&lt;51),AND(Z21&gt;1,Z21&lt;6,X21&gt;0,X21&lt;20)),"Simples",IF(OR(AND(OR(Z21=1,Z21=0),X21&gt;50),AND(Z21&gt;1,Z21&lt;6,X21&gt;19,X21&lt;51),AND(Z21&gt;5,X21&gt;0,X21&lt;20)),"Médio",IF(OR(AND(Z21&gt;1,Z21&lt;6,X21&gt;50),AND(Z21&gt;5,X21&gt;19,X21&lt;51),AND(Z21&gt;5,X21&gt;50)),"Complexo",""))), IF(W21="AIE",IF(OR(AND(OR(Z21=1, Z21=0),X21&gt;0,X21&lt;20),AND(OR(Z21=1, Z21=0),X21&gt;19,X21&lt;51),AND(Z21&gt;1,Z21&lt;6,X21&gt;0,X21&lt;20)),"Simples",IF(OR(AND(OR(Z21=1, Z21=0),X21&gt;50),AND(Z21&gt;1,Z21&lt;6,X21&gt;19,X21&lt;51),AND(Z21&gt;5,X21&gt;0,X21&lt;20)),"Médio",IF(OR(AND(Z21&gt;1,Z21&lt;6,X21&gt;50),AND(Z21&gt;5,X21&gt;19,X21&lt;51),AND(Z21&gt;5,X21&gt;50)),"Complexo",""))),""))</f>
        <v/>
      </c>
      <c r="AD21" s="77" t="str">
        <f aca="false">IF(AB21="",AC21,IF(AC21="",AB21,""))</f>
        <v/>
      </c>
      <c r="AE21" s="78" t="n">
        <f aca="false">IF(AND(OR(W21="EE",W21="CE"),AD21="Simples"),3, IF(AND(OR(W21="EE",W21="CE"),AD21="Médio"),4, IF(AND(OR(W21="EE",W21="CE"),AD21="Complexo"),6, IF(AND(W21="SE",AD21="Simples"),4, IF(AND(W21="SE",AD21="Médio"),5, IF(AND(W21="SE",AD21="Complexo"),7,0))))))</f>
        <v>0</v>
      </c>
      <c r="AF21" s="78" t="n">
        <f aca="false">IF(AND(W21="ALI",AC21="Simples"),7, IF(AND(W21="ALI",AC21="Médio"),10, IF(AND(W21="ALI",AC21="Complexo"),15, IF(AND(W21="AIE",AC21="Simples"),5, IF(AND(W21="AIE",AC21="Médio"),7, IF(AND(W21="AIE",AC21="Complexo"),10,0))))))</f>
        <v>0</v>
      </c>
      <c r="AG21" s="81" t="n">
        <f aca="false">IF(T21="OK",Q21,( IF(U21&lt;&gt;"Manutenção em interface",IF(U21&lt;&gt;"Desenv., Manutenção e Publicação de Páginas Estáticas",(AE21+AF21)*V21,V21),V21)))</f>
        <v>0</v>
      </c>
      <c r="AH21" s="70"/>
      <c r="AJ21" s="70"/>
      <c r="AL21" s="70"/>
      <c r="AM21" s="70" t="str">
        <f aca="false">IF(AG21=0,"",IF(AG21=Q21,"OK","Divergente"))</f>
        <v/>
      </c>
    </row>
    <row r="22" s="79" customFormat="true" ht="14" hidden="false" customHeight="false" outlineLevel="0" collapsed="false">
      <c r="A22" s="67"/>
      <c r="B22" s="68"/>
      <c r="C22" s="69" t="n">
        <f aca="false">IF(B22&lt;&gt;"",VLOOKUP(B22,'Tipo Projeto'!$A$3:$B$35,2,0),0)</f>
        <v>0</v>
      </c>
      <c r="D22" s="70"/>
      <c r="E22" s="70"/>
      <c r="F22" s="71"/>
      <c r="G22" s="70"/>
      <c r="H22" s="72"/>
      <c r="I22" s="73"/>
      <c r="J22" s="74"/>
      <c r="K22" s="75"/>
      <c r="L22" s="76" t="str">
        <f aca="false">IF(G22="EE",IF(OR(AND(OR(J22=1,J22=0),H22&gt;0,H22&lt;5),AND(OR(J22=1,J22=0),H22&gt;4,H22&lt;16),AND(J22=2,H22&gt;0,H22&lt;5)),"Simples",IF(OR(AND(OR(J22=1,J22=0),H22&gt;15),AND(J22=2,H22&gt;4,H22&lt;16),AND(J22&gt;2,H22&gt;0,H22&lt;5)),"Médio",IF(OR(AND(J22=2,H22&gt;15),AND(J22&gt;2,H22&gt;4,H22&lt;16),AND(J22&gt;2,H22&gt;15)),"Complexo",""))), IF(OR(G22="CE",G22="SE"),IF(OR(AND(OR(J22=1,J22=0),H22&gt;0,H22&lt;6),AND(OR(J22=1,J22=0),H22&gt;5,H22&lt;20),AND(J22&gt;1,J22&lt;4,H22&gt;0,H22&lt;6)),"Simples",IF(OR(AND(OR(J22=1,J22=0),H22&gt;19),AND(J22&gt;1,J22&lt;4,H22&gt;5,H22&lt;20),AND(J22&gt;3,H22&gt;0,H22&lt;6)),"Médio",IF(OR(AND(J22&gt;1,J22&lt;4,H22&gt;19),AND(J22&gt;3,H22&gt;5,H22&lt;20),AND(J22&gt;3,H22&gt;19)),"Complexo",""))),""))</f>
        <v/>
      </c>
      <c r="M22" s="71" t="str">
        <f aca="false">IF(G22="ALI",IF(OR(AND(OR(J22=1,J22=0),H22&gt;0,H22&lt;20),AND(OR(J22=1,J22=0),H22&gt;19,H22&lt;51),AND(J22&gt;1,J22&lt;6,H22&gt;0,H22&lt;20)),"Simples",IF(OR(AND(OR(J22=1,J22=0),H22&gt;50),AND(J22&gt;1,J22&lt;6,H22&gt;19,H22&lt;51),AND(J22&gt;5,H22&gt;0,H22&lt;20)),"Médio",IF(OR(AND(J22&gt;1,J22&lt;6,H22&gt;50),AND(J22&gt;5,H22&gt;19,H22&lt;51),AND(J22&gt;5,H22&gt;50)),"Complexo",""))), IF(G22="AIE",IF(OR(AND(OR(J22=1, J22=0),H22&gt;0,H22&lt;20),AND(OR(J22=1, J22=0),H22&gt;19,H22&lt;51),AND(J22&gt;1,J22&lt;6,H22&gt;0,H22&lt;20)),"Simples",IF(OR(AND(OR(J22=1, J22=0),H22&gt;50),AND(J22&gt;1,J22&lt;6,H22&gt;19,H22&lt;51),AND(J22&gt;5,H22&gt;0,H22&lt;20)),"Médio",IF(OR(AND(J22&gt;1,J22&lt;6,H22&gt;50),AND(J22&gt;5,H22&gt;19,H22&lt;51),AND(J22&gt;5,H22&gt;50)),"Complexo",""))),""))</f>
        <v/>
      </c>
      <c r="N22" s="77" t="str">
        <f aca="false">IF(L22="",M22,IF(M22="",L22,""))</f>
        <v/>
      </c>
      <c r="O22" s="78" t="n">
        <f aca="false">IF(AND(OR(G22="EE",G22="CE"),N22="Simples"),3, IF(AND(OR(G22="EE",G22="CE"),N22="Médio"),4, IF(AND(OR(G22="EE",G22="CE"),N22="Complexo"),6, IF(AND(G22="SE",N22="Simples"),4, IF(AND(G22="SE",N22="Médio"),5, IF(AND(G22="SE",N22="Complexo"),7,0))))))</f>
        <v>0</v>
      </c>
      <c r="P22" s="78" t="n">
        <f aca="false">IF(AND(G22="ALI",M22="Simples"),7, IF(AND(G22="ALI",M22="Médio"),10, IF(AND(G22="ALI",M22="Complexo"),15, IF(AND(G22="AIE",M22="Simples"),5, IF(AND(G22="AIE",M22="Médio"),7, IF(AND(G22="AIE",M22="Complexo"),10,0))))))</f>
        <v>0</v>
      </c>
      <c r="Q22" s="77" t="n">
        <f aca="false">IF(B22&lt;&gt;"Manutenção em interface",IF(B22&lt;&gt;"Desenv., Manutenção e Publicação de Páginas Estáticas",(O22+P22)*C22,C22),C22)</f>
        <v>0</v>
      </c>
      <c r="R22" s="70"/>
      <c r="T22" s="80"/>
      <c r="U22" s="68"/>
      <c r="V22" s="69" t="n">
        <f aca="false">IF(U22&lt;&gt;"",VLOOKUP(U22,'Tipo Projeto'!$A$3:$B$35,2,0),0)</f>
        <v>0</v>
      </c>
      <c r="W22" s="70"/>
      <c r="X22" s="72"/>
      <c r="Y22" s="73"/>
      <c r="Z22" s="74"/>
      <c r="AA22" s="75"/>
      <c r="AB22" s="76" t="str">
        <f aca="false">IF(W22="EE",IF(OR(AND(OR(Z22=1,Z22=0),X22&gt;0,X22&lt;5),AND(OR(Z22=1,Z22=0),X22&gt;4,X22&lt;16),AND(Z22=2,X22&gt;0,X22&lt;5)),"Simples",IF(OR(AND(OR(Z22=1,Z22=0),X22&gt;15),AND(Z22=2,X22&gt;4,X22&lt;16),AND(Z22&gt;2,X22&gt;0,X22&lt;5)),"Médio",IF(OR(AND(Z22=2,X22&gt;15),AND(Z22&gt;2,X22&gt;4,X22&lt;16),AND(Z22&gt;2,X22&gt;15)),"Complexo",""))), IF(OR(W22="CE",W22="SE"),IF(OR(AND(OR(Z22=1,Z22=0),X22&gt;0,X22&lt;6),AND(OR(Z22=1,Z22=0),X22&gt;5,X22&lt;20),AND(Z22&gt;1,Z22&lt;4,X22&gt;0,X22&lt;6)),"Simples",IF(OR(AND(OR(Z22=1,Z22=0),X22&gt;19),AND(Z22&gt;1,Z22&lt;4,X22&gt;5,X22&lt;20),AND(Z22&gt;3,X22&gt;0,X22&lt;6)),"Médio",IF(OR(AND(Z22&gt;1,Z22&lt;4,X22&gt;19),AND(Z22&gt;3,X22&gt;5,X22&lt;20),AND(Z22&gt;3,X22&gt;19)),"Complexo",""))),""))</f>
        <v/>
      </c>
      <c r="AC22" s="71" t="str">
        <f aca="false">IF(W22="ALI",IF(OR(AND(OR(Z22=1,Z22=0),X22&gt;0,X22&lt;20),AND(OR(Z22=1,Z22=0),X22&gt;19,X22&lt;51),AND(Z22&gt;1,Z22&lt;6,X22&gt;0,X22&lt;20)),"Simples",IF(OR(AND(OR(Z22=1,Z22=0),X22&gt;50),AND(Z22&gt;1,Z22&lt;6,X22&gt;19,X22&lt;51),AND(Z22&gt;5,X22&gt;0,X22&lt;20)),"Médio",IF(OR(AND(Z22&gt;1,Z22&lt;6,X22&gt;50),AND(Z22&gt;5,X22&gt;19,X22&lt;51),AND(Z22&gt;5,X22&gt;50)),"Complexo",""))), IF(W22="AIE",IF(OR(AND(OR(Z22=1, Z22=0),X22&gt;0,X22&lt;20),AND(OR(Z22=1, Z22=0),X22&gt;19,X22&lt;51),AND(Z22&gt;1,Z22&lt;6,X22&gt;0,X22&lt;20)),"Simples",IF(OR(AND(OR(Z22=1, Z22=0),X22&gt;50),AND(Z22&gt;1,Z22&lt;6,X22&gt;19,X22&lt;51),AND(Z22&gt;5,X22&gt;0,X22&lt;20)),"Médio",IF(OR(AND(Z22&gt;1,Z22&lt;6,X22&gt;50),AND(Z22&gt;5,X22&gt;19,X22&lt;51),AND(Z22&gt;5,X22&gt;50)),"Complexo",""))),""))</f>
        <v/>
      </c>
      <c r="AD22" s="77" t="str">
        <f aca="false">IF(AB22="",AC22,IF(AC22="",AB22,""))</f>
        <v/>
      </c>
      <c r="AE22" s="78" t="n">
        <f aca="false">IF(AND(OR(W22="EE",W22="CE"),AD22="Simples"),3, IF(AND(OR(W22="EE",W22="CE"),AD22="Médio"),4, IF(AND(OR(W22="EE",W22="CE"),AD22="Complexo"),6, IF(AND(W22="SE",AD22="Simples"),4, IF(AND(W22="SE",AD22="Médio"),5, IF(AND(W22="SE",AD22="Complexo"),7,0))))))</f>
        <v>0</v>
      </c>
      <c r="AF22" s="78" t="n">
        <f aca="false">IF(AND(W22="ALI",AC22="Simples"),7, IF(AND(W22="ALI",AC22="Médio"),10, IF(AND(W22="ALI",AC22="Complexo"),15, IF(AND(W22="AIE",AC22="Simples"),5, IF(AND(W22="AIE",AC22="Médio"),7, IF(AND(W22="AIE",AC22="Complexo"),10,0))))))</f>
        <v>0</v>
      </c>
      <c r="AG22" s="81" t="n">
        <f aca="false">IF(T22="OK",Q22,( IF(U22&lt;&gt;"Manutenção em interface",IF(U22&lt;&gt;"Desenv., Manutenção e Publicação de Páginas Estáticas",(AE22+AF22)*V22,V22),V22)))</f>
        <v>0</v>
      </c>
      <c r="AH22" s="70"/>
      <c r="AJ22" s="70"/>
      <c r="AL22" s="70"/>
      <c r="AM22" s="70" t="str">
        <f aca="false">IF(AG22=0,"",IF(AG22=Q22,"OK","Divergente"))</f>
        <v/>
      </c>
    </row>
    <row r="23" s="79" customFormat="true" ht="14" hidden="false" customHeight="false" outlineLevel="0" collapsed="false">
      <c r="A23" s="67"/>
      <c r="B23" s="68"/>
      <c r="C23" s="69" t="n">
        <f aca="false">IF(B23&lt;&gt;"",VLOOKUP(B23,'Tipo Projeto'!$A$3:$B$35,2,0),0)</f>
        <v>0</v>
      </c>
      <c r="D23" s="70"/>
      <c r="E23" s="70"/>
      <c r="F23" s="71"/>
      <c r="G23" s="70"/>
      <c r="H23" s="72"/>
      <c r="I23" s="73"/>
      <c r="J23" s="74"/>
      <c r="K23" s="75"/>
      <c r="L23" s="76" t="str">
        <f aca="false">IF(G23="EE",IF(OR(AND(OR(J23=1,J23=0),H23&gt;0,H23&lt;5),AND(OR(J23=1,J23=0),H23&gt;4,H23&lt;16),AND(J23=2,H23&gt;0,H23&lt;5)),"Simples",IF(OR(AND(OR(J23=1,J23=0),H23&gt;15),AND(J23=2,H23&gt;4,H23&lt;16),AND(J23&gt;2,H23&gt;0,H23&lt;5)),"Médio",IF(OR(AND(J23=2,H23&gt;15),AND(J23&gt;2,H23&gt;4,H23&lt;16),AND(J23&gt;2,H23&gt;15)),"Complexo",""))), IF(OR(G23="CE",G23="SE"),IF(OR(AND(OR(J23=1,J23=0),H23&gt;0,H23&lt;6),AND(OR(J23=1,J23=0),H23&gt;5,H23&lt;20),AND(J23&gt;1,J23&lt;4,H23&gt;0,H23&lt;6)),"Simples",IF(OR(AND(OR(J23=1,J23=0),H23&gt;19),AND(J23&gt;1,J23&lt;4,H23&gt;5,H23&lt;20),AND(J23&gt;3,H23&gt;0,H23&lt;6)),"Médio",IF(OR(AND(J23&gt;1,J23&lt;4,H23&gt;19),AND(J23&gt;3,H23&gt;5,H23&lt;20),AND(J23&gt;3,H23&gt;19)),"Complexo",""))),""))</f>
        <v/>
      </c>
      <c r="M23" s="71" t="str">
        <f aca="false">IF(G23="ALI",IF(OR(AND(OR(J23=1,J23=0),H23&gt;0,H23&lt;20),AND(OR(J23=1,J23=0),H23&gt;19,H23&lt;51),AND(J23&gt;1,J23&lt;6,H23&gt;0,H23&lt;20)),"Simples",IF(OR(AND(OR(J23=1,J23=0),H23&gt;50),AND(J23&gt;1,J23&lt;6,H23&gt;19,H23&lt;51),AND(J23&gt;5,H23&gt;0,H23&lt;20)),"Médio",IF(OR(AND(J23&gt;1,J23&lt;6,H23&gt;50),AND(J23&gt;5,H23&gt;19,H23&lt;51),AND(J23&gt;5,H23&gt;50)),"Complexo",""))), IF(G23="AIE",IF(OR(AND(OR(J23=1, J23=0),H23&gt;0,H23&lt;20),AND(OR(J23=1, J23=0),H23&gt;19,H23&lt;51),AND(J23&gt;1,J23&lt;6,H23&gt;0,H23&lt;20)),"Simples",IF(OR(AND(OR(J23=1, J23=0),H23&gt;50),AND(J23&gt;1,J23&lt;6,H23&gt;19,H23&lt;51),AND(J23&gt;5,H23&gt;0,H23&lt;20)),"Médio",IF(OR(AND(J23&gt;1,J23&lt;6,H23&gt;50),AND(J23&gt;5,H23&gt;19,H23&lt;51),AND(J23&gt;5,H23&gt;50)),"Complexo",""))),""))</f>
        <v/>
      </c>
      <c r="N23" s="77" t="str">
        <f aca="false">IF(L23="",M23,IF(M23="",L23,""))</f>
        <v/>
      </c>
      <c r="O23" s="78" t="n">
        <f aca="false">IF(AND(OR(G23="EE",G23="CE"),N23="Simples"),3, IF(AND(OR(G23="EE",G23="CE"),N23="Médio"),4, IF(AND(OR(G23="EE",G23="CE"),N23="Complexo"),6, IF(AND(G23="SE",N23="Simples"),4, IF(AND(G23="SE",N23="Médio"),5, IF(AND(G23="SE",N23="Complexo"),7,0))))))</f>
        <v>0</v>
      </c>
      <c r="P23" s="78" t="n">
        <f aca="false">IF(AND(G23="ALI",M23="Simples"),7, IF(AND(G23="ALI",M23="Médio"),10, IF(AND(G23="ALI",M23="Complexo"),15, IF(AND(G23="AIE",M23="Simples"),5, IF(AND(G23="AIE",M23="Médio"),7, IF(AND(G23="AIE",M23="Complexo"),10,0))))))</f>
        <v>0</v>
      </c>
      <c r="Q23" s="77" t="n">
        <f aca="false">IF(B23&lt;&gt;"Manutenção em interface",IF(B23&lt;&gt;"Desenv., Manutenção e Publicação de Páginas Estáticas",(O23+P23)*C23,C23),C23)</f>
        <v>0</v>
      </c>
      <c r="R23" s="70"/>
      <c r="T23" s="80"/>
      <c r="U23" s="68"/>
      <c r="V23" s="69" t="n">
        <f aca="false">IF(U23&lt;&gt;"",VLOOKUP(U23,'Tipo Projeto'!$A$3:$B$35,2,0),0)</f>
        <v>0</v>
      </c>
      <c r="W23" s="70"/>
      <c r="X23" s="72"/>
      <c r="Y23" s="73"/>
      <c r="Z23" s="74"/>
      <c r="AA23" s="75"/>
      <c r="AB23" s="76" t="str">
        <f aca="false">IF(W23="EE",IF(OR(AND(OR(Z23=1,Z23=0),X23&gt;0,X23&lt;5),AND(OR(Z23=1,Z23=0),X23&gt;4,X23&lt;16),AND(Z23=2,X23&gt;0,X23&lt;5)),"Simples",IF(OR(AND(OR(Z23=1,Z23=0),X23&gt;15),AND(Z23=2,X23&gt;4,X23&lt;16),AND(Z23&gt;2,X23&gt;0,X23&lt;5)),"Médio",IF(OR(AND(Z23=2,X23&gt;15),AND(Z23&gt;2,X23&gt;4,X23&lt;16),AND(Z23&gt;2,X23&gt;15)),"Complexo",""))), IF(OR(W23="CE",W23="SE"),IF(OR(AND(OR(Z23=1,Z23=0),X23&gt;0,X23&lt;6),AND(OR(Z23=1,Z23=0),X23&gt;5,X23&lt;20),AND(Z23&gt;1,Z23&lt;4,X23&gt;0,X23&lt;6)),"Simples",IF(OR(AND(OR(Z23=1,Z23=0),X23&gt;19),AND(Z23&gt;1,Z23&lt;4,X23&gt;5,X23&lt;20),AND(Z23&gt;3,X23&gt;0,X23&lt;6)),"Médio",IF(OR(AND(Z23&gt;1,Z23&lt;4,X23&gt;19),AND(Z23&gt;3,X23&gt;5,X23&lt;20),AND(Z23&gt;3,X23&gt;19)),"Complexo",""))),""))</f>
        <v/>
      </c>
      <c r="AC23" s="71" t="str">
        <f aca="false">IF(W23="ALI",IF(OR(AND(OR(Z23=1,Z23=0),X23&gt;0,X23&lt;20),AND(OR(Z23=1,Z23=0),X23&gt;19,X23&lt;51),AND(Z23&gt;1,Z23&lt;6,X23&gt;0,X23&lt;20)),"Simples",IF(OR(AND(OR(Z23=1,Z23=0),X23&gt;50),AND(Z23&gt;1,Z23&lt;6,X23&gt;19,X23&lt;51),AND(Z23&gt;5,X23&gt;0,X23&lt;20)),"Médio",IF(OR(AND(Z23&gt;1,Z23&lt;6,X23&gt;50),AND(Z23&gt;5,X23&gt;19,X23&lt;51),AND(Z23&gt;5,X23&gt;50)),"Complexo",""))), IF(W23="AIE",IF(OR(AND(OR(Z23=1, Z23=0),X23&gt;0,X23&lt;20),AND(OR(Z23=1, Z23=0),X23&gt;19,X23&lt;51),AND(Z23&gt;1,Z23&lt;6,X23&gt;0,X23&lt;20)),"Simples",IF(OR(AND(OR(Z23=1, Z23=0),X23&gt;50),AND(Z23&gt;1,Z23&lt;6,X23&gt;19,X23&lt;51),AND(Z23&gt;5,X23&gt;0,X23&lt;20)),"Médio",IF(OR(AND(Z23&gt;1,Z23&lt;6,X23&gt;50),AND(Z23&gt;5,X23&gt;19,X23&lt;51),AND(Z23&gt;5,X23&gt;50)),"Complexo",""))),""))</f>
        <v/>
      </c>
      <c r="AD23" s="77" t="str">
        <f aca="false">IF(AB23="",AC23,IF(AC23="",AB23,""))</f>
        <v/>
      </c>
      <c r="AE23" s="78" t="n">
        <f aca="false">IF(AND(OR(W23="EE",W23="CE"),AD23="Simples"),3, IF(AND(OR(W23="EE",W23="CE"),AD23="Médio"),4, IF(AND(OR(W23="EE",W23="CE"),AD23="Complexo"),6, IF(AND(W23="SE",AD23="Simples"),4, IF(AND(W23="SE",AD23="Médio"),5, IF(AND(W23="SE",AD23="Complexo"),7,0))))))</f>
        <v>0</v>
      </c>
      <c r="AF23" s="78" t="n">
        <f aca="false">IF(AND(W23="ALI",AC23="Simples"),7, IF(AND(W23="ALI",AC23="Médio"),10, IF(AND(W23="ALI",AC23="Complexo"),15, IF(AND(W23="AIE",AC23="Simples"),5, IF(AND(W23="AIE",AC23="Médio"),7, IF(AND(W23="AIE",AC23="Complexo"),10,0))))))</f>
        <v>0</v>
      </c>
      <c r="AG23" s="81" t="n">
        <f aca="false">IF(T23="OK",Q23,( IF(U23&lt;&gt;"Manutenção em interface",IF(U23&lt;&gt;"Desenv., Manutenção e Publicação de Páginas Estáticas",(AE23+AF23)*V23,V23),V23)))</f>
        <v>0</v>
      </c>
      <c r="AH23" s="70"/>
      <c r="AJ23" s="70"/>
      <c r="AL23" s="70"/>
      <c r="AM23" s="70" t="str">
        <f aca="false">IF(AG23=0,"",IF(AG23=Q23,"OK","Divergente"))</f>
        <v/>
      </c>
    </row>
    <row r="24" s="79" customFormat="true" ht="14" hidden="false" customHeight="false" outlineLevel="0" collapsed="false">
      <c r="A24" s="67"/>
      <c r="B24" s="68"/>
      <c r="C24" s="69" t="n">
        <f aca="false">IF(B24&lt;&gt;"",VLOOKUP(B24,'Tipo Projeto'!$A$3:$B$35,2,0),0)</f>
        <v>0</v>
      </c>
      <c r="D24" s="70"/>
      <c r="E24" s="70"/>
      <c r="F24" s="71"/>
      <c r="G24" s="70"/>
      <c r="H24" s="72"/>
      <c r="I24" s="73"/>
      <c r="J24" s="74"/>
      <c r="K24" s="75"/>
      <c r="L24" s="76" t="str">
        <f aca="false">IF(G24="EE",IF(OR(AND(OR(J24=1,J24=0),H24&gt;0,H24&lt;5),AND(OR(J24=1,J24=0),H24&gt;4,H24&lt;16),AND(J24=2,H24&gt;0,H24&lt;5)),"Simples",IF(OR(AND(OR(J24=1,J24=0),H24&gt;15),AND(J24=2,H24&gt;4,H24&lt;16),AND(J24&gt;2,H24&gt;0,H24&lt;5)),"Médio",IF(OR(AND(J24=2,H24&gt;15),AND(J24&gt;2,H24&gt;4,H24&lt;16),AND(J24&gt;2,H24&gt;15)),"Complexo",""))), IF(OR(G24="CE",G24="SE"),IF(OR(AND(OR(J24=1,J24=0),H24&gt;0,H24&lt;6),AND(OR(J24=1,J24=0),H24&gt;5,H24&lt;20),AND(J24&gt;1,J24&lt;4,H24&gt;0,H24&lt;6)),"Simples",IF(OR(AND(OR(J24=1,J24=0),H24&gt;19),AND(J24&gt;1,J24&lt;4,H24&gt;5,H24&lt;20),AND(J24&gt;3,H24&gt;0,H24&lt;6)),"Médio",IF(OR(AND(J24&gt;1,J24&lt;4,H24&gt;19),AND(J24&gt;3,H24&gt;5,H24&lt;20),AND(J24&gt;3,H24&gt;19)),"Complexo",""))),""))</f>
        <v/>
      </c>
      <c r="M24" s="71" t="str">
        <f aca="false">IF(G24="ALI",IF(OR(AND(OR(J24=1,J24=0),H24&gt;0,H24&lt;20),AND(OR(J24=1,J24=0),H24&gt;19,H24&lt;51),AND(J24&gt;1,J24&lt;6,H24&gt;0,H24&lt;20)),"Simples",IF(OR(AND(OR(J24=1,J24=0),H24&gt;50),AND(J24&gt;1,J24&lt;6,H24&gt;19,H24&lt;51),AND(J24&gt;5,H24&gt;0,H24&lt;20)),"Médio",IF(OR(AND(J24&gt;1,J24&lt;6,H24&gt;50),AND(J24&gt;5,H24&gt;19,H24&lt;51),AND(J24&gt;5,H24&gt;50)),"Complexo",""))), IF(G24="AIE",IF(OR(AND(OR(J24=1, J24=0),H24&gt;0,H24&lt;20),AND(OR(J24=1, J24=0),H24&gt;19,H24&lt;51),AND(J24&gt;1,J24&lt;6,H24&gt;0,H24&lt;20)),"Simples",IF(OR(AND(OR(J24=1, J24=0),H24&gt;50),AND(J24&gt;1,J24&lt;6,H24&gt;19,H24&lt;51),AND(J24&gt;5,H24&gt;0,H24&lt;20)),"Médio",IF(OR(AND(J24&gt;1,J24&lt;6,H24&gt;50),AND(J24&gt;5,H24&gt;19,H24&lt;51),AND(J24&gt;5,H24&gt;50)),"Complexo",""))),""))</f>
        <v/>
      </c>
      <c r="N24" s="77" t="str">
        <f aca="false">IF(L24="",M24,IF(M24="",L24,""))</f>
        <v/>
      </c>
      <c r="O24" s="78" t="n">
        <f aca="false">IF(AND(OR(G24="EE",G24="CE"),N24="Simples"),3, IF(AND(OR(G24="EE",G24="CE"),N24="Médio"),4, IF(AND(OR(G24="EE",G24="CE"),N24="Complexo"),6, IF(AND(G24="SE",N24="Simples"),4, IF(AND(G24="SE",N24="Médio"),5, IF(AND(G24="SE",N24="Complexo"),7,0))))))</f>
        <v>0</v>
      </c>
      <c r="P24" s="78" t="n">
        <f aca="false">IF(AND(G24="ALI",M24="Simples"),7, IF(AND(G24="ALI",M24="Médio"),10, IF(AND(G24="ALI",M24="Complexo"),15, IF(AND(G24="AIE",M24="Simples"),5, IF(AND(G24="AIE",M24="Médio"),7, IF(AND(G24="AIE",M24="Complexo"),10,0))))))</f>
        <v>0</v>
      </c>
      <c r="Q24" s="77" t="n">
        <f aca="false">IF(B24&lt;&gt;"Manutenção em interface",IF(B24&lt;&gt;"Desenv., Manutenção e Publicação de Páginas Estáticas",(O24+P24)*C24,C24),C24)</f>
        <v>0</v>
      </c>
      <c r="R24" s="70"/>
      <c r="T24" s="80"/>
      <c r="U24" s="68"/>
      <c r="V24" s="69" t="n">
        <f aca="false">IF(U24&lt;&gt;"",VLOOKUP(U24,'Tipo Projeto'!$A$3:$B$35,2,0),0)</f>
        <v>0</v>
      </c>
      <c r="W24" s="70"/>
      <c r="X24" s="72"/>
      <c r="Y24" s="73"/>
      <c r="Z24" s="74"/>
      <c r="AA24" s="75"/>
      <c r="AB24" s="76" t="str">
        <f aca="false">IF(W24="EE",IF(OR(AND(OR(Z24=1,Z24=0),X24&gt;0,X24&lt;5),AND(OR(Z24=1,Z24=0),X24&gt;4,X24&lt;16),AND(Z24=2,X24&gt;0,X24&lt;5)),"Simples",IF(OR(AND(OR(Z24=1,Z24=0),X24&gt;15),AND(Z24=2,X24&gt;4,X24&lt;16),AND(Z24&gt;2,X24&gt;0,X24&lt;5)),"Médio",IF(OR(AND(Z24=2,X24&gt;15),AND(Z24&gt;2,X24&gt;4,X24&lt;16),AND(Z24&gt;2,X24&gt;15)),"Complexo",""))), IF(OR(W24="CE",W24="SE"),IF(OR(AND(OR(Z24=1,Z24=0),X24&gt;0,X24&lt;6),AND(OR(Z24=1,Z24=0),X24&gt;5,X24&lt;20),AND(Z24&gt;1,Z24&lt;4,X24&gt;0,X24&lt;6)),"Simples",IF(OR(AND(OR(Z24=1,Z24=0),X24&gt;19),AND(Z24&gt;1,Z24&lt;4,X24&gt;5,X24&lt;20),AND(Z24&gt;3,X24&gt;0,X24&lt;6)),"Médio",IF(OR(AND(Z24&gt;1,Z24&lt;4,X24&gt;19),AND(Z24&gt;3,X24&gt;5,X24&lt;20),AND(Z24&gt;3,X24&gt;19)),"Complexo",""))),""))</f>
        <v/>
      </c>
      <c r="AC24" s="71" t="str">
        <f aca="false">IF(W24="ALI",IF(OR(AND(OR(Z24=1,Z24=0),X24&gt;0,X24&lt;20),AND(OR(Z24=1,Z24=0),X24&gt;19,X24&lt;51),AND(Z24&gt;1,Z24&lt;6,X24&gt;0,X24&lt;20)),"Simples",IF(OR(AND(OR(Z24=1,Z24=0),X24&gt;50),AND(Z24&gt;1,Z24&lt;6,X24&gt;19,X24&lt;51),AND(Z24&gt;5,X24&gt;0,X24&lt;20)),"Médio",IF(OR(AND(Z24&gt;1,Z24&lt;6,X24&gt;50),AND(Z24&gt;5,X24&gt;19,X24&lt;51),AND(Z24&gt;5,X24&gt;50)),"Complexo",""))), IF(W24="AIE",IF(OR(AND(OR(Z24=1, Z24=0),X24&gt;0,X24&lt;20),AND(OR(Z24=1, Z24=0),X24&gt;19,X24&lt;51),AND(Z24&gt;1,Z24&lt;6,X24&gt;0,X24&lt;20)),"Simples",IF(OR(AND(OR(Z24=1, Z24=0),X24&gt;50),AND(Z24&gt;1,Z24&lt;6,X24&gt;19,X24&lt;51),AND(Z24&gt;5,X24&gt;0,X24&lt;20)),"Médio",IF(OR(AND(Z24&gt;1,Z24&lt;6,X24&gt;50),AND(Z24&gt;5,X24&gt;19,X24&lt;51),AND(Z24&gt;5,X24&gt;50)),"Complexo",""))),""))</f>
        <v/>
      </c>
      <c r="AD24" s="77" t="str">
        <f aca="false">IF(AB24="",AC24,IF(AC24="",AB24,""))</f>
        <v/>
      </c>
      <c r="AE24" s="78" t="n">
        <f aca="false">IF(AND(OR(W24="EE",W24="CE"),AD24="Simples"),3, IF(AND(OR(W24="EE",W24="CE"),AD24="Médio"),4, IF(AND(OR(W24="EE",W24="CE"),AD24="Complexo"),6, IF(AND(W24="SE",AD24="Simples"),4, IF(AND(W24="SE",AD24="Médio"),5, IF(AND(W24="SE",AD24="Complexo"),7,0))))))</f>
        <v>0</v>
      </c>
      <c r="AF24" s="78" t="n">
        <f aca="false">IF(AND(W24="ALI",AC24="Simples"),7, IF(AND(W24="ALI",AC24="Médio"),10, IF(AND(W24="ALI",AC24="Complexo"),15, IF(AND(W24="AIE",AC24="Simples"),5, IF(AND(W24="AIE",AC24="Médio"),7, IF(AND(W24="AIE",AC24="Complexo"),10,0))))))</f>
        <v>0</v>
      </c>
      <c r="AG24" s="81" t="n">
        <f aca="false">IF(T24="OK",Q24,( IF(U24&lt;&gt;"Manutenção em interface",IF(U24&lt;&gt;"Desenv., Manutenção e Publicação de Páginas Estáticas",(AE24+AF24)*V24,V24),V24)))</f>
        <v>0</v>
      </c>
      <c r="AH24" s="70"/>
      <c r="AJ24" s="70"/>
      <c r="AL24" s="70"/>
      <c r="AM24" s="70" t="str">
        <f aca="false">IF(AG24=0,"",IF(AG24=Q24,"OK","Divergente"))</f>
        <v/>
      </c>
    </row>
    <row r="25" s="79" customFormat="true" ht="14" hidden="false" customHeight="false" outlineLevel="0" collapsed="false">
      <c r="A25" s="67"/>
      <c r="B25" s="68"/>
      <c r="C25" s="69" t="n">
        <f aca="false">IF(B25&lt;&gt;"",VLOOKUP(B25,'Tipo Projeto'!$A$3:$B$35,2,0),0)</f>
        <v>0</v>
      </c>
      <c r="D25" s="70"/>
      <c r="E25" s="70"/>
      <c r="F25" s="71"/>
      <c r="G25" s="70"/>
      <c r="H25" s="72"/>
      <c r="I25" s="73"/>
      <c r="J25" s="74"/>
      <c r="K25" s="75"/>
      <c r="L25" s="76" t="str">
        <f aca="false">IF(G25="EE",IF(OR(AND(OR(J25=1,J25=0),H25&gt;0,H25&lt;5),AND(OR(J25=1,J25=0),H25&gt;4,H25&lt;16),AND(J25=2,H25&gt;0,H25&lt;5)),"Simples",IF(OR(AND(OR(J25=1,J25=0),H25&gt;15),AND(J25=2,H25&gt;4,H25&lt;16),AND(J25&gt;2,H25&gt;0,H25&lt;5)),"Médio",IF(OR(AND(J25=2,H25&gt;15),AND(J25&gt;2,H25&gt;4,H25&lt;16),AND(J25&gt;2,H25&gt;15)),"Complexo",""))), IF(OR(G25="CE",G25="SE"),IF(OR(AND(OR(J25=1,J25=0),H25&gt;0,H25&lt;6),AND(OR(J25=1,J25=0),H25&gt;5,H25&lt;20),AND(J25&gt;1,J25&lt;4,H25&gt;0,H25&lt;6)),"Simples",IF(OR(AND(OR(J25=1,J25=0),H25&gt;19),AND(J25&gt;1,J25&lt;4,H25&gt;5,H25&lt;20),AND(J25&gt;3,H25&gt;0,H25&lt;6)),"Médio",IF(OR(AND(J25&gt;1,J25&lt;4,H25&gt;19),AND(J25&gt;3,H25&gt;5,H25&lt;20),AND(J25&gt;3,H25&gt;19)),"Complexo",""))),""))</f>
        <v/>
      </c>
      <c r="M25" s="71" t="str">
        <f aca="false">IF(G25="ALI",IF(OR(AND(OR(J25=1,J25=0),H25&gt;0,H25&lt;20),AND(OR(J25=1,J25=0),H25&gt;19,H25&lt;51),AND(J25&gt;1,J25&lt;6,H25&gt;0,H25&lt;20)),"Simples",IF(OR(AND(OR(J25=1,J25=0),H25&gt;50),AND(J25&gt;1,J25&lt;6,H25&gt;19,H25&lt;51),AND(J25&gt;5,H25&gt;0,H25&lt;20)),"Médio",IF(OR(AND(J25&gt;1,J25&lt;6,H25&gt;50),AND(J25&gt;5,H25&gt;19,H25&lt;51),AND(J25&gt;5,H25&gt;50)),"Complexo",""))), IF(G25="AIE",IF(OR(AND(OR(J25=1, J25=0),H25&gt;0,H25&lt;20),AND(OR(J25=1, J25=0),H25&gt;19,H25&lt;51),AND(J25&gt;1,J25&lt;6,H25&gt;0,H25&lt;20)),"Simples",IF(OR(AND(OR(J25=1, J25=0),H25&gt;50),AND(J25&gt;1,J25&lt;6,H25&gt;19,H25&lt;51),AND(J25&gt;5,H25&gt;0,H25&lt;20)),"Médio",IF(OR(AND(J25&gt;1,J25&lt;6,H25&gt;50),AND(J25&gt;5,H25&gt;19,H25&lt;51),AND(J25&gt;5,H25&gt;50)),"Complexo",""))),""))</f>
        <v/>
      </c>
      <c r="N25" s="77" t="str">
        <f aca="false">IF(L25="",M25,IF(M25="",L25,""))</f>
        <v/>
      </c>
      <c r="O25" s="78" t="n">
        <f aca="false">IF(AND(OR(G25="EE",G25="CE"),N25="Simples"),3, IF(AND(OR(G25="EE",G25="CE"),N25="Médio"),4, IF(AND(OR(G25="EE",G25="CE"),N25="Complexo"),6, IF(AND(G25="SE",N25="Simples"),4, IF(AND(G25="SE",N25="Médio"),5, IF(AND(G25="SE",N25="Complexo"),7,0))))))</f>
        <v>0</v>
      </c>
      <c r="P25" s="78" t="n">
        <f aca="false">IF(AND(G25="ALI",M25="Simples"),7, IF(AND(G25="ALI",M25="Médio"),10, IF(AND(G25="ALI",M25="Complexo"),15, IF(AND(G25="AIE",M25="Simples"),5, IF(AND(G25="AIE",M25="Médio"),7, IF(AND(G25="AIE",M25="Complexo"),10,0))))))</f>
        <v>0</v>
      </c>
      <c r="Q25" s="77" t="n">
        <f aca="false">IF(B25&lt;&gt;"Manutenção em interface",IF(B25&lt;&gt;"Desenv., Manutenção e Publicação de Páginas Estáticas",(O25+P25)*C25,C25),C25)</f>
        <v>0</v>
      </c>
      <c r="R25" s="70"/>
      <c r="T25" s="80"/>
      <c r="U25" s="68"/>
      <c r="V25" s="69" t="n">
        <f aca="false">IF(U25&lt;&gt;"",VLOOKUP(U25,'Tipo Projeto'!$A$3:$B$35,2,0),0)</f>
        <v>0</v>
      </c>
      <c r="W25" s="70"/>
      <c r="X25" s="72"/>
      <c r="Y25" s="73"/>
      <c r="Z25" s="74"/>
      <c r="AA25" s="75"/>
      <c r="AB25" s="76" t="str">
        <f aca="false">IF(W25="EE",IF(OR(AND(OR(Z25=1,Z25=0),X25&gt;0,X25&lt;5),AND(OR(Z25=1,Z25=0),X25&gt;4,X25&lt;16),AND(Z25=2,X25&gt;0,X25&lt;5)),"Simples",IF(OR(AND(OR(Z25=1,Z25=0),X25&gt;15),AND(Z25=2,X25&gt;4,X25&lt;16),AND(Z25&gt;2,X25&gt;0,X25&lt;5)),"Médio",IF(OR(AND(Z25=2,X25&gt;15),AND(Z25&gt;2,X25&gt;4,X25&lt;16),AND(Z25&gt;2,X25&gt;15)),"Complexo",""))), IF(OR(W25="CE",W25="SE"),IF(OR(AND(OR(Z25=1,Z25=0),X25&gt;0,X25&lt;6),AND(OR(Z25=1,Z25=0),X25&gt;5,X25&lt;20),AND(Z25&gt;1,Z25&lt;4,X25&gt;0,X25&lt;6)),"Simples",IF(OR(AND(OR(Z25=1,Z25=0),X25&gt;19),AND(Z25&gt;1,Z25&lt;4,X25&gt;5,X25&lt;20),AND(Z25&gt;3,X25&gt;0,X25&lt;6)),"Médio",IF(OR(AND(Z25&gt;1,Z25&lt;4,X25&gt;19),AND(Z25&gt;3,X25&gt;5,X25&lt;20),AND(Z25&gt;3,X25&gt;19)),"Complexo",""))),""))</f>
        <v/>
      </c>
      <c r="AC25" s="71" t="str">
        <f aca="false">IF(W25="ALI",IF(OR(AND(OR(Z25=1,Z25=0),X25&gt;0,X25&lt;20),AND(OR(Z25=1,Z25=0),X25&gt;19,X25&lt;51),AND(Z25&gt;1,Z25&lt;6,X25&gt;0,X25&lt;20)),"Simples",IF(OR(AND(OR(Z25=1,Z25=0),X25&gt;50),AND(Z25&gt;1,Z25&lt;6,X25&gt;19,X25&lt;51),AND(Z25&gt;5,X25&gt;0,X25&lt;20)),"Médio",IF(OR(AND(Z25&gt;1,Z25&lt;6,X25&gt;50),AND(Z25&gt;5,X25&gt;19,X25&lt;51),AND(Z25&gt;5,X25&gt;50)),"Complexo",""))), IF(W25="AIE",IF(OR(AND(OR(Z25=1, Z25=0),X25&gt;0,X25&lt;20),AND(OR(Z25=1, Z25=0),X25&gt;19,X25&lt;51),AND(Z25&gt;1,Z25&lt;6,X25&gt;0,X25&lt;20)),"Simples",IF(OR(AND(OR(Z25=1, Z25=0),X25&gt;50),AND(Z25&gt;1,Z25&lt;6,X25&gt;19,X25&lt;51),AND(Z25&gt;5,X25&gt;0,X25&lt;20)),"Médio",IF(OR(AND(Z25&gt;1,Z25&lt;6,X25&gt;50),AND(Z25&gt;5,X25&gt;19,X25&lt;51),AND(Z25&gt;5,X25&gt;50)),"Complexo",""))),""))</f>
        <v/>
      </c>
      <c r="AD25" s="77" t="str">
        <f aca="false">IF(AB25="",AC25,IF(AC25="",AB25,""))</f>
        <v/>
      </c>
      <c r="AE25" s="78" t="n">
        <f aca="false">IF(AND(OR(W25="EE",W25="CE"),AD25="Simples"),3, IF(AND(OR(W25="EE",W25="CE"),AD25="Médio"),4, IF(AND(OR(W25="EE",W25="CE"),AD25="Complexo"),6, IF(AND(W25="SE",AD25="Simples"),4, IF(AND(W25="SE",AD25="Médio"),5, IF(AND(W25="SE",AD25="Complexo"),7,0))))))</f>
        <v>0</v>
      </c>
      <c r="AF25" s="78" t="n">
        <f aca="false">IF(AND(W25="ALI",AC25="Simples"),7, IF(AND(W25="ALI",AC25="Médio"),10, IF(AND(W25="ALI",AC25="Complexo"),15, IF(AND(W25="AIE",AC25="Simples"),5, IF(AND(W25="AIE",AC25="Médio"),7, IF(AND(W25="AIE",AC25="Complexo"),10,0))))))</f>
        <v>0</v>
      </c>
      <c r="AG25" s="81" t="n">
        <f aca="false">IF(T25="OK",Q25,( IF(U25&lt;&gt;"Manutenção em interface",IF(U25&lt;&gt;"Desenv., Manutenção e Publicação de Páginas Estáticas",(AE25+AF25)*V25,V25),V25)))</f>
        <v>0</v>
      </c>
      <c r="AH25" s="70"/>
      <c r="AJ25" s="70"/>
      <c r="AL25" s="70"/>
      <c r="AM25" s="70" t="str">
        <f aca="false">IF(AG25=0,"",IF(AG25=Q25,"OK","Divergente"))</f>
        <v/>
      </c>
    </row>
    <row r="26" s="79" customFormat="true" ht="14" hidden="false" customHeight="false" outlineLevel="0" collapsed="false">
      <c r="A26" s="67"/>
      <c r="B26" s="68"/>
      <c r="C26" s="69" t="n">
        <f aca="false">IF(B26&lt;&gt;"",VLOOKUP(B26,'Tipo Projeto'!$A$3:$B$35,2,0),0)</f>
        <v>0</v>
      </c>
      <c r="D26" s="70"/>
      <c r="E26" s="70"/>
      <c r="F26" s="71"/>
      <c r="G26" s="70"/>
      <c r="H26" s="72"/>
      <c r="I26" s="73"/>
      <c r="J26" s="74"/>
      <c r="K26" s="75"/>
      <c r="L26" s="76" t="str">
        <f aca="false">IF(G26="EE",IF(OR(AND(OR(J26=1,J26=0),H26&gt;0,H26&lt;5),AND(OR(J26=1,J26=0),H26&gt;4,H26&lt;16),AND(J26=2,H26&gt;0,H26&lt;5)),"Simples",IF(OR(AND(OR(J26=1,J26=0),H26&gt;15),AND(J26=2,H26&gt;4,H26&lt;16),AND(J26&gt;2,H26&gt;0,H26&lt;5)),"Médio",IF(OR(AND(J26=2,H26&gt;15),AND(J26&gt;2,H26&gt;4,H26&lt;16),AND(J26&gt;2,H26&gt;15)),"Complexo",""))), IF(OR(G26="CE",G26="SE"),IF(OR(AND(OR(J26=1,J26=0),H26&gt;0,H26&lt;6),AND(OR(J26=1,J26=0),H26&gt;5,H26&lt;20),AND(J26&gt;1,J26&lt;4,H26&gt;0,H26&lt;6)),"Simples",IF(OR(AND(OR(J26=1,J26=0),H26&gt;19),AND(J26&gt;1,J26&lt;4,H26&gt;5,H26&lt;20),AND(J26&gt;3,H26&gt;0,H26&lt;6)),"Médio",IF(OR(AND(J26&gt;1,J26&lt;4,H26&gt;19),AND(J26&gt;3,H26&gt;5,H26&lt;20),AND(J26&gt;3,H26&gt;19)),"Complexo",""))),""))</f>
        <v/>
      </c>
      <c r="M26" s="71" t="str">
        <f aca="false">IF(G26="ALI",IF(OR(AND(OR(J26=1,J26=0),H26&gt;0,H26&lt;20),AND(OR(J26=1,J26=0),H26&gt;19,H26&lt;51),AND(J26&gt;1,J26&lt;6,H26&gt;0,H26&lt;20)),"Simples",IF(OR(AND(OR(J26=1,J26=0),H26&gt;50),AND(J26&gt;1,J26&lt;6,H26&gt;19,H26&lt;51),AND(J26&gt;5,H26&gt;0,H26&lt;20)),"Médio",IF(OR(AND(J26&gt;1,J26&lt;6,H26&gt;50),AND(J26&gt;5,H26&gt;19,H26&lt;51),AND(J26&gt;5,H26&gt;50)),"Complexo",""))), IF(G26="AIE",IF(OR(AND(OR(J26=1, J26=0),H26&gt;0,H26&lt;20),AND(OR(J26=1, J26=0),H26&gt;19,H26&lt;51),AND(J26&gt;1,J26&lt;6,H26&gt;0,H26&lt;20)),"Simples",IF(OR(AND(OR(J26=1, J26=0),H26&gt;50),AND(J26&gt;1,J26&lt;6,H26&gt;19,H26&lt;51),AND(J26&gt;5,H26&gt;0,H26&lt;20)),"Médio",IF(OR(AND(J26&gt;1,J26&lt;6,H26&gt;50),AND(J26&gt;5,H26&gt;19,H26&lt;51),AND(J26&gt;5,H26&gt;50)),"Complexo",""))),""))</f>
        <v/>
      </c>
      <c r="N26" s="77" t="str">
        <f aca="false">IF(L26="",M26,IF(M26="",L26,""))</f>
        <v/>
      </c>
      <c r="O26" s="78" t="n">
        <f aca="false">IF(AND(OR(G26="EE",G26="CE"),N26="Simples"),3, IF(AND(OR(G26="EE",G26="CE"),N26="Médio"),4, IF(AND(OR(G26="EE",G26="CE"),N26="Complexo"),6, IF(AND(G26="SE",N26="Simples"),4, IF(AND(G26="SE",N26="Médio"),5, IF(AND(G26="SE",N26="Complexo"),7,0))))))</f>
        <v>0</v>
      </c>
      <c r="P26" s="78" t="n">
        <f aca="false">IF(AND(G26="ALI",M26="Simples"),7, IF(AND(G26="ALI",M26="Médio"),10, IF(AND(G26="ALI",M26="Complexo"),15, IF(AND(G26="AIE",M26="Simples"),5, IF(AND(G26="AIE",M26="Médio"),7, IF(AND(G26="AIE",M26="Complexo"),10,0))))))</f>
        <v>0</v>
      </c>
      <c r="Q26" s="77" t="n">
        <f aca="false">IF(B26&lt;&gt;"Manutenção em interface",IF(B26&lt;&gt;"Desenv., Manutenção e Publicação de Páginas Estáticas",(O26+P26)*C26,C26),C26)</f>
        <v>0</v>
      </c>
      <c r="R26" s="70"/>
      <c r="T26" s="80"/>
      <c r="U26" s="68"/>
      <c r="V26" s="69" t="n">
        <f aca="false">IF(U26&lt;&gt;"",VLOOKUP(U26,'Tipo Projeto'!$A$3:$B$35,2,0),0)</f>
        <v>0</v>
      </c>
      <c r="W26" s="70"/>
      <c r="X26" s="72"/>
      <c r="Y26" s="73"/>
      <c r="Z26" s="74"/>
      <c r="AA26" s="75"/>
      <c r="AB26" s="76" t="str">
        <f aca="false">IF(W26="EE",IF(OR(AND(OR(Z26=1,Z26=0),X26&gt;0,X26&lt;5),AND(OR(Z26=1,Z26=0),X26&gt;4,X26&lt;16),AND(Z26=2,X26&gt;0,X26&lt;5)),"Simples",IF(OR(AND(OR(Z26=1,Z26=0),X26&gt;15),AND(Z26=2,X26&gt;4,X26&lt;16),AND(Z26&gt;2,X26&gt;0,X26&lt;5)),"Médio",IF(OR(AND(Z26=2,X26&gt;15),AND(Z26&gt;2,X26&gt;4,X26&lt;16),AND(Z26&gt;2,X26&gt;15)),"Complexo",""))), IF(OR(W26="CE",W26="SE"),IF(OR(AND(OR(Z26=1,Z26=0),X26&gt;0,X26&lt;6),AND(OR(Z26=1,Z26=0),X26&gt;5,X26&lt;20),AND(Z26&gt;1,Z26&lt;4,X26&gt;0,X26&lt;6)),"Simples",IF(OR(AND(OR(Z26=1,Z26=0),X26&gt;19),AND(Z26&gt;1,Z26&lt;4,X26&gt;5,X26&lt;20),AND(Z26&gt;3,X26&gt;0,X26&lt;6)),"Médio",IF(OR(AND(Z26&gt;1,Z26&lt;4,X26&gt;19),AND(Z26&gt;3,X26&gt;5,X26&lt;20),AND(Z26&gt;3,X26&gt;19)),"Complexo",""))),""))</f>
        <v/>
      </c>
      <c r="AC26" s="71" t="str">
        <f aca="false">IF(W26="ALI",IF(OR(AND(OR(Z26=1,Z26=0),X26&gt;0,X26&lt;20),AND(OR(Z26=1,Z26=0),X26&gt;19,X26&lt;51),AND(Z26&gt;1,Z26&lt;6,X26&gt;0,X26&lt;20)),"Simples",IF(OR(AND(OR(Z26=1,Z26=0),X26&gt;50),AND(Z26&gt;1,Z26&lt;6,X26&gt;19,X26&lt;51),AND(Z26&gt;5,X26&gt;0,X26&lt;20)),"Médio",IF(OR(AND(Z26&gt;1,Z26&lt;6,X26&gt;50),AND(Z26&gt;5,X26&gt;19,X26&lt;51),AND(Z26&gt;5,X26&gt;50)),"Complexo",""))), IF(W26="AIE",IF(OR(AND(OR(Z26=1, Z26=0),X26&gt;0,X26&lt;20),AND(OR(Z26=1, Z26=0),X26&gt;19,X26&lt;51),AND(Z26&gt;1,Z26&lt;6,X26&gt;0,X26&lt;20)),"Simples",IF(OR(AND(OR(Z26=1, Z26=0),X26&gt;50),AND(Z26&gt;1,Z26&lt;6,X26&gt;19,X26&lt;51),AND(Z26&gt;5,X26&gt;0,X26&lt;20)),"Médio",IF(OR(AND(Z26&gt;1,Z26&lt;6,X26&gt;50),AND(Z26&gt;5,X26&gt;19,X26&lt;51),AND(Z26&gt;5,X26&gt;50)),"Complexo",""))),""))</f>
        <v/>
      </c>
      <c r="AD26" s="77" t="str">
        <f aca="false">IF(AB26="",AC26,IF(AC26="",AB26,""))</f>
        <v/>
      </c>
      <c r="AE26" s="78" t="n">
        <f aca="false">IF(AND(OR(W26="EE",W26="CE"),AD26="Simples"),3, IF(AND(OR(W26="EE",W26="CE"),AD26="Médio"),4, IF(AND(OR(W26="EE",W26="CE"),AD26="Complexo"),6, IF(AND(W26="SE",AD26="Simples"),4, IF(AND(W26="SE",AD26="Médio"),5, IF(AND(W26="SE",AD26="Complexo"),7,0))))))</f>
        <v>0</v>
      </c>
      <c r="AF26" s="78" t="n">
        <f aca="false">IF(AND(W26="ALI",AC26="Simples"),7, IF(AND(W26="ALI",AC26="Médio"),10, IF(AND(W26="ALI",AC26="Complexo"),15, IF(AND(W26="AIE",AC26="Simples"),5, IF(AND(W26="AIE",AC26="Médio"),7, IF(AND(W26="AIE",AC26="Complexo"),10,0))))))</f>
        <v>0</v>
      </c>
      <c r="AG26" s="81" t="n">
        <f aca="false">IF(T26="OK",Q26,( IF(U26&lt;&gt;"Manutenção em interface",IF(U26&lt;&gt;"Desenv., Manutenção e Publicação de Páginas Estáticas",(AE26+AF26)*V26,V26),V26)))</f>
        <v>0</v>
      </c>
      <c r="AH26" s="70"/>
      <c r="AJ26" s="70"/>
      <c r="AL26" s="70"/>
      <c r="AM26" s="70" t="str">
        <f aca="false">IF(AG26=0,"",IF(AG26=Q26,"OK","Divergente"))</f>
        <v/>
      </c>
    </row>
    <row r="27" s="79" customFormat="true" ht="14" hidden="false" customHeight="false" outlineLevel="0" collapsed="false">
      <c r="A27" s="67"/>
      <c r="B27" s="68"/>
      <c r="C27" s="69" t="n">
        <f aca="false">IF(B27&lt;&gt;"",VLOOKUP(B27,'Tipo Projeto'!$A$3:$B$35,2,0),0)</f>
        <v>0</v>
      </c>
      <c r="D27" s="70"/>
      <c r="E27" s="70"/>
      <c r="F27" s="71"/>
      <c r="G27" s="70"/>
      <c r="H27" s="72"/>
      <c r="I27" s="73"/>
      <c r="J27" s="74"/>
      <c r="K27" s="75"/>
      <c r="L27" s="76" t="str">
        <f aca="false">IF(G27="EE",IF(OR(AND(OR(J27=1,J27=0),H27&gt;0,H27&lt;5),AND(OR(J27=1,J27=0),H27&gt;4,H27&lt;16),AND(J27=2,H27&gt;0,H27&lt;5)),"Simples",IF(OR(AND(OR(J27=1,J27=0),H27&gt;15),AND(J27=2,H27&gt;4,H27&lt;16),AND(J27&gt;2,H27&gt;0,H27&lt;5)),"Médio",IF(OR(AND(J27=2,H27&gt;15),AND(J27&gt;2,H27&gt;4,H27&lt;16),AND(J27&gt;2,H27&gt;15)),"Complexo",""))), IF(OR(G27="CE",G27="SE"),IF(OR(AND(OR(J27=1,J27=0),H27&gt;0,H27&lt;6),AND(OR(J27=1,J27=0),H27&gt;5,H27&lt;20),AND(J27&gt;1,J27&lt;4,H27&gt;0,H27&lt;6)),"Simples",IF(OR(AND(OR(J27=1,J27=0),H27&gt;19),AND(J27&gt;1,J27&lt;4,H27&gt;5,H27&lt;20),AND(J27&gt;3,H27&gt;0,H27&lt;6)),"Médio",IF(OR(AND(J27&gt;1,J27&lt;4,H27&gt;19),AND(J27&gt;3,H27&gt;5,H27&lt;20),AND(J27&gt;3,H27&gt;19)),"Complexo",""))),""))</f>
        <v/>
      </c>
      <c r="M27" s="71" t="str">
        <f aca="false">IF(G27="ALI",IF(OR(AND(OR(J27=1,J27=0),H27&gt;0,H27&lt;20),AND(OR(J27=1,J27=0),H27&gt;19,H27&lt;51),AND(J27&gt;1,J27&lt;6,H27&gt;0,H27&lt;20)),"Simples",IF(OR(AND(OR(J27=1,J27=0),H27&gt;50),AND(J27&gt;1,J27&lt;6,H27&gt;19,H27&lt;51),AND(J27&gt;5,H27&gt;0,H27&lt;20)),"Médio",IF(OR(AND(J27&gt;1,J27&lt;6,H27&gt;50),AND(J27&gt;5,H27&gt;19,H27&lt;51),AND(J27&gt;5,H27&gt;50)),"Complexo",""))), IF(G27="AIE",IF(OR(AND(OR(J27=1, J27=0),H27&gt;0,H27&lt;20),AND(OR(J27=1, J27=0),H27&gt;19,H27&lt;51),AND(J27&gt;1,J27&lt;6,H27&gt;0,H27&lt;20)),"Simples",IF(OR(AND(OR(J27=1, J27=0),H27&gt;50),AND(J27&gt;1,J27&lt;6,H27&gt;19,H27&lt;51),AND(J27&gt;5,H27&gt;0,H27&lt;20)),"Médio",IF(OR(AND(J27&gt;1,J27&lt;6,H27&gt;50),AND(J27&gt;5,H27&gt;19,H27&lt;51),AND(J27&gt;5,H27&gt;50)),"Complexo",""))),""))</f>
        <v/>
      </c>
      <c r="N27" s="77" t="str">
        <f aca="false">IF(L27="",M27,IF(M27="",L27,""))</f>
        <v/>
      </c>
      <c r="O27" s="78" t="n">
        <f aca="false">IF(AND(OR(G27="EE",G27="CE"),N27="Simples"),3, IF(AND(OR(G27="EE",G27="CE"),N27="Médio"),4, IF(AND(OR(G27="EE",G27="CE"),N27="Complexo"),6, IF(AND(G27="SE",N27="Simples"),4, IF(AND(G27="SE",N27="Médio"),5, IF(AND(G27="SE",N27="Complexo"),7,0))))))</f>
        <v>0</v>
      </c>
      <c r="P27" s="78" t="n">
        <f aca="false">IF(AND(G27="ALI",M27="Simples"),7, IF(AND(G27="ALI",M27="Médio"),10, IF(AND(G27="ALI",M27="Complexo"),15, IF(AND(G27="AIE",M27="Simples"),5, IF(AND(G27="AIE",M27="Médio"),7, IF(AND(G27="AIE",M27="Complexo"),10,0))))))</f>
        <v>0</v>
      </c>
      <c r="Q27" s="77" t="n">
        <f aca="false">IF(B27&lt;&gt;"Manutenção em interface",IF(B27&lt;&gt;"Desenv., Manutenção e Publicação de Páginas Estáticas",(O27+P27)*C27,C27),C27)</f>
        <v>0</v>
      </c>
      <c r="R27" s="70"/>
      <c r="T27" s="80"/>
      <c r="U27" s="68"/>
      <c r="V27" s="69" t="n">
        <f aca="false">IF(U27&lt;&gt;"",VLOOKUP(U27,'Tipo Projeto'!$A$3:$B$35,2,0),0)</f>
        <v>0</v>
      </c>
      <c r="W27" s="70"/>
      <c r="X27" s="72"/>
      <c r="Y27" s="73"/>
      <c r="Z27" s="74"/>
      <c r="AA27" s="75"/>
      <c r="AB27" s="76" t="str">
        <f aca="false">IF(W27="EE",IF(OR(AND(OR(Z27=1,Z27=0),X27&gt;0,X27&lt;5),AND(OR(Z27=1,Z27=0),X27&gt;4,X27&lt;16),AND(Z27=2,X27&gt;0,X27&lt;5)),"Simples",IF(OR(AND(OR(Z27=1,Z27=0),X27&gt;15),AND(Z27=2,X27&gt;4,X27&lt;16),AND(Z27&gt;2,X27&gt;0,X27&lt;5)),"Médio",IF(OR(AND(Z27=2,X27&gt;15),AND(Z27&gt;2,X27&gt;4,X27&lt;16),AND(Z27&gt;2,X27&gt;15)),"Complexo",""))), IF(OR(W27="CE",W27="SE"),IF(OR(AND(OR(Z27=1,Z27=0),X27&gt;0,X27&lt;6),AND(OR(Z27=1,Z27=0),X27&gt;5,X27&lt;20),AND(Z27&gt;1,Z27&lt;4,X27&gt;0,X27&lt;6)),"Simples",IF(OR(AND(OR(Z27=1,Z27=0),X27&gt;19),AND(Z27&gt;1,Z27&lt;4,X27&gt;5,X27&lt;20),AND(Z27&gt;3,X27&gt;0,X27&lt;6)),"Médio",IF(OR(AND(Z27&gt;1,Z27&lt;4,X27&gt;19),AND(Z27&gt;3,X27&gt;5,X27&lt;20),AND(Z27&gt;3,X27&gt;19)),"Complexo",""))),""))</f>
        <v/>
      </c>
      <c r="AC27" s="71" t="str">
        <f aca="false">IF(W27="ALI",IF(OR(AND(OR(Z27=1,Z27=0),X27&gt;0,X27&lt;20),AND(OR(Z27=1,Z27=0),X27&gt;19,X27&lt;51),AND(Z27&gt;1,Z27&lt;6,X27&gt;0,X27&lt;20)),"Simples",IF(OR(AND(OR(Z27=1,Z27=0),X27&gt;50),AND(Z27&gt;1,Z27&lt;6,X27&gt;19,X27&lt;51),AND(Z27&gt;5,X27&gt;0,X27&lt;20)),"Médio",IF(OR(AND(Z27&gt;1,Z27&lt;6,X27&gt;50),AND(Z27&gt;5,X27&gt;19,X27&lt;51),AND(Z27&gt;5,X27&gt;50)),"Complexo",""))), IF(W27="AIE",IF(OR(AND(OR(Z27=1, Z27=0),X27&gt;0,X27&lt;20),AND(OR(Z27=1, Z27=0),X27&gt;19,X27&lt;51),AND(Z27&gt;1,Z27&lt;6,X27&gt;0,X27&lt;20)),"Simples",IF(OR(AND(OR(Z27=1, Z27=0),X27&gt;50),AND(Z27&gt;1,Z27&lt;6,X27&gt;19,X27&lt;51),AND(Z27&gt;5,X27&gt;0,X27&lt;20)),"Médio",IF(OR(AND(Z27&gt;1,Z27&lt;6,X27&gt;50),AND(Z27&gt;5,X27&gt;19,X27&lt;51),AND(Z27&gt;5,X27&gt;50)),"Complexo",""))),""))</f>
        <v/>
      </c>
      <c r="AD27" s="77" t="str">
        <f aca="false">IF(AB27="",AC27,IF(AC27="",AB27,""))</f>
        <v/>
      </c>
      <c r="AE27" s="78" t="n">
        <f aca="false">IF(AND(OR(W27="EE",W27="CE"),AD27="Simples"),3, IF(AND(OR(W27="EE",W27="CE"),AD27="Médio"),4, IF(AND(OR(W27="EE",W27="CE"),AD27="Complexo"),6, IF(AND(W27="SE",AD27="Simples"),4, IF(AND(W27="SE",AD27="Médio"),5, IF(AND(W27="SE",AD27="Complexo"),7,0))))))</f>
        <v>0</v>
      </c>
      <c r="AF27" s="78" t="n">
        <f aca="false">IF(AND(W27="ALI",AC27="Simples"),7, IF(AND(W27="ALI",AC27="Médio"),10, IF(AND(W27="ALI",AC27="Complexo"),15, IF(AND(W27="AIE",AC27="Simples"),5, IF(AND(W27="AIE",AC27="Médio"),7, IF(AND(W27="AIE",AC27="Complexo"),10,0))))))</f>
        <v>0</v>
      </c>
      <c r="AG27" s="81" t="n">
        <f aca="false">IF(T27="OK",Q27,( IF(U27&lt;&gt;"Manutenção em interface",IF(U27&lt;&gt;"Desenv., Manutenção e Publicação de Páginas Estáticas",(AE27+AF27)*V27,V27),V27)))</f>
        <v>0</v>
      </c>
      <c r="AH27" s="70"/>
      <c r="AJ27" s="70"/>
      <c r="AL27" s="70"/>
      <c r="AM27" s="70" t="str">
        <f aca="false">IF(AG27=0,"",IF(AG27=Q27,"OK","Divergente"))</f>
        <v/>
      </c>
    </row>
    <row r="28" s="79" customFormat="true" ht="14" hidden="false" customHeight="false" outlineLevel="0" collapsed="false">
      <c r="A28" s="67"/>
      <c r="B28" s="68"/>
      <c r="C28" s="69" t="n">
        <f aca="false">IF(B28&lt;&gt;"",VLOOKUP(B28,'Tipo Projeto'!$A$3:$B$35,2,0),0)</f>
        <v>0</v>
      </c>
      <c r="D28" s="70"/>
      <c r="E28" s="70"/>
      <c r="F28" s="71"/>
      <c r="G28" s="70"/>
      <c r="H28" s="72"/>
      <c r="I28" s="73"/>
      <c r="J28" s="74"/>
      <c r="K28" s="75"/>
      <c r="L28" s="76" t="str">
        <f aca="false">IF(G28="EE",IF(OR(AND(OR(J28=1,J28=0),H28&gt;0,H28&lt;5),AND(OR(J28=1,J28=0),H28&gt;4,H28&lt;16),AND(J28=2,H28&gt;0,H28&lt;5)),"Simples",IF(OR(AND(OR(J28=1,J28=0),H28&gt;15),AND(J28=2,H28&gt;4,H28&lt;16),AND(J28&gt;2,H28&gt;0,H28&lt;5)),"Médio",IF(OR(AND(J28=2,H28&gt;15),AND(J28&gt;2,H28&gt;4,H28&lt;16),AND(J28&gt;2,H28&gt;15)),"Complexo",""))), IF(OR(G28="CE",G28="SE"),IF(OR(AND(OR(J28=1,J28=0),H28&gt;0,H28&lt;6),AND(OR(J28=1,J28=0),H28&gt;5,H28&lt;20),AND(J28&gt;1,J28&lt;4,H28&gt;0,H28&lt;6)),"Simples",IF(OR(AND(OR(J28=1,J28=0),H28&gt;19),AND(J28&gt;1,J28&lt;4,H28&gt;5,H28&lt;20),AND(J28&gt;3,H28&gt;0,H28&lt;6)),"Médio",IF(OR(AND(J28&gt;1,J28&lt;4,H28&gt;19),AND(J28&gt;3,H28&gt;5,H28&lt;20),AND(J28&gt;3,H28&gt;19)),"Complexo",""))),""))</f>
        <v/>
      </c>
      <c r="M28" s="71" t="str">
        <f aca="false">IF(G28="ALI",IF(OR(AND(OR(J28=1,J28=0),H28&gt;0,H28&lt;20),AND(OR(J28=1,J28=0),H28&gt;19,H28&lt;51),AND(J28&gt;1,J28&lt;6,H28&gt;0,H28&lt;20)),"Simples",IF(OR(AND(OR(J28=1,J28=0),H28&gt;50),AND(J28&gt;1,J28&lt;6,H28&gt;19,H28&lt;51),AND(J28&gt;5,H28&gt;0,H28&lt;20)),"Médio",IF(OR(AND(J28&gt;1,J28&lt;6,H28&gt;50),AND(J28&gt;5,H28&gt;19,H28&lt;51),AND(J28&gt;5,H28&gt;50)),"Complexo",""))), IF(G28="AIE",IF(OR(AND(OR(J28=1, J28=0),H28&gt;0,H28&lt;20),AND(OR(J28=1, J28=0),H28&gt;19,H28&lt;51),AND(J28&gt;1,J28&lt;6,H28&gt;0,H28&lt;20)),"Simples",IF(OR(AND(OR(J28=1, J28=0),H28&gt;50),AND(J28&gt;1,J28&lt;6,H28&gt;19,H28&lt;51),AND(J28&gt;5,H28&gt;0,H28&lt;20)),"Médio",IF(OR(AND(J28&gt;1,J28&lt;6,H28&gt;50),AND(J28&gt;5,H28&gt;19,H28&lt;51),AND(J28&gt;5,H28&gt;50)),"Complexo",""))),""))</f>
        <v/>
      </c>
      <c r="N28" s="77" t="str">
        <f aca="false">IF(L28="",M28,IF(M28="",L28,""))</f>
        <v/>
      </c>
      <c r="O28" s="78" t="n">
        <f aca="false">IF(AND(OR(G28="EE",G28="CE"),N28="Simples"),3, IF(AND(OR(G28="EE",G28="CE"),N28="Médio"),4, IF(AND(OR(G28="EE",G28="CE"),N28="Complexo"),6, IF(AND(G28="SE",N28="Simples"),4, IF(AND(G28="SE",N28="Médio"),5, IF(AND(G28="SE",N28="Complexo"),7,0))))))</f>
        <v>0</v>
      </c>
      <c r="P28" s="78" t="n">
        <f aca="false">IF(AND(G28="ALI",M28="Simples"),7, IF(AND(G28="ALI",M28="Médio"),10, IF(AND(G28="ALI",M28="Complexo"),15, IF(AND(G28="AIE",M28="Simples"),5, IF(AND(G28="AIE",M28="Médio"),7, IF(AND(G28="AIE",M28="Complexo"),10,0))))))</f>
        <v>0</v>
      </c>
      <c r="Q28" s="77" t="n">
        <f aca="false">IF(B28&lt;&gt;"Manutenção em interface",IF(B28&lt;&gt;"Desenv., Manutenção e Publicação de Páginas Estáticas",(O28+P28)*C28,C28),C28)</f>
        <v>0</v>
      </c>
      <c r="R28" s="70"/>
      <c r="T28" s="80"/>
      <c r="U28" s="68"/>
      <c r="V28" s="69" t="n">
        <f aca="false">IF(U28&lt;&gt;"",VLOOKUP(U28,'Tipo Projeto'!$A$3:$B$35,2,0),0)</f>
        <v>0</v>
      </c>
      <c r="W28" s="70"/>
      <c r="X28" s="72"/>
      <c r="Y28" s="73"/>
      <c r="Z28" s="74"/>
      <c r="AA28" s="75"/>
      <c r="AB28" s="76" t="str">
        <f aca="false">IF(W28="EE",IF(OR(AND(OR(Z28=1,Z28=0),X28&gt;0,X28&lt;5),AND(OR(Z28=1,Z28=0),X28&gt;4,X28&lt;16),AND(Z28=2,X28&gt;0,X28&lt;5)),"Simples",IF(OR(AND(OR(Z28=1,Z28=0),X28&gt;15),AND(Z28=2,X28&gt;4,X28&lt;16),AND(Z28&gt;2,X28&gt;0,X28&lt;5)),"Médio",IF(OR(AND(Z28=2,X28&gt;15),AND(Z28&gt;2,X28&gt;4,X28&lt;16),AND(Z28&gt;2,X28&gt;15)),"Complexo",""))), IF(OR(W28="CE",W28="SE"),IF(OR(AND(OR(Z28=1,Z28=0),X28&gt;0,X28&lt;6),AND(OR(Z28=1,Z28=0),X28&gt;5,X28&lt;20),AND(Z28&gt;1,Z28&lt;4,X28&gt;0,X28&lt;6)),"Simples",IF(OR(AND(OR(Z28=1,Z28=0),X28&gt;19),AND(Z28&gt;1,Z28&lt;4,X28&gt;5,X28&lt;20),AND(Z28&gt;3,X28&gt;0,X28&lt;6)),"Médio",IF(OR(AND(Z28&gt;1,Z28&lt;4,X28&gt;19),AND(Z28&gt;3,X28&gt;5,X28&lt;20),AND(Z28&gt;3,X28&gt;19)),"Complexo",""))),""))</f>
        <v/>
      </c>
      <c r="AC28" s="71" t="str">
        <f aca="false">IF(W28="ALI",IF(OR(AND(OR(Z28=1,Z28=0),X28&gt;0,X28&lt;20),AND(OR(Z28=1,Z28=0),X28&gt;19,X28&lt;51),AND(Z28&gt;1,Z28&lt;6,X28&gt;0,X28&lt;20)),"Simples",IF(OR(AND(OR(Z28=1,Z28=0),X28&gt;50),AND(Z28&gt;1,Z28&lt;6,X28&gt;19,X28&lt;51),AND(Z28&gt;5,X28&gt;0,X28&lt;20)),"Médio",IF(OR(AND(Z28&gt;1,Z28&lt;6,X28&gt;50),AND(Z28&gt;5,X28&gt;19,X28&lt;51),AND(Z28&gt;5,X28&gt;50)),"Complexo",""))), IF(W28="AIE",IF(OR(AND(OR(Z28=1, Z28=0),X28&gt;0,X28&lt;20),AND(OR(Z28=1, Z28=0),X28&gt;19,X28&lt;51),AND(Z28&gt;1,Z28&lt;6,X28&gt;0,X28&lt;20)),"Simples",IF(OR(AND(OR(Z28=1, Z28=0),X28&gt;50),AND(Z28&gt;1,Z28&lt;6,X28&gt;19,X28&lt;51),AND(Z28&gt;5,X28&gt;0,X28&lt;20)),"Médio",IF(OR(AND(Z28&gt;1,Z28&lt;6,X28&gt;50),AND(Z28&gt;5,X28&gt;19,X28&lt;51),AND(Z28&gt;5,X28&gt;50)),"Complexo",""))),""))</f>
        <v/>
      </c>
      <c r="AD28" s="77" t="str">
        <f aca="false">IF(AB28="",AC28,IF(AC28="",AB28,""))</f>
        <v/>
      </c>
      <c r="AE28" s="78" t="n">
        <f aca="false">IF(AND(OR(W28="EE",W28="CE"),AD28="Simples"),3, IF(AND(OR(W28="EE",W28="CE"),AD28="Médio"),4, IF(AND(OR(W28="EE",W28="CE"),AD28="Complexo"),6, IF(AND(W28="SE",AD28="Simples"),4, IF(AND(W28="SE",AD28="Médio"),5, IF(AND(W28="SE",AD28="Complexo"),7,0))))))</f>
        <v>0</v>
      </c>
      <c r="AF28" s="78" t="n">
        <f aca="false">IF(AND(W28="ALI",AC28="Simples"),7, IF(AND(W28="ALI",AC28="Médio"),10, IF(AND(W28="ALI",AC28="Complexo"),15, IF(AND(W28="AIE",AC28="Simples"),5, IF(AND(W28="AIE",AC28="Médio"),7, IF(AND(W28="AIE",AC28="Complexo"),10,0))))))</f>
        <v>0</v>
      </c>
      <c r="AG28" s="81" t="n">
        <f aca="false">IF(T28="OK",Q28,( IF(U28&lt;&gt;"Manutenção em interface",IF(U28&lt;&gt;"Desenv., Manutenção e Publicação de Páginas Estáticas",(AE28+AF28)*V28,V28),V28)))</f>
        <v>0</v>
      </c>
      <c r="AH28" s="70"/>
      <c r="AJ28" s="70"/>
      <c r="AL28" s="70"/>
      <c r="AM28" s="70" t="str">
        <f aca="false">IF(AG28=0,"",IF(AG28=Q28,"OK","Divergente"))</f>
        <v/>
      </c>
    </row>
    <row r="29" s="79" customFormat="true" ht="14" hidden="false" customHeight="false" outlineLevel="0" collapsed="false">
      <c r="A29" s="67"/>
      <c r="B29" s="68"/>
      <c r="C29" s="69" t="n">
        <f aca="false">IF(B29&lt;&gt;"",VLOOKUP(B29,'Tipo Projeto'!$A$3:$B$35,2,0),0)</f>
        <v>0</v>
      </c>
      <c r="D29" s="70"/>
      <c r="E29" s="70"/>
      <c r="F29" s="71"/>
      <c r="G29" s="70"/>
      <c r="H29" s="72"/>
      <c r="I29" s="73"/>
      <c r="J29" s="74"/>
      <c r="K29" s="75"/>
      <c r="L29" s="76" t="str">
        <f aca="false">IF(G29="EE",IF(OR(AND(OR(J29=1,J29=0),H29&gt;0,H29&lt;5),AND(OR(J29=1,J29=0),H29&gt;4,H29&lt;16),AND(J29=2,H29&gt;0,H29&lt;5)),"Simples",IF(OR(AND(OR(J29=1,J29=0),H29&gt;15),AND(J29=2,H29&gt;4,H29&lt;16),AND(J29&gt;2,H29&gt;0,H29&lt;5)),"Médio",IF(OR(AND(J29=2,H29&gt;15),AND(J29&gt;2,H29&gt;4,H29&lt;16),AND(J29&gt;2,H29&gt;15)),"Complexo",""))), IF(OR(G29="CE",G29="SE"),IF(OR(AND(OR(J29=1,J29=0),H29&gt;0,H29&lt;6),AND(OR(J29=1,J29=0),H29&gt;5,H29&lt;20),AND(J29&gt;1,J29&lt;4,H29&gt;0,H29&lt;6)),"Simples",IF(OR(AND(OR(J29=1,J29=0),H29&gt;19),AND(J29&gt;1,J29&lt;4,H29&gt;5,H29&lt;20),AND(J29&gt;3,H29&gt;0,H29&lt;6)),"Médio",IF(OR(AND(J29&gt;1,J29&lt;4,H29&gt;19),AND(J29&gt;3,H29&gt;5,H29&lt;20),AND(J29&gt;3,H29&gt;19)),"Complexo",""))),""))</f>
        <v/>
      </c>
      <c r="M29" s="71" t="str">
        <f aca="false">IF(G29="ALI",IF(OR(AND(OR(J29=1,J29=0),H29&gt;0,H29&lt;20),AND(OR(J29=1,J29=0),H29&gt;19,H29&lt;51),AND(J29&gt;1,J29&lt;6,H29&gt;0,H29&lt;20)),"Simples",IF(OR(AND(OR(J29=1,J29=0),H29&gt;50),AND(J29&gt;1,J29&lt;6,H29&gt;19,H29&lt;51),AND(J29&gt;5,H29&gt;0,H29&lt;20)),"Médio",IF(OR(AND(J29&gt;1,J29&lt;6,H29&gt;50),AND(J29&gt;5,H29&gt;19,H29&lt;51),AND(J29&gt;5,H29&gt;50)),"Complexo",""))), IF(G29="AIE",IF(OR(AND(OR(J29=1, J29=0),H29&gt;0,H29&lt;20),AND(OR(J29=1, J29=0),H29&gt;19,H29&lt;51),AND(J29&gt;1,J29&lt;6,H29&gt;0,H29&lt;20)),"Simples",IF(OR(AND(OR(J29=1, J29=0),H29&gt;50),AND(J29&gt;1,J29&lt;6,H29&gt;19,H29&lt;51),AND(J29&gt;5,H29&gt;0,H29&lt;20)),"Médio",IF(OR(AND(J29&gt;1,J29&lt;6,H29&gt;50),AND(J29&gt;5,H29&gt;19,H29&lt;51),AND(J29&gt;5,H29&gt;50)),"Complexo",""))),""))</f>
        <v/>
      </c>
      <c r="N29" s="77" t="str">
        <f aca="false">IF(L29="",M29,IF(M29="",L29,""))</f>
        <v/>
      </c>
      <c r="O29" s="78" t="n">
        <f aca="false">IF(AND(OR(G29="EE",G29="CE"),N29="Simples"),3, IF(AND(OR(G29="EE",G29="CE"),N29="Médio"),4, IF(AND(OR(G29="EE",G29="CE"),N29="Complexo"),6, IF(AND(G29="SE",N29="Simples"),4, IF(AND(G29="SE",N29="Médio"),5, IF(AND(G29="SE",N29="Complexo"),7,0))))))</f>
        <v>0</v>
      </c>
      <c r="P29" s="78" t="n">
        <f aca="false">IF(AND(G29="ALI",M29="Simples"),7, IF(AND(G29="ALI",M29="Médio"),10, IF(AND(G29="ALI",M29="Complexo"),15, IF(AND(G29="AIE",M29="Simples"),5, IF(AND(G29="AIE",M29="Médio"),7, IF(AND(G29="AIE",M29="Complexo"),10,0))))))</f>
        <v>0</v>
      </c>
      <c r="Q29" s="77" t="n">
        <f aca="false">IF(B29&lt;&gt;"Manutenção em interface",IF(B29&lt;&gt;"Desenv., Manutenção e Publicação de Páginas Estáticas",(O29+P29)*C29,C29),C29)</f>
        <v>0</v>
      </c>
      <c r="R29" s="70"/>
      <c r="T29" s="80"/>
      <c r="U29" s="68"/>
      <c r="V29" s="69" t="n">
        <f aca="false">IF(U29&lt;&gt;"",VLOOKUP(U29,'Tipo Projeto'!$A$3:$B$35,2,0),0)</f>
        <v>0</v>
      </c>
      <c r="W29" s="70"/>
      <c r="X29" s="72"/>
      <c r="Y29" s="73"/>
      <c r="Z29" s="74"/>
      <c r="AA29" s="75"/>
      <c r="AB29" s="76" t="str">
        <f aca="false">IF(W29="EE",IF(OR(AND(OR(Z29=1,Z29=0),X29&gt;0,X29&lt;5),AND(OR(Z29=1,Z29=0),X29&gt;4,X29&lt;16),AND(Z29=2,X29&gt;0,X29&lt;5)),"Simples",IF(OR(AND(OR(Z29=1,Z29=0),X29&gt;15),AND(Z29=2,X29&gt;4,X29&lt;16),AND(Z29&gt;2,X29&gt;0,X29&lt;5)),"Médio",IF(OR(AND(Z29=2,X29&gt;15),AND(Z29&gt;2,X29&gt;4,X29&lt;16),AND(Z29&gt;2,X29&gt;15)),"Complexo",""))), IF(OR(W29="CE",W29="SE"),IF(OR(AND(OR(Z29=1,Z29=0),X29&gt;0,X29&lt;6),AND(OR(Z29=1,Z29=0),X29&gt;5,X29&lt;20),AND(Z29&gt;1,Z29&lt;4,X29&gt;0,X29&lt;6)),"Simples",IF(OR(AND(OR(Z29=1,Z29=0),X29&gt;19),AND(Z29&gt;1,Z29&lt;4,X29&gt;5,X29&lt;20),AND(Z29&gt;3,X29&gt;0,X29&lt;6)),"Médio",IF(OR(AND(Z29&gt;1,Z29&lt;4,X29&gt;19),AND(Z29&gt;3,X29&gt;5,X29&lt;20),AND(Z29&gt;3,X29&gt;19)),"Complexo",""))),""))</f>
        <v/>
      </c>
      <c r="AC29" s="71" t="str">
        <f aca="false">IF(W29="ALI",IF(OR(AND(OR(Z29=1,Z29=0),X29&gt;0,X29&lt;20),AND(OR(Z29=1,Z29=0),X29&gt;19,X29&lt;51),AND(Z29&gt;1,Z29&lt;6,X29&gt;0,X29&lt;20)),"Simples",IF(OR(AND(OR(Z29=1,Z29=0),X29&gt;50),AND(Z29&gt;1,Z29&lt;6,X29&gt;19,X29&lt;51),AND(Z29&gt;5,X29&gt;0,X29&lt;20)),"Médio",IF(OR(AND(Z29&gt;1,Z29&lt;6,X29&gt;50),AND(Z29&gt;5,X29&gt;19,X29&lt;51),AND(Z29&gt;5,X29&gt;50)),"Complexo",""))), IF(W29="AIE",IF(OR(AND(OR(Z29=1, Z29=0),X29&gt;0,X29&lt;20),AND(OR(Z29=1, Z29=0),X29&gt;19,X29&lt;51),AND(Z29&gt;1,Z29&lt;6,X29&gt;0,X29&lt;20)),"Simples",IF(OR(AND(OR(Z29=1, Z29=0),X29&gt;50),AND(Z29&gt;1,Z29&lt;6,X29&gt;19,X29&lt;51),AND(Z29&gt;5,X29&gt;0,X29&lt;20)),"Médio",IF(OR(AND(Z29&gt;1,Z29&lt;6,X29&gt;50),AND(Z29&gt;5,X29&gt;19,X29&lt;51),AND(Z29&gt;5,X29&gt;50)),"Complexo",""))),""))</f>
        <v/>
      </c>
      <c r="AD29" s="77" t="str">
        <f aca="false">IF(AB29="",AC29,IF(AC29="",AB29,""))</f>
        <v/>
      </c>
      <c r="AE29" s="78" t="n">
        <f aca="false">IF(AND(OR(W29="EE",W29="CE"),AD29="Simples"),3, IF(AND(OR(W29="EE",W29="CE"),AD29="Médio"),4, IF(AND(OR(W29="EE",W29="CE"),AD29="Complexo"),6, IF(AND(W29="SE",AD29="Simples"),4, IF(AND(W29="SE",AD29="Médio"),5, IF(AND(W29="SE",AD29="Complexo"),7,0))))))</f>
        <v>0</v>
      </c>
      <c r="AF29" s="78" t="n">
        <f aca="false">IF(AND(W29="ALI",AC29="Simples"),7, IF(AND(W29="ALI",AC29="Médio"),10, IF(AND(W29="ALI",AC29="Complexo"),15, IF(AND(W29="AIE",AC29="Simples"),5, IF(AND(W29="AIE",AC29="Médio"),7, IF(AND(W29="AIE",AC29="Complexo"),10,0))))))</f>
        <v>0</v>
      </c>
      <c r="AG29" s="81" t="n">
        <f aca="false">IF(T29="OK",Q29,( IF(U29&lt;&gt;"Manutenção em interface",IF(U29&lt;&gt;"Desenv., Manutenção e Publicação de Páginas Estáticas",(AE29+AF29)*V29,V29),V29)))</f>
        <v>0</v>
      </c>
      <c r="AH29" s="70"/>
      <c r="AJ29" s="70"/>
      <c r="AL29" s="70"/>
      <c r="AM29" s="70" t="str">
        <f aca="false">IF(AG29=0,"",IF(AG29=Q29,"OK","Divergente"))</f>
        <v/>
      </c>
    </row>
    <row r="30" s="79" customFormat="true" ht="14" hidden="false" customHeight="false" outlineLevel="0" collapsed="false">
      <c r="A30" s="67"/>
      <c r="B30" s="68"/>
      <c r="C30" s="69" t="n">
        <f aca="false">IF(B30&lt;&gt;"",VLOOKUP(B30,'Tipo Projeto'!$A$3:$B$35,2,0),0)</f>
        <v>0</v>
      </c>
      <c r="D30" s="70"/>
      <c r="E30" s="70"/>
      <c r="F30" s="71"/>
      <c r="G30" s="70"/>
      <c r="H30" s="72"/>
      <c r="I30" s="73"/>
      <c r="J30" s="74"/>
      <c r="K30" s="75"/>
      <c r="L30" s="76" t="str">
        <f aca="false">IF(G30="EE",IF(OR(AND(OR(J30=1,J30=0),H30&gt;0,H30&lt;5),AND(OR(J30=1,J30=0),H30&gt;4,H30&lt;16),AND(J30=2,H30&gt;0,H30&lt;5)),"Simples",IF(OR(AND(OR(J30=1,J30=0),H30&gt;15),AND(J30=2,H30&gt;4,H30&lt;16),AND(J30&gt;2,H30&gt;0,H30&lt;5)),"Médio",IF(OR(AND(J30=2,H30&gt;15),AND(J30&gt;2,H30&gt;4,H30&lt;16),AND(J30&gt;2,H30&gt;15)),"Complexo",""))), IF(OR(G30="CE",G30="SE"),IF(OR(AND(OR(J30=1,J30=0),H30&gt;0,H30&lt;6),AND(OR(J30=1,J30=0),H30&gt;5,H30&lt;20),AND(J30&gt;1,J30&lt;4,H30&gt;0,H30&lt;6)),"Simples",IF(OR(AND(OR(J30=1,J30=0),H30&gt;19),AND(J30&gt;1,J30&lt;4,H30&gt;5,H30&lt;20),AND(J30&gt;3,H30&gt;0,H30&lt;6)),"Médio",IF(OR(AND(J30&gt;1,J30&lt;4,H30&gt;19),AND(J30&gt;3,H30&gt;5,H30&lt;20),AND(J30&gt;3,H30&gt;19)),"Complexo",""))),""))</f>
        <v/>
      </c>
      <c r="M30" s="71" t="str">
        <f aca="false">IF(G30="ALI",IF(OR(AND(OR(J30=1,J30=0),H30&gt;0,H30&lt;20),AND(OR(J30=1,J30=0),H30&gt;19,H30&lt;51),AND(J30&gt;1,J30&lt;6,H30&gt;0,H30&lt;20)),"Simples",IF(OR(AND(OR(J30=1,J30=0),H30&gt;50),AND(J30&gt;1,J30&lt;6,H30&gt;19,H30&lt;51),AND(J30&gt;5,H30&gt;0,H30&lt;20)),"Médio",IF(OR(AND(J30&gt;1,J30&lt;6,H30&gt;50),AND(J30&gt;5,H30&gt;19,H30&lt;51),AND(J30&gt;5,H30&gt;50)),"Complexo",""))), IF(G30="AIE",IF(OR(AND(OR(J30=1, J30=0),H30&gt;0,H30&lt;20),AND(OR(J30=1, J30=0),H30&gt;19,H30&lt;51),AND(J30&gt;1,J30&lt;6,H30&gt;0,H30&lt;20)),"Simples",IF(OR(AND(OR(J30=1, J30=0),H30&gt;50),AND(J30&gt;1,J30&lt;6,H30&gt;19,H30&lt;51),AND(J30&gt;5,H30&gt;0,H30&lt;20)),"Médio",IF(OR(AND(J30&gt;1,J30&lt;6,H30&gt;50),AND(J30&gt;5,H30&gt;19,H30&lt;51),AND(J30&gt;5,H30&gt;50)),"Complexo",""))),""))</f>
        <v/>
      </c>
      <c r="N30" s="77" t="str">
        <f aca="false">IF(L30="",M30,IF(M30="",L30,""))</f>
        <v/>
      </c>
      <c r="O30" s="78" t="n">
        <f aca="false">IF(AND(OR(G30="EE",G30="CE"),N30="Simples"),3, IF(AND(OR(G30="EE",G30="CE"),N30="Médio"),4, IF(AND(OR(G30="EE",G30="CE"),N30="Complexo"),6, IF(AND(G30="SE",N30="Simples"),4, IF(AND(G30="SE",N30="Médio"),5, IF(AND(G30="SE",N30="Complexo"),7,0))))))</f>
        <v>0</v>
      </c>
      <c r="P30" s="78" t="n">
        <f aca="false">IF(AND(G30="ALI",M30="Simples"),7, IF(AND(G30="ALI",M30="Médio"),10, IF(AND(G30="ALI",M30="Complexo"),15, IF(AND(G30="AIE",M30="Simples"),5, IF(AND(G30="AIE",M30="Médio"),7, IF(AND(G30="AIE",M30="Complexo"),10,0))))))</f>
        <v>0</v>
      </c>
      <c r="Q30" s="77" t="n">
        <f aca="false">IF(B30&lt;&gt;"Manutenção em interface",IF(B30&lt;&gt;"Desenv., Manutenção e Publicação de Páginas Estáticas",(O30+P30)*C30,C30),C30)</f>
        <v>0</v>
      </c>
      <c r="R30" s="70"/>
      <c r="T30" s="80"/>
      <c r="U30" s="68"/>
      <c r="V30" s="69" t="n">
        <f aca="false">IF(U30&lt;&gt;"",VLOOKUP(U30,'Tipo Projeto'!$A$3:$B$35,2,0),0)</f>
        <v>0</v>
      </c>
      <c r="W30" s="70"/>
      <c r="X30" s="72"/>
      <c r="Y30" s="73"/>
      <c r="Z30" s="74"/>
      <c r="AA30" s="75"/>
      <c r="AB30" s="76" t="str">
        <f aca="false">IF(W30="EE",IF(OR(AND(OR(Z30=1,Z30=0),X30&gt;0,X30&lt;5),AND(OR(Z30=1,Z30=0),X30&gt;4,X30&lt;16),AND(Z30=2,X30&gt;0,X30&lt;5)),"Simples",IF(OR(AND(OR(Z30=1,Z30=0),X30&gt;15),AND(Z30=2,X30&gt;4,X30&lt;16),AND(Z30&gt;2,X30&gt;0,X30&lt;5)),"Médio",IF(OR(AND(Z30=2,X30&gt;15),AND(Z30&gt;2,X30&gt;4,X30&lt;16),AND(Z30&gt;2,X30&gt;15)),"Complexo",""))), IF(OR(W30="CE",W30="SE"),IF(OR(AND(OR(Z30=1,Z30=0),X30&gt;0,X30&lt;6),AND(OR(Z30=1,Z30=0),X30&gt;5,X30&lt;20),AND(Z30&gt;1,Z30&lt;4,X30&gt;0,X30&lt;6)),"Simples",IF(OR(AND(OR(Z30=1,Z30=0),X30&gt;19),AND(Z30&gt;1,Z30&lt;4,X30&gt;5,X30&lt;20),AND(Z30&gt;3,X30&gt;0,X30&lt;6)),"Médio",IF(OR(AND(Z30&gt;1,Z30&lt;4,X30&gt;19),AND(Z30&gt;3,X30&gt;5,X30&lt;20),AND(Z30&gt;3,X30&gt;19)),"Complexo",""))),""))</f>
        <v/>
      </c>
      <c r="AC30" s="71" t="str">
        <f aca="false">IF(W30="ALI",IF(OR(AND(OR(Z30=1,Z30=0),X30&gt;0,X30&lt;20),AND(OR(Z30=1,Z30=0),X30&gt;19,X30&lt;51),AND(Z30&gt;1,Z30&lt;6,X30&gt;0,X30&lt;20)),"Simples",IF(OR(AND(OR(Z30=1,Z30=0),X30&gt;50),AND(Z30&gt;1,Z30&lt;6,X30&gt;19,X30&lt;51),AND(Z30&gt;5,X30&gt;0,X30&lt;20)),"Médio",IF(OR(AND(Z30&gt;1,Z30&lt;6,X30&gt;50),AND(Z30&gt;5,X30&gt;19,X30&lt;51),AND(Z30&gt;5,X30&gt;50)),"Complexo",""))), IF(W30="AIE",IF(OR(AND(OR(Z30=1, Z30=0),X30&gt;0,X30&lt;20),AND(OR(Z30=1, Z30=0),X30&gt;19,X30&lt;51),AND(Z30&gt;1,Z30&lt;6,X30&gt;0,X30&lt;20)),"Simples",IF(OR(AND(OR(Z30=1, Z30=0),X30&gt;50),AND(Z30&gt;1,Z30&lt;6,X30&gt;19,X30&lt;51),AND(Z30&gt;5,X30&gt;0,X30&lt;20)),"Médio",IF(OR(AND(Z30&gt;1,Z30&lt;6,X30&gt;50),AND(Z30&gt;5,X30&gt;19,X30&lt;51),AND(Z30&gt;5,X30&gt;50)),"Complexo",""))),""))</f>
        <v/>
      </c>
      <c r="AD30" s="77" t="str">
        <f aca="false">IF(AB30="",AC30,IF(AC30="",AB30,""))</f>
        <v/>
      </c>
      <c r="AE30" s="78" t="n">
        <f aca="false">IF(AND(OR(W30="EE",W30="CE"),AD30="Simples"),3, IF(AND(OR(W30="EE",W30="CE"),AD30="Médio"),4, IF(AND(OR(W30="EE",W30="CE"),AD30="Complexo"),6, IF(AND(W30="SE",AD30="Simples"),4, IF(AND(W30="SE",AD30="Médio"),5, IF(AND(W30="SE",AD30="Complexo"),7,0))))))</f>
        <v>0</v>
      </c>
      <c r="AF30" s="78" t="n">
        <f aca="false">IF(AND(W30="ALI",AC30="Simples"),7, IF(AND(W30="ALI",AC30="Médio"),10, IF(AND(W30="ALI",AC30="Complexo"),15, IF(AND(W30="AIE",AC30="Simples"),5, IF(AND(W30="AIE",AC30="Médio"),7, IF(AND(W30="AIE",AC30="Complexo"),10,0))))))</f>
        <v>0</v>
      </c>
      <c r="AG30" s="81" t="n">
        <f aca="false">IF(T30="OK",Q30,( IF(U30&lt;&gt;"Manutenção em interface",IF(U30&lt;&gt;"Desenv., Manutenção e Publicação de Páginas Estáticas",(AE30+AF30)*V30,V30),V30)))</f>
        <v>0</v>
      </c>
      <c r="AH30" s="70"/>
      <c r="AJ30" s="70"/>
      <c r="AL30" s="70"/>
      <c r="AM30" s="70" t="str">
        <f aca="false">IF(AG30=0,"",IF(AG30=Q30,"OK","Divergente"))</f>
        <v/>
      </c>
    </row>
    <row r="31" s="79" customFormat="true" ht="14" hidden="false" customHeight="false" outlineLevel="0" collapsed="false">
      <c r="A31" s="67"/>
      <c r="B31" s="68"/>
      <c r="C31" s="69" t="n">
        <f aca="false">IF(B31&lt;&gt;"",VLOOKUP(B31,'Tipo Projeto'!$A$3:$B$35,2,0),0)</f>
        <v>0</v>
      </c>
      <c r="D31" s="70"/>
      <c r="E31" s="70"/>
      <c r="F31" s="71"/>
      <c r="G31" s="70"/>
      <c r="H31" s="72"/>
      <c r="I31" s="73"/>
      <c r="J31" s="74"/>
      <c r="K31" s="75"/>
      <c r="L31" s="76" t="str">
        <f aca="false">IF(G31="EE",IF(OR(AND(OR(J31=1,J31=0),H31&gt;0,H31&lt;5),AND(OR(J31=1,J31=0),H31&gt;4,H31&lt;16),AND(J31=2,H31&gt;0,H31&lt;5)),"Simples",IF(OR(AND(OR(J31=1,J31=0),H31&gt;15),AND(J31=2,H31&gt;4,H31&lt;16),AND(J31&gt;2,H31&gt;0,H31&lt;5)),"Médio",IF(OR(AND(J31=2,H31&gt;15),AND(J31&gt;2,H31&gt;4,H31&lt;16),AND(J31&gt;2,H31&gt;15)),"Complexo",""))), IF(OR(G31="CE",G31="SE"),IF(OR(AND(OR(J31=1,J31=0),H31&gt;0,H31&lt;6),AND(OR(J31=1,J31=0),H31&gt;5,H31&lt;20),AND(J31&gt;1,J31&lt;4,H31&gt;0,H31&lt;6)),"Simples",IF(OR(AND(OR(J31=1,J31=0),H31&gt;19),AND(J31&gt;1,J31&lt;4,H31&gt;5,H31&lt;20),AND(J31&gt;3,H31&gt;0,H31&lt;6)),"Médio",IF(OR(AND(J31&gt;1,J31&lt;4,H31&gt;19),AND(J31&gt;3,H31&gt;5,H31&lt;20),AND(J31&gt;3,H31&gt;19)),"Complexo",""))),""))</f>
        <v/>
      </c>
      <c r="M31" s="71" t="str">
        <f aca="false">IF(G31="ALI",IF(OR(AND(OR(J31=1,J31=0),H31&gt;0,H31&lt;20),AND(OR(J31=1,J31=0),H31&gt;19,H31&lt;51),AND(J31&gt;1,J31&lt;6,H31&gt;0,H31&lt;20)),"Simples",IF(OR(AND(OR(J31=1,J31=0),H31&gt;50),AND(J31&gt;1,J31&lt;6,H31&gt;19,H31&lt;51),AND(J31&gt;5,H31&gt;0,H31&lt;20)),"Médio",IF(OR(AND(J31&gt;1,J31&lt;6,H31&gt;50),AND(J31&gt;5,H31&gt;19,H31&lt;51),AND(J31&gt;5,H31&gt;50)),"Complexo",""))), IF(G31="AIE",IF(OR(AND(OR(J31=1, J31=0),H31&gt;0,H31&lt;20),AND(OR(J31=1, J31=0),H31&gt;19,H31&lt;51),AND(J31&gt;1,J31&lt;6,H31&gt;0,H31&lt;20)),"Simples",IF(OR(AND(OR(J31=1, J31=0),H31&gt;50),AND(J31&gt;1,J31&lt;6,H31&gt;19,H31&lt;51),AND(J31&gt;5,H31&gt;0,H31&lt;20)),"Médio",IF(OR(AND(J31&gt;1,J31&lt;6,H31&gt;50),AND(J31&gt;5,H31&gt;19,H31&lt;51),AND(J31&gt;5,H31&gt;50)),"Complexo",""))),""))</f>
        <v/>
      </c>
      <c r="N31" s="77" t="str">
        <f aca="false">IF(L31="",M31,IF(M31="",L31,""))</f>
        <v/>
      </c>
      <c r="O31" s="78" t="n">
        <f aca="false">IF(AND(OR(G31="EE",G31="CE"),N31="Simples"),3, IF(AND(OR(G31="EE",G31="CE"),N31="Médio"),4, IF(AND(OR(G31="EE",G31="CE"),N31="Complexo"),6, IF(AND(G31="SE",N31="Simples"),4, IF(AND(G31="SE",N31="Médio"),5, IF(AND(G31="SE",N31="Complexo"),7,0))))))</f>
        <v>0</v>
      </c>
      <c r="P31" s="78" t="n">
        <f aca="false">IF(AND(G31="ALI",M31="Simples"),7, IF(AND(G31="ALI",M31="Médio"),10, IF(AND(G31="ALI",M31="Complexo"),15, IF(AND(G31="AIE",M31="Simples"),5, IF(AND(G31="AIE",M31="Médio"),7, IF(AND(G31="AIE",M31="Complexo"),10,0))))))</f>
        <v>0</v>
      </c>
      <c r="Q31" s="77" t="n">
        <f aca="false">IF(B31&lt;&gt;"Manutenção em interface",IF(B31&lt;&gt;"Desenv., Manutenção e Publicação de Páginas Estáticas",(O31+P31)*C31,C31),C31)</f>
        <v>0</v>
      </c>
      <c r="R31" s="70"/>
      <c r="T31" s="80"/>
      <c r="U31" s="68"/>
      <c r="V31" s="69" t="n">
        <f aca="false">IF(U31&lt;&gt;"",VLOOKUP(U31,'Tipo Projeto'!$A$3:$B$35,2,0),0)</f>
        <v>0</v>
      </c>
      <c r="W31" s="70"/>
      <c r="X31" s="72"/>
      <c r="Y31" s="73"/>
      <c r="Z31" s="74"/>
      <c r="AA31" s="75"/>
      <c r="AB31" s="76" t="str">
        <f aca="false">IF(W31="EE",IF(OR(AND(OR(Z31=1,Z31=0),X31&gt;0,X31&lt;5),AND(OR(Z31=1,Z31=0),X31&gt;4,X31&lt;16),AND(Z31=2,X31&gt;0,X31&lt;5)),"Simples",IF(OR(AND(OR(Z31=1,Z31=0),X31&gt;15),AND(Z31=2,X31&gt;4,X31&lt;16),AND(Z31&gt;2,X31&gt;0,X31&lt;5)),"Médio",IF(OR(AND(Z31=2,X31&gt;15),AND(Z31&gt;2,X31&gt;4,X31&lt;16),AND(Z31&gt;2,X31&gt;15)),"Complexo",""))), IF(OR(W31="CE",W31="SE"),IF(OR(AND(OR(Z31=1,Z31=0),X31&gt;0,X31&lt;6),AND(OR(Z31=1,Z31=0),X31&gt;5,X31&lt;20),AND(Z31&gt;1,Z31&lt;4,X31&gt;0,X31&lt;6)),"Simples",IF(OR(AND(OR(Z31=1,Z31=0),X31&gt;19),AND(Z31&gt;1,Z31&lt;4,X31&gt;5,X31&lt;20),AND(Z31&gt;3,X31&gt;0,X31&lt;6)),"Médio",IF(OR(AND(Z31&gt;1,Z31&lt;4,X31&gt;19),AND(Z31&gt;3,X31&gt;5,X31&lt;20),AND(Z31&gt;3,X31&gt;19)),"Complexo",""))),""))</f>
        <v/>
      </c>
      <c r="AC31" s="71" t="str">
        <f aca="false">IF(W31="ALI",IF(OR(AND(OR(Z31=1,Z31=0),X31&gt;0,X31&lt;20),AND(OR(Z31=1,Z31=0),X31&gt;19,X31&lt;51),AND(Z31&gt;1,Z31&lt;6,X31&gt;0,X31&lt;20)),"Simples",IF(OR(AND(OR(Z31=1,Z31=0),X31&gt;50),AND(Z31&gt;1,Z31&lt;6,X31&gt;19,X31&lt;51),AND(Z31&gt;5,X31&gt;0,X31&lt;20)),"Médio",IF(OR(AND(Z31&gt;1,Z31&lt;6,X31&gt;50),AND(Z31&gt;5,X31&gt;19,X31&lt;51),AND(Z31&gt;5,X31&gt;50)),"Complexo",""))), IF(W31="AIE",IF(OR(AND(OR(Z31=1, Z31=0),X31&gt;0,X31&lt;20),AND(OR(Z31=1, Z31=0),X31&gt;19,X31&lt;51),AND(Z31&gt;1,Z31&lt;6,X31&gt;0,X31&lt;20)),"Simples",IF(OR(AND(OR(Z31=1, Z31=0),X31&gt;50),AND(Z31&gt;1,Z31&lt;6,X31&gt;19,X31&lt;51),AND(Z31&gt;5,X31&gt;0,X31&lt;20)),"Médio",IF(OR(AND(Z31&gt;1,Z31&lt;6,X31&gt;50),AND(Z31&gt;5,X31&gt;19,X31&lt;51),AND(Z31&gt;5,X31&gt;50)),"Complexo",""))),""))</f>
        <v/>
      </c>
      <c r="AD31" s="77" t="str">
        <f aca="false">IF(AB31="",AC31,IF(AC31="",AB31,""))</f>
        <v/>
      </c>
      <c r="AE31" s="78" t="n">
        <f aca="false">IF(AND(OR(W31="EE",W31="CE"),AD31="Simples"),3, IF(AND(OR(W31="EE",W31="CE"),AD31="Médio"),4, IF(AND(OR(W31="EE",W31="CE"),AD31="Complexo"),6, IF(AND(W31="SE",AD31="Simples"),4, IF(AND(W31="SE",AD31="Médio"),5, IF(AND(W31="SE",AD31="Complexo"),7,0))))))</f>
        <v>0</v>
      </c>
      <c r="AF31" s="78" t="n">
        <f aca="false">IF(AND(W31="ALI",AC31="Simples"),7, IF(AND(W31="ALI",AC31="Médio"),10, IF(AND(W31="ALI",AC31="Complexo"),15, IF(AND(W31="AIE",AC31="Simples"),5, IF(AND(W31="AIE",AC31="Médio"),7, IF(AND(W31="AIE",AC31="Complexo"),10,0))))))</f>
        <v>0</v>
      </c>
      <c r="AG31" s="81" t="n">
        <f aca="false">IF(T31="OK",Q31,( IF(U31&lt;&gt;"Manutenção em interface",IF(U31&lt;&gt;"Desenv., Manutenção e Publicação de Páginas Estáticas",(AE31+AF31)*V31,V31),V31)))</f>
        <v>0</v>
      </c>
      <c r="AH31" s="70"/>
      <c r="AJ31" s="70"/>
      <c r="AL31" s="70"/>
      <c r="AM31" s="70" t="str">
        <f aca="false">IF(AG31=0,"",IF(AG31=Q31,"OK","Divergente"))</f>
        <v/>
      </c>
    </row>
    <row r="32" s="79" customFormat="true" ht="14" hidden="false" customHeight="false" outlineLevel="0" collapsed="false">
      <c r="A32" s="67"/>
      <c r="B32" s="68"/>
      <c r="C32" s="69" t="n">
        <f aca="false">IF(B32&lt;&gt;"",VLOOKUP(B32,'Tipo Projeto'!$A$3:$B$35,2,0),0)</f>
        <v>0</v>
      </c>
      <c r="D32" s="70"/>
      <c r="E32" s="70"/>
      <c r="F32" s="71"/>
      <c r="G32" s="70"/>
      <c r="H32" s="72"/>
      <c r="I32" s="73"/>
      <c r="J32" s="74"/>
      <c r="K32" s="75"/>
      <c r="L32" s="76" t="str">
        <f aca="false">IF(G32="EE",IF(OR(AND(OR(J32=1,J32=0),H32&gt;0,H32&lt;5),AND(OR(J32=1,J32=0),H32&gt;4,H32&lt;16),AND(J32=2,H32&gt;0,H32&lt;5)),"Simples",IF(OR(AND(OR(J32=1,J32=0),H32&gt;15),AND(J32=2,H32&gt;4,H32&lt;16),AND(J32&gt;2,H32&gt;0,H32&lt;5)),"Médio",IF(OR(AND(J32=2,H32&gt;15),AND(J32&gt;2,H32&gt;4,H32&lt;16),AND(J32&gt;2,H32&gt;15)),"Complexo",""))), IF(OR(G32="CE",G32="SE"),IF(OR(AND(OR(J32=1,J32=0),H32&gt;0,H32&lt;6),AND(OR(J32=1,J32=0),H32&gt;5,H32&lt;20),AND(J32&gt;1,J32&lt;4,H32&gt;0,H32&lt;6)),"Simples",IF(OR(AND(OR(J32=1,J32=0),H32&gt;19),AND(J32&gt;1,J32&lt;4,H32&gt;5,H32&lt;20),AND(J32&gt;3,H32&gt;0,H32&lt;6)),"Médio",IF(OR(AND(J32&gt;1,J32&lt;4,H32&gt;19),AND(J32&gt;3,H32&gt;5,H32&lt;20),AND(J32&gt;3,H32&gt;19)),"Complexo",""))),""))</f>
        <v/>
      </c>
      <c r="M32" s="71" t="str">
        <f aca="false">IF(G32="ALI",IF(OR(AND(OR(J32=1,J32=0),H32&gt;0,H32&lt;20),AND(OR(J32=1,J32=0),H32&gt;19,H32&lt;51),AND(J32&gt;1,J32&lt;6,H32&gt;0,H32&lt;20)),"Simples",IF(OR(AND(OR(J32=1,J32=0),H32&gt;50),AND(J32&gt;1,J32&lt;6,H32&gt;19,H32&lt;51),AND(J32&gt;5,H32&gt;0,H32&lt;20)),"Médio",IF(OR(AND(J32&gt;1,J32&lt;6,H32&gt;50),AND(J32&gt;5,H32&gt;19,H32&lt;51),AND(J32&gt;5,H32&gt;50)),"Complexo",""))), IF(G32="AIE",IF(OR(AND(OR(J32=1, J32=0),H32&gt;0,H32&lt;20),AND(OR(J32=1, J32=0),H32&gt;19,H32&lt;51),AND(J32&gt;1,J32&lt;6,H32&gt;0,H32&lt;20)),"Simples",IF(OR(AND(OR(J32=1, J32=0),H32&gt;50),AND(J32&gt;1,J32&lt;6,H32&gt;19,H32&lt;51),AND(J32&gt;5,H32&gt;0,H32&lt;20)),"Médio",IF(OR(AND(J32&gt;1,J32&lt;6,H32&gt;50),AND(J32&gt;5,H32&gt;19,H32&lt;51),AND(J32&gt;5,H32&gt;50)),"Complexo",""))),""))</f>
        <v/>
      </c>
      <c r="N32" s="77" t="str">
        <f aca="false">IF(L32="",M32,IF(M32="",L32,""))</f>
        <v/>
      </c>
      <c r="O32" s="78" t="n">
        <f aca="false">IF(AND(OR(G32="EE",G32="CE"),N32="Simples"),3, IF(AND(OR(G32="EE",G32="CE"),N32="Médio"),4, IF(AND(OR(G32="EE",G32="CE"),N32="Complexo"),6, IF(AND(G32="SE",N32="Simples"),4, IF(AND(G32="SE",N32="Médio"),5, IF(AND(G32="SE",N32="Complexo"),7,0))))))</f>
        <v>0</v>
      </c>
      <c r="P32" s="78" t="n">
        <f aca="false">IF(AND(G32="ALI",M32="Simples"),7, IF(AND(G32="ALI",M32="Médio"),10, IF(AND(G32="ALI",M32="Complexo"),15, IF(AND(G32="AIE",M32="Simples"),5, IF(AND(G32="AIE",M32="Médio"),7, IF(AND(G32="AIE",M32="Complexo"),10,0))))))</f>
        <v>0</v>
      </c>
      <c r="Q32" s="77" t="n">
        <f aca="false">IF(B32&lt;&gt;"Manutenção em interface",IF(B32&lt;&gt;"Desenv., Manutenção e Publicação de Páginas Estáticas",(O32+P32)*C32,C32),C32)</f>
        <v>0</v>
      </c>
      <c r="R32" s="70"/>
      <c r="T32" s="80"/>
      <c r="U32" s="68"/>
      <c r="V32" s="69" t="n">
        <f aca="false">IF(U32&lt;&gt;"",VLOOKUP(U32,'Tipo Projeto'!$A$3:$B$35,2,0),0)</f>
        <v>0</v>
      </c>
      <c r="W32" s="70"/>
      <c r="X32" s="72"/>
      <c r="Y32" s="73"/>
      <c r="Z32" s="74"/>
      <c r="AA32" s="75"/>
      <c r="AB32" s="76" t="str">
        <f aca="false">IF(W32="EE",IF(OR(AND(OR(Z32=1,Z32=0),X32&gt;0,X32&lt;5),AND(OR(Z32=1,Z32=0),X32&gt;4,X32&lt;16),AND(Z32=2,X32&gt;0,X32&lt;5)),"Simples",IF(OR(AND(OR(Z32=1,Z32=0),X32&gt;15),AND(Z32=2,X32&gt;4,X32&lt;16),AND(Z32&gt;2,X32&gt;0,X32&lt;5)),"Médio",IF(OR(AND(Z32=2,X32&gt;15),AND(Z32&gt;2,X32&gt;4,X32&lt;16),AND(Z32&gt;2,X32&gt;15)),"Complexo",""))), IF(OR(W32="CE",W32="SE"),IF(OR(AND(OR(Z32=1,Z32=0),X32&gt;0,X32&lt;6),AND(OR(Z32=1,Z32=0),X32&gt;5,X32&lt;20),AND(Z32&gt;1,Z32&lt;4,X32&gt;0,X32&lt;6)),"Simples",IF(OR(AND(OR(Z32=1,Z32=0),X32&gt;19),AND(Z32&gt;1,Z32&lt;4,X32&gt;5,X32&lt;20),AND(Z32&gt;3,X32&gt;0,X32&lt;6)),"Médio",IF(OR(AND(Z32&gt;1,Z32&lt;4,X32&gt;19),AND(Z32&gt;3,X32&gt;5,X32&lt;20),AND(Z32&gt;3,X32&gt;19)),"Complexo",""))),""))</f>
        <v/>
      </c>
      <c r="AC32" s="71" t="str">
        <f aca="false">IF(W32="ALI",IF(OR(AND(OR(Z32=1,Z32=0),X32&gt;0,X32&lt;20),AND(OR(Z32=1,Z32=0),X32&gt;19,X32&lt;51),AND(Z32&gt;1,Z32&lt;6,X32&gt;0,X32&lt;20)),"Simples",IF(OR(AND(OR(Z32=1,Z32=0),X32&gt;50),AND(Z32&gt;1,Z32&lt;6,X32&gt;19,X32&lt;51),AND(Z32&gt;5,X32&gt;0,X32&lt;20)),"Médio",IF(OR(AND(Z32&gt;1,Z32&lt;6,X32&gt;50),AND(Z32&gt;5,X32&gt;19,X32&lt;51),AND(Z32&gt;5,X32&gt;50)),"Complexo",""))), IF(W32="AIE",IF(OR(AND(OR(Z32=1, Z32=0),X32&gt;0,X32&lt;20),AND(OR(Z32=1, Z32=0),X32&gt;19,X32&lt;51),AND(Z32&gt;1,Z32&lt;6,X32&gt;0,X32&lt;20)),"Simples",IF(OR(AND(OR(Z32=1, Z32=0),X32&gt;50),AND(Z32&gt;1,Z32&lt;6,X32&gt;19,X32&lt;51),AND(Z32&gt;5,X32&gt;0,X32&lt;20)),"Médio",IF(OR(AND(Z32&gt;1,Z32&lt;6,X32&gt;50),AND(Z32&gt;5,X32&gt;19,X32&lt;51),AND(Z32&gt;5,X32&gt;50)),"Complexo",""))),""))</f>
        <v/>
      </c>
      <c r="AD32" s="77" t="str">
        <f aca="false">IF(AB32="",AC32,IF(AC32="",AB32,""))</f>
        <v/>
      </c>
      <c r="AE32" s="78" t="n">
        <f aca="false">IF(AND(OR(W32="EE",W32="CE"),AD32="Simples"),3, IF(AND(OR(W32="EE",W32="CE"),AD32="Médio"),4, IF(AND(OR(W32="EE",W32="CE"),AD32="Complexo"),6, IF(AND(W32="SE",AD32="Simples"),4, IF(AND(W32="SE",AD32="Médio"),5, IF(AND(W32="SE",AD32="Complexo"),7,0))))))</f>
        <v>0</v>
      </c>
      <c r="AF32" s="78" t="n">
        <f aca="false">IF(AND(W32="ALI",AC32="Simples"),7, IF(AND(W32="ALI",AC32="Médio"),10, IF(AND(W32="ALI",AC32="Complexo"),15, IF(AND(W32="AIE",AC32="Simples"),5, IF(AND(W32="AIE",AC32="Médio"),7, IF(AND(W32="AIE",AC32="Complexo"),10,0))))))</f>
        <v>0</v>
      </c>
      <c r="AG32" s="81" t="n">
        <f aca="false">IF(T32="OK",Q32,( IF(U32&lt;&gt;"Manutenção em interface",IF(U32&lt;&gt;"Desenv., Manutenção e Publicação de Páginas Estáticas",(AE32+AF32)*V32,V32),V32)))</f>
        <v>0</v>
      </c>
      <c r="AH32" s="70"/>
      <c r="AJ32" s="70"/>
      <c r="AL32" s="70"/>
      <c r="AM32" s="70" t="str">
        <f aca="false">IF(AG32=0,"",IF(AG32=Q32,"OK","Divergente"))</f>
        <v/>
      </c>
    </row>
    <row r="33" s="79" customFormat="true" ht="14" hidden="false" customHeight="false" outlineLevel="0" collapsed="false">
      <c r="A33" s="67"/>
      <c r="B33" s="68"/>
      <c r="C33" s="69" t="n">
        <f aca="false">IF(B33&lt;&gt;"",VLOOKUP(B33,'Tipo Projeto'!$A$3:$B$35,2,0),0)</f>
        <v>0</v>
      </c>
      <c r="D33" s="70"/>
      <c r="E33" s="70"/>
      <c r="F33" s="71"/>
      <c r="G33" s="70"/>
      <c r="H33" s="72"/>
      <c r="I33" s="73"/>
      <c r="J33" s="74"/>
      <c r="K33" s="75"/>
      <c r="L33" s="76" t="str">
        <f aca="false">IF(G33="EE",IF(OR(AND(OR(J33=1,J33=0),H33&gt;0,H33&lt;5),AND(OR(J33=1,J33=0),H33&gt;4,H33&lt;16),AND(J33=2,H33&gt;0,H33&lt;5)),"Simples",IF(OR(AND(OR(J33=1,J33=0),H33&gt;15),AND(J33=2,H33&gt;4,H33&lt;16),AND(J33&gt;2,H33&gt;0,H33&lt;5)),"Médio",IF(OR(AND(J33=2,H33&gt;15),AND(J33&gt;2,H33&gt;4,H33&lt;16),AND(J33&gt;2,H33&gt;15)),"Complexo",""))), IF(OR(G33="CE",G33="SE"),IF(OR(AND(OR(J33=1,J33=0),H33&gt;0,H33&lt;6),AND(OR(J33=1,J33=0),H33&gt;5,H33&lt;20),AND(J33&gt;1,J33&lt;4,H33&gt;0,H33&lt;6)),"Simples",IF(OR(AND(OR(J33=1,J33=0),H33&gt;19),AND(J33&gt;1,J33&lt;4,H33&gt;5,H33&lt;20),AND(J33&gt;3,H33&gt;0,H33&lt;6)),"Médio",IF(OR(AND(J33&gt;1,J33&lt;4,H33&gt;19),AND(J33&gt;3,H33&gt;5,H33&lt;20),AND(J33&gt;3,H33&gt;19)),"Complexo",""))),""))</f>
        <v/>
      </c>
      <c r="M33" s="71" t="str">
        <f aca="false">IF(G33="ALI",IF(OR(AND(OR(J33=1,J33=0),H33&gt;0,H33&lt;20),AND(OR(J33=1,J33=0),H33&gt;19,H33&lt;51),AND(J33&gt;1,J33&lt;6,H33&gt;0,H33&lt;20)),"Simples",IF(OR(AND(OR(J33=1,J33=0),H33&gt;50),AND(J33&gt;1,J33&lt;6,H33&gt;19,H33&lt;51),AND(J33&gt;5,H33&gt;0,H33&lt;20)),"Médio",IF(OR(AND(J33&gt;1,J33&lt;6,H33&gt;50),AND(J33&gt;5,H33&gt;19,H33&lt;51),AND(J33&gt;5,H33&gt;50)),"Complexo",""))), IF(G33="AIE",IF(OR(AND(OR(J33=1, J33=0),H33&gt;0,H33&lt;20),AND(OR(J33=1, J33=0),H33&gt;19,H33&lt;51),AND(J33&gt;1,J33&lt;6,H33&gt;0,H33&lt;20)),"Simples",IF(OR(AND(OR(J33=1, J33=0),H33&gt;50),AND(J33&gt;1,J33&lt;6,H33&gt;19,H33&lt;51),AND(J33&gt;5,H33&gt;0,H33&lt;20)),"Médio",IF(OR(AND(J33&gt;1,J33&lt;6,H33&gt;50),AND(J33&gt;5,H33&gt;19,H33&lt;51),AND(J33&gt;5,H33&gt;50)),"Complexo",""))),""))</f>
        <v/>
      </c>
      <c r="N33" s="77" t="str">
        <f aca="false">IF(L33="",M33,IF(M33="",L33,""))</f>
        <v/>
      </c>
      <c r="O33" s="78" t="n">
        <f aca="false">IF(AND(OR(G33="EE",G33="CE"),N33="Simples"),3, IF(AND(OR(G33="EE",G33="CE"),N33="Médio"),4, IF(AND(OR(G33="EE",G33="CE"),N33="Complexo"),6, IF(AND(G33="SE",N33="Simples"),4, IF(AND(G33="SE",N33="Médio"),5, IF(AND(G33="SE",N33="Complexo"),7,0))))))</f>
        <v>0</v>
      </c>
      <c r="P33" s="78" t="n">
        <f aca="false">IF(AND(G33="ALI",M33="Simples"),7, IF(AND(G33="ALI",M33="Médio"),10, IF(AND(G33="ALI",M33="Complexo"),15, IF(AND(G33="AIE",M33="Simples"),5, IF(AND(G33="AIE",M33="Médio"),7, IF(AND(G33="AIE",M33="Complexo"),10,0))))))</f>
        <v>0</v>
      </c>
      <c r="Q33" s="77" t="n">
        <f aca="false">IF(B33&lt;&gt;"Manutenção em interface",IF(B33&lt;&gt;"Desenv., Manutenção e Publicação de Páginas Estáticas",(O33+P33)*C33,C33),C33)</f>
        <v>0</v>
      </c>
      <c r="R33" s="70"/>
      <c r="T33" s="80"/>
      <c r="U33" s="68"/>
      <c r="V33" s="69" t="n">
        <f aca="false">IF(U33&lt;&gt;"",VLOOKUP(U33,'Tipo Projeto'!$A$3:$B$35,2,0),0)</f>
        <v>0</v>
      </c>
      <c r="W33" s="70"/>
      <c r="X33" s="72"/>
      <c r="Y33" s="73"/>
      <c r="Z33" s="74"/>
      <c r="AA33" s="75"/>
      <c r="AB33" s="76" t="str">
        <f aca="false">IF(W33="EE",IF(OR(AND(OR(Z33=1,Z33=0),X33&gt;0,X33&lt;5),AND(OR(Z33=1,Z33=0),X33&gt;4,X33&lt;16),AND(Z33=2,X33&gt;0,X33&lt;5)),"Simples",IF(OR(AND(OR(Z33=1,Z33=0),X33&gt;15),AND(Z33=2,X33&gt;4,X33&lt;16),AND(Z33&gt;2,X33&gt;0,X33&lt;5)),"Médio",IF(OR(AND(Z33=2,X33&gt;15),AND(Z33&gt;2,X33&gt;4,X33&lt;16),AND(Z33&gt;2,X33&gt;15)),"Complexo",""))), IF(OR(W33="CE",W33="SE"),IF(OR(AND(OR(Z33=1,Z33=0),X33&gt;0,X33&lt;6),AND(OR(Z33=1,Z33=0),X33&gt;5,X33&lt;20),AND(Z33&gt;1,Z33&lt;4,X33&gt;0,X33&lt;6)),"Simples",IF(OR(AND(OR(Z33=1,Z33=0),X33&gt;19),AND(Z33&gt;1,Z33&lt;4,X33&gt;5,X33&lt;20),AND(Z33&gt;3,X33&gt;0,X33&lt;6)),"Médio",IF(OR(AND(Z33&gt;1,Z33&lt;4,X33&gt;19),AND(Z33&gt;3,X33&gt;5,X33&lt;20),AND(Z33&gt;3,X33&gt;19)),"Complexo",""))),""))</f>
        <v/>
      </c>
      <c r="AC33" s="71" t="str">
        <f aca="false">IF(W33="ALI",IF(OR(AND(OR(Z33=1,Z33=0),X33&gt;0,X33&lt;20),AND(OR(Z33=1,Z33=0),X33&gt;19,X33&lt;51),AND(Z33&gt;1,Z33&lt;6,X33&gt;0,X33&lt;20)),"Simples",IF(OR(AND(OR(Z33=1,Z33=0),X33&gt;50),AND(Z33&gt;1,Z33&lt;6,X33&gt;19,X33&lt;51),AND(Z33&gt;5,X33&gt;0,X33&lt;20)),"Médio",IF(OR(AND(Z33&gt;1,Z33&lt;6,X33&gt;50),AND(Z33&gt;5,X33&gt;19,X33&lt;51),AND(Z33&gt;5,X33&gt;50)),"Complexo",""))), IF(W33="AIE",IF(OR(AND(OR(Z33=1, Z33=0),X33&gt;0,X33&lt;20),AND(OR(Z33=1, Z33=0),X33&gt;19,X33&lt;51),AND(Z33&gt;1,Z33&lt;6,X33&gt;0,X33&lt;20)),"Simples",IF(OR(AND(OR(Z33=1, Z33=0),X33&gt;50),AND(Z33&gt;1,Z33&lt;6,X33&gt;19,X33&lt;51),AND(Z33&gt;5,X33&gt;0,X33&lt;20)),"Médio",IF(OR(AND(Z33&gt;1,Z33&lt;6,X33&gt;50),AND(Z33&gt;5,X33&gt;19,X33&lt;51),AND(Z33&gt;5,X33&gt;50)),"Complexo",""))),""))</f>
        <v/>
      </c>
      <c r="AD33" s="77" t="str">
        <f aca="false">IF(AB33="",AC33,IF(AC33="",AB33,""))</f>
        <v/>
      </c>
      <c r="AE33" s="78" t="n">
        <f aca="false">IF(AND(OR(W33="EE",W33="CE"),AD33="Simples"),3, IF(AND(OR(W33="EE",W33="CE"),AD33="Médio"),4, IF(AND(OR(W33="EE",W33="CE"),AD33="Complexo"),6, IF(AND(W33="SE",AD33="Simples"),4, IF(AND(W33="SE",AD33="Médio"),5, IF(AND(W33="SE",AD33="Complexo"),7,0))))))</f>
        <v>0</v>
      </c>
      <c r="AF33" s="78" t="n">
        <f aca="false">IF(AND(W33="ALI",AC33="Simples"),7, IF(AND(W33="ALI",AC33="Médio"),10, IF(AND(W33="ALI",AC33="Complexo"),15, IF(AND(W33="AIE",AC33="Simples"),5, IF(AND(W33="AIE",AC33="Médio"),7, IF(AND(W33="AIE",AC33="Complexo"),10,0))))))</f>
        <v>0</v>
      </c>
      <c r="AG33" s="81" t="n">
        <f aca="false">IF(T33="OK",Q33,( IF(U33&lt;&gt;"Manutenção em interface",IF(U33&lt;&gt;"Desenv., Manutenção e Publicação de Páginas Estáticas",(AE33+AF33)*V33,V33),V33)))</f>
        <v>0</v>
      </c>
      <c r="AH33" s="70"/>
      <c r="AJ33" s="70"/>
      <c r="AL33" s="70"/>
      <c r="AM33" s="70" t="str">
        <f aca="false">IF(AG33=0,"",IF(AG33=Q33,"OK","Divergente"))</f>
        <v/>
      </c>
    </row>
    <row r="34" s="79" customFormat="true" ht="14" hidden="false" customHeight="false" outlineLevel="0" collapsed="false">
      <c r="A34" s="67"/>
      <c r="B34" s="68"/>
      <c r="C34" s="69" t="n">
        <f aca="false">IF(B34&lt;&gt;"",VLOOKUP(B34,'Tipo Projeto'!$A$3:$B$35,2,0),0)</f>
        <v>0</v>
      </c>
      <c r="D34" s="70"/>
      <c r="E34" s="70"/>
      <c r="F34" s="71"/>
      <c r="G34" s="70"/>
      <c r="H34" s="72"/>
      <c r="I34" s="73"/>
      <c r="J34" s="74"/>
      <c r="K34" s="75"/>
      <c r="L34" s="76" t="str">
        <f aca="false">IF(G34="EE",IF(OR(AND(OR(J34=1,J34=0),H34&gt;0,H34&lt;5),AND(OR(J34=1,J34=0),H34&gt;4,H34&lt;16),AND(J34=2,H34&gt;0,H34&lt;5)),"Simples",IF(OR(AND(OR(J34=1,J34=0),H34&gt;15),AND(J34=2,H34&gt;4,H34&lt;16),AND(J34&gt;2,H34&gt;0,H34&lt;5)),"Médio",IF(OR(AND(J34=2,H34&gt;15),AND(J34&gt;2,H34&gt;4,H34&lt;16),AND(J34&gt;2,H34&gt;15)),"Complexo",""))), IF(OR(G34="CE",G34="SE"),IF(OR(AND(OR(J34=1,J34=0),H34&gt;0,H34&lt;6),AND(OR(J34=1,J34=0),H34&gt;5,H34&lt;20),AND(J34&gt;1,J34&lt;4,H34&gt;0,H34&lt;6)),"Simples",IF(OR(AND(OR(J34=1,J34=0),H34&gt;19),AND(J34&gt;1,J34&lt;4,H34&gt;5,H34&lt;20),AND(J34&gt;3,H34&gt;0,H34&lt;6)),"Médio",IF(OR(AND(J34&gt;1,J34&lt;4,H34&gt;19),AND(J34&gt;3,H34&gt;5,H34&lt;20),AND(J34&gt;3,H34&gt;19)),"Complexo",""))),""))</f>
        <v/>
      </c>
      <c r="M34" s="71" t="str">
        <f aca="false">IF(G34="ALI",IF(OR(AND(OR(J34=1,J34=0),H34&gt;0,H34&lt;20),AND(OR(J34=1,J34=0),H34&gt;19,H34&lt;51),AND(J34&gt;1,J34&lt;6,H34&gt;0,H34&lt;20)),"Simples",IF(OR(AND(OR(J34=1,J34=0),H34&gt;50),AND(J34&gt;1,J34&lt;6,H34&gt;19,H34&lt;51),AND(J34&gt;5,H34&gt;0,H34&lt;20)),"Médio",IF(OR(AND(J34&gt;1,J34&lt;6,H34&gt;50),AND(J34&gt;5,H34&gt;19,H34&lt;51),AND(J34&gt;5,H34&gt;50)),"Complexo",""))), IF(G34="AIE",IF(OR(AND(OR(J34=1, J34=0),H34&gt;0,H34&lt;20),AND(OR(J34=1, J34=0),H34&gt;19,H34&lt;51),AND(J34&gt;1,J34&lt;6,H34&gt;0,H34&lt;20)),"Simples",IF(OR(AND(OR(J34=1, J34=0),H34&gt;50),AND(J34&gt;1,J34&lt;6,H34&gt;19,H34&lt;51),AND(J34&gt;5,H34&gt;0,H34&lt;20)),"Médio",IF(OR(AND(J34&gt;1,J34&lt;6,H34&gt;50),AND(J34&gt;5,H34&gt;19,H34&lt;51),AND(J34&gt;5,H34&gt;50)),"Complexo",""))),""))</f>
        <v/>
      </c>
      <c r="N34" s="77" t="str">
        <f aca="false">IF(L34="",M34,IF(M34="",L34,""))</f>
        <v/>
      </c>
      <c r="O34" s="78" t="n">
        <f aca="false">IF(AND(OR(G34="EE",G34="CE"),N34="Simples"),3, IF(AND(OR(G34="EE",G34="CE"),N34="Médio"),4, IF(AND(OR(G34="EE",G34="CE"),N34="Complexo"),6, IF(AND(G34="SE",N34="Simples"),4, IF(AND(G34="SE",N34="Médio"),5, IF(AND(G34="SE",N34="Complexo"),7,0))))))</f>
        <v>0</v>
      </c>
      <c r="P34" s="78" t="n">
        <f aca="false">IF(AND(G34="ALI",M34="Simples"),7, IF(AND(G34="ALI",M34="Médio"),10, IF(AND(G34="ALI",M34="Complexo"),15, IF(AND(G34="AIE",M34="Simples"),5, IF(AND(G34="AIE",M34="Médio"),7, IF(AND(G34="AIE",M34="Complexo"),10,0))))))</f>
        <v>0</v>
      </c>
      <c r="Q34" s="77" t="n">
        <f aca="false">IF(B34&lt;&gt;"Manutenção em interface",IF(B34&lt;&gt;"Desenv., Manutenção e Publicação de Páginas Estáticas",(O34+P34)*C34,C34),C34)</f>
        <v>0</v>
      </c>
      <c r="R34" s="70"/>
      <c r="T34" s="80"/>
      <c r="U34" s="68"/>
      <c r="V34" s="69" t="n">
        <f aca="false">IF(U34&lt;&gt;"",VLOOKUP(U34,'Tipo Projeto'!$A$3:$B$35,2,0),0)</f>
        <v>0</v>
      </c>
      <c r="W34" s="70"/>
      <c r="X34" s="72"/>
      <c r="Y34" s="73"/>
      <c r="Z34" s="74"/>
      <c r="AA34" s="75"/>
      <c r="AB34" s="76" t="str">
        <f aca="false">IF(W34="EE",IF(OR(AND(OR(Z34=1,Z34=0),X34&gt;0,X34&lt;5),AND(OR(Z34=1,Z34=0),X34&gt;4,X34&lt;16),AND(Z34=2,X34&gt;0,X34&lt;5)),"Simples",IF(OR(AND(OR(Z34=1,Z34=0),X34&gt;15),AND(Z34=2,X34&gt;4,X34&lt;16),AND(Z34&gt;2,X34&gt;0,X34&lt;5)),"Médio",IF(OR(AND(Z34=2,X34&gt;15),AND(Z34&gt;2,X34&gt;4,X34&lt;16),AND(Z34&gt;2,X34&gt;15)),"Complexo",""))), IF(OR(W34="CE",W34="SE"),IF(OR(AND(OR(Z34=1,Z34=0),X34&gt;0,X34&lt;6),AND(OR(Z34=1,Z34=0),X34&gt;5,X34&lt;20),AND(Z34&gt;1,Z34&lt;4,X34&gt;0,X34&lt;6)),"Simples",IF(OR(AND(OR(Z34=1,Z34=0),X34&gt;19),AND(Z34&gt;1,Z34&lt;4,X34&gt;5,X34&lt;20),AND(Z34&gt;3,X34&gt;0,X34&lt;6)),"Médio",IF(OR(AND(Z34&gt;1,Z34&lt;4,X34&gt;19),AND(Z34&gt;3,X34&gt;5,X34&lt;20),AND(Z34&gt;3,X34&gt;19)),"Complexo",""))),""))</f>
        <v/>
      </c>
      <c r="AC34" s="71" t="str">
        <f aca="false">IF(W34="ALI",IF(OR(AND(OR(Z34=1,Z34=0),X34&gt;0,X34&lt;20),AND(OR(Z34=1,Z34=0),X34&gt;19,X34&lt;51),AND(Z34&gt;1,Z34&lt;6,X34&gt;0,X34&lt;20)),"Simples",IF(OR(AND(OR(Z34=1,Z34=0),X34&gt;50),AND(Z34&gt;1,Z34&lt;6,X34&gt;19,X34&lt;51),AND(Z34&gt;5,X34&gt;0,X34&lt;20)),"Médio",IF(OR(AND(Z34&gt;1,Z34&lt;6,X34&gt;50),AND(Z34&gt;5,X34&gt;19,X34&lt;51),AND(Z34&gt;5,X34&gt;50)),"Complexo",""))), IF(W34="AIE",IF(OR(AND(OR(Z34=1, Z34=0),X34&gt;0,X34&lt;20),AND(OR(Z34=1, Z34=0),X34&gt;19,X34&lt;51),AND(Z34&gt;1,Z34&lt;6,X34&gt;0,X34&lt;20)),"Simples",IF(OR(AND(OR(Z34=1, Z34=0),X34&gt;50),AND(Z34&gt;1,Z34&lt;6,X34&gt;19,X34&lt;51),AND(Z34&gt;5,X34&gt;0,X34&lt;20)),"Médio",IF(OR(AND(Z34&gt;1,Z34&lt;6,X34&gt;50),AND(Z34&gt;5,X34&gt;19,X34&lt;51),AND(Z34&gt;5,X34&gt;50)),"Complexo",""))),""))</f>
        <v/>
      </c>
      <c r="AD34" s="77" t="str">
        <f aca="false">IF(AB34="",AC34,IF(AC34="",AB34,""))</f>
        <v/>
      </c>
      <c r="AE34" s="78" t="n">
        <f aca="false">IF(AND(OR(W34="EE",W34="CE"),AD34="Simples"),3, IF(AND(OR(W34="EE",W34="CE"),AD34="Médio"),4, IF(AND(OR(W34="EE",W34="CE"),AD34="Complexo"),6, IF(AND(W34="SE",AD34="Simples"),4, IF(AND(W34="SE",AD34="Médio"),5, IF(AND(W34="SE",AD34="Complexo"),7,0))))))</f>
        <v>0</v>
      </c>
      <c r="AF34" s="78" t="n">
        <f aca="false">IF(AND(W34="ALI",AC34="Simples"),7, IF(AND(W34="ALI",AC34="Médio"),10, IF(AND(W34="ALI",AC34="Complexo"),15, IF(AND(W34="AIE",AC34="Simples"),5, IF(AND(W34="AIE",AC34="Médio"),7, IF(AND(W34="AIE",AC34="Complexo"),10,0))))))</f>
        <v>0</v>
      </c>
      <c r="AG34" s="81" t="n">
        <f aca="false">IF(T34="OK",Q34,( IF(U34&lt;&gt;"Manutenção em interface",IF(U34&lt;&gt;"Desenv., Manutenção e Publicação de Páginas Estáticas",(AE34+AF34)*V34,V34),V34)))</f>
        <v>0</v>
      </c>
      <c r="AH34" s="70"/>
      <c r="AJ34" s="70"/>
      <c r="AL34" s="70"/>
      <c r="AM34" s="70" t="str">
        <f aca="false">IF(AG34=0,"",IF(AG34=Q34,"OK","Divergente"))</f>
        <v/>
      </c>
    </row>
    <row r="35" s="79" customFormat="true" ht="14" hidden="false" customHeight="false" outlineLevel="0" collapsed="false">
      <c r="A35" s="67"/>
      <c r="B35" s="68"/>
      <c r="C35" s="69" t="n">
        <f aca="false">IF(B35&lt;&gt;"",VLOOKUP(B35,'Tipo Projeto'!$A$3:$B$35,2,0),0)</f>
        <v>0</v>
      </c>
      <c r="D35" s="70"/>
      <c r="E35" s="70"/>
      <c r="F35" s="71"/>
      <c r="G35" s="70"/>
      <c r="H35" s="72"/>
      <c r="I35" s="73"/>
      <c r="J35" s="74"/>
      <c r="K35" s="75"/>
      <c r="L35" s="76" t="str">
        <f aca="false">IF(G35="EE",IF(OR(AND(OR(J35=1,J35=0),H35&gt;0,H35&lt;5),AND(OR(J35=1,J35=0),H35&gt;4,H35&lt;16),AND(J35=2,H35&gt;0,H35&lt;5)),"Simples",IF(OR(AND(OR(J35=1,J35=0),H35&gt;15),AND(J35=2,H35&gt;4,H35&lt;16),AND(J35&gt;2,H35&gt;0,H35&lt;5)),"Médio",IF(OR(AND(J35=2,H35&gt;15),AND(J35&gt;2,H35&gt;4,H35&lt;16),AND(J35&gt;2,H35&gt;15)),"Complexo",""))), IF(OR(G35="CE",G35="SE"),IF(OR(AND(OR(J35=1,J35=0),H35&gt;0,H35&lt;6),AND(OR(J35=1,J35=0),H35&gt;5,H35&lt;20),AND(J35&gt;1,J35&lt;4,H35&gt;0,H35&lt;6)),"Simples",IF(OR(AND(OR(J35=1,J35=0),H35&gt;19),AND(J35&gt;1,J35&lt;4,H35&gt;5,H35&lt;20),AND(J35&gt;3,H35&gt;0,H35&lt;6)),"Médio",IF(OR(AND(J35&gt;1,J35&lt;4,H35&gt;19),AND(J35&gt;3,H35&gt;5,H35&lt;20),AND(J35&gt;3,H35&gt;19)),"Complexo",""))),""))</f>
        <v/>
      </c>
      <c r="M35" s="71" t="str">
        <f aca="false">IF(G35="ALI",IF(OR(AND(OR(J35=1,J35=0),H35&gt;0,H35&lt;20),AND(OR(J35=1,J35=0),H35&gt;19,H35&lt;51),AND(J35&gt;1,J35&lt;6,H35&gt;0,H35&lt;20)),"Simples",IF(OR(AND(OR(J35=1,J35=0),H35&gt;50),AND(J35&gt;1,J35&lt;6,H35&gt;19,H35&lt;51),AND(J35&gt;5,H35&gt;0,H35&lt;20)),"Médio",IF(OR(AND(J35&gt;1,J35&lt;6,H35&gt;50),AND(J35&gt;5,H35&gt;19,H35&lt;51),AND(J35&gt;5,H35&gt;50)),"Complexo",""))), IF(G35="AIE",IF(OR(AND(OR(J35=1, J35=0),H35&gt;0,H35&lt;20),AND(OR(J35=1, J35=0),H35&gt;19,H35&lt;51),AND(J35&gt;1,J35&lt;6,H35&gt;0,H35&lt;20)),"Simples",IF(OR(AND(OR(J35=1, J35=0),H35&gt;50),AND(J35&gt;1,J35&lt;6,H35&gt;19,H35&lt;51),AND(J35&gt;5,H35&gt;0,H35&lt;20)),"Médio",IF(OR(AND(J35&gt;1,J35&lt;6,H35&gt;50),AND(J35&gt;5,H35&gt;19,H35&lt;51),AND(J35&gt;5,H35&gt;50)),"Complexo",""))),""))</f>
        <v/>
      </c>
      <c r="N35" s="77" t="str">
        <f aca="false">IF(L35="",M35,IF(M35="",L35,""))</f>
        <v/>
      </c>
      <c r="O35" s="78" t="n">
        <f aca="false">IF(AND(OR(G35="EE",G35="CE"),N35="Simples"),3, IF(AND(OR(G35="EE",G35="CE"),N35="Médio"),4, IF(AND(OR(G35="EE",G35="CE"),N35="Complexo"),6, IF(AND(G35="SE",N35="Simples"),4, IF(AND(G35="SE",N35="Médio"),5, IF(AND(G35="SE",N35="Complexo"),7,0))))))</f>
        <v>0</v>
      </c>
      <c r="P35" s="78" t="n">
        <f aca="false">IF(AND(G35="ALI",M35="Simples"),7, IF(AND(G35="ALI",M35="Médio"),10, IF(AND(G35="ALI",M35="Complexo"),15, IF(AND(G35="AIE",M35="Simples"),5, IF(AND(G35="AIE",M35="Médio"),7, IF(AND(G35="AIE",M35="Complexo"),10,0))))))</f>
        <v>0</v>
      </c>
      <c r="Q35" s="77" t="n">
        <f aca="false">IF(B35&lt;&gt;"Manutenção em interface",IF(B35&lt;&gt;"Desenv., Manutenção e Publicação de Páginas Estáticas",(O35+P35)*C35,C35),C35)</f>
        <v>0</v>
      </c>
      <c r="R35" s="70"/>
      <c r="T35" s="80"/>
      <c r="U35" s="68"/>
      <c r="V35" s="69" t="n">
        <f aca="false">IF(U35&lt;&gt;"",VLOOKUP(U35,'Tipo Projeto'!$A$3:$B$35,2,0),0)</f>
        <v>0</v>
      </c>
      <c r="W35" s="70"/>
      <c r="X35" s="72"/>
      <c r="Y35" s="73"/>
      <c r="Z35" s="74"/>
      <c r="AA35" s="75"/>
      <c r="AB35" s="76" t="str">
        <f aca="false">IF(W35="EE",IF(OR(AND(OR(Z35=1,Z35=0),X35&gt;0,X35&lt;5),AND(OR(Z35=1,Z35=0),X35&gt;4,X35&lt;16),AND(Z35=2,X35&gt;0,X35&lt;5)),"Simples",IF(OR(AND(OR(Z35=1,Z35=0),X35&gt;15),AND(Z35=2,X35&gt;4,X35&lt;16),AND(Z35&gt;2,X35&gt;0,X35&lt;5)),"Médio",IF(OR(AND(Z35=2,X35&gt;15),AND(Z35&gt;2,X35&gt;4,X35&lt;16),AND(Z35&gt;2,X35&gt;15)),"Complexo",""))), IF(OR(W35="CE",W35="SE"),IF(OR(AND(OR(Z35=1,Z35=0),X35&gt;0,X35&lt;6),AND(OR(Z35=1,Z35=0),X35&gt;5,X35&lt;20),AND(Z35&gt;1,Z35&lt;4,X35&gt;0,X35&lt;6)),"Simples",IF(OR(AND(OR(Z35=1,Z35=0),X35&gt;19),AND(Z35&gt;1,Z35&lt;4,X35&gt;5,X35&lt;20),AND(Z35&gt;3,X35&gt;0,X35&lt;6)),"Médio",IF(OR(AND(Z35&gt;1,Z35&lt;4,X35&gt;19),AND(Z35&gt;3,X35&gt;5,X35&lt;20),AND(Z35&gt;3,X35&gt;19)),"Complexo",""))),""))</f>
        <v/>
      </c>
      <c r="AC35" s="71" t="str">
        <f aca="false">IF(W35="ALI",IF(OR(AND(OR(Z35=1,Z35=0),X35&gt;0,X35&lt;20),AND(OR(Z35=1,Z35=0),X35&gt;19,X35&lt;51),AND(Z35&gt;1,Z35&lt;6,X35&gt;0,X35&lt;20)),"Simples",IF(OR(AND(OR(Z35=1,Z35=0),X35&gt;50),AND(Z35&gt;1,Z35&lt;6,X35&gt;19,X35&lt;51),AND(Z35&gt;5,X35&gt;0,X35&lt;20)),"Médio",IF(OR(AND(Z35&gt;1,Z35&lt;6,X35&gt;50),AND(Z35&gt;5,X35&gt;19,X35&lt;51),AND(Z35&gt;5,X35&gt;50)),"Complexo",""))), IF(W35="AIE",IF(OR(AND(OR(Z35=1, Z35=0),X35&gt;0,X35&lt;20),AND(OR(Z35=1, Z35=0),X35&gt;19,X35&lt;51),AND(Z35&gt;1,Z35&lt;6,X35&gt;0,X35&lt;20)),"Simples",IF(OR(AND(OR(Z35=1, Z35=0),X35&gt;50),AND(Z35&gt;1,Z35&lt;6,X35&gt;19,X35&lt;51),AND(Z35&gt;5,X35&gt;0,X35&lt;20)),"Médio",IF(OR(AND(Z35&gt;1,Z35&lt;6,X35&gt;50),AND(Z35&gt;5,X35&gt;19,X35&lt;51),AND(Z35&gt;5,X35&gt;50)),"Complexo",""))),""))</f>
        <v/>
      </c>
      <c r="AD35" s="77" t="str">
        <f aca="false">IF(AB35="",AC35,IF(AC35="",AB35,""))</f>
        <v/>
      </c>
      <c r="AE35" s="78" t="n">
        <f aca="false">IF(AND(OR(W35="EE",W35="CE"),AD35="Simples"),3, IF(AND(OR(W35="EE",W35="CE"),AD35="Médio"),4, IF(AND(OR(W35="EE",W35="CE"),AD35="Complexo"),6, IF(AND(W35="SE",AD35="Simples"),4, IF(AND(W35="SE",AD35="Médio"),5, IF(AND(W35="SE",AD35="Complexo"),7,0))))))</f>
        <v>0</v>
      </c>
      <c r="AF35" s="78" t="n">
        <f aca="false">IF(AND(W35="ALI",AC35="Simples"),7, IF(AND(W35="ALI",AC35="Médio"),10, IF(AND(W35="ALI",AC35="Complexo"),15, IF(AND(W35="AIE",AC35="Simples"),5, IF(AND(W35="AIE",AC35="Médio"),7, IF(AND(W35="AIE",AC35="Complexo"),10,0))))))</f>
        <v>0</v>
      </c>
      <c r="AG35" s="81" t="n">
        <f aca="false">IF(T35="OK",Q35,( IF(U35&lt;&gt;"Manutenção em interface",IF(U35&lt;&gt;"Desenv., Manutenção e Publicação de Páginas Estáticas",(AE35+AF35)*V35,V35),V35)))</f>
        <v>0</v>
      </c>
      <c r="AH35" s="70"/>
      <c r="AJ35" s="70"/>
      <c r="AL35" s="70"/>
      <c r="AM35" s="70" t="str">
        <f aca="false">IF(AG35=0,"",IF(AG35=Q35,"OK","Divergente"))</f>
        <v/>
      </c>
    </row>
    <row r="36" s="79" customFormat="true" ht="14" hidden="false" customHeight="false" outlineLevel="0" collapsed="false">
      <c r="A36" s="67"/>
      <c r="B36" s="68"/>
      <c r="C36" s="69" t="n">
        <f aca="false">IF(B36&lt;&gt;"",VLOOKUP(B36,'Tipo Projeto'!$A$3:$B$35,2,0),0)</f>
        <v>0</v>
      </c>
      <c r="D36" s="70"/>
      <c r="E36" s="70"/>
      <c r="F36" s="71"/>
      <c r="G36" s="70"/>
      <c r="H36" s="72"/>
      <c r="I36" s="73"/>
      <c r="J36" s="74"/>
      <c r="K36" s="75"/>
      <c r="L36" s="76" t="str">
        <f aca="false">IF(G36="EE",IF(OR(AND(OR(J36=1,J36=0),H36&gt;0,H36&lt;5),AND(OR(J36=1,J36=0),H36&gt;4,H36&lt;16),AND(J36=2,H36&gt;0,H36&lt;5)),"Simples",IF(OR(AND(OR(J36=1,J36=0),H36&gt;15),AND(J36=2,H36&gt;4,H36&lt;16),AND(J36&gt;2,H36&gt;0,H36&lt;5)),"Médio",IF(OR(AND(J36=2,H36&gt;15),AND(J36&gt;2,H36&gt;4,H36&lt;16),AND(J36&gt;2,H36&gt;15)),"Complexo",""))), IF(OR(G36="CE",G36="SE"),IF(OR(AND(OR(J36=1,J36=0),H36&gt;0,H36&lt;6),AND(OR(J36=1,J36=0),H36&gt;5,H36&lt;20),AND(J36&gt;1,J36&lt;4,H36&gt;0,H36&lt;6)),"Simples",IF(OR(AND(OR(J36=1,J36=0),H36&gt;19),AND(J36&gt;1,J36&lt;4,H36&gt;5,H36&lt;20),AND(J36&gt;3,H36&gt;0,H36&lt;6)),"Médio",IF(OR(AND(J36&gt;1,J36&lt;4,H36&gt;19),AND(J36&gt;3,H36&gt;5,H36&lt;20),AND(J36&gt;3,H36&gt;19)),"Complexo",""))),""))</f>
        <v/>
      </c>
      <c r="M36" s="71" t="str">
        <f aca="false">IF(G36="ALI",IF(OR(AND(OR(J36=1,J36=0),H36&gt;0,H36&lt;20),AND(OR(J36=1,J36=0),H36&gt;19,H36&lt;51),AND(J36&gt;1,J36&lt;6,H36&gt;0,H36&lt;20)),"Simples",IF(OR(AND(OR(J36=1,J36=0),H36&gt;50),AND(J36&gt;1,J36&lt;6,H36&gt;19,H36&lt;51),AND(J36&gt;5,H36&gt;0,H36&lt;20)),"Médio",IF(OR(AND(J36&gt;1,J36&lt;6,H36&gt;50),AND(J36&gt;5,H36&gt;19,H36&lt;51),AND(J36&gt;5,H36&gt;50)),"Complexo",""))), IF(G36="AIE",IF(OR(AND(OR(J36=1, J36=0),H36&gt;0,H36&lt;20),AND(OR(J36=1, J36=0),H36&gt;19,H36&lt;51),AND(J36&gt;1,J36&lt;6,H36&gt;0,H36&lt;20)),"Simples",IF(OR(AND(OR(J36=1, J36=0),H36&gt;50),AND(J36&gt;1,J36&lt;6,H36&gt;19,H36&lt;51),AND(J36&gt;5,H36&gt;0,H36&lt;20)),"Médio",IF(OR(AND(J36&gt;1,J36&lt;6,H36&gt;50),AND(J36&gt;5,H36&gt;19,H36&lt;51),AND(J36&gt;5,H36&gt;50)),"Complexo",""))),""))</f>
        <v/>
      </c>
      <c r="N36" s="77" t="str">
        <f aca="false">IF(L36="",M36,IF(M36="",L36,""))</f>
        <v/>
      </c>
      <c r="O36" s="78" t="n">
        <f aca="false">IF(AND(OR(G36="EE",G36="CE"),N36="Simples"),3, IF(AND(OR(G36="EE",G36="CE"),N36="Médio"),4, IF(AND(OR(G36="EE",G36="CE"),N36="Complexo"),6, IF(AND(G36="SE",N36="Simples"),4, IF(AND(G36="SE",N36="Médio"),5, IF(AND(G36="SE",N36="Complexo"),7,0))))))</f>
        <v>0</v>
      </c>
      <c r="P36" s="78" t="n">
        <f aca="false">IF(AND(G36="ALI",M36="Simples"),7, IF(AND(G36="ALI",M36="Médio"),10, IF(AND(G36="ALI",M36="Complexo"),15, IF(AND(G36="AIE",M36="Simples"),5, IF(AND(G36="AIE",M36="Médio"),7, IF(AND(G36="AIE",M36="Complexo"),10,0))))))</f>
        <v>0</v>
      </c>
      <c r="Q36" s="77" t="n">
        <f aca="false">IF(B36&lt;&gt;"Manutenção em interface",IF(B36&lt;&gt;"Desenv., Manutenção e Publicação de Páginas Estáticas",(O36+P36)*C36,C36),C36)</f>
        <v>0</v>
      </c>
      <c r="R36" s="70"/>
      <c r="T36" s="80"/>
      <c r="U36" s="68"/>
      <c r="V36" s="69" t="n">
        <f aca="false">IF(U36&lt;&gt;"",VLOOKUP(U36,'Tipo Projeto'!$A$3:$B$35,2,0),0)</f>
        <v>0</v>
      </c>
      <c r="W36" s="70"/>
      <c r="X36" s="72"/>
      <c r="Y36" s="73"/>
      <c r="Z36" s="74"/>
      <c r="AA36" s="75"/>
      <c r="AB36" s="76" t="str">
        <f aca="false">IF(W36="EE",IF(OR(AND(OR(Z36=1,Z36=0),X36&gt;0,X36&lt;5),AND(OR(Z36=1,Z36=0),X36&gt;4,X36&lt;16),AND(Z36=2,X36&gt;0,X36&lt;5)),"Simples",IF(OR(AND(OR(Z36=1,Z36=0),X36&gt;15),AND(Z36=2,X36&gt;4,X36&lt;16),AND(Z36&gt;2,X36&gt;0,X36&lt;5)),"Médio",IF(OR(AND(Z36=2,X36&gt;15),AND(Z36&gt;2,X36&gt;4,X36&lt;16),AND(Z36&gt;2,X36&gt;15)),"Complexo",""))), IF(OR(W36="CE",W36="SE"),IF(OR(AND(OR(Z36=1,Z36=0),X36&gt;0,X36&lt;6),AND(OR(Z36=1,Z36=0),X36&gt;5,X36&lt;20),AND(Z36&gt;1,Z36&lt;4,X36&gt;0,X36&lt;6)),"Simples",IF(OR(AND(OR(Z36=1,Z36=0),X36&gt;19),AND(Z36&gt;1,Z36&lt;4,X36&gt;5,X36&lt;20),AND(Z36&gt;3,X36&gt;0,X36&lt;6)),"Médio",IF(OR(AND(Z36&gt;1,Z36&lt;4,X36&gt;19),AND(Z36&gt;3,X36&gt;5,X36&lt;20),AND(Z36&gt;3,X36&gt;19)),"Complexo",""))),""))</f>
        <v/>
      </c>
      <c r="AC36" s="71" t="str">
        <f aca="false">IF(W36="ALI",IF(OR(AND(OR(Z36=1,Z36=0),X36&gt;0,X36&lt;20),AND(OR(Z36=1,Z36=0),X36&gt;19,X36&lt;51),AND(Z36&gt;1,Z36&lt;6,X36&gt;0,X36&lt;20)),"Simples",IF(OR(AND(OR(Z36=1,Z36=0),X36&gt;50),AND(Z36&gt;1,Z36&lt;6,X36&gt;19,X36&lt;51),AND(Z36&gt;5,X36&gt;0,X36&lt;20)),"Médio",IF(OR(AND(Z36&gt;1,Z36&lt;6,X36&gt;50),AND(Z36&gt;5,X36&gt;19,X36&lt;51),AND(Z36&gt;5,X36&gt;50)),"Complexo",""))), IF(W36="AIE",IF(OR(AND(OR(Z36=1, Z36=0),X36&gt;0,X36&lt;20),AND(OR(Z36=1, Z36=0),X36&gt;19,X36&lt;51),AND(Z36&gt;1,Z36&lt;6,X36&gt;0,X36&lt;20)),"Simples",IF(OR(AND(OR(Z36=1, Z36=0),X36&gt;50),AND(Z36&gt;1,Z36&lt;6,X36&gt;19,X36&lt;51),AND(Z36&gt;5,X36&gt;0,X36&lt;20)),"Médio",IF(OR(AND(Z36&gt;1,Z36&lt;6,X36&gt;50),AND(Z36&gt;5,X36&gt;19,X36&lt;51),AND(Z36&gt;5,X36&gt;50)),"Complexo",""))),""))</f>
        <v/>
      </c>
      <c r="AD36" s="77" t="str">
        <f aca="false">IF(AB36="",AC36,IF(AC36="",AB36,""))</f>
        <v/>
      </c>
      <c r="AE36" s="78" t="n">
        <f aca="false">IF(AND(OR(W36="EE",W36="CE"),AD36="Simples"),3, IF(AND(OR(W36="EE",W36="CE"),AD36="Médio"),4, IF(AND(OR(W36="EE",W36="CE"),AD36="Complexo"),6, IF(AND(W36="SE",AD36="Simples"),4, IF(AND(W36="SE",AD36="Médio"),5, IF(AND(W36="SE",AD36="Complexo"),7,0))))))</f>
        <v>0</v>
      </c>
      <c r="AF36" s="78" t="n">
        <f aca="false">IF(AND(W36="ALI",AC36="Simples"),7, IF(AND(W36="ALI",AC36="Médio"),10, IF(AND(W36="ALI",AC36="Complexo"),15, IF(AND(W36="AIE",AC36="Simples"),5, IF(AND(W36="AIE",AC36="Médio"),7, IF(AND(W36="AIE",AC36="Complexo"),10,0))))))</f>
        <v>0</v>
      </c>
      <c r="AG36" s="81" t="n">
        <f aca="false">IF(T36="OK",Q36,( IF(U36&lt;&gt;"Manutenção em interface",IF(U36&lt;&gt;"Desenv., Manutenção e Publicação de Páginas Estáticas",(AE36+AF36)*V36,V36),V36)))</f>
        <v>0</v>
      </c>
      <c r="AH36" s="70"/>
      <c r="AJ36" s="70"/>
      <c r="AL36" s="70"/>
      <c r="AM36" s="70" t="str">
        <f aca="false">IF(AG36=0,"",IF(AG36=Q36,"OK","Divergente"))</f>
        <v/>
      </c>
    </row>
    <row r="37" s="79" customFormat="true" ht="14" hidden="false" customHeight="false" outlineLevel="0" collapsed="false">
      <c r="A37" s="67"/>
      <c r="B37" s="68"/>
      <c r="C37" s="69" t="n">
        <f aca="false">IF(B37&lt;&gt;"",VLOOKUP(B37,'Tipo Projeto'!$A$3:$B$35,2,0),0)</f>
        <v>0</v>
      </c>
      <c r="D37" s="70"/>
      <c r="E37" s="70"/>
      <c r="F37" s="71"/>
      <c r="G37" s="70"/>
      <c r="H37" s="72"/>
      <c r="I37" s="73"/>
      <c r="J37" s="74"/>
      <c r="K37" s="75"/>
      <c r="L37" s="76" t="str">
        <f aca="false">IF(G37="EE",IF(OR(AND(OR(J37=1,J37=0),H37&gt;0,H37&lt;5),AND(OR(J37=1,J37=0),H37&gt;4,H37&lt;16),AND(J37=2,H37&gt;0,H37&lt;5)),"Simples",IF(OR(AND(OR(J37=1,J37=0),H37&gt;15),AND(J37=2,H37&gt;4,H37&lt;16),AND(J37&gt;2,H37&gt;0,H37&lt;5)),"Médio",IF(OR(AND(J37=2,H37&gt;15),AND(J37&gt;2,H37&gt;4,H37&lt;16),AND(J37&gt;2,H37&gt;15)),"Complexo",""))), IF(OR(G37="CE",G37="SE"),IF(OR(AND(OR(J37=1,J37=0),H37&gt;0,H37&lt;6),AND(OR(J37=1,J37=0),H37&gt;5,H37&lt;20),AND(J37&gt;1,J37&lt;4,H37&gt;0,H37&lt;6)),"Simples",IF(OR(AND(OR(J37=1,J37=0),H37&gt;19),AND(J37&gt;1,J37&lt;4,H37&gt;5,H37&lt;20),AND(J37&gt;3,H37&gt;0,H37&lt;6)),"Médio",IF(OR(AND(J37&gt;1,J37&lt;4,H37&gt;19),AND(J37&gt;3,H37&gt;5,H37&lt;20),AND(J37&gt;3,H37&gt;19)),"Complexo",""))),""))</f>
        <v/>
      </c>
      <c r="M37" s="71" t="str">
        <f aca="false">IF(G37="ALI",IF(OR(AND(OR(J37=1,J37=0),H37&gt;0,H37&lt;20),AND(OR(J37=1,J37=0),H37&gt;19,H37&lt;51),AND(J37&gt;1,J37&lt;6,H37&gt;0,H37&lt;20)),"Simples",IF(OR(AND(OR(J37=1,J37=0),H37&gt;50),AND(J37&gt;1,J37&lt;6,H37&gt;19,H37&lt;51),AND(J37&gt;5,H37&gt;0,H37&lt;20)),"Médio",IF(OR(AND(J37&gt;1,J37&lt;6,H37&gt;50),AND(J37&gt;5,H37&gt;19,H37&lt;51),AND(J37&gt;5,H37&gt;50)),"Complexo",""))), IF(G37="AIE",IF(OR(AND(OR(J37=1, J37=0),H37&gt;0,H37&lt;20),AND(OR(J37=1, J37=0),H37&gt;19,H37&lt;51),AND(J37&gt;1,J37&lt;6,H37&gt;0,H37&lt;20)),"Simples",IF(OR(AND(OR(J37=1, J37=0),H37&gt;50),AND(J37&gt;1,J37&lt;6,H37&gt;19,H37&lt;51),AND(J37&gt;5,H37&gt;0,H37&lt;20)),"Médio",IF(OR(AND(J37&gt;1,J37&lt;6,H37&gt;50),AND(J37&gt;5,H37&gt;19,H37&lt;51),AND(J37&gt;5,H37&gt;50)),"Complexo",""))),""))</f>
        <v/>
      </c>
      <c r="N37" s="77" t="str">
        <f aca="false">IF(L37="",M37,IF(M37="",L37,""))</f>
        <v/>
      </c>
      <c r="O37" s="78" t="n">
        <f aca="false">IF(AND(OR(G37="EE",G37="CE"),N37="Simples"),3, IF(AND(OR(G37="EE",G37="CE"),N37="Médio"),4, IF(AND(OR(G37="EE",G37="CE"),N37="Complexo"),6, IF(AND(G37="SE",N37="Simples"),4, IF(AND(G37="SE",N37="Médio"),5, IF(AND(G37="SE",N37="Complexo"),7,0))))))</f>
        <v>0</v>
      </c>
      <c r="P37" s="78" t="n">
        <f aca="false">IF(AND(G37="ALI",M37="Simples"),7, IF(AND(G37="ALI",M37="Médio"),10, IF(AND(G37="ALI",M37="Complexo"),15, IF(AND(G37="AIE",M37="Simples"),5, IF(AND(G37="AIE",M37="Médio"),7, IF(AND(G37="AIE",M37="Complexo"),10,0))))))</f>
        <v>0</v>
      </c>
      <c r="Q37" s="77" t="n">
        <f aca="false">IF(B37&lt;&gt;"Manutenção em interface",IF(B37&lt;&gt;"Desenv., Manutenção e Publicação de Páginas Estáticas",(O37+P37)*C37,C37),C37)</f>
        <v>0</v>
      </c>
      <c r="R37" s="70"/>
      <c r="T37" s="80"/>
      <c r="U37" s="68"/>
      <c r="V37" s="69" t="n">
        <f aca="false">IF(U37&lt;&gt;"",VLOOKUP(U37,'Tipo Projeto'!$A$3:$B$35,2,0),0)</f>
        <v>0</v>
      </c>
      <c r="W37" s="70"/>
      <c r="X37" s="72"/>
      <c r="Y37" s="73"/>
      <c r="Z37" s="74"/>
      <c r="AA37" s="75"/>
      <c r="AB37" s="76" t="str">
        <f aca="false">IF(W37="EE",IF(OR(AND(OR(Z37=1,Z37=0),X37&gt;0,X37&lt;5),AND(OR(Z37=1,Z37=0),X37&gt;4,X37&lt;16),AND(Z37=2,X37&gt;0,X37&lt;5)),"Simples",IF(OR(AND(OR(Z37=1,Z37=0),X37&gt;15),AND(Z37=2,X37&gt;4,X37&lt;16),AND(Z37&gt;2,X37&gt;0,X37&lt;5)),"Médio",IF(OR(AND(Z37=2,X37&gt;15),AND(Z37&gt;2,X37&gt;4,X37&lt;16),AND(Z37&gt;2,X37&gt;15)),"Complexo",""))), IF(OR(W37="CE",W37="SE"),IF(OR(AND(OR(Z37=1,Z37=0),X37&gt;0,X37&lt;6),AND(OR(Z37=1,Z37=0),X37&gt;5,X37&lt;20),AND(Z37&gt;1,Z37&lt;4,X37&gt;0,X37&lt;6)),"Simples",IF(OR(AND(OR(Z37=1,Z37=0),X37&gt;19),AND(Z37&gt;1,Z37&lt;4,X37&gt;5,X37&lt;20),AND(Z37&gt;3,X37&gt;0,X37&lt;6)),"Médio",IF(OR(AND(Z37&gt;1,Z37&lt;4,X37&gt;19),AND(Z37&gt;3,X37&gt;5,X37&lt;20),AND(Z37&gt;3,X37&gt;19)),"Complexo",""))),""))</f>
        <v/>
      </c>
      <c r="AC37" s="71" t="str">
        <f aca="false">IF(W37="ALI",IF(OR(AND(OR(Z37=1,Z37=0),X37&gt;0,X37&lt;20),AND(OR(Z37=1,Z37=0),X37&gt;19,X37&lt;51),AND(Z37&gt;1,Z37&lt;6,X37&gt;0,X37&lt;20)),"Simples",IF(OR(AND(OR(Z37=1,Z37=0),X37&gt;50),AND(Z37&gt;1,Z37&lt;6,X37&gt;19,X37&lt;51),AND(Z37&gt;5,X37&gt;0,X37&lt;20)),"Médio",IF(OR(AND(Z37&gt;1,Z37&lt;6,X37&gt;50),AND(Z37&gt;5,X37&gt;19,X37&lt;51),AND(Z37&gt;5,X37&gt;50)),"Complexo",""))), IF(W37="AIE",IF(OR(AND(OR(Z37=1, Z37=0),X37&gt;0,X37&lt;20),AND(OR(Z37=1, Z37=0),X37&gt;19,X37&lt;51),AND(Z37&gt;1,Z37&lt;6,X37&gt;0,X37&lt;20)),"Simples",IF(OR(AND(OR(Z37=1, Z37=0),X37&gt;50),AND(Z37&gt;1,Z37&lt;6,X37&gt;19,X37&lt;51),AND(Z37&gt;5,X37&gt;0,X37&lt;20)),"Médio",IF(OR(AND(Z37&gt;1,Z37&lt;6,X37&gt;50),AND(Z37&gt;5,X37&gt;19,X37&lt;51),AND(Z37&gt;5,X37&gt;50)),"Complexo",""))),""))</f>
        <v/>
      </c>
      <c r="AD37" s="77" t="str">
        <f aca="false">IF(AB37="",AC37,IF(AC37="",AB37,""))</f>
        <v/>
      </c>
      <c r="AE37" s="78" t="n">
        <f aca="false">IF(AND(OR(W37="EE",W37="CE"),AD37="Simples"),3, IF(AND(OR(W37="EE",W37="CE"),AD37="Médio"),4, IF(AND(OR(W37="EE",W37="CE"),AD37="Complexo"),6, IF(AND(W37="SE",AD37="Simples"),4, IF(AND(W37="SE",AD37="Médio"),5, IF(AND(W37="SE",AD37="Complexo"),7,0))))))</f>
        <v>0</v>
      </c>
      <c r="AF37" s="78" t="n">
        <f aca="false">IF(AND(W37="ALI",AC37="Simples"),7, IF(AND(W37="ALI",AC37="Médio"),10, IF(AND(W37="ALI",AC37="Complexo"),15, IF(AND(W37="AIE",AC37="Simples"),5, IF(AND(W37="AIE",AC37="Médio"),7, IF(AND(W37="AIE",AC37="Complexo"),10,0))))))</f>
        <v>0</v>
      </c>
      <c r="AG37" s="81" t="n">
        <f aca="false">IF(T37="OK",Q37,( IF(U37&lt;&gt;"Manutenção em interface",IF(U37&lt;&gt;"Desenv., Manutenção e Publicação de Páginas Estáticas",(AE37+AF37)*V37,V37),V37)))</f>
        <v>0</v>
      </c>
      <c r="AH37" s="70"/>
      <c r="AJ37" s="70"/>
      <c r="AL37" s="70"/>
      <c r="AM37" s="70" t="str">
        <f aca="false">IF(AG37=0,"",IF(AG37=Q37,"OK","Divergente"))</f>
        <v/>
      </c>
    </row>
    <row r="38" s="79" customFormat="true" ht="14" hidden="false" customHeight="false" outlineLevel="0" collapsed="false">
      <c r="A38" s="67"/>
      <c r="B38" s="68"/>
      <c r="C38" s="69" t="n">
        <f aca="false">IF(B38&lt;&gt;"",VLOOKUP(B38,'Tipo Projeto'!$A$3:$B$35,2,0),0)</f>
        <v>0</v>
      </c>
      <c r="D38" s="70"/>
      <c r="E38" s="70"/>
      <c r="F38" s="71"/>
      <c r="G38" s="70"/>
      <c r="H38" s="72"/>
      <c r="I38" s="73"/>
      <c r="J38" s="74"/>
      <c r="K38" s="75"/>
      <c r="L38" s="76" t="str">
        <f aca="false">IF(G38="EE",IF(OR(AND(OR(J38=1,J38=0),H38&gt;0,H38&lt;5),AND(OR(J38=1,J38=0),H38&gt;4,H38&lt;16),AND(J38=2,H38&gt;0,H38&lt;5)),"Simples",IF(OR(AND(OR(J38=1,J38=0),H38&gt;15),AND(J38=2,H38&gt;4,H38&lt;16),AND(J38&gt;2,H38&gt;0,H38&lt;5)),"Médio",IF(OR(AND(J38=2,H38&gt;15),AND(J38&gt;2,H38&gt;4,H38&lt;16),AND(J38&gt;2,H38&gt;15)),"Complexo",""))), IF(OR(G38="CE",G38="SE"),IF(OR(AND(OR(J38=1,J38=0),H38&gt;0,H38&lt;6),AND(OR(J38=1,J38=0),H38&gt;5,H38&lt;20),AND(J38&gt;1,J38&lt;4,H38&gt;0,H38&lt;6)),"Simples",IF(OR(AND(OR(J38=1,J38=0),H38&gt;19),AND(J38&gt;1,J38&lt;4,H38&gt;5,H38&lt;20),AND(J38&gt;3,H38&gt;0,H38&lt;6)),"Médio",IF(OR(AND(J38&gt;1,J38&lt;4,H38&gt;19),AND(J38&gt;3,H38&gt;5,H38&lt;20),AND(J38&gt;3,H38&gt;19)),"Complexo",""))),""))</f>
        <v/>
      </c>
      <c r="M38" s="71" t="str">
        <f aca="false">IF(G38="ALI",IF(OR(AND(OR(J38=1,J38=0),H38&gt;0,H38&lt;20),AND(OR(J38=1,J38=0),H38&gt;19,H38&lt;51),AND(J38&gt;1,J38&lt;6,H38&gt;0,H38&lt;20)),"Simples",IF(OR(AND(OR(J38=1,J38=0),H38&gt;50),AND(J38&gt;1,J38&lt;6,H38&gt;19,H38&lt;51),AND(J38&gt;5,H38&gt;0,H38&lt;20)),"Médio",IF(OR(AND(J38&gt;1,J38&lt;6,H38&gt;50),AND(J38&gt;5,H38&gt;19,H38&lt;51),AND(J38&gt;5,H38&gt;50)),"Complexo",""))), IF(G38="AIE",IF(OR(AND(OR(J38=1, J38=0),H38&gt;0,H38&lt;20),AND(OR(J38=1, J38=0),H38&gt;19,H38&lt;51),AND(J38&gt;1,J38&lt;6,H38&gt;0,H38&lt;20)),"Simples",IF(OR(AND(OR(J38=1, J38=0),H38&gt;50),AND(J38&gt;1,J38&lt;6,H38&gt;19,H38&lt;51),AND(J38&gt;5,H38&gt;0,H38&lt;20)),"Médio",IF(OR(AND(J38&gt;1,J38&lt;6,H38&gt;50),AND(J38&gt;5,H38&gt;19,H38&lt;51),AND(J38&gt;5,H38&gt;50)),"Complexo",""))),""))</f>
        <v/>
      </c>
      <c r="N38" s="77" t="str">
        <f aca="false">IF(L38="",M38,IF(M38="",L38,""))</f>
        <v/>
      </c>
      <c r="O38" s="78" t="n">
        <f aca="false">IF(AND(OR(G38="EE",G38="CE"),N38="Simples"),3, IF(AND(OR(G38="EE",G38="CE"),N38="Médio"),4, IF(AND(OR(G38="EE",G38="CE"),N38="Complexo"),6, IF(AND(G38="SE",N38="Simples"),4, IF(AND(G38="SE",N38="Médio"),5, IF(AND(G38="SE",N38="Complexo"),7,0))))))</f>
        <v>0</v>
      </c>
      <c r="P38" s="78" t="n">
        <f aca="false">IF(AND(G38="ALI",M38="Simples"),7, IF(AND(G38="ALI",M38="Médio"),10, IF(AND(G38="ALI",M38="Complexo"),15, IF(AND(G38="AIE",M38="Simples"),5, IF(AND(G38="AIE",M38="Médio"),7, IF(AND(G38="AIE",M38="Complexo"),10,0))))))</f>
        <v>0</v>
      </c>
      <c r="Q38" s="77" t="n">
        <f aca="false">IF(B38&lt;&gt;"Manutenção em interface",IF(B38&lt;&gt;"Desenv., Manutenção e Publicação de Páginas Estáticas",(O38+P38)*C38,C38),C38)</f>
        <v>0</v>
      </c>
      <c r="R38" s="70"/>
      <c r="T38" s="80"/>
      <c r="U38" s="68"/>
      <c r="V38" s="69" t="n">
        <f aca="false">IF(U38&lt;&gt;"",VLOOKUP(U38,'Tipo Projeto'!$A$3:$B$35,2,0),0)</f>
        <v>0</v>
      </c>
      <c r="W38" s="70"/>
      <c r="X38" s="72"/>
      <c r="Y38" s="73"/>
      <c r="Z38" s="74"/>
      <c r="AA38" s="75"/>
      <c r="AB38" s="76" t="str">
        <f aca="false">IF(W38="EE",IF(OR(AND(OR(Z38=1,Z38=0),X38&gt;0,X38&lt;5),AND(OR(Z38=1,Z38=0),X38&gt;4,X38&lt;16),AND(Z38=2,X38&gt;0,X38&lt;5)),"Simples",IF(OR(AND(OR(Z38=1,Z38=0),X38&gt;15),AND(Z38=2,X38&gt;4,X38&lt;16),AND(Z38&gt;2,X38&gt;0,X38&lt;5)),"Médio",IF(OR(AND(Z38=2,X38&gt;15),AND(Z38&gt;2,X38&gt;4,X38&lt;16),AND(Z38&gt;2,X38&gt;15)),"Complexo",""))), IF(OR(W38="CE",W38="SE"),IF(OR(AND(OR(Z38=1,Z38=0),X38&gt;0,X38&lt;6),AND(OR(Z38=1,Z38=0),X38&gt;5,X38&lt;20),AND(Z38&gt;1,Z38&lt;4,X38&gt;0,X38&lt;6)),"Simples",IF(OR(AND(OR(Z38=1,Z38=0),X38&gt;19),AND(Z38&gt;1,Z38&lt;4,X38&gt;5,X38&lt;20),AND(Z38&gt;3,X38&gt;0,X38&lt;6)),"Médio",IF(OR(AND(Z38&gt;1,Z38&lt;4,X38&gt;19),AND(Z38&gt;3,X38&gt;5,X38&lt;20),AND(Z38&gt;3,X38&gt;19)),"Complexo",""))),""))</f>
        <v/>
      </c>
      <c r="AC38" s="71" t="str">
        <f aca="false">IF(W38="ALI",IF(OR(AND(OR(Z38=1,Z38=0),X38&gt;0,X38&lt;20),AND(OR(Z38=1,Z38=0),X38&gt;19,X38&lt;51),AND(Z38&gt;1,Z38&lt;6,X38&gt;0,X38&lt;20)),"Simples",IF(OR(AND(OR(Z38=1,Z38=0),X38&gt;50),AND(Z38&gt;1,Z38&lt;6,X38&gt;19,X38&lt;51),AND(Z38&gt;5,X38&gt;0,X38&lt;20)),"Médio",IF(OR(AND(Z38&gt;1,Z38&lt;6,X38&gt;50),AND(Z38&gt;5,X38&gt;19,X38&lt;51),AND(Z38&gt;5,X38&gt;50)),"Complexo",""))), IF(W38="AIE",IF(OR(AND(OR(Z38=1, Z38=0),X38&gt;0,X38&lt;20),AND(OR(Z38=1, Z38=0),X38&gt;19,X38&lt;51),AND(Z38&gt;1,Z38&lt;6,X38&gt;0,X38&lt;20)),"Simples",IF(OR(AND(OR(Z38=1, Z38=0),X38&gt;50),AND(Z38&gt;1,Z38&lt;6,X38&gt;19,X38&lt;51),AND(Z38&gt;5,X38&gt;0,X38&lt;20)),"Médio",IF(OR(AND(Z38&gt;1,Z38&lt;6,X38&gt;50),AND(Z38&gt;5,X38&gt;19,X38&lt;51),AND(Z38&gt;5,X38&gt;50)),"Complexo",""))),""))</f>
        <v/>
      </c>
      <c r="AD38" s="77" t="str">
        <f aca="false">IF(AB38="",AC38,IF(AC38="",AB38,""))</f>
        <v/>
      </c>
      <c r="AE38" s="78" t="n">
        <f aca="false">IF(AND(OR(W38="EE",W38="CE"),AD38="Simples"),3, IF(AND(OR(W38="EE",W38="CE"),AD38="Médio"),4, IF(AND(OR(W38="EE",W38="CE"),AD38="Complexo"),6, IF(AND(W38="SE",AD38="Simples"),4, IF(AND(W38="SE",AD38="Médio"),5, IF(AND(W38="SE",AD38="Complexo"),7,0))))))</f>
        <v>0</v>
      </c>
      <c r="AF38" s="78" t="n">
        <f aca="false">IF(AND(W38="ALI",AC38="Simples"),7, IF(AND(W38="ALI",AC38="Médio"),10, IF(AND(W38="ALI",AC38="Complexo"),15, IF(AND(W38="AIE",AC38="Simples"),5, IF(AND(W38="AIE",AC38="Médio"),7, IF(AND(W38="AIE",AC38="Complexo"),10,0))))))</f>
        <v>0</v>
      </c>
      <c r="AG38" s="81" t="n">
        <f aca="false">IF(T38="OK",Q38,( IF(U38&lt;&gt;"Manutenção em interface",IF(U38&lt;&gt;"Desenv., Manutenção e Publicação de Páginas Estáticas",(AE38+AF38)*V38,V38),V38)))</f>
        <v>0</v>
      </c>
      <c r="AH38" s="70"/>
      <c r="AJ38" s="70"/>
      <c r="AL38" s="70"/>
      <c r="AM38" s="70" t="str">
        <f aca="false">IF(AG38=0,"",IF(AG38=Q38,"OK","Divergente"))</f>
        <v/>
      </c>
    </row>
    <row r="39" s="79" customFormat="true" ht="14" hidden="false" customHeight="false" outlineLevel="0" collapsed="false">
      <c r="A39" s="67"/>
      <c r="B39" s="68"/>
      <c r="C39" s="69" t="n">
        <f aca="false">IF(B39&lt;&gt;"",VLOOKUP(B39,'Tipo Projeto'!$A$3:$B$35,2,0),0)</f>
        <v>0</v>
      </c>
      <c r="D39" s="70"/>
      <c r="E39" s="70"/>
      <c r="F39" s="71"/>
      <c r="G39" s="70"/>
      <c r="H39" s="72"/>
      <c r="I39" s="73"/>
      <c r="J39" s="74"/>
      <c r="K39" s="75"/>
      <c r="L39" s="76" t="str">
        <f aca="false">IF(G39="EE",IF(OR(AND(OR(J39=1,J39=0),H39&gt;0,H39&lt;5),AND(OR(J39=1,J39=0),H39&gt;4,H39&lt;16),AND(J39=2,H39&gt;0,H39&lt;5)),"Simples",IF(OR(AND(OR(J39=1,J39=0),H39&gt;15),AND(J39=2,H39&gt;4,H39&lt;16),AND(J39&gt;2,H39&gt;0,H39&lt;5)),"Médio",IF(OR(AND(J39=2,H39&gt;15),AND(J39&gt;2,H39&gt;4,H39&lt;16),AND(J39&gt;2,H39&gt;15)),"Complexo",""))), IF(OR(G39="CE",G39="SE"),IF(OR(AND(OR(J39=1,J39=0),H39&gt;0,H39&lt;6),AND(OR(J39=1,J39=0),H39&gt;5,H39&lt;20),AND(J39&gt;1,J39&lt;4,H39&gt;0,H39&lt;6)),"Simples",IF(OR(AND(OR(J39=1,J39=0),H39&gt;19),AND(J39&gt;1,J39&lt;4,H39&gt;5,H39&lt;20),AND(J39&gt;3,H39&gt;0,H39&lt;6)),"Médio",IF(OR(AND(J39&gt;1,J39&lt;4,H39&gt;19),AND(J39&gt;3,H39&gt;5,H39&lt;20),AND(J39&gt;3,H39&gt;19)),"Complexo",""))),""))</f>
        <v/>
      </c>
      <c r="M39" s="71" t="str">
        <f aca="false">IF(G39="ALI",IF(OR(AND(OR(J39=1,J39=0),H39&gt;0,H39&lt;20),AND(OR(J39=1,J39=0),H39&gt;19,H39&lt;51),AND(J39&gt;1,J39&lt;6,H39&gt;0,H39&lt;20)),"Simples",IF(OR(AND(OR(J39=1,J39=0),H39&gt;50),AND(J39&gt;1,J39&lt;6,H39&gt;19,H39&lt;51),AND(J39&gt;5,H39&gt;0,H39&lt;20)),"Médio",IF(OR(AND(J39&gt;1,J39&lt;6,H39&gt;50),AND(J39&gt;5,H39&gt;19,H39&lt;51),AND(J39&gt;5,H39&gt;50)),"Complexo",""))), IF(G39="AIE",IF(OR(AND(OR(J39=1, J39=0),H39&gt;0,H39&lt;20),AND(OR(J39=1, J39=0),H39&gt;19,H39&lt;51),AND(J39&gt;1,J39&lt;6,H39&gt;0,H39&lt;20)),"Simples",IF(OR(AND(OR(J39=1, J39=0),H39&gt;50),AND(J39&gt;1,J39&lt;6,H39&gt;19,H39&lt;51),AND(J39&gt;5,H39&gt;0,H39&lt;20)),"Médio",IF(OR(AND(J39&gt;1,J39&lt;6,H39&gt;50),AND(J39&gt;5,H39&gt;19,H39&lt;51),AND(J39&gt;5,H39&gt;50)),"Complexo",""))),""))</f>
        <v/>
      </c>
      <c r="N39" s="77" t="str">
        <f aca="false">IF(L39="",M39,IF(M39="",L39,""))</f>
        <v/>
      </c>
      <c r="O39" s="78" t="n">
        <f aca="false">IF(AND(OR(G39="EE",G39="CE"),N39="Simples"),3, IF(AND(OR(G39="EE",G39="CE"),N39="Médio"),4, IF(AND(OR(G39="EE",G39="CE"),N39="Complexo"),6, IF(AND(G39="SE",N39="Simples"),4, IF(AND(G39="SE",N39="Médio"),5, IF(AND(G39="SE",N39="Complexo"),7,0))))))</f>
        <v>0</v>
      </c>
      <c r="P39" s="78" t="n">
        <f aca="false">IF(AND(G39="ALI",M39="Simples"),7, IF(AND(G39="ALI",M39="Médio"),10, IF(AND(G39="ALI",M39="Complexo"),15, IF(AND(G39="AIE",M39="Simples"),5, IF(AND(G39="AIE",M39="Médio"),7, IF(AND(G39="AIE",M39="Complexo"),10,0))))))</f>
        <v>0</v>
      </c>
      <c r="Q39" s="77" t="n">
        <f aca="false">IF(B39&lt;&gt;"Manutenção em interface",IF(B39&lt;&gt;"Desenv., Manutenção e Publicação de Páginas Estáticas",(O39+P39)*C39,C39),C39)</f>
        <v>0</v>
      </c>
      <c r="R39" s="70"/>
      <c r="T39" s="80"/>
      <c r="U39" s="68"/>
      <c r="V39" s="69" t="n">
        <f aca="false">IF(U39&lt;&gt;"",VLOOKUP(U39,'Tipo Projeto'!$A$3:$B$35,2,0),0)</f>
        <v>0</v>
      </c>
      <c r="W39" s="70"/>
      <c r="X39" s="72"/>
      <c r="Y39" s="73"/>
      <c r="Z39" s="74"/>
      <c r="AA39" s="75"/>
      <c r="AB39" s="76" t="str">
        <f aca="false">IF(W39="EE",IF(OR(AND(OR(Z39=1,Z39=0),X39&gt;0,X39&lt;5),AND(OR(Z39=1,Z39=0),X39&gt;4,X39&lt;16),AND(Z39=2,X39&gt;0,X39&lt;5)),"Simples",IF(OR(AND(OR(Z39=1,Z39=0),X39&gt;15),AND(Z39=2,X39&gt;4,X39&lt;16),AND(Z39&gt;2,X39&gt;0,X39&lt;5)),"Médio",IF(OR(AND(Z39=2,X39&gt;15),AND(Z39&gt;2,X39&gt;4,X39&lt;16),AND(Z39&gt;2,X39&gt;15)),"Complexo",""))), IF(OR(W39="CE",W39="SE"),IF(OR(AND(OR(Z39=1,Z39=0),X39&gt;0,X39&lt;6),AND(OR(Z39=1,Z39=0),X39&gt;5,X39&lt;20),AND(Z39&gt;1,Z39&lt;4,X39&gt;0,X39&lt;6)),"Simples",IF(OR(AND(OR(Z39=1,Z39=0),X39&gt;19),AND(Z39&gt;1,Z39&lt;4,X39&gt;5,X39&lt;20),AND(Z39&gt;3,X39&gt;0,X39&lt;6)),"Médio",IF(OR(AND(Z39&gt;1,Z39&lt;4,X39&gt;19),AND(Z39&gt;3,X39&gt;5,X39&lt;20),AND(Z39&gt;3,X39&gt;19)),"Complexo",""))),""))</f>
        <v/>
      </c>
      <c r="AC39" s="71" t="str">
        <f aca="false">IF(W39="ALI",IF(OR(AND(OR(Z39=1,Z39=0),X39&gt;0,X39&lt;20),AND(OR(Z39=1,Z39=0),X39&gt;19,X39&lt;51),AND(Z39&gt;1,Z39&lt;6,X39&gt;0,X39&lt;20)),"Simples",IF(OR(AND(OR(Z39=1,Z39=0),X39&gt;50),AND(Z39&gt;1,Z39&lt;6,X39&gt;19,X39&lt;51),AND(Z39&gt;5,X39&gt;0,X39&lt;20)),"Médio",IF(OR(AND(Z39&gt;1,Z39&lt;6,X39&gt;50),AND(Z39&gt;5,X39&gt;19,X39&lt;51),AND(Z39&gt;5,X39&gt;50)),"Complexo",""))), IF(W39="AIE",IF(OR(AND(OR(Z39=1, Z39=0),X39&gt;0,X39&lt;20),AND(OR(Z39=1, Z39=0),X39&gt;19,X39&lt;51),AND(Z39&gt;1,Z39&lt;6,X39&gt;0,X39&lt;20)),"Simples",IF(OR(AND(OR(Z39=1, Z39=0),X39&gt;50),AND(Z39&gt;1,Z39&lt;6,X39&gt;19,X39&lt;51),AND(Z39&gt;5,X39&gt;0,X39&lt;20)),"Médio",IF(OR(AND(Z39&gt;1,Z39&lt;6,X39&gt;50),AND(Z39&gt;5,X39&gt;19,X39&lt;51),AND(Z39&gt;5,X39&gt;50)),"Complexo",""))),""))</f>
        <v/>
      </c>
      <c r="AD39" s="77" t="str">
        <f aca="false">IF(AB39="",AC39,IF(AC39="",AB39,""))</f>
        <v/>
      </c>
      <c r="AE39" s="78" t="n">
        <f aca="false">IF(AND(OR(W39="EE",W39="CE"),AD39="Simples"),3, IF(AND(OR(W39="EE",W39="CE"),AD39="Médio"),4, IF(AND(OR(W39="EE",W39="CE"),AD39="Complexo"),6, IF(AND(W39="SE",AD39="Simples"),4, IF(AND(W39="SE",AD39="Médio"),5, IF(AND(W39="SE",AD39="Complexo"),7,0))))))</f>
        <v>0</v>
      </c>
      <c r="AF39" s="78" t="n">
        <f aca="false">IF(AND(W39="ALI",AC39="Simples"),7, IF(AND(W39="ALI",AC39="Médio"),10, IF(AND(W39="ALI",AC39="Complexo"),15, IF(AND(W39="AIE",AC39="Simples"),5, IF(AND(W39="AIE",AC39="Médio"),7, IF(AND(W39="AIE",AC39="Complexo"),10,0))))))</f>
        <v>0</v>
      </c>
      <c r="AG39" s="81" t="n">
        <f aca="false">IF(T39="OK",Q39,( IF(U39&lt;&gt;"Manutenção em interface",IF(U39&lt;&gt;"Desenv., Manutenção e Publicação de Páginas Estáticas",(AE39+AF39)*V39,V39),V39)))</f>
        <v>0</v>
      </c>
      <c r="AH39" s="70"/>
      <c r="AJ39" s="70"/>
      <c r="AL39" s="70"/>
      <c r="AM39" s="70" t="str">
        <f aca="false">IF(AG39=0,"",IF(AG39=Q39,"OK","Divergente"))</f>
        <v/>
      </c>
    </row>
    <row r="40" s="79" customFormat="true" ht="14" hidden="false" customHeight="false" outlineLevel="0" collapsed="false">
      <c r="A40" s="67"/>
      <c r="B40" s="68"/>
      <c r="C40" s="69" t="n">
        <f aca="false">IF(B40&lt;&gt;"",VLOOKUP(B40,'Tipo Projeto'!$A$3:$B$35,2,0),0)</f>
        <v>0</v>
      </c>
      <c r="D40" s="70"/>
      <c r="E40" s="70"/>
      <c r="F40" s="71"/>
      <c r="G40" s="70"/>
      <c r="H40" s="72"/>
      <c r="I40" s="73"/>
      <c r="J40" s="74"/>
      <c r="K40" s="75"/>
      <c r="L40" s="76" t="str">
        <f aca="false">IF(G40="EE",IF(OR(AND(OR(J40=1,J40=0),H40&gt;0,H40&lt;5),AND(OR(J40=1,J40=0),H40&gt;4,H40&lt;16),AND(J40=2,H40&gt;0,H40&lt;5)),"Simples",IF(OR(AND(OR(J40=1,J40=0),H40&gt;15),AND(J40=2,H40&gt;4,H40&lt;16),AND(J40&gt;2,H40&gt;0,H40&lt;5)),"Médio",IF(OR(AND(J40=2,H40&gt;15),AND(J40&gt;2,H40&gt;4,H40&lt;16),AND(J40&gt;2,H40&gt;15)),"Complexo",""))), IF(OR(G40="CE",G40="SE"),IF(OR(AND(OR(J40=1,J40=0),H40&gt;0,H40&lt;6),AND(OR(J40=1,J40=0),H40&gt;5,H40&lt;20),AND(J40&gt;1,J40&lt;4,H40&gt;0,H40&lt;6)),"Simples",IF(OR(AND(OR(J40=1,J40=0),H40&gt;19),AND(J40&gt;1,J40&lt;4,H40&gt;5,H40&lt;20),AND(J40&gt;3,H40&gt;0,H40&lt;6)),"Médio",IF(OR(AND(J40&gt;1,J40&lt;4,H40&gt;19),AND(J40&gt;3,H40&gt;5,H40&lt;20),AND(J40&gt;3,H40&gt;19)),"Complexo",""))),""))</f>
        <v/>
      </c>
      <c r="M40" s="71" t="str">
        <f aca="false">IF(G40="ALI",IF(OR(AND(OR(J40=1,J40=0),H40&gt;0,H40&lt;20),AND(OR(J40=1,J40=0),H40&gt;19,H40&lt;51),AND(J40&gt;1,J40&lt;6,H40&gt;0,H40&lt;20)),"Simples",IF(OR(AND(OR(J40=1,J40=0),H40&gt;50),AND(J40&gt;1,J40&lt;6,H40&gt;19,H40&lt;51),AND(J40&gt;5,H40&gt;0,H40&lt;20)),"Médio",IF(OR(AND(J40&gt;1,J40&lt;6,H40&gt;50),AND(J40&gt;5,H40&gt;19,H40&lt;51),AND(J40&gt;5,H40&gt;50)),"Complexo",""))), IF(G40="AIE",IF(OR(AND(OR(J40=1, J40=0),H40&gt;0,H40&lt;20),AND(OR(J40=1, J40=0),H40&gt;19,H40&lt;51),AND(J40&gt;1,J40&lt;6,H40&gt;0,H40&lt;20)),"Simples",IF(OR(AND(OR(J40=1, J40=0),H40&gt;50),AND(J40&gt;1,J40&lt;6,H40&gt;19,H40&lt;51),AND(J40&gt;5,H40&gt;0,H40&lt;20)),"Médio",IF(OR(AND(J40&gt;1,J40&lt;6,H40&gt;50),AND(J40&gt;5,H40&gt;19,H40&lt;51),AND(J40&gt;5,H40&gt;50)),"Complexo",""))),""))</f>
        <v/>
      </c>
      <c r="N40" s="77" t="str">
        <f aca="false">IF(L40="",M40,IF(M40="",L40,""))</f>
        <v/>
      </c>
      <c r="O40" s="78" t="n">
        <f aca="false">IF(AND(OR(G40="EE",G40="CE"),N40="Simples"),3, IF(AND(OR(G40="EE",G40="CE"),N40="Médio"),4, IF(AND(OR(G40="EE",G40="CE"),N40="Complexo"),6, IF(AND(G40="SE",N40="Simples"),4, IF(AND(G40="SE",N40="Médio"),5, IF(AND(G40="SE",N40="Complexo"),7,0))))))</f>
        <v>0</v>
      </c>
      <c r="P40" s="78" t="n">
        <f aca="false">IF(AND(G40="ALI",M40="Simples"),7, IF(AND(G40="ALI",M40="Médio"),10, IF(AND(G40="ALI",M40="Complexo"),15, IF(AND(G40="AIE",M40="Simples"),5, IF(AND(G40="AIE",M40="Médio"),7, IF(AND(G40="AIE",M40="Complexo"),10,0))))))</f>
        <v>0</v>
      </c>
      <c r="Q40" s="77" t="n">
        <f aca="false">IF(B40&lt;&gt;"Manutenção em interface",IF(B40&lt;&gt;"Desenv., Manutenção e Publicação de Páginas Estáticas",(O40+P40)*C40,C40),C40)</f>
        <v>0</v>
      </c>
      <c r="R40" s="70"/>
      <c r="T40" s="80"/>
      <c r="U40" s="68"/>
      <c r="V40" s="69" t="n">
        <f aca="false">IF(U40&lt;&gt;"",VLOOKUP(U40,'Tipo Projeto'!$A$3:$B$35,2,0),0)</f>
        <v>0</v>
      </c>
      <c r="W40" s="70"/>
      <c r="X40" s="72"/>
      <c r="Y40" s="73"/>
      <c r="Z40" s="74"/>
      <c r="AA40" s="75"/>
      <c r="AB40" s="76" t="str">
        <f aca="false">IF(W40="EE",IF(OR(AND(OR(Z40=1,Z40=0),X40&gt;0,X40&lt;5),AND(OR(Z40=1,Z40=0),X40&gt;4,X40&lt;16),AND(Z40=2,X40&gt;0,X40&lt;5)),"Simples",IF(OR(AND(OR(Z40=1,Z40=0),X40&gt;15),AND(Z40=2,X40&gt;4,X40&lt;16),AND(Z40&gt;2,X40&gt;0,X40&lt;5)),"Médio",IF(OR(AND(Z40=2,X40&gt;15),AND(Z40&gt;2,X40&gt;4,X40&lt;16),AND(Z40&gt;2,X40&gt;15)),"Complexo",""))), IF(OR(W40="CE",W40="SE"),IF(OR(AND(OR(Z40=1,Z40=0),X40&gt;0,X40&lt;6),AND(OR(Z40=1,Z40=0),X40&gt;5,X40&lt;20),AND(Z40&gt;1,Z40&lt;4,X40&gt;0,X40&lt;6)),"Simples",IF(OR(AND(OR(Z40=1,Z40=0),X40&gt;19),AND(Z40&gt;1,Z40&lt;4,X40&gt;5,X40&lt;20),AND(Z40&gt;3,X40&gt;0,X40&lt;6)),"Médio",IF(OR(AND(Z40&gt;1,Z40&lt;4,X40&gt;19),AND(Z40&gt;3,X40&gt;5,X40&lt;20),AND(Z40&gt;3,X40&gt;19)),"Complexo",""))),""))</f>
        <v/>
      </c>
      <c r="AC40" s="71" t="str">
        <f aca="false">IF(W40="ALI",IF(OR(AND(OR(Z40=1,Z40=0),X40&gt;0,X40&lt;20),AND(OR(Z40=1,Z40=0),X40&gt;19,X40&lt;51),AND(Z40&gt;1,Z40&lt;6,X40&gt;0,X40&lt;20)),"Simples",IF(OR(AND(OR(Z40=1,Z40=0),X40&gt;50),AND(Z40&gt;1,Z40&lt;6,X40&gt;19,X40&lt;51),AND(Z40&gt;5,X40&gt;0,X40&lt;20)),"Médio",IF(OR(AND(Z40&gt;1,Z40&lt;6,X40&gt;50),AND(Z40&gt;5,X40&gt;19,X40&lt;51),AND(Z40&gt;5,X40&gt;50)),"Complexo",""))), IF(W40="AIE",IF(OR(AND(OR(Z40=1, Z40=0),X40&gt;0,X40&lt;20),AND(OR(Z40=1, Z40=0),X40&gt;19,X40&lt;51),AND(Z40&gt;1,Z40&lt;6,X40&gt;0,X40&lt;20)),"Simples",IF(OR(AND(OR(Z40=1, Z40=0),X40&gt;50),AND(Z40&gt;1,Z40&lt;6,X40&gt;19,X40&lt;51),AND(Z40&gt;5,X40&gt;0,X40&lt;20)),"Médio",IF(OR(AND(Z40&gt;1,Z40&lt;6,X40&gt;50),AND(Z40&gt;5,X40&gt;19,X40&lt;51),AND(Z40&gt;5,X40&gt;50)),"Complexo",""))),""))</f>
        <v/>
      </c>
      <c r="AD40" s="77" t="str">
        <f aca="false">IF(AB40="",AC40,IF(AC40="",AB40,""))</f>
        <v/>
      </c>
      <c r="AE40" s="78" t="n">
        <f aca="false">IF(AND(OR(W40="EE",W40="CE"),AD40="Simples"),3, IF(AND(OR(W40="EE",W40="CE"),AD40="Médio"),4, IF(AND(OR(W40="EE",W40="CE"),AD40="Complexo"),6, IF(AND(W40="SE",AD40="Simples"),4, IF(AND(W40="SE",AD40="Médio"),5, IF(AND(W40="SE",AD40="Complexo"),7,0))))))</f>
        <v>0</v>
      </c>
      <c r="AF40" s="78" t="n">
        <f aca="false">IF(AND(W40="ALI",AC40="Simples"),7, IF(AND(W40="ALI",AC40="Médio"),10, IF(AND(W40="ALI",AC40="Complexo"),15, IF(AND(W40="AIE",AC40="Simples"),5, IF(AND(W40="AIE",AC40="Médio"),7, IF(AND(W40="AIE",AC40="Complexo"),10,0))))))</f>
        <v>0</v>
      </c>
      <c r="AG40" s="81" t="n">
        <f aca="false">IF(T40="OK",Q40,( IF(U40&lt;&gt;"Manutenção em interface",IF(U40&lt;&gt;"Desenv., Manutenção e Publicação de Páginas Estáticas",(AE40+AF40)*V40,V40),V40)))</f>
        <v>0</v>
      </c>
      <c r="AH40" s="70"/>
      <c r="AJ40" s="70"/>
      <c r="AL40" s="70"/>
      <c r="AM40" s="70" t="str">
        <f aca="false">IF(AG40=0,"",IF(AG40=Q40,"OK","Divergente"))</f>
        <v/>
      </c>
    </row>
    <row r="41" s="79" customFormat="true" ht="14" hidden="false" customHeight="false" outlineLevel="0" collapsed="false">
      <c r="A41" s="67"/>
      <c r="B41" s="68"/>
      <c r="C41" s="69" t="n">
        <f aca="false">IF(B41&lt;&gt;"",VLOOKUP(B41,'Tipo Projeto'!$A$3:$B$35,2,0),0)</f>
        <v>0</v>
      </c>
      <c r="D41" s="70"/>
      <c r="E41" s="70"/>
      <c r="F41" s="71"/>
      <c r="G41" s="70"/>
      <c r="H41" s="72"/>
      <c r="I41" s="73"/>
      <c r="J41" s="74"/>
      <c r="K41" s="75"/>
      <c r="L41" s="76" t="str">
        <f aca="false">IF(G41="EE",IF(OR(AND(OR(J41=1,J41=0),H41&gt;0,H41&lt;5),AND(OR(J41=1,J41=0),H41&gt;4,H41&lt;16),AND(J41=2,H41&gt;0,H41&lt;5)),"Simples",IF(OR(AND(OR(J41=1,J41=0),H41&gt;15),AND(J41=2,H41&gt;4,H41&lt;16),AND(J41&gt;2,H41&gt;0,H41&lt;5)),"Médio",IF(OR(AND(J41=2,H41&gt;15),AND(J41&gt;2,H41&gt;4,H41&lt;16),AND(J41&gt;2,H41&gt;15)),"Complexo",""))), IF(OR(G41="CE",G41="SE"),IF(OR(AND(OR(J41=1,J41=0),H41&gt;0,H41&lt;6),AND(OR(J41=1,J41=0),H41&gt;5,H41&lt;20),AND(J41&gt;1,J41&lt;4,H41&gt;0,H41&lt;6)),"Simples",IF(OR(AND(OR(J41=1,J41=0),H41&gt;19),AND(J41&gt;1,J41&lt;4,H41&gt;5,H41&lt;20),AND(J41&gt;3,H41&gt;0,H41&lt;6)),"Médio",IF(OR(AND(J41&gt;1,J41&lt;4,H41&gt;19),AND(J41&gt;3,H41&gt;5,H41&lt;20),AND(J41&gt;3,H41&gt;19)),"Complexo",""))),""))</f>
        <v/>
      </c>
      <c r="M41" s="71" t="str">
        <f aca="false">IF(G41="ALI",IF(OR(AND(OR(J41=1,J41=0),H41&gt;0,H41&lt;20),AND(OR(J41=1,J41=0),H41&gt;19,H41&lt;51),AND(J41&gt;1,J41&lt;6,H41&gt;0,H41&lt;20)),"Simples",IF(OR(AND(OR(J41=1,J41=0),H41&gt;50),AND(J41&gt;1,J41&lt;6,H41&gt;19,H41&lt;51),AND(J41&gt;5,H41&gt;0,H41&lt;20)),"Médio",IF(OR(AND(J41&gt;1,J41&lt;6,H41&gt;50),AND(J41&gt;5,H41&gt;19,H41&lt;51),AND(J41&gt;5,H41&gt;50)),"Complexo",""))), IF(G41="AIE",IF(OR(AND(OR(J41=1, J41=0),H41&gt;0,H41&lt;20),AND(OR(J41=1, J41=0),H41&gt;19,H41&lt;51),AND(J41&gt;1,J41&lt;6,H41&gt;0,H41&lt;20)),"Simples",IF(OR(AND(OR(J41=1, J41=0),H41&gt;50),AND(J41&gt;1,J41&lt;6,H41&gt;19,H41&lt;51),AND(J41&gt;5,H41&gt;0,H41&lt;20)),"Médio",IF(OR(AND(J41&gt;1,J41&lt;6,H41&gt;50),AND(J41&gt;5,H41&gt;19,H41&lt;51),AND(J41&gt;5,H41&gt;50)),"Complexo",""))),""))</f>
        <v/>
      </c>
      <c r="N41" s="77" t="str">
        <f aca="false">IF(L41="",M41,IF(M41="",L41,""))</f>
        <v/>
      </c>
      <c r="O41" s="78" t="n">
        <f aca="false">IF(AND(OR(G41="EE",G41="CE"),N41="Simples"),3, IF(AND(OR(G41="EE",G41="CE"),N41="Médio"),4, IF(AND(OR(G41="EE",G41="CE"),N41="Complexo"),6, IF(AND(G41="SE",N41="Simples"),4, IF(AND(G41="SE",N41="Médio"),5, IF(AND(G41="SE",N41="Complexo"),7,0))))))</f>
        <v>0</v>
      </c>
      <c r="P41" s="78" t="n">
        <f aca="false">IF(AND(G41="ALI",M41="Simples"),7, IF(AND(G41="ALI",M41="Médio"),10, IF(AND(G41="ALI",M41="Complexo"),15, IF(AND(G41="AIE",M41="Simples"),5, IF(AND(G41="AIE",M41="Médio"),7, IF(AND(G41="AIE",M41="Complexo"),10,0))))))</f>
        <v>0</v>
      </c>
      <c r="Q41" s="77" t="n">
        <f aca="false">IF(B41&lt;&gt;"Manutenção em interface",IF(B41&lt;&gt;"Desenv., Manutenção e Publicação de Páginas Estáticas",(O41+P41)*C41,C41),C41)</f>
        <v>0</v>
      </c>
      <c r="R41" s="70"/>
      <c r="T41" s="80"/>
      <c r="U41" s="68"/>
      <c r="V41" s="69" t="n">
        <f aca="false">IF(U41&lt;&gt;"",VLOOKUP(U41,'Tipo Projeto'!$A$3:$B$35,2,0),0)</f>
        <v>0</v>
      </c>
      <c r="W41" s="70"/>
      <c r="X41" s="72"/>
      <c r="Y41" s="73"/>
      <c r="Z41" s="74"/>
      <c r="AA41" s="75"/>
      <c r="AB41" s="76" t="str">
        <f aca="false">IF(W41="EE",IF(OR(AND(OR(Z41=1,Z41=0),X41&gt;0,X41&lt;5),AND(OR(Z41=1,Z41=0),X41&gt;4,X41&lt;16),AND(Z41=2,X41&gt;0,X41&lt;5)),"Simples",IF(OR(AND(OR(Z41=1,Z41=0),X41&gt;15),AND(Z41=2,X41&gt;4,X41&lt;16),AND(Z41&gt;2,X41&gt;0,X41&lt;5)),"Médio",IF(OR(AND(Z41=2,X41&gt;15),AND(Z41&gt;2,X41&gt;4,X41&lt;16),AND(Z41&gt;2,X41&gt;15)),"Complexo",""))), IF(OR(W41="CE",W41="SE"),IF(OR(AND(OR(Z41=1,Z41=0),X41&gt;0,X41&lt;6),AND(OR(Z41=1,Z41=0),X41&gt;5,X41&lt;20),AND(Z41&gt;1,Z41&lt;4,X41&gt;0,X41&lt;6)),"Simples",IF(OR(AND(OR(Z41=1,Z41=0),X41&gt;19),AND(Z41&gt;1,Z41&lt;4,X41&gt;5,X41&lt;20),AND(Z41&gt;3,X41&gt;0,X41&lt;6)),"Médio",IF(OR(AND(Z41&gt;1,Z41&lt;4,X41&gt;19),AND(Z41&gt;3,X41&gt;5,X41&lt;20),AND(Z41&gt;3,X41&gt;19)),"Complexo",""))),""))</f>
        <v/>
      </c>
      <c r="AC41" s="71" t="str">
        <f aca="false">IF(W41="ALI",IF(OR(AND(OR(Z41=1,Z41=0),X41&gt;0,X41&lt;20),AND(OR(Z41=1,Z41=0),X41&gt;19,X41&lt;51),AND(Z41&gt;1,Z41&lt;6,X41&gt;0,X41&lt;20)),"Simples",IF(OR(AND(OR(Z41=1,Z41=0),X41&gt;50),AND(Z41&gt;1,Z41&lt;6,X41&gt;19,X41&lt;51),AND(Z41&gt;5,X41&gt;0,X41&lt;20)),"Médio",IF(OR(AND(Z41&gt;1,Z41&lt;6,X41&gt;50),AND(Z41&gt;5,X41&gt;19,X41&lt;51),AND(Z41&gt;5,X41&gt;50)),"Complexo",""))), IF(W41="AIE",IF(OR(AND(OR(Z41=1, Z41=0),X41&gt;0,X41&lt;20),AND(OR(Z41=1, Z41=0),X41&gt;19,X41&lt;51),AND(Z41&gt;1,Z41&lt;6,X41&gt;0,X41&lt;20)),"Simples",IF(OR(AND(OR(Z41=1, Z41=0),X41&gt;50),AND(Z41&gt;1,Z41&lt;6,X41&gt;19,X41&lt;51),AND(Z41&gt;5,X41&gt;0,X41&lt;20)),"Médio",IF(OR(AND(Z41&gt;1,Z41&lt;6,X41&gt;50),AND(Z41&gt;5,X41&gt;19,X41&lt;51),AND(Z41&gt;5,X41&gt;50)),"Complexo",""))),""))</f>
        <v/>
      </c>
      <c r="AD41" s="77" t="str">
        <f aca="false">IF(AB41="",AC41,IF(AC41="",AB41,""))</f>
        <v/>
      </c>
      <c r="AE41" s="78" t="n">
        <f aca="false">IF(AND(OR(W41="EE",W41="CE"),AD41="Simples"),3, IF(AND(OR(W41="EE",W41="CE"),AD41="Médio"),4, IF(AND(OR(W41="EE",W41="CE"),AD41="Complexo"),6, IF(AND(W41="SE",AD41="Simples"),4, IF(AND(W41="SE",AD41="Médio"),5, IF(AND(W41="SE",AD41="Complexo"),7,0))))))</f>
        <v>0</v>
      </c>
      <c r="AF41" s="78" t="n">
        <f aca="false">IF(AND(W41="ALI",AC41="Simples"),7, IF(AND(W41="ALI",AC41="Médio"),10, IF(AND(W41="ALI",AC41="Complexo"),15, IF(AND(W41="AIE",AC41="Simples"),5, IF(AND(W41="AIE",AC41="Médio"),7, IF(AND(W41="AIE",AC41="Complexo"),10,0))))))</f>
        <v>0</v>
      </c>
      <c r="AG41" s="81" t="n">
        <f aca="false">IF(T41="OK",Q41,( IF(U41&lt;&gt;"Manutenção em interface",IF(U41&lt;&gt;"Desenv., Manutenção e Publicação de Páginas Estáticas",(AE41+AF41)*V41,V41),V41)))</f>
        <v>0</v>
      </c>
      <c r="AH41" s="70"/>
      <c r="AJ41" s="70"/>
      <c r="AL41" s="70"/>
      <c r="AM41" s="70" t="str">
        <f aca="false">IF(AG41=0,"",IF(AG41=Q41,"OK","Divergente"))</f>
        <v/>
      </c>
    </row>
    <row r="42" s="79" customFormat="true" ht="14" hidden="false" customHeight="false" outlineLevel="0" collapsed="false">
      <c r="A42" s="67"/>
      <c r="B42" s="68"/>
      <c r="C42" s="69" t="n">
        <f aca="false">IF(B42&lt;&gt;"",VLOOKUP(B42,'Tipo Projeto'!$A$3:$B$35,2,0),0)</f>
        <v>0</v>
      </c>
      <c r="D42" s="70"/>
      <c r="E42" s="70"/>
      <c r="F42" s="71"/>
      <c r="G42" s="70"/>
      <c r="H42" s="72"/>
      <c r="I42" s="73"/>
      <c r="J42" s="74"/>
      <c r="K42" s="75"/>
      <c r="L42" s="76" t="str">
        <f aca="false">IF(G42="EE",IF(OR(AND(OR(J42=1,J42=0),H42&gt;0,H42&lt;5),AND(OR(J42=1,J42=0),H42&gt;4,H42&lt;16),AND(J42=2,H42&gt;0,H42&lt;5)),"Simples",IF(OR(AND(OR(J42=1,J42=0),H42&gt;15),AND(J42=2,H42&gt;4,H42&lt;16),AND(J42&gt;2,H42&gt;0,H42&lt;5)),"Médio",IF(OR(AND(J42=2,H42&gt;15),AND(J42&gt;2,H42&gt;4,H42&lt;16),AND(J42&gt;2,H42&gt;15)),"Complexo",""))), IF(OR(G42="CE",G42="SE"),IF(OR(AND(OR(J42=1,J42=0),H42&gt;0,H42&lt;6),AND(OR(J42=1,J42=0),H42&gt;5,H42&lt;20),AND(J42&gt;1,J42&lt;4,H42&gt;0,H42&lt;6)),"Simples",IF(OR(AND(OR(J42=1,J42=0),H42&gt;19),AND(J42&gt;1,J42&lt;4,H42&gt;5,H42&lt;20),AND(J42&gt;3,H42&gt;0,H42&lt;6)),"Médio",IF(OR(AND(J42&gt;1,J42&lt;4,H42&gt;19),AND(J42&gt;3,H42&gt;5,H42&lt;20),AND(J42&gt;3,H42&gt;19)),"Complexo",""))),""))</f>
        <v/>
      </c>
      <c r="M42" s="71" t="str">
        <f aca="false">IF(G42="ALI",IF(OR(AND(OR(J42=1,J42=0),H42&gt;0,H42&lt;20),AND(OR(J42=1,J42=0),H42&gt;19,H42&lt;51),AND(J42&gt;1,J42&lt;6,H42&gt;0,H42&lt;20)),"Simples",IF(OR(AND(OR(J42=1,J42=0),H42&gt;50),AND(J42&gt;1,J42&lt;6,H42&gt;19,H42&lt;51),AND(J42&gt;5,H42&gt;0,H42&lt;20)),"Médio",IF(OR(AND(J42&gt;1,J42&lt;6,H42&gt;50),AND(J42&gt;5,H42&gt;19,H42&lt;51),AND(J42&gt;5,H42&gt;50)),"Complexo",""))), IF(G42="AIE",IF(OR(AND(OR(J42=1, J42=0),H42&gt;0,H42&lt;20),AND(OR(J42=1, J42=0),H42&gt;19,H42&lt;51),AND(J42&gt;1,J42&lt;6,H42&gt;0,H42&lt;20)),"Simples",IF(OR(AND(OR(J42=1, J42=0),H42&gt;50),AND(J42&gt;1,J42&lt;6,H42&gt;19,H42&lt;51),AND(J42&gt;5,H42&gt;0,H42&lt;20)),"Médio",IF(OR(AND(J42&gt;1,J42&lt;6,H42&gt;50),AND(J42&gt;5,H42&gt;19,H42&lt;51),AND(J42&gt;5,H42&gt;50)),"Complexo",""))),""))</f>
        <v/>
      </c>
      <c r="N42" s="77" t="str">
        <f aca="false">IF(L42="",M42,IF(M42="",L42,""))</f>
        <v/>
      </c>
      <c r="O42" s="78" t="n">
        <f aca="false">IF(AND(OR(G42="EE",G42="CE"),N42="Simples"),3, IF(AND(OR(G42="EE",G42="CE"),N42="Médio"),4, IF(AND(OR(G42="EE",G42="CE"),N42="Complexo"),6, IF(AND(G42="SE",N42="Simples"),4, IF(AND(G42="SE",N42="Médio"),5, IF(AND(G42="SE",N42="Complexo"),7,0))))))</f>
        <v>0</v>
      </c>
      <c r="P42" s="78" t="n">
        <f aca="false">IF(AND(G42="ALI",M42="Simples"),7, IF(AND(G42="ALI",M42="Médio"),10, IF(AND(G42="ALI",M42="Complexo"),15, IF(AND(G42="AIE",M42="Simples"),5, IF(AND(G42="AIE",M42="Médio"),7, IF(AND(G42="AIE",M42="Complexo"),10,0))))))</f>
        <v>0</v>
      </c>
      <c r="Q42" s="77" t="n">
        <f aca="false">IF(B42&lt;&gt;"Manutenção em interface",IF(B42&lt;&gt;"Desenv., Manutenção e Publicação de Páginas Estáticas",(O42+P42)*C42,C42),C42)</f>
        <v>0</v>
      </c>
      <c r="R42" s="70"/>
      <c r="T42" s="80"/>
      <c r="U42" s="68"/>
      <c r="V42" s="69" t="n">
        <f aca="false">IF(U42&lt;&gt;"",VLOOKUP(U42,'Tipo Projeto'!$A$3:$B$35,2,0),0)</f>
        <v>0</v>
      </c>
      <c r="W42" s="70"/>
      <c r="X42" s="72"/>
      <c r="Y42" s="73"/>
      <c r="Z42" s="74"/>
      <c r="AA42" s="75"/>
      <c r="AB42" s="76" t="str">
        <f aca="false">IF(W42="EE",IF(OR(AND(OR(Z42=1,Z42=0),X42&gt;0,X42&lt;5),AND(OR(Z42=1,Z42=0),X42&gt;4,X42&lt;16),AND(Z42=2,X42&gt;0,X42&lt;5)),"Simples",IF(OR(AND(OR(Z42=1,Z42=0),X42&gt;15),AND(Z42=2,X42&gt;4,X42&lt;16),AND(Z42&gt;2,X42&gt;0,X42&lt;5)),"Médio",IF(OR(AND(Z42=2,X42&gt;15),AND(Z42&gt;2,X42&gt;4,X42&lt;16),AND(Z42&gt;2,X42&gt;15)),"Complexo",""))), IF(OR(W42="CE",W42="SE"),IF(OR(AND(OR(Z42=1,Z42=0),X42&gt;0,X42&lt;6),AND(OR(Z42=1,Z42=0),X42&gt;5,X42&lt;20),AND(Z42&gt;1,Z42&lt;4,X42&gt;0,X42&lt;6)),"Simples",IF(OR(AND(OR(Z42=1,Z42=0),X42&gt;19),AND(Z42&gt;1,Z42&lt;4,X42&gt;5,X42&lt;20),AND(Z42&gt;3,X42&gt;0,X42&lt;6)),"Médio",IF(OR(AND(Z42&gt;1,Z42&lt;4,X42&gt;19),AND(Z42&gt;3,X42&gt;5,X42&lt;20),AND(Z42&gt;3,X42&gt;19)),"Complexo",""))),""))</f>
        <v/>
      </c>
      <c r="AC42" s="71" t="str">
        <f aca="false">IF(W42="ALI",IF(OR(AND(OR(Z42=1,Z42=0),X42&gt;0,X42&lt;20),AND(OR(Z42=1,Z42=0),X42&gt;19,X42&lt;51),AND(Z42&gt;1,Z42&lt;6,X42&gt;0,X42&lt;20)),"Simples",IF(OR(AND(OR(Z42=1,Z42=0),X42&gt;50),AND(Z42&gt;1,Z42&lt;6,X42&gt;19,X42&lt;51),AND(Z42&gt;5,X42&gt;0,X42&lt;20)),"Médio",IF(OR(AND(Z42&gt;1,Z42&lt;6,X42&gt;50),AND(Z42&gt;5,X42&gt;19,X42&lt;51),AND(Z42&gt;5,X42&gt;50)),"Complexo",""))), IF(W42="AIE",IF(OR(AND(OR(Z42=1, Z42=0),X42&gt;0,X42&lt;20),AND(OR(Z42=1, Z42=0),X42&gt;19,X42&lt;51),AND(Z42&gt;1,Z42&lt;6,X42&gt;0,X42&lt;20)),"Simples",IF(OR(AND(OR(Z42=1, Z42=0),X42&gt;50),AND(Z42&gt;1,Z42&lt;6,X42&gt;19,X42&lt;51),AND(Z42&gt;5,X42&gt;0,X42&lt;20)),"Médio",IF(OR(AND(Z42&gt;1,Z42&lt;6,X42&gt;50),AND(Z42&gt;5,X42&gt;19,X42&lt;51),AND(Z42&gt;5,X42&gt;50)),"Complexo",""))),""))</f>
        <v/>
      </c>
      <c r="AD42" s="77" t="str">
        <f aca="false">IF(AB42="",AC42,IF(AC42="",AB42,""))</f>
        <v/>
      </c>
      <c r="AE42" s="78" t="n">
        <f aca="false">IF(AND(OR(W42="EE",W42="CE"),AD42="Simples"),3, IF(AND(OR(W42="EE",W42="CE"),AD42="Médio"),4, IF(AND(OR(W42="EE",W42="CE"),AD42="Complexo"),6, IF(AND(W42="SE",AD42="Simples"),4, IF(AND(W42="SE",AD42="Médio"),5, IF(AND(W42="SE",AD42="Complexo"),7,0))))))</f>
        <v>0</v>
      </c>
      <c r="AF42" s="78" t="n">
        <f aca="false">IF(AND(W42="ALI",AC42="Simples"),7, IF(AND(W42="ALI",AC42="Médio"),10, IF(AND(W42="ALI",AC42="Complexo"),15, IF(AND(W42="AIE",AC42="Simples"),5, IF(AND(W42="AIE",AC42="Médio"),7, IF(AND(W42="AIE",AC42="Complexo"),10,0))))))</f>
        <v>0</v>
      </c>
      <c r="AG42" s="81" t="n">
        <f aca="false">IF(T42="OK",Q42,( IF(U42&lt;&gt;"Manutenção em interface",IF(U42&lt;&gt;"Desenv., Manutenção e Publicação de Páginas Estáticas",(AE42+AF42)*V42,V42),V42)))</f>
        <v>0</v>
      </c>
      <c r="AH42" s="70"/>
      <c r="AJ42" s="70"/>
      <c r="AL42" s="70"/>
      <c r="AM42" s="70" t="str">
        <f aca="false">IF(AG42=0,"",IF(AG42=Q42,"OK","Divergente"))</f>
        <v/>
      </c>
    </row>
    <row r="43" s="79" customFormat="true" ht="14" hidden="false" customHeight="false" outlineLevel="0" collapsed="false">
      <c r="A43" s="67"/>
      <c r="B43" s="68"/>
      <c r="C43" s="69" t="n">
        <f aca="false">IF(B43&lt;&gt;"",VLOOKUP(B43,'Tipo Projeto'!$A$3:$B$35,2,0),0)</f>
        <v>0</v>
      </c>
      <c r="D43" s="70"/>
      <c r="E43" s="70"/>
      <c r="F43" s="71"/>
      <c r="G43" s="70"/>
      <c r="H43" s="72"/>
      <c r="I43" s="73"/>
      <c r="J43" s="74"/>
      <c r="K43" s="75"/>
      <c r="L43" s="76" t="str">
        <f aca="false">IF(G43="EE",IF(OR(AND(OR(J43=1,J43=0),H43&gt;0,H43&lt;5),AND(OR(J43=1,J43=0),H43&gt;4,H43&lt;16),AND(J43=2,H43&gt;0,H43&lt;5)),"Simples",IF(OR(AND(OR(J43=1,J43=0),H43&gt;15),AND(J43=2,H43&gt;4,H43&lt;16),AND(J43&gt;2,H43&gt;0,H43&lt;5)),"Médio",IF(OR(AND(J43=2,H43&gt;15),AND(J43&gt;2,H43&gt;4,H43&lt;16),AND(J43&gt;2,H43&gt;15)),"Complexo",""))), IF(OR(G43="CE",G43="SE"),IF(OR(AND(OR(J43=1,J43=0),H43&gt;0,H43&lt;6),AND(OR(J43=1,J43=0),H43&gt;5,H43&lt;20),AND(J43&gt;1,J43&lt;4,H43&gt;0,H43&lt;6)),"Simples",IF(OR(AND(OR(J43=1,J43=0),H43&gt;19),AND(J43&gt;1,J43&lt;4,H43&gt;5,H43&lt;20),AND(J43&gt;3,H43&gt;0,H43&lt;6)),"Médio",IF(OR(AND(J43&gt;1,J43&lt;4,H43&gt;19),AND(J43&gt;3,H43&gt;5,H43&lt;20),AND(J43&gt;3,H43&gt;19)),"Complexo",""))),""))</f>
        <v/>
      </c>
      <c r="M43" s="71" t="str">
        <f aca="false">IF(G43="ALI",IF(OR(AND(OR(J43=1,J43=0),H43&gt;0,H43&lt;20),AND(OR(J43=1,J43=0),H43&gt;19,H43&lt;51),AND(J43&gt;1,J43&lt;6,H43&gt;0,H43&lt;20)),"Simples",IF(OR(AND(OR(J43=1,J43=0),H43&gt;50),AND(J43&gt;1,J43&lt;6,H43&gt;19,H43&lt;51),AND(J43&gt;5,H43&gt;0,H43&lt;20)),"Médio",IF(OR(AND(J43&gt;1,J43&lt;6,H43&gt;50),AND(J43&gt;5,H43&gt;19,H43&lt;51),AND(J43&gt;5,H43&gt;50)),"Complexo",""))), IF(G43="AIE",IF(OR(AND(OR(J43=1, J43=0),H43&gt;0,H43&lt;20),AND(OR(J43=1, J43=0),H43&gt;19,H43&lt;51),AND(J43&gt;1,J43&lt;6,H43&gt;0,H43&lt;20)),"Simples",IF(OR(AND(OR(J43=1, J43=0),H43&gt;50),AND(J43&gt;1,J43&lt;6,H43&gt;19,H43&lt;51),AND(J43&gt;5,H43&gt;0,H43&lt;20)),"Médio",IF(OR(AND(J43&gt;1,J43&lt;6,H43&gt;50),AND(J43&gt;5,H43&gt;19,H43&lt;51),AND(J43&gt;5,H43&gt;50)),"Complexo",""))),""))</f>
        <v/>
      </c>
      <c r="N43" s="77" t="str">
        <f aca="false">IF(L43="",M43,IF(M43="",L43,""))</f>
        <v/>
      </c>
      <c r="O43" s="78" t="n">
        <f aca="false">IF(AND(OR(G43="EE",G43="CE"),N43="Simples"),3, IF(AND(OR(G43="EE",G43="CE"),N43="Médio"),4, IF(AND(OR(G43="EE",G43="CE"),N43="Complexo"),6, IF(AND(G43="SE",N43="Simples"),4, IF(AND(G43="SE",N43="Médio"),5, IF(AND(G43="SE",N43="Complexo"),7,0))))))</f>
        <v>0</v>
      </c>
      <c r="P43" s="78" t="n">
        <f aca="false">IF(AND(G43="ALI",M43="Simples"),7, IF(AND(G43="ALI",M43="Médio"),10, IF(AND(G43="ALI",M43="Complexo"),15, IF(AND(G43="AIE",M43="Simples"),5, IF(AND(G43="AIE",M43="Médio"),7, IF(AND(G43="AIE",M43="Complexo"),10,0))))))</f>
        <v>0</v>
      </c>
      <c r="Q43" s="77" t="n">
        <f aca="false">IF(B43&lt;&gt;"Manutenção em interface",IF(B43&lt;&gt;"Desenv., Manutenção e Publicação de Páginas Estáticas",(O43+P43)*C43,C43),C43)</f>
        <v>0</v>
      </c>
      <c r="R43" s="70"/>
      <c r="T43" s="80"/>
      <c r="U43" s="68"/>
      <c r="V43" s="69" t="n">
        <f aca="false">IF(U43&lt;&gt;"",VLOOKUP(U43,'Tipo Projeto'!$A$3:$B$35,2,0),0)</f>
        <v>0</v>
      </c>
      <c r="W43" s="70"/>
      <c r="X43" s="72"/>
      <c r="Y43" s="73"/>
      <c r="Z43" s="74"/>
      <c r="AA43" s="75"/>
      <c r="AB43" s="76" t="str">
        <f aca="false">IF(W43="EE",IF(OR(AND(OR(Z43=1,Z43=0),X43&gt;0,X43&lt;5),AND(OR(Z43=1,Z43=0),X43&gt;4,X43&lt;16),AND(Z43=2,X43&gt;0,X43&lt;5)),"Simples",IF(OR(AND(OR(Z43=1,Z43=0),X43&gt;15),AND(Z43=2,X43&gt;4,X43&lt;16),AND(Z43&gt;2,X43&gt;0,X43&lt;5)),"Médio",IF(OR(AND(Z43=2,X43&gt;15),AND(Z43&gt;2,X43&gt;4,X43&lt;16),AND(Z43&gt;2,X43&gt;15)),"Complexo",""))), IF(OR(W43="CE",W43="SE"),IF(OR(AND(OR(Z43=1,Z43=0),X43&gt;0,X43&lt;6),AND(OR(Z43=1,Z43=0),X43&gt;5,X43&lt;20),AND(Z43&gt;1,Z43&lt;4,X43&gt;0,X43&lt;6)),"Simples",IF(OR(AND(OR(Z43=1,Z43=0),X43&gt;19),AND(Z43&gt;1,Z43&lt;4,X43&gt;5,X43&lt;20),AND(Z43&gt;3,X43&gt;0,X43&lt;6)),"Médio",IF(OR(AND(Z43&gt;1,Z43&lt;4,X43&gt;19),AND(Z43&gt;3,X43&gt;5,X43&lt;20),AND(Z43&gt;3,X43&gt;19)),"Complexo",""))),""))</f>
        <v/>
      </c>
      <c r="AC43" s="71" t="str">
        <f aca="false">IF(W43="ALI",IF(OR(AND(OR(Z43=1,Z43=0),X43&gt;0,X43&lt;20),AND(OR(Z43=1,Z43=0),X43&gt;19,X43&lt;51),AND(Z43&gt;1,Z43&lt;6,X43&gt;0,X43&lt;20)),"Simples",IF(OR(AND(OR(Z43=1,Z43=0),X43&gt;50),AND(Z43&gt;1,Z43&lt;6,X43&gt;19,X43&lt;51),AND(Z43&gt;5,X43&gt;0,X43&lt;20)),"Médio",IF(OR(AND(Z43&gt;1,Z43&lt;6,X43&gt;50),AND(Z43&gt;5,X43&gt;19,X43&lt;51),AND(Z43&gt;5,X43&gt;50)),"Complexo",""))), IF(W43="AIE",IF(OR(AND(OR(Z43=1, Z43=0),X43&gt;0,X43&lt;20),AND(OR(Z43=1, Z43=0),X43&gt;19,X43&lt;51),AND(Z43&gt;1,Z43&lt;6,X43&gt;0,X43&lt;20)),"Simples",IF(OR(AND(OR(Z43=1, Z43=0),X43&gt;50),AND(Z43&gt;1,Z43&lt;6,X43&gt;19,X43&lt;51),AND(Z43&gt;5,X43&gt;0,X43&lt;20)),"Médio",IF(OR(AND(Z43&gt;1,Z43&lt;6,X43&gt;50),AND(Z43&gt;5,X43&gt;19,X43&lt;51),AND(Z43&gt;5,X43&gt;50)),"Complexo",""))),""))</f>
        <v/>
      </c>
      <c r="AD43" s="77" t="str">
        <f aca="false">IF(AB43="",AC43,IF(AC43="",AB43,""))</f>
        <v/>
      </c>
      <c r="AE43" s="78" t="n">
        <f aca="false">IF(AND(OR(W43="EE",W43="CE"),AD43="Simples"),3, IF(AND(OR(W43="EE",W43="CE"),AD43="Médio"),4, IF(AND(OR(W43="EE",W43="CE"),AD43="Complexo"),6, IF(AND(W43="SE",AD43="Simples"),4, IF(AND(W43="SE",AD43="Médio"),5, IF(AND(W43="SE",AD43="Complexo"),7,0))))))</f>
        <v>0</v>
      </c>
      <c r="AF43" s="78" t="n">
        <f aca="false">IF(AND(W43="ALI",AC43="Simples"),7, IF(AND(W43="ALI",AC43="Médio"),10, IF(AND(W43="ALI",AC43="Complexo"),15, IF(AND(W43="AIE",AC43="Simples"),5, IF(AND(W43="AIE",AC43="Médio"),7, IF(AND(W43="AIE",AC43="Complexo"),10,0))))))</f>
        <v>0</v>
      </c>
      <c r="AG43" s="81" t="n">
        <f aca="false">IF(T43="OK",Q43,( IF(U43&lt;&gt;"Manutenção em interface",IF(U43&lt;&gt;"Desenv., Manutenção e Publicação de Páginas Estáticas",(AE43+AF43)*V43,V43),V43)))</f>
        <v>0</v>
      </c>
      <c r="AH43" s="70"/>
      <c r="AJ43" s="70"/>
      <c r="AL43" s="70"/>
      <c r="AM43" s="70" t="str">
        <f aca="false">IF(AG43=0,"",IF(AG43=Q43,"OK","Divergente"))</f>
        <v/>
      </c>
    </row>
    <row r="44" s="79" customFormat="true" ht="14" hidden="false" customHeight="false" outlineLevel="0" collapsed="false">
      <c r="A44" s="67"/>
      <c r="B44" s="68"/>
      <c r="C44" s="69" t="n">
        <f aca="false">IF(B44&lt;&gt;"",VLOOKUP(B44,'Tipo Projeto'!$A$3:$B$35,2,0),0)</f>
        <v>0</v>
      </c>
      <c r="D44" s="70"/>
      <c r="E44" s="70"/>
      <c r="F44" s="71"/>
      <c r="G44" s="70"/>
      <c r="H44" s="72"/>
      <c r="I44" s="73"/>
      <c r="J44" s="74"/>
      <c r="K44" s="75"/>
      <c r="L44" s="76" t="str">
        <f aca="false">IF(G44="EE",IF(OR(AND(OR(J44=1,J44=0),H44&gt;0,H44&lt;5),AND(OR(J44=1,J44=0),H44&gt;4,H44&lt;16),AND(J44=2,H44&gt;0,H44&lt;5)),"Simples",IF(OR(AND(OR(J44=1,J44=0),H44&gt;15),AND(J44=2,H44&gt;4,H44&lt;16),AND(J44&gt;2,H44&gt;0,H44&lt;5)),"Médio",IF(OR(AND(J44=2,H44&gt;15),AND(J44&gt;2,H44&gt;4,H44&lt;16),AND(J44&gt;2,H44&gt;15)),"Complexo",""))), IF(OR(G44="CE",G44="SE"),IF(OR(AND(OR(J44=1,J44=0),H44&gt;0,H44&lt;6),AND(OR(J44=1,J44=0),H44&gt;5,H44&lt;20),AND(J44&gt;1,J44&lt;4,H44&gt;0,H44&lt;6)),"Simples",IF(OR(AND(OR(J44=1,J44=0),H44&gt;19),AND(J44&gt;1,J44&lt;4,H44&gt;5,H44&lt;20),AND(J44&gt;3,H44&gt;0,H44&lt;6)),"Médio",IF(OR(AND(J44&gt;1,J44&lt;4,H44&gt;19),AND(J44&gt;3,H44&gt;5,H44&lt;20),AND(J44&gt;3,H44&gt;19)),"Complexo",""))),""))</f>
        <v/>
      </c>
      <c r="M44" s="71" t="str">
        <f aca="false">IF(G44="ALI",IF(OR(AND(OR(J44=1,J44=0),H44&gt;0,H44&lt;20),AND(OR(J44=1,J44=0),H44&gt;19,H44&lt;51),AND(J44&gt;1,J44&lt;6,H44&gt;0,H44&lt;20)),"Simples",IF(OR(AND(OR(J44=1,J44=0),H44&gt;50),AND(J44&gt;1,J44&lt;6,H44&gt;19,H44&lt;51),AND(J44&gt;5,H44&gt;0,H44&lt;20)),"Médio",IF(OR(AND(J44&gt;1,J44&lt;6,H44&gt;50),AND(J44&gt;5,H44&gt;19,H44&lt;51),AND(J44&gt;5,H44&gt;50)),"Complexo",""))), IF(G44="AIE",IF(OR(AND(OR(J44=1, J44=0),H44&gt;0,H44&lt;20),AND(OR(J44=1, J44=0),H44&gt;19,H44&lt;51),AND(J44&gt;1,J44&lt;6,H44&gt;0,H44&lt;20)),"Simples",IF(OR(AND(OR(J44=1, J44=0),H44&gt;50),AND(J44&gt;1,J44&lt;6,H44&gt;19,H44&lt;51),AND(J44&gt;5,H44&gt;0,H44&lt;20)),"Médio",IF(OR(AND(J44&gt;1,J44&lt;6,H44&gt;50),AND(J44&gt;5,H44&gt;19,H44&lt;51),AND(J44&gt;5,H44&gt;50)),"Complexo",""))),""))</f>
        <v/>
      </c>
      <c r="N44" s="77" t="str">
        <f aca="false">IF(L44="",M44,IF(M44="",L44,""))</f>
        <v/>
      </c>
      <c r="O44" s="78" t="n">
        <f aca="false">IF(AND(OR(G44="EE",G44="CE"),N44="Simples"),3, IF(AND(OR(G44="EE",G44="CE"),N44="Médio"),4, IF(AND(OR(G44="EE",G44="CE"),N44="Complexo"),6, IF(AND(G44="SE",N44="Simples"),4, IF(AND(G44="SE",N44="Médio"),5, IF(AND(G44="SE",N44="Complexo"),7,0))))))</f>
        <v>0</v>
      </c>
      <c r="P44" s="78" t="n">
        <f aca="false">IF(AND(G44="ALI",M44="Simples"),7, IF(AND(G44="ALI",M44="Médio"),10, IF(AND(G44="ALI",M44="Complexo"),15, IF(AND(G44="AIE",M44="Simples"),5, IF(AND(G44="AIE",M44="Médio"),7, IF(AND(G44="AIE",M44="Complexo"),10,0))))))</f>
        <v>0</v>
      </c>
      <c r="Q44" s="77" t="n">
        <f aca="false">IF(B44&lt;&gt;"Manutenção em interface",IF(B44&lt;&gt;"Desenv., Manutenção e Publicação de Páginas Estáticas",(O44+P44)*C44,C44),C44)</f>
        <v>0</v>
      </c>
      <c r="R44" s="70"/>
      <c r="T44" s="80"/>
      <c r="U44" s="68"/>
      <c r="V44" s="69" t="n">
        <f aca="false">IF(U44&lt;&gt;"",VLOOKUP(U44,'Tipo Projeto'!$A$3:$B$35,2,0),0)</f>
        <v>0</v>
      </c>
      <c r="W44" s="70"/>
      <c r="X44" s="72"/>
      <c r="Y44" s="73"/>
      <c r="Z44" s="74"/>
      <c r="AA44" s="75"/>
      <c r="AB44" s="76" t="str">
        <f aca="false">IF(W44="EE",IF(OR(AND(OR(Z44=1,Z44=0),X44&gt;0,X44&lt;5),AND(OR(Z44=1,Z44=0),X44&gt;4,X44&lt;16),AND(Z44=2,X44&gt;0,X44&lt;5)),"Simples",IF(OR(AND(OR(Z44=1,Z44=0),X44&gt;15),AND(Z44=2,X44&gt;4,X44&lt;16),AND(Z44&gt;2,X44&gt;0,X44&lt;5)),"Médio",IF(OR(AND(Z44=2,X44&gt;15),AND(Z44&gt;2,X44&gt;4,X44&lt;16),AND(Z44&gt;2,X44&gt;15)),"Complexo",""))), IF(OR(W44="CE",W44="SE"),IF(OR(AND(OR(Z44=1,Z44=0),X44&gt;0,X44&lt;6),AND(OR(Z44=1,Z44=0),X44&gt;5,X44&lt;20),AND(Z44&gt;1,Z44&lt;4,X44&gt;0,X44&lt;6)),"Simples",IF(OR(AND(OR(Z44=1,Z44=0),X44&gt;19),AND(Z44&gt;1,Z44&lt;4,X44&gt;5,X44&lt;20),AND(Z44&gt;3,X44&gt;0,X44&lt;6)),"Médio",IF(OR(AND(Z44&gt;1,Z44&lt;4,X44&gt;19),AND(Z44&gt;3,X44&gt;5,X44&lt;20),AND(Z44&gt;3,X44&gt;19)),"Complexo",""))),""))</f>
        <v/>
      </c>
      <c r="AC44" s="71" t="str">
        <f aca="false">IF(W44="ALI",IF(OR(AND(OR(Z44=1,Z44=0),X44&gt;0,X44&lt;20),AND(OR(Z44=1,Z44=0),X44&gt;19,X44&lt;51),AND(Z44&gt;1,Z44&lt;6,X44&gt;0,X44&lt;20)),"Simples",IF(OR(AND(OR(Z44=1,Z44=0),X44&gt;50),AND(Z44&gt;1,Z44&lt;6,X44&gt;19,X44&lt;51),AND(Z44&gt;5,X44&gt;0,X44&lt;20)),"Médio",IF(OR(AND(Z44&gt;1,Z44&lt;6,X44&gt;50),AND(Z44&gt;5,X44&gt;19,X44&lt;51),AND(Z44&gt;5,X44&gt;50)),"Complexo",""))), IF(W44="AIE",IF(OR(AND(OR(Z44=1, Z44=0),X44&gt;0,X44&lt;20),AND(OR(Z44=1, Z44=0),X44&gt;19,X44&lt;51),AND(Z44&gt;1,Z44&lt;6,X44&gt;0,X44&lt;20)),"Simples",IF(OR(AND(OR(Z44=1, Z44=0),X44&gt;50),AND(Z44&gt;1,Z44&lt;6,X44&gt;19,X44&lt;51),AND(Z44&gt;5,X44&gt;0,X44&lt;20)),"Médio",IF(OR(AND(Z44&gt;1,Z44&lt;6,X44&gt;50),AND(Z44&gt;5,X44&gt;19,X44&lt;51),AND(Z44&gt;5,X44&gt;50)),"Complexo",""))),""))</f>
        <v/>
      </c>
      <c r="AD44" s="77" t="str">
        <f aca="false">IF(AB44="",AC44,IF(AC44="",AB44,""))</f>
        <v/>
      </c>
      <c r="AE44" s="78" t="n">
        <f aca="false">IF(AND(OR(W44="EE",W44="CE"),AD44="Simples"),3, IF(AND(OR(W44="EE",W44="CE"),AD44="Médio"),4, IF(AND(OR(W44="EE",W44="CE"),AD44="Complexo"),6, IF(AND(W44="SE",AD44="Simples"),4, IF(AND(W44="SE",AD44="Médio"),5, IF(AND(W44="SE",AD44="Complexo"),7,0))))))</f>
        <v>0</v>
      </c>
      <c r="AF44" s="78" t="n">
        <f aca="false">IF(AND(W44="ALI",AC44="Simples"),7, IF(AND(W44="ALI",AC44="Médio"),10, IF(AND(W44="ALI",AC44="Complexo"),15, IF(AND(W44="AIE",AC44="Simples"),5, IF(AND(W44="AIE",AC44="Médio"),7, IF(AND(W44="AIE",AC44="Complexo"),10,0))))))</f>
        <v>0</v>
      </c>
      <c r="AG44" s="81" t="n">
        <f aca="false">IF(T44="OK",Q44,( IF(U44&lt;&gt;"Manutenção em interface",IF(U44&lt;&gt;"Desenv., Manutenção e Publicação de Páginas Estáticas",(AE44+AF44)*V44,V44),V44)))</f>
        <v>0</v>
      </c>
      <c r="AH44" s="70"/>
      <c r="AJ44" s="70"/>
      <c r="AL44" s="70"/>
      <c r="AM44" s="70" t="str">
        <f aca="false">IF(AG44=0,"",IF(AG44=Q44,"OK","Divergente"))</f>
        <v/>
      </c>
    </row>
    <row r="45" s="79" customFormat="true" ht="14" hidden="false" customHeight="false" outlineLevel="0" collapsed="false">
      <c r="A45" s="67"/>
      <c r="B45" s="68"/>
      <c r="C45" s="69" t="n">
        <f aca="false">IF(B45&lt;&gt;"",VLOOKUP(B45,'Tipo Projeto'!$A$3:$B$35,2,0),0)</f>
        <v>0</v>
      </c>
      <c r="D45" s="70"/>
      <c r="E45" s="70"/>
      <c r="F45" s="71"/>
      <c r="G45" s="70"/>
      <c r="H45" s="72"/>
      <c r="I45" s="73"/>
      <c r="J45" s="74"/>
      <c r="K45" s="75"/>
      <c r="L45" s="76" t="str">
        <f aca="false">IF(G45="EE",IF(OR(AND(OR(J45=1,J45=0),H45&gt;0,H45&lt;5),AND(OR(J45=1,J45=0),H45&gt;4,H45&lt;16),AND(J45=2,H45&gt;0,H45&lt;5)),"Simples",IF(OR(AND(OR(J45=1,J45=0),H45&gt;15),AND(J45=2,H45&gt;4,H45&lt;16),AND(J45&gt;2,H45&gt;0,H45&lt;5)),"Médio",IF(OR(AND(J45=2,H45&gt;15),AND(J45&gt;2,H45&gt;4,H45&lt;16),AND(J45&gt;2,H45&gt;15)),"Complexo",""))), IF(OR(G45="CE",G45="SE"),IF(OR(AND(OR(J45=1,J45=0),H45&gt;0,H45&lt;6),AND(OR(J45=1,J45=0),H45&gt;5,H45&lt;20),AND(J45&gt;1,J45&lt;4,H45&gt;0,H45&lt;6)),"Simples",IF(OR(AND(OR(J45=1,J45=0),H45&gt;19),AND(J45&gt;1,J45&lt;4,H45&gt;5,H45&lt;20),AND(J45&gt;3,H45&gt;0,H45&lt;6)),"Médio",IF(OR(AND(J45&gt;1,J45&lt;4,H45&gt;19),AND(J45&gt;3,H45&gt;5,H45&lt;20),AND(J45&gt;3,H45&gt;19)),"Complexo",""))),""))</f>
        <v/>
      </c>
      <c r="M45" s="71" t="str">
        <f aca="false">IF(G45="ALI",IF(OR(AND(OR(J45=1,J45=0),H45&gt;0,H45&lt;20),AND(OR(J45=1,J45=0),H45&gt;19,H45&lt;51),AND(J45&gt;1,J45&lt;6,H45&gt;0,H45&lt;20)),"Simples",IF(OR(AND(OR(J45=1,J45=0),H45&gt;50),AND(J45&gt;1,J45&lt;6,H45&gt;19,H45&lt;51),AND(J45&gt;5,H45&gt;0,H45&lt;20)),"Médio",IF(OR(AND(J45&gt;1,J45&lt;6,H45&gt;50),AND(J45&gt;5,H45&gt;19,H45&lt;51),AND(J45&gt;5,H45&gt;50)),"Complexo",""))), IF(G45="AIE",IF(OR(AND(OR(J45=1, J45=0),H45&gt;0,H45&lt;20),AND(OR(J45=1, J45=0),H45&gt;19,H45&lt;51),AND(J45&gt;1,J45&lt;6,H45&gt;0,H45&lt;20)),"Simples",IF(OR(AND(OR(J45=1, J45=0),H45&gt;50),AND(J45&gt;1,J45&lt;6,H45&gt;19,H45&lt;51),AND(J45&gt;5,H45&gt;0,H45&lt;20)),"Médio",IF(OR(AND(J45&gt;1,J45&lt;6,H45&gt;50),AND(J45&gt;5,H45&gt;19,H45&lt;51),AND(J45&gt;5,H45&gt;50)),"Complexo",""))),""))</f>
        <v/>
      </c>
      <c r="N45" s="77" t="str">
        <f aca="false">IF(L45="",M45,IF(M45="",L45,""))</f>
        <v/>
      </c>
      <c r="O45" s="78" t="n">
        <f aca="false">IF(AND(OR(G45="EE",G45="CE"),N45="Simples"),3, IF(AND(OR(G45="EE",G45="CE"),N45="Médio"),4, IF(AND(OR(G45="EE",G45="CE"),N45="Complexo"),6, IF(AND(G45="SE",N45="Simples"),4, IF(AND(G45="SE",N45="Médio"),5, IF(AND(G45="SE",N45="Complexo"),7,0))))))</f>
        <v>0</v>
      </c>
      <c r="P45" s="78" t="n">
        <f aca="false">IF(AND(G45="ALI",M45="Simples"),7, IF(AND(G45="ALI",M45="Médio"),10, IF(AND(G45="ALI",M45="Complexo"),15, IF(AND(G45="AIE",M45="Simples"),5, IF(AND(G45="AIE",M45="Médio"),7, IF(AND(G45="AIE",M45="Complexo"),10,0))))))</f>
        <v>0</v>
      </c>
      <c r="Q45" s="77" t="n">
        <f aca="false">IF(B45&lt;&gt;"Manutenção em interface",IF(B45&lt;&gt;"Desenv., Manutenção e Publicação de Páginas Estáticas",(O45+P45)*C45,C45),C45)</f>
        <v>0</v>
      </c>
      <c r="R45" s="70"/>
      <c r="T45" s="80"/>
      <c r="U45" s="68"/>
      <c r="V45" s="69" t="n">
        <f aca="false">IF(U45&lt;&gt;"",VLOOKUP(U45,'Tipo Projeto'!$A$3:$B$35,2,0),0)</f>
        <v>0</v>
      </c>
      <c r="W45" s="70"/>
      <c r="X45" s="72"/>
      <c r="Y45" s="73"/>
      <c r="Z45" s="74"/>
      <c r="AA45" s="75"/>
      <c r="AB45" s="76" t="str">
        <f aca="false">IF(W45="EE",IF(OR(AND(OR(Z45=1,Z45=0),X45&gt;0,X45&lt;5),AND(OR(Z45=1,Z45=0),X45&gt;4,X45&lt;16),AND(Z45=2,X45&gt;0,X45&lt;5)),"Simples",IF(OR(AND(OR(Z45=1,Z45=0),X45&gt;15),AND(Z45=2,X45&gt;4,X45&lt;16),AND(Z45&gt;2,X45&gt;0,X45&lt;5)),"Médio",IF(OR(AND(Z45=2,X45&gt;15),AND(Z45&gt;2,X45&gt;4,X45&lt;16),AND(Z45&gt;2,X45&gt;15)),"Complexo",""))), IF(OR(W45="CE",W45="SE"),IF(OR(AND(OR(Z45=1,Z45=0),X45&gt;0,X45&lt;6),AND(OR(Z45=1,Z45=0),X45&gt;5,X45&lt;20),AND(Z45&gt;1,Z45&lt;4,X45&gt;0,X45&lt;6)),"Simples",IF(OR(AND(OR(Z45=1,Z45=0),X45&gt;19),AND(Z45&gt;1,Z45&lt;4,X45&gt;5,X45&lt;20),AND(Z45&gt;3,X45&gt;0,X45&lt;6)),"Médio",IF(OR(AND(Z45&gt;1,Z45&lt;4,X45&gt;19),AND(Z45&gt;3,X45&gt;5,X45&lt;20),AND(Z45&gt;3,X45&gt;19)),"Complexo",""))),""))</f>
        <v/>
      </c>
      <c r="AC45" s="71" t="str">
        <f aca="false">IF(W45="ALI",IF(OR(AND(OR(Z45=1,Z45=0),X45&gt;0,X45&lt;20),AND(OR(Z45=1,Z45=0),X45&gt;19,X45&lt;51),AND(Z45&gt;1,Z45&lt;6,X45&gt;0,X45&lt;20)),"Simples",IF(OR(AND(OR(Z45=1,Z45=0),X45&gt;50),AND(Z45&gt;1,Z45&lt;6,X45&gt;19,X45&lt;51),AND(Z45&gt;5,X45&gt;0,X45&lt;20)),"Médio",IF(OR(AND(Z45&gt;1,Z45&lt;6,X45&gt;50),AND(Z45&gt;5,X45&gt;19,X45&lt;51),AND(Z45&gt;5,X45&gt;50)),"Complexo",""))), IF(W45="AIE",IF(OR(AND(OR(Z45=1, Z45=0),X45&gt;0,X45&lt;20),AND(OR(Z45=1, Z45=0),X45&gt;19,X45&lt;51),AND(Z45&gt;1,Z45&lt;6,X45&gt;0,X45&lt;20)),"Simples",IF(OR(AND(OR(Z45=1, Z45=0),X45&gt;50),AND(Z45&gt;1,Z45&lt;6,X45&gt;19,X45&lt;51),AND(Z45&gt;5,X45&gt;0,X45&lt;20)),"Médio",IF(OR(AND(Z45&gt;1,Z45&lt;6,X45&gt;50),AND(Z45&gt;5,X45&gt;19,X45&lt;51),AND(Z45&gt;5,X45&gt;50)),"Complexo",""))),""))</f>
        <v/>
      </c>
      <c r="AD45" s="77" t="str">
        <f aca="false">IF(AB45="",AC45,IF(AC45="",AB45,""))</f>
        <v/>
      </c>
      <c r="AE45" s="78" t="n">
        <f aca="false">IF(AND(OR(W45="EE",W45="CE"),AD45="Simples"),3, IF(AND(OR(W45="EE",W45="CE"),AD45="Médio"),4, IF(AND(OR(W45="EE",W45="CE"),AD45="Complexo"),6, IF(AND(W45="SE",AD45="Simples"),4, IF(AND(W45="SE",AD45="Médio"),5, IF(AND(W45="SE",AD45="Complexo"),7,0))))))</f>
        <v>0</v>
      </c>
      <c r="AF45" s="78" t="n">
        <f aca="false">IF(AND(W45="ALI",AC45="Simples"),7, IF(AND(W45="ALI",AC45="Médio"),10, IF(AND(W45="ALI",AC45="Complexo"),15, IF(AND(W45="AIE",AC45="Simples"),5, IF(AND(W45="AIE",AC45="Médio"),7, IF(AND(W45="AIE",AC45="Complexo"),10,0))))))</f>
        <v>0</v>
      </c>
      <c r="AG45" s="81" t="n">
        <f aca="false">IF(T45="OK",Q45,( IF(U45&lt;&gt;"Manutenção em interface",IF(U45&lt;&gt;"Desenv., Manutenção e Publicação de Páginas Estáticas",(AE45+AF45)*V45,V45),V45)))</f>
        <v>0</v>
      </c>
      <c r="AH45" s="70"/>
      <c r="AJ45" s="70"/>
      <c r="AL45" s="70"/>
      <c r="AM45" s="70" t="str">
        <f aca="false">IF(AG45=0,"",IF(AG45=Q45,"OK","Divergente"))</f>
        <v/>
      </c>
    </row>
    <row r="46" s="79" customFormat="true" ht="14" hidden="false" customHeight="false" outlineLevel="0" collapsed="false">
      <c r="A46" s="67"/>
      <c r="B46" s="68"/>
      <c r="C46" s="69" t="n">
        <f aca="false">IF(B46&lt;&gt;"",VLOOKUP(B46,'Tipo Projeto'!$A$3:$B$35,2,0),0)</f>
        <v>0</v>
      </c>
      <c r="D46" s="70"/>
      <c r="E46" s="70"/>
      <c r="F46" s="71"/>
      <c r="G46" s="70"/>
      <c r="H46" s="72"/>
      <c r="I46" s="73"/>
      <c r="J46" s="74"/>
      <c r="K46" s="75"/>
      <c r="L46" s="76" t="str">
        <f aca="false">IF(G46="EE",IF(OR(AND(OR(J46=1,J46=0),H46&gt;0,H46&lt;5),AND(OR(J46=1,J46=0),H46&gt;4,H46&lt;16),AND(J46=2,H46&gt;0,H46&lt;5)),"Simples",IF(OR(AND(OR(J46=1,J46=0),H46&gt;15),AND(J46=2,H46&gt;4,H46&lt;16),AND(J46&gt;2,H46&gt;0,H46&lt;5)),"Médio",IF(OR(AND(J46=2,H46&gt;15),AND(J46&gt;2,H46&gt;4,H46&lt;16),AND(J46&gt;2,H46&gt;15)),"Complexo",""))), IF(OR(G46="CE",G46="SE"),IF(OR(AND(OR(J46=1,J46=0),H46&gt;0,H46&lt;6),AND(OR(J46=1,J46=0),H46&gt;5,H46&lt;20),AND(J46&gt;1,J46&lt;4,H46&gt;0,H46&lt;6)),"Simples",IF(OR(AND(OR(J46=1,J46=0),H46&gt;19),AND(J46&gt;1,J46&lt;4,H46&gt;5,H46&lt;20),AND(J46&gt;3,H46&gt;0,H46&lt;6)),"Médio",IF(OR(AND(J46&gt;1,J46&lt;4,H46&gt;19),AND(J46&gt;3,H46&gt;5,H46&lt;20),AND(J46&gt;3,H46&gt;19)),"Complexo",""))),""))</f>
        <v/>
      </c>
      <c r="M46" s="71" t="str">
        <f aca="false">IF(G46="ALI",IF(OR(AND(OR(J46=1,J46=0),H46&gt;0,H46&lt;20),AND(OR(J46=1,J46=0),H46&gt;19,H46&lt;51),AND(J46&gt;1,J46&lt;6,H46&gt;0,H46&lt;20)),"Simples",IF(OR(AND(OR(J46=1,J46=0),H46&gt;50),AND(J46&gt;1,J46&lt;6,H46&gt;19,H46&lt;51),AND(J46&gt;5,H46&gt;0,H46&lt;20)),"Médio",IF(OR(AND(J46&gt;1,J46&lt;6,H46&gt;50),AND(J46&gt;5,H46&gt;19,H46&lt;51),AND(J46&gt;5,H46&gt;50)),"Complexo",""))), IF(G46="AIE",IF(OR(AND(OR(J46=1, J46=0),H46&gt;0,H46&lt;20),AND(OR(J46=1, J46=0),H46&gt;19,H46&lt;51),AND(J46&gt;1,J46&lt;6,H46&gt;0,H46&lt;20)),"Simples",IF(OR(AND(OR(J46=1, J46=0),H46&gt;50),AND(J46&gt;1,J46&lt;6,H46&gt;19,H46&lt;51),AND(J46&gt;5,H46&gt;0,H46&lt;20)),"Médio",IF(OR(AND(J46&gt;1,J46&lt;6,H46&gt;50),AND(J46&gt;5,H46&gt;19,H46&lt;51),AND(J46&gt;5,H46&gt;50)),"Complexo",""))),""))</f>
        <v/>
      </c>
      <c r="N46" s="77" t="str">
        <f aca="false">IF(L46="",M46,IF(M46="",L46,""))</f>
        <v/>
      </c>
      <c r="O46" s="78" t="n">
        <f aca="false">IF(AND(OR(G46="EE",G46="CE"),N46="Simples"),3, IF(AND(OR(G46="EE",G46="CE"),N46="Médio"),4, IF(AND(OR(G46="EE",G46="CE"),N46="Complexo"),6, IF(AND(G46="SE",N46="Simples"),4, IF(AND(G46="SE",N46="Médio"),5, IF(AND(G46="SE",N46="Complexo"),7,0))))))</f>
        <v>0</v>
      </c>
      <c r="P46" s="78" t="n">
        <f aca="false">IF(AND(G46="ALI",M46="Simples"),7, IF(AND(G46="ALI",M46="Médio"),10, IF(AND(G46="ALI",M46="Complexo"),15, IF(AND(G46="AIE",M46="Simples"),5, IF(AND(G46="AIE",M46="Médio"),7, IF(AND(G46="AIE",M46="Complexo"),10,0))))))</f>
        <v>0</v>
      </c>
      <c r="Q46" s="77" t="n">
        <f aca="false">IF(B46&lt;&gt;"Manutenção em interface",IF(B46&lt;&gt;"Desenv., Manutenção e Publicação de Páginas Estáticas",(O46+P46)*C46,C46),C46)</f>
        <v>0</v>
      </c>
      <c r="R46" s="70"/>
      <c r="T46" s="80"/>
      <c r="U46" s="68"/>
      <c r="V46" s="69" t="n">
        <f aca="false">IF(U46&lt;&gt;"",VLOOKUP(U46,'Tipo Projeto'!$A$3:$B$35,2,0),0)</f>
        <v>0</v>
      </c>
      <c r="W46" s="70"/>
      <c r="X46" s="72"/>
      <c r="Y46" s="73"/>
      <c r="Z46" s="74"/>
      <c r="AA46" s="75"/>
      <c r="AB46" s="76" t="str">
        <f aca="false">IF(W46="EE",IF(OR(AND(OR(Z46=1,Z46=0),X46&gt;0,X46&lt;5),AND(OR(Z46=1,Z46=0),X46&gt;4,X46&lt;16),AND(Z46=2,X46&gt;0,X46&lt;5)),"Simples",IF(OR(AND(OR(Z46=1,Z46=0),X46&gt;15),AND(Z46=2,X46&gt;4,X46&lt;16),AND(Z46&gt;2,X46&gt;0,X46&lt;5)),"Médio",IF(OR(AND(Z46=2,X46&gt;15),AND(Z46&gt;2,X46&gt;4,X46&lt;16),AND(Z46&gt;2,X46&gt;15)),"Complexo",""))), IF(OR(W46="CE",W46="SE"),IF(OR(AND(OR(Z46=1,Z46=0),X46&gt;0,X46&lt;6),AND(OR(Z46=1,Z46=0),X46&gt;5,X46&lt;20),AND(Z46&gt;1,Z46&lt;4,X46&gt;0,X46&lt;6)),"Simples",IF(OR(AND(OR(Z46=1,Z46=0),X46&gt;19),AND(Z46&gt;1,Z46&lt;4,X46&gt;5,X46&lt;20),AND(Z46&gt;3,X46&gt;0,X46&lt;6)),"Médio",IF(OR(AND(Z46&gt;1,Z46&lt;4,X46&gt;19),AND(Z46&gt;3,X46&gt;5,X46&lt;20),AND(Z46&gt;3,X46&gt;19)),"Complexo",""))),""))</f>
        <v/>
      </c>
      <c r="AC46" s="71" t="str">
        <f aca="false">IF(W46="ALI",IF(OR(AND(OR(Z46=1,Z46=0),X46&gt;0,X46&lt;20),AND(OR(Z46=1,Z46=0),X46&gt;19,X46&lt;51),AND(Z46&gt;1,Z46&lt;6,X46&gt;0,X46&lt;20)),"Simples",IF(OR(AND(OR(Z46=1,Z46=0),X46&gt;50),AND(Z46&gt;1,Z46&lt;6,X46&gt;19,X46&lt;51),AND(Z46&gt;5,X46&gt;0,X46&lt;20)),"Médio",IF(OR(AND(Z46&gt;1,Z46&lt;6,X46&gt;50),AND(Z46&gt;5,X46&gt;19,X46&lt;51),AND(Z46&gt;5,X46&gt;50)),"Complexo",""))), IF(W46="AIE",IF(OR(AND(OR(Z46=1, Z46=0),X46&gt;0,X46&lt;20),AND(OR(Z46=1, Z46=0),X46&gt;19,X46&lt;51),AND(Z46&gt;1,Z46&lt;6,X46&gt;0,X46&lt;20)),"Simples",IF(OR(AND(OR(Z46=1, Z46=0),X46&gt;50),AND(Z46&gt;1,Z46&lt;6,X46&gt;19,X46&lt;51),AND(Z46&gt;5,X46&gt;0,X46&lt;20)),"Médio",IF(OR(AND(Z46&gt;1,Z46&lt;6,X46&gt;50),AND(Z46&gt;5,X46&gt;19,X46&lt;51),AND(Z46&gt;5,X46&gt;50)),"Complexo",""))),""))</f>
        <v/>
      </c>
      <c r="AD46" s="77" t="str">
        <f aca="false">IF(AB46="",AC46,IF(AC46="",AB46,""))</f>
        <v/>
      </c>
      <c r="AE46" s="78" t="n">
        <f aca="false">IF(AND(OR(W46="EE",W46="CE"),AD46="Simples"),3, IF(AND(OR(W46="EE",W46="CE"),AD46="Médio"),4, IF(AND(OR(W46="EE",W46="CE"),AD46="Complexo"),6, IF(AND(W46="SE",AD46="Simples"),4, IF(AND(W46="SE",AD46="Médio"),5, IF(AND(W46="SE",AD46="Complexo"),7,0))))))</f>
        <v>0</v>
      </c>
      <c r="AF46" s="78" t="n">
        <f aca="false">IF(AND(W46="ALI",AC46="Simples"),7, IF(AND(W46="ALI",AC46="Médio"),10, IF(AND(W46="ALI",AC46="Complexo"),15, IF(AND(W46="AIE",AC46="Simples"),5, IF(AND(W46="AIE",AC46="Médio"),7, IF(AND(W46="AIE",AC46="Complexo"),10,0))))))</f>
        <v>0</v>
      </c>
      <c r="AG46" s="81" t="n">
        <f aca="false">IF(T46="OK",Q46,( IF(U46&lt;&gt;"Manutenção em interface",IF(U46&lt;&gt;"Desenv., Manutenção e Publicação de Páginas Estáticas",(AE46+AF46)*V46,V46),V46)))</f>
        <v>0</v>
      </c>
      <c r="AH46" s="70"/>
      <c r="AJ46" s="70"/>
      <c r="AL46" s="70"/>
      <c r="AM46" s="70" t="str">
        <f aca="false">IF(AG46=0,"",IF(AG46=Q46,"OK","Divergente"))</f>
        <v/>
      </c>
    </row>
    <row r="47" s="79" customFormat="true" ht="14" hidden="false" customHeight="false" outlineLevel="0" collapsed="false">
      <c r="A47" s="67"/>
      <c r="B47" s="68"/>
      <c r="C47" s="69" t="n">
        <f aca="false">IF(B47&lt;&gt;"",VLOOKUP(B47,'Tipo Projeto'!$A$3:$B$35,2,0),0)</f>
        <v>0</v>
      </c>
      <c r="D47" s="70"/>
      <c r="E47" s="70"/>
      <c r="F47" s="71"/>
      <c r="G47" s="70"/>
      <c r="H47" s="72"/>
      <c r="I47" s="73"/>
      <c r="J47" s="74"/>
      <c r="K47" s="75"/>
      <c r="L47" s="76" t="str">
        <f aca="false">IF(G47="EE",IF(OR(AND(OR(J47=1,J47=0),H47&gt;0,H47&lt;5),AND(OR(J47=1,J47=0),H47&gt;4,H47&lt;16),AND(J47=2,H47&gt;0,H47&lt;5)),"Simples",IF(OR(AND(OR(J47=1,J47=0),H47&gt;15),AND(J47=2,H47&gt;4,H47&lt;16),AND(J47&gt;2,H47&gt;0,H47&lt;5)),"Médio",IF(OR(AND(J47=2,H47&gt;15),AND(J47&gt;2,H47&gt;4,H47&lt;16),AND(J47&gt;2,H47&gt;15)),"Complexo",""))), IF(OR(G47="CE",G47="SE"),IF(OR(AND(OR(J47=1,J47=0),H47&gt;0,H47&lt;6),AND(OR(J47=1,J47=0),H47&gt;5,H47&lt;20),AND(J47&gt;1,J47&lt;4,H47&gt;0,H47&lt;6)),"Simples",IF(OR(AND(OR(J47=1,J47=0),H47&gt;19),AND(J47&gt;1,J47&lt;4,H47&gt;5,H47&lt;20),AND(J47&gt;3,H47&gt;0,H47&lt;6)),"Médio",IF(OR(AND(J47&gt;1,J47&lt;4,H47&gt;19),AND(J47&gt;3,H47&gt;5,H47&lt;20),AND(J47&gt;3,H47&gt;19)),"Complexo",""))),""))</f>
        <v/>
      </c>
      <c r="M47" s="71" t="str">
        <f aca="false">IF(G47="ALI",IF(OR(AND(OR(J47=1,J47=0),H47&gt;0,H47&lt;20),AND(OR(J47=1,J47=0),H47&gt;19,H47&lt;51),AND(J47&gt;1,J47&lt;6,H47&gt;0,H47&lt;20)),"Simples",IF(OR(AND(OR(J47=1,J47=0),H47&gt;50),AND(J47&gt;1,J47&lt;6,H47&gt;19,H47&lt;51),AND(J47&gt;5,H47&gt;0,H47&lt;20)),"Médio",IF(OR(AND(J47&gt;1,J47&lt;6,H47&gt;50),AND(J47&gt;5,H47&gt;19,H47&lt;51),AND(J47&gt;5,H47&gt;50)),"Complexo",""))), IF(G47="AIE",IF(OR(AND(OR(J47=1, J47=0),H47&gt;0,H47&lt;20),AND(OR(J47=1, J47=0),H47&gt;19,H47&lt;51),AND(J47&gt;1,J47&lt;6,H47&gt;0,H47&lt;20)),"Simples",IF(OR(AND(OR(J47=1, J47=0),H47&gt;50),AND(J47&gt;1,J47&lt;6,H47&gt;19,H47&lt;51),AND(J47&gt;5,H47&gt;0,H47&lt;20)),"Médio",IF(OR(AND(J47&gt;1,J47&lt;6,H47&gt;50),AND(J47&gt;5,H47&gt;19,H47&lt;51),AND(J47&gt;5,H47&gt;50)),"Complexo",""))),""))</f>
        <v/>
      </c>
      <c r="N47" s="77" t="str">
        <f aca="false">IF(L47="",M47,IF(M47="",L47,""))</f>
        <v/>
      </c>
      <c r="O47" s="78" t="n">
        <f aca="false">IF(AND(OR(G47="EE",G47="CE"),N47="Simples"),3, IF(AND(OR(G47="EE",G47="CE"),N47="Médio"),4, IF(AND(OR(G47="EE",G47="CE"),N47="Complexo"),6, IF(AND(G47="SE",N47="Simples"),4, IF(AND(G47="SE",N47="Médio"),5, IF(AND(G47="SE",N47="Complexo"),7,0))))))</f>
        <v>0</v>
      </c>
      <c r="P47" s="78" t="n">
        <f aca="false">IF(AND(G47="ALI",M47="Simples"),7, IF(AND(G47="ALI",M47="Médio"),10, IF(AND(G47="ALI",M47="Complexo"),15, IF(AND(G47="AIE",M47="Simples"),5, IF(AND(G47="AIE",M47="Médio"),7, IF(AND(G47="AIE",M47="Complexo"),10,0))))))</f>
        <v>0</v>
      </c>
      <c r="Q47" s="77" t="n">
        <f aca="false">IF(B47&lt;&gt;"Manutenção em interface",IF(B47&lt;&gt;"Desenv., Manutenção e Publicação de Páginas Estáticas",(O47+P47)*C47,C47),C47)</f>
        <v>0</v>
      </c>
      <c r="R47" s="70"/>
      <c r="T47" s="80"/>
      <c r="U47" s="68"/>
      <c r="V47" s="69" t="n">
        <f aca="false">IF(U47&lt;&gt;"",VLOOKUP(U47,'Tipo Projeto'!$A$3:$B$35,2,0),0)</f>
        <v>0</v>
      </c>
      <c r="W47" s="70"/>
      <c r="X47" s="72"/>
      <c r="Y47" s="73"/>
      <c r="Z47" s="74"/>
      <c r="AA47" s="75"/>
      <c r="AB47" s="76" t="str">
        <f aca="false">IF(W47="EE",IF(OR(AND(OR(Z47=1,Z47=0),X47&gt;0,X47&lt;5),AND(OR(Z47=1,Z47=0),X47&gt;4,X47&lt;16),AND(Z47=2,X47&gt;0,X47&lt;5)),"Simples",IF(OR(AND(OR(Z47=1,Z47=0),X47&gt;15),AND(Z47=2,X47&gt;4,X47&lt;16),AND(Z47&gt;2,X47&gt;0,X47&lt;5)),"Médio",IF(OR(AND(Z47=2,X47&gt;15),AND(Z47&gt;2,X47&gt;4,X47&lt;16),AND(Z47&gt;2,X47&gt;15)),"Complexo",""))), IF(OR(W47="CE",W47="SE"),IF(OR(AND(OR(Z47=1,Z47=0),X47&gt;0,X47&lt;6),AND(OR(Z47=1,Z47=0),X47&gt;5,X47&lt;20),AND(Z47&gt;1,Z47&lt;4,X47&gt;0,X47&lt;6)),"Simples",IF(OR(AND(OR(Z47=1,Z47=0),X47&gt;19),AND(Z47&gt;1,Z47&lt;4,X47&gt;5,X47&lt;20),AND(Z47&gt;3,X47&gt;0,X47&lt;6)),"Médio",IF(OR(AND(Z47&gt;1,Z47&lt;4,X47&gt;19),AND(Z47&gt;3,X47&gt;5,X47&lt;20),AND(Z47&gt;3,X47&gt;19)),"Complexo",""))),""))</f>
        <v/>
      </c>
      <c r="AC47" s="71" t="str">
        <f aca="false">IF(W47="ALI",IF(OR(AND(OR(Z47=1,Z47=0),X47&gt;0,X47&lt;20),AND(OR(Z47=1,Z47=0),X47&gt;19,X47&lt;51),AND(Z47&gt;1,Z47&lt;6,X47&gt;0,X47&lt;20)),"Simples",IF(OR(AND(OR(Z47=1,Z47=0),X47&gt;50),AND(Z47&gt;1,Z47&lt;6,X47&gt;19,X47&lt;51),AND(Z47&gt;5,X47&gt;0,X47&lt;20)),"Médio",IF(OR(AND(Z47&gt;1,Z47&lt;6,X47&gt;50),AND(Z47&gt;5,X47&gt;19,X47&lt;51),AND(Z47&gt;5,X47&gt;50)),"Complexo",""))), IF(W47="AIE",IF(OR(AND(OR(Z47=1, Z47=0),X47&gt;0,X47&lt;20),AND(OR(Z47=1, Z47=0),X47&gt;19,X47&lt;51),AND(Z47&gt;1,Z47&lt;6,X47&gt;0,X47&lt;20)),"Simples",IF(OR(AND(OR(Z47=1, Z47=0),X47&gt;50),AND(Z47&gt;1,Z47&lt;6,X47&gt;19,X47&lt;51),AND(Z47&gt;5,X47&gt;0,X47&lt;20)),"Médio",IF(OR(AND(Z47&gt;1,Z47&lt;6,X47&gt;50),AND(Z47&gt;5,X47&gt;19,X47&lt;51),AND(Z47&gt;5,X47&gt;50)),"Complexo",""))),""))</f>
        <v/>
      </c>
      <c r="AD47" s="77" t="str">
        <f aca="false">IF(AB47="",AC47,IF(AC47="",AB47,""))</f>
        <v/>
      </c>
      <c r="AE47" s="78" t="n">
        <f aca="false">IF(AND(OR(W47="EE",W47="CE"),AD47="Simples"),3, IF(AND(OR(W47="EE",W47="CE"),AD47="Médio"),4, IF(AND(OR(W47="EE",W47="CE"),AD47="Complexo"),6, IF(AND(W47="SE",AD47="Simples"),4, IF(AND(W47="SE",AD47="Médio"),5, IF(AND(W47="SE",AD47="Complexo"),7,0))))))</f>
        <v>0</v>
      </c>
      <c r="AF47" s="78" t="n">
        <f aca="false">IF(AND(W47="ALI",AC47="Simples"),7, IF(AND(W47="ALI",AC47="Médio"),10, IF(AND(W47="ALI",AC47="Complexo"),15, IF(AND(W47="AIE",AC47="Simples"),5, IF(AND(W47="AIE",AC47="Médio"),7, IF(AND(W47="AIE",AC47="Complexo"),10,0))))))</f>
        <v>0</v>
      </c>
      <c r="AG47" s="81" t="n">
        <f aca="false">IF(T47="OK",Q47,( IF(U47&lt;&gt;"Manutenção em interface",IF(U47&lt;&gt;"Desenv., Manutenção e Publicação de Páginas Estáticas",(AE47+AF47)*V47,V47),V47)))</f>
        <v>0</v>
      </c>
      <c r="AH47" s="70"/>
      <c r="AJ47" s="70"/>
      <c r="AL47" s="70"/>
      <c r="AM47" s="70" t="str">
        <f aca="false">IF(AG47=0,"",IF(AG47=Q47,"OK","Divergente"))</f>
        <v/>
      </c>
    </row>
    <row r="48" s="79" customFormat="true" ht="14" hidden="false" customHeight="false" outlineLevel="0" collapsed="false">
      <c r="A48" s="67"/>
      <c r="B48" s="68"/>
      <c r="C48" s="69" t="n">
        <f aca="false">IF(B48&lt;&gt;"",VLOOKUP(B48,'Tipo Projeto'!$A$3:$B$35,2,0),0)</f>
        <v>0</v>
      </c>
      <c r="D48" s="70"/>
      <c r="E48" s="70"/>
      <c r="F48" s="71"/>
      <c r="G48" s="70"/>
      <c r="H48" s="72"/>
      <c r="I48" s="73"/>
      <c r="J48" s="74"/>
      <c r="K48" s="75"/>
      <c r="L48" s="76" t="str">
        <f aca="false">IF(G48="EE",IF(OR(AND(OR(J48=1,J48=0),H48&gt;0,H48&lt;5),AND(OR(J48=1,J48=0),H48&gt;4,H48&lt;16),AND(J48=2,H48&gt;0,H48&lt;5)),"Simples",IF(OR(AND(OR(J48=1,J48=0),H48&gt;15),AND(J48=2,H48&gt;4,H48&lt;16),AND(J48&gt;2,H48&gt;0,H48&lt;5)),"Médio",IF(OR(AND(J48=2,H48&gt;15),AND(J48&gt;2,H48&gt;4,H48&lt;16),AND(J48&gt;2,H48&gt;15)),"Complexo",""))), IF(OR(G48="CE",G48="SE"),IF(OR(AND(OR(J48=1,J48=0),H48&gt;0,H48&lt;6),AND(OR(J48=1,J48=0),H48&gt;5,H48&lt;20),AND(J48&gt;1,J48&lt;4,H48&gt;0,H48&lt;6)),"Simples",IF(OR(AND(OR(J48=1,J48=0),H48&gt;19),AND(J48&gt;1,J48&lt;4,H48&gt;5,H48&lt;20),AND(J48&gt;3,H48&gt;0,H48&lt;6)),"Médio",IF(OR(AND(J48&gt;1,J48&lt;4,H48&gt;19),AND(J48&gt;3,H48&gt;5,H48&lt;20),AND(J48&gt;3,H48&gt;19)),"Complexo",""))),""))</f>
        <v/>
      </c>
      <c r="M48" s="71" t="str">
        <f aca="false">IF(G48="ALI",IF(OR(AND(OR(J48=1,J48=0),H48&gt;0,H48&lt;20),AND(OR(J48=1,J48=0),H48&gt;19,H48&lt;51),AND(J48&gt;1,J48&lt;6,H48&gt;0,H48&lt;20)),"Simples",IF(OR(AND(OR(J48=1,J48=0),H48&gt;50),AND(J48&gt;1,J48&lt;6,H48&gt;19,H48&lt;51),AND(J48&gt;5,H48&gt;0,H48&lt;20)),"Médio",IF(OR(AND(J48&gt;1,J48&lt;6,H48&gt;50),AND(J48&gt;5,H48&gt;19,H48&lt;51),AND(J48&gt;5,H48&gt;50)),"Complexo",""))), IF(G48="AIE",IF(OR(AND(OR(J48=1, J48=0),H48&gt;0,H48&lt;20),AND(OR(J48=1, J48=0),H48&gt;19,H48&lt;51),AND(J48&gt;1,J48&lt;6,H48&gt;0,H48&lt;20)),"Simples",IF(OR(AND(OR(J48=1, J48=0),H48&gt;50),AND(J48&gt;1,J48&lt;6,H48&gt;19,H48&lt;51),AND(J48&gt;5,H48&gt;0,H48&lt;20)),"Médio",IF(OR(AND(J48&gt;1,J48&lt;6,H48&gt;50),AND(J48&gt;5,H48&gt;19,H48&lt;51),AND(J48&gt;5,H48&gt;50)),"Complexo",""))),""))</f>
        <v/>
      </c>
      <c r="N48" s="77" t="str">
        <f aca="false">IF(L48="",M48,IF(M48="",L48,""))</f>
        <v/>
      </c>
      <c r="O48" s="78" t="n">
        <f aca="false">IF(AND(OR(G48="EE",G48="CE"),N48="Simples"),3, IF(AND(OR(G48="EE",G48="CE"),N48="Médio"),4, IF(AND(OR(G48="EE",G48="CE"),N48="Complexo"),6, IF(AND(G48="SE",N48="Simples"),4, IF(AND(G48="SE",N48="Médio"),5, IF(AND(G48="SE",N48="Complexo"),7,0))))))</f>
        <v>0</v>
      </c>
      <c r="P48" s="78" t="n">
        <f aca="false">IF(AND(G48="ALI",M48="Simples"),7, IF(AND(G48="ALI",M48="Médio"),10, IF(AND(G48="ALI",M48="Complexo"),15, IF(AND(G48="AIE",M48="Simples"),5, IF(AND(G48="AIE",M48="Médio"),7, IF(AND(G48="AIE",M48="Complexo"),10,0))))))</f>
        <v>0</v>
      </c>
      <c r="Q48" s="77" t="n">
        <f aca="false">IF(B48&lt;&gt;"Manutenção em interface",IF(B48&lt;&gt;"Desenv., Manutenção e Publicação de Páginas Estáticas",(O48+P48)*C48,C48),C48)</f>
        <v>0</v>
      </c>
      <c r="R48" s="70"/>
      <c r="T48" s="80"/>
      <c r="U48" s="68"/>
      <c r="V48" s="69" t="n">
        <f aca="false">IF(U48&lt;&gt;"",VLOOKUP(U48,'Tipo Projeto'!$A$3:$B$35,2,0),0)</f>
        <v>0</v>
      </c>
      <c r="W48" s="70"/>
      <c r="X48" s="72"/>
      <c r="Y48" s="73"/>
      <c r="Z48" s="74"/>
      <c r="AA48" s="75"/>
      <c r="AB48" s="76" t="str">
        <f aca="false">IF(W48="EE",IF(OR(AND(OR(Z48=1,Z48=0),X48&gt;0,X48&lt;5),AND(OR(Z48=1,Z48=0),X48&gt;4,X48&lt;16),AND(Z48=2,X48&gt;0,X48&lt;5)),"Simples",IF(OR(AND(OR(Z48=1,Z48=0),X48&gt;15),AND(Z48=2,X48&gt;4,X48&lt;16),AND(Z48&gt;2,X48&gt;0,X48&lt;5)),"Médio",IF(OR(AND(Z48=2,X48&gt;15),AND(Z48&gt;2,X48&gt;4,X48&lt;16),AND(Z48&gt;2,X48&gt;15)),"Complexo",""))), IF(OR(W48="CE",W48="SE"),IF(OR(AND(OR(Z48=1,Z48=0),X48&gt;0,X48&lt;6),AND(OR(Z48=1,Z48=0),X48&gt;5,X48&lt;20),AND(Z48&gt;1,Z48&lt;4,X48&gt;0,X48&lt;6)),"Simples",IF(OR(AND(OR(Z48=1,Z48=0),X48&gt;19),AND(Z48&gt;1,Z48&lt;4,X48&gt;5,X48&lt;20),AND(Z48&gt;3,X48&gt;0,X48&lt;6)),"Médio",IF(OR(AND(Z48&gt;1,Z48&lt;4,X48&gt;19),AND(Z48&gt;3,X48&gt;5,X48&lt;20),AND(Z48&gt;3,X48&gt;19)),"Complexo",""))),""))</f>
        <v/>
      </c>
      <c r="AC48" s="71" t="str">
        <f aca="false">IF(W48="ALI",IF(OR(AND(OR(Z48=1,Z48=0),X48&gt;0,X48&lt;20),AND(OR(Z48=1,Z48=0),X48&gt;19,X48&lt;51),AND(Z48&gt;1,Z48&lt;6,X48&gt;0,X48&lt;20)),"Simples",IF(OR(AND(OR(Z48=1,Z48=0),X48&gt;50),AND(Z48&gt;1,Z48&lt;6,X48&gt;19,X48&lt;51),AND(Z48&gt;5,X48&gt;0,X48&lt;20)),"Médio",IF(OR(AND(Z48&gt;1,Z48&lt;6,X48&gt;50),AND(Z48&gt;5,X48&gt;19,X48&lt;51),AND(Z48&gt;5,X48&gt;50)),"Complexo",""))), IF(W48="AIE",IF(OR(AND(OR(Z48=1, Z48=0),X48&gt;0,X48&lt;20),AND(OR(Z48=1, Z48=0),X48&gt;19,X48&lt;51),AND(Z48&gt;1,Z48&lt;6,X48&gt;0,X48&lt;20)),"Simples",IF(OR(AND(OR(Z48=1, Z48=0),X48&gt;50),AND(Z48&gt;1,Z48&lt;6,X48&gt;19,X48&lt;51),AND(Z48&gt;5,X48&gt;0,X48&lt;20)),"Médio",IF(OR(AND(Z48&gt;1,Z48&lt;6,X48&gt;50),AND(Z48&gt;5,X48&gt;19,X48&lt;51),AND(Z48&gt;5,X48&gt;50)),"Complexo",""))),""))</f>
        <v/>
      </c>
      <c r="AD48" s="77" t="str">
        <f aca="false">IF(AB48="",AC48,IF(AC48="",AB48,""))</f>
        <v/>
      </c>
      <c r="AE48" s="78" t="n">
        <f aca="false">IF(AND(OR(W48="EE",W48="CE"),AD48="Simples"),3, IF(AND(OR(W48="EE",W48="CE"),AD48="Médio"),4, IF(AND(OR(W48="EE",W48="CE"),AD48="Complexo"),6, IF(AND(W48="SE",AD48="Simples"),4, IF(AND(W48="SE",AD48="Médio"),5, IF(AND(W48="SE",AD48="Complexo"),7,0))))))</f>
        <v>0</v>
      </c>
      <c r="AF48" s="78" t="n">
        <f aca="false">IF(AND(W48="ALI",AC48="Simples"),7, IF(AND(W48="ALI",AC48="Médio"),10, IF(AND(W48="ALI",AC48="Complexo"),15, IF(AND(W48="AIE",AC48="Simples"),5, IF(AND(W48="AIE",AC48="Médio"),7, IF(AND(W48="AIE",AC48="Complexo"),10,0))))))</f>
        <v>0</v>
      </c>
      <c r="AG48" s="81" t="n">
        <f aca="false">IF(T48="OK",Q48,( IF(U48&lt;&gt;"Manutenção em interface",IF(U48&lt;&gt;"Desenv., Manutenção e Publicação de Páginas Estáticas",(AE48+AF48)*V48,V48),V48)))</f>
        <v>0</v>
      </c>
      <c r="AH48" s="70"/>
      <c r="AJ48" s="70"/>
      <c r="AL48" s="70"/>
      <c r="AM48" s="70" t="str">
        <f aca="false">IF(AG48=0,"",IF(AG48=Q48,"OK","Divergente"))</f>
        <v/>
      </c>
    </row>
    <row r="49" s="79" customFormat="true" ht="14" hidden="false" customHeight="false" outlineLevel="0" collapsed="false">
      <c r="A49" s="67"/>
      <c r="B49" s="68"/>
      <c r="C49" s="69" t="n">
        <f aca="false">IF(B49&lt;&gt;"",VLOOKUP(B49,'Tipo Projeto'!$A$3:$B$35,2,0),0)</f>
        <v>0</v>
      </c>
      <c r="D49" s="70"/>
      <c r="E49" s="70"/>
      <c r="F49" s="71"/>
      <c r="G49" s="70"/>
      <c r="H49" s="72"/>
      <c r="I49" s="73"/>
      <c r="J49" s="74"/>
      <c r="K49" s="75"/>
      <c r="L49" s="76" t="str">
        <f aca="false">IF(G49="EE",IF(OR(AND(OR(J49=1,J49=0),H49&gt;0,H49&lt;5),AND(OR(J49=1,J49=0),H49&gt;4,H49&lt;16),AND(J49=2,H49&gt;0,H49&lt;5)),"Simples",IF(OR(AND(OR(J49=1,J49=0),H49&gt;15),AND(J49=2,H49&gt;4,H49&lt;16),AND(J49&gt;2,H49&gt;0,H49&lt;5)),"Médio",IF(OR(AND(J49=2,H49&gt;15),AND(J49&gt;2,H49&gt;4,H49&lt;16),AND(J49&gt;2,H49&gt;15)),"Complexo",""))), IF(OR(G49="CE",G49="SE"),IF(OR(AND(OR(J49=1,J49=0),H49&gt;0,H49&lt;6),AND(OR(J49=1,J49=0),H49&gt;5,H49&lt;20),AND(J49&gt;1,J49&lt;4,H49&gt;0,H49&lt;6)),"Simples",IF(OR(AND(OR(J49=1,J49=0),H49&gt;19),AND(J49&gt;1,J49&lt;4,H49&gt;5,H49&lt;20),AND(J49&gt;3,H49&gt;0,H49&lt;6)),"Médio",IF(OR(AND(J49&gt;1,J49&lt;4,H49&gt;19),AND(J49&gt;3,H49&gt;5,H49&lt;20),AND(J49&gt;3,H49&gt;19)),"Complexo",""))),""))</f>
        <v/>
      </c>
      <c r="M49" s="71" t="str">
        <f aca="false">IF(G49="ALI",IF(OR(AND(OR(J49=1,J49=0),H49&gt;0,H49&lt;20),AND(OR(J49=1,J49=0),H49&gt;19,H49&lt;51),AND(J49&gt;1,J49&lt;6,H49&gt;0,H49&lt;20)),"Simples",IF(OR(AND(OR(J49=1,J49=0),H49&gt;50),AND(J49&gt;1,J49&lt;6,H49&gt;19,H49&lt;51),AND(J49&gt;5,H49&gt;0,H49&lt;20)),"Médio",IF(OR(AND(J49&gt;1,J49&lt;6,H49&gt;50),AND(J49&gt;5,H49&gt;19,H49&lt;51),AND(J49&gt;5,H49&gt;50)),"Complexo",""))), IF(G49="AIE",IF(OR(AND(OR(J49=1, J49=0),H49&gt;0,H49&lt;20),AND(OR(J49=1, J49=0),H49&gt;19,H49&lt;51),AND(J49&gt;1,J49&lt;6,H49&gt;0,H49&lt;20)),"Simples",IF(OR(AND(OR(J49=1, J49=0),H49&gt;50),AND(J49&gt;1,J49&lt;6,H49&gt;19,H49&lt;51),AND(J49&gt;5,H49&gt;0,H49&lt;20)),"Médio",IF(OR(AND(J49&gt;1,J49&lt;6,H49&gt;50),AND(J49&gt;5,H49&gt;19,H49&lt;51),AND(J49&gt;5,H49&gt;50)),"Complexo",""))),""))</f>
        <v/>
      </c>
      <c r="N49" s="77" t="str">
        <f aca="false">IF(L49="",M49,IF(M49="",L49,""))</f>
        <v/>
      </c>
      <c r="O49" s="78" t="n">
        <f aca="false">IF(AND(OR(G49="EE",G49="CE"),N49="Simples"),3, IF(AND(OR(G49="EE",G49="CE"),N49="Médio"),4, IF(AND(OR(G49="EE",G49="CE"),N49="Complexo"),6, IF(AND(G49="SE",N49="Simples"),4, IF(AND(G49="SE",N49="Médio"),5, IF(AND(G49="SE",N49="Complexo"),7,0))))))</f>
        <v>0</v>
      </c>
      <c r="P49" s="78" t="n">
        <f aca="false">IF(AND(G49="ALI",M49="Simples"),7, IF(AND(G49="ALI",M49="Médio"),10, IF(AND(G49="ALI",M49="Complexo"),15, IF(AND(G49="AIE",M49="Simples"),5, IF(AND(G49="AIE",M49="Médio"),7, IF(AND(G49="AIE",M49="Complexo"),10,0))))))</f>
        <v>0</v>
      </c>
      <c r="Q49" s="77" t="n">
        <f aca="false">IF(B49&lt;&gt;"Manutenção em interface",IF(B49&lt;&gt;"Desenv., Manutenção e Publicação de Páginas Estáticas",(O49+P49)*C49,C49),C49)</f>
        <v>0</v>
      </c>
      <c r="R49" s="70"/>
      <c r="T49" s="80"/>
      <c r="U49" s="68"/>
      <c r="V49" s="69" t="n">
        <f aca="false">IF(U49&lt;&gt;"",VLOOKUP(U49,'Tipo Projeto'!$A$3:$B$35,2,0),0)</f>
        <v>0</v>
      </c>
      <c r="W49" s="70"/>
      <c r="X49" s="72"/>
      <c r="Y49" s="73"/>
      <c r="Z49" s="74"/>
      <c r="AA49" s="75"/>
      <c r="AB49" s="76" t="str">
        <f aca="false">IF(W49="EE",IF(OR(AND(OR(Z49=1,Z49=0),X49&gt;0,X49&lt;5),AND(OR(Z49=1,Z49=0),X49&gt;4,X49&lt;16),AND(Z49=2,X49&gt;0,X49&lt;5)),"Simples",IF(OR(AND(OR(Z49=1,Z49=0),X49&gt;15),AND(Z49=2,X49&gt;4,X49&lt;16),AND(Z49&gt;2,X49&gt;0,X49&lt;5)),"Médio",IF(OR(AND(Z49=2,X49&gt;15),AND(Z49&gt;2,X49&gt;4,X49&lt;16),AND(Z49&gt;2,X49&gt;15)),"Complexo",""))), IF(OR(W49="CE",W49="SE"),IF(OR(AND(OR(Z49=1,Z49=0),X49&gt;0,X49&lt;6),AND(OR(Z49=1,Z49=0),X49&gt;5,X49&lt;20),AND(Z49&gt;1,Z49&lt;4,X49&gt;0,X49&lt;6)),"Simples",IF(OR(AND(OR(Z49=1,Z49=0),X49&gt;19),AND(Z49&gt;1,Z49&lt;4,X49&gt;5,X49&lt;20),AND(Z49&gt;3,X49&gt;0,X49&lt;6)),"Médio",IF(OR(AND(Z49&gt;1,Z49&lt;4,X49&gt;19),AND(Z49&gt;3,X49&gt;5,X49&lt;20),AND(Z49&gt;3,X49&gt;19)),"Complexo",""))),""))</f>
        <v/>
      </c>
      <c r="AC49" s="71" t="str">
        <f aca="false">IF(W49="ALI",IF(OR(AND(OR(Z49=1,Z49=0),X49&gt;0,X49&lt;20),AND(OR(Z49=1,Z49=0),X49&gt;19,X49&lt;51),AND(Z49&gt;1,Z49&lt;6,X49&gt;0,X49&lt;20)),"Simples",IF(OR(AND(OR(Z49=1,Z49=0),X49&gt;50),AND(Z49&gt;1,Z49&lt;6,X49&gt;19,X49&lt;51),AND(Z49&gt;5,X49&gt;0,X49&lt;20)),"Médio",IF(OR(AND(Z49&gt;1,Z49&lt;6,X49&gt;50),AND(Z49&gt;5,X49&gt;19,X49&lt;51),AND(Z49&gt;5,X49&gt;50)),"Complexo",""))), IF(W49="AIE",IF(OR(AND(OR(Z49=1, Z49=0),X49&gt;0,X49&lt;20),AND(OR(Z49=1, Z49=0),X49&gt;19,X49&lt;51),AND(Z49&gt;1,Z49&lt;6,X49&gt;0,X49&lt;20)),"Simples",IF(OR(AND(OR(Z49=1, Z49=0),X49&gt;50),AND(Z49&gt;1,Z49&lt;6,X49&gt;19,X49&lt;51),AND(Z49&gt;5,X49&gt;0,X49&lt;20)),"Médio",IF(OR(AND(Z49&gt;1,Z49&lt;6,X49&gt;50),AND(Z49&gt;5,X49&gt;19,X49&lt;51),AND(Z49&gt;5,X49&gt;50)),"Complexo",""))),""))</f>
        <v/>
      </c>
      <c r="AD49" s="77" t="str">
        <f aca="false">IF(AB49="",AC49,IF(AC49="",AB49,""))</f>
        <v/>
      </c>
      <c r="AE49" s="78" t="n">
        <f aca="false">IF(AND(OR(W49="EE",W49="CE"),AD49="Simples"),3, IF(AND(OR(W49="EE",W49="CE"),AD49="Médio"),4, IF(AND(OR(W49="EE",W49="CE"),AD49="Complexo"),6, IF(AND(W49="SE",AD49="Simples"),4, IF(AND(W49="SE",AD49="Médio"),5, IF(AND(W49="SE",AD49="Complexo"),7,0))))))</f>
        <v>0</v>
      </c>
      <c r="AF49" s="78" t="n">
        <f aca="false">IF(AND(W49="ALI",AC49="Simples"),7, IF(AND(W49="ALI",AC49="Médio"),10, IF(AND(W49="ALI",AC49="Complexo"),15, IF(AND(W49="AIE",AC49="Simples"),5, IF(AND(W49="AIE",AC49="Médio"),7, IF(AND(W49="AIE",AC49="Complexo"),10,0))))))</f>
        <v>0</v>
      </c>
      <c r="AG49" s="81" t="n">
        <f aca="false">IF(T49="OK",Q49,( IF(U49&lt;&gt;"Manutenção em interface",IF(U49&lt;&gt;"Desenv., Manutenção e Publicação de Páginas Estáticas",(AE49+AF49)*V49,V49),V49)))</f>
        <v>0</v>
      </c>
      <c r="AH49" s="70"/>
      <c r="AJ49" s="70"/>
      <c r="AL49" s="70"/>
      <c r="AM49" s="70" t="str">
        <f aca="false">IF(AG49=0,"",IF(AG49=Q49,"OK","Divergente"))</f>
        <v/>
      </c>
    </row>
    <row r="50" s="79" customFormat="true" ht="14" hidden="false" customHeight="false" outlineLevel="0" collapsed="false">
      <c r="A50" s="67"/>
      <c r="B50" s="68"/>
      <c r="C50" s="69" t="n">
        <f aca="false">IF(B50&lt;&gt;"",VLOOKUP(B50,'Tipo Projeto'!$A$3:$B$35,2,0),0)</f>
        <v>0</v>
      </c>
      <c r="D50" s="70"/>
      <c r="E50" s="70"/>
      <c r="F50" s="71"/>
      <c r="G50" s="70"/>
      <c r="H50" s="72"/>
      <c r="I50" s="73"/>
      <c r="J50" s="74"/>
      <c r="K50" s="75"/>
      <c r="L50" s="76" t="str">
        <f aca="false">IF(G50="EE",IF(OR(AND(OR(J50=1,J50=0),H50&gt;0,H50&lt;5),AND(OR(J50=1,J50=0),H50&gt;4,H50&lt;16),AND(J50=2,H50&gt;0,H50&lt;5)),"Simples",IF(OR(AND(OR(J50=1,J50=0),H50&gt;15),AND(J50=2,H50&gt;4,H50&lt;16),AND(J50&gt;2,H50&gt;0,H50&lt;5)),"Médio",IF(OR(AND(J50=2,H50&gt;15),AND(J50&gt;2,H50&gt;4,H50&lt;16),AND(J50&gt;2,H50&gt;15)),"Complexo",""))), IF(OR(G50="CE",G50="SE"),IF(OR(AND(OR(J50=1,J50=0),H50&gt;0,H50&lt;6),AND(OR(J50=1,J50=0),H50&gt;5,H50&lt;20),AND(J50&gt;1,J50&lt;4,H50&gt;0,H50&lt;6)),"Simples",IF(OR(AND(OR(J50=1,J50=0),H50&gt;19),AND(J50&gt;1,J50&lt;4,H50&gt;5,H50&lt;20),AND(J50&gt;3,H50&gt;0,H50&lt;6)),"Médio",IF(OR(AND(J50&gt;1,J50&lt;4,H50&gt;19),AND(J50&gt;3,H50&gt;5,H50&lt;20),AND(J50&gt;3,H50&gt;19)),"Complexo",""))),""))</f>
        <v/>
      </c>
      <c r="M50" s="71" t="str">
        <f aca="false">IF(G50="ALI",IF(OR(AND(OR(J50=1,J50=0),H50&gt;0,H50&lt;20),AND(OR(J50=1,J50=0),H50&gt;19,H50&lt;51),AND(J50&gt;1,J50&lt;6,H50&gt;0,H50&lt;20)),"Simples",IF(OR(AND(OR(J50=1,J50=0),H50&gt;50),AND(J50&gt;1,J50&lt;6,H50&gt;19,H50&lt;51),AND(J50&gt;5,H50&gt;0,H50&lt;20)),"Médio",IF(OR(AND(J50&gt;1,J50&lt;6,H50&gt;50),AND(J50&gt;5,H50&gt;19,H50&lt;51),AND(J50&gt;5,H50&gt;50)),"Complexo",""))), IF(G50="AIE",IF(OR(AND(OR(J50=1, J50=0),H50&gt;0,H50&lt;20),AND(OR(J50=1, J50=0),H50&gt;19,H50&lt;51),AND(J50&gt;1,J50&lt;6,H50&gt;0,H50&lt;20)),"Simples",IF(OR(AND(OR(J50=1, J50=0),H50&gt;50),AND(J50&gt;1,J50&lt;6,H50&gt;19,H50&lt;51),AND(J50&gt;5,H50&gt;0,H50&lt;20)),"Médio",IF(OR(AND(J50&gt;1,J50&lt;6,H50&gt;50),AND(J50&gt;5,H50&gt;19,H50&lt;51),AND(J50&gt;5,H50&gt;50)),"Complexo",""))),""))</f>
        <v/>
      </c>
      <c r="N50" s="77" t="str">
        <f aca="false">IF(L50="",M50,IF(M50="",L50,""))</f>
        <v/>
      </c>
      <c r="O50" s="78" t="n">
        <f aca="false">IF(AND(OR(G50="EE",G50="CE"),N50="Simples"),3, IF(AND(OR(G50="EE",G50="CE"),N50="Médio"),4, IF(AND(OR(G50="EE",G50="CE"),N50="Complexo"),6, IF(AND(G50="SE",N50="Simples"),4, IF(AND(G50="SE",N50="Médio"),5, IF(AND(G50="SE",N50="Complexo"),7,0))))))</f>
        <v>0</v>
      </c>
      <c r="P50" s="78" t="n">
        <f aca="false">IF(AND(G50="ALI",M50="Simples"),7, IF(AND(G50="ALI",M50="Médio"),10, IF(AND(G50="ALI",M50="Complexo"),15, IF(AND(G50="AIE",M50="Simples"),5, IF(AND(G50="AIE",M50="Médio"),7, IF(AND(G50="AIE",M50="Complexo"),10,0))))))</f>
        <v>0</v>
      </c>
      <c r="Q50" s="77" t="n">
        <f aca="false">IF(B50&lt;&gt;"Manutenção em interface",IF(B50&lt;&gt;"Desenv., Manutenção e Publicação de Páginas Estáticas",(O50+P50)*C50,C50),C50)</f>
        <v>0</v>
      </c>
      <c r="R50" s="70"/>
      <c r="T50" s="80"/>
      <c r="U50" s="68"/>
      <c r="V50" s="69" t="n">
        <f aca="false">IF(U50&lt;&gt;"",VLOOKUP(U50,'Tipo Projeto'!$A$3:$B$35,2,0),0)</f>
        <v>0</v>
      </c>
      <c r="W50" s="70"/>
      <c r="X50" s="72"/>
      <c r="Y50" s="73"/>
      <c r="Z50" s="74"/>
      <c r="AA50" s="75"/>
      <c r="AB50" s="76" t="str">
        <f aca="false">IF(W50="EE",IF(OR(AND(OR(Z50=1,Z50=0),X50&gt;0,X50&lt;5),AND(OR(Z50=1,Z50=0),X50&gt;4,X50&lt;16),AND(Z50=2,X50&gt;0,X50&lt;5)),"Simples",IF(OR(AND(OR(Z50=1,Z50=0),X50&gt;15),AND(Z50=2,X50&gt;4,X50&lt;16),AND(Z50&gt;2,X50&gt;0,X50&lt;5)),"Médio",IF(OR(AND(Z50=2,X50&gt;15),AND(Z50&gt;2,X50&gt;4,X50&lt;16),AND(Z50&gt;2,X50&gt;15)),"Complexo",""))), IF(OR(W50="CE",W50="SE"),IF(OR(AND(OR(Z50=1,Z50=0),X50&gt;0,X50&lt;6),AND(OR(Z50=1,Z50=0),X50&gt;5,X50&lt;20),AND(Z50&gt;1,Z50&lt;4,X50&gt;0,X50&lt;6)),"Simples",IF(OR(AND(OR(Z50=1,Z50=0),X50&gt;19),AND(Z50&gt;1,Z50&lt;4,X50&gt;5,X50&lt;20),AND(Z50&gt;3,X50&gt;0,X50&lt;6)),"Médio",IF(OR(AND(Z50&gt;1,Z50&lt;4,X50&gt;19),AND(Z50&gt;3,X50&gt;5,X50&lt;20),AND(Z50&gt;3,X50&gt;19)),"Complexo",""))),""))</f>
        <v/>
      </c>
      <c r="AC50" s="71" t="str">
        <f aca="false">IF(W50="ALI",IF(OR(AND(OR(Z50=1,Z50=0),X50&gt;0,X50&lt;20),AND(OR(Z50=1,Z50=0),X50&gt;19,X50&lt;51),AND(Z50&gt;1,Z50&lt;6,X50&gt;0,X50&lt;20)),"Simples",IF(OR(AND(OR(Z50=1,Z50=0),X50&gt;50),AND(Z50&gt;1,Z50&lt;6,X50&gt;19,X50&lt;51),AND(Z50&gt;5,X50&gt;0,X50&lt;20)),"Médio",IF(OR(AND(Z50&gt;1,Z50&lt;6,X50&gt;50),AND(Z50&gt;5,X50&gt;19,X50&lt;51),AND(Z50&gt;5,X50&gt;50)),"Complexo",""))), IF(W50="AIE",IF(OR(AND(OR(Z50=1, Z50=0),X50&gt;0,X50&lt;20),AND(OR(Z50=1, Z50=0),X50&gt;19,X50&lt;51),AND(Z50&gt;1,Z50&lt;6,X50&gt;0,X50&lt;20)),"Simples",IF(OR(AND(OR(Z50=1, Z50=0),X50&gt;50),AND(Z50&gt;1,Z50&lt;6,X50&gt;19,X50&lt;51),AND(Z50&gt;5,X50&gt;0,X50&lt;20)),"Médio",IF(OR(AND(Z50&gt;1,Z50&lt;6,X50&gt;50),AND(Z50&gt;5,X50&gt;19,X50&lt;51),AND(Z50&gt;5,X50&gt;50)),"Complexo",""))),""))</f>
        <v/>
      </c>
      <c r="AD50" s="77" t="str">
        <f aca="false">IF(AB50="",AC50,IF(AC50="",AB50,""))</f>
        <v/>
      </c>
      <c r="AE50" s="78" t="n">
        <f aca="false">IF(AND(OR(W50="EE",W50="CE"),AD50="Simples"),3, IF(AND(OR(W50="EE",W50="CE"),AD50="Médio"),4, IF(AND(OR(W50="EE",W50="CE"),AD50="Complexo"),6, IF(AND(W50="SE",AD50="Simples"),4, IF(AND(W50="SE",AD50="Médio"),5, IF(AND(W50="SE",AD50="Complexo"),7,0))))))</f>
        <v>0</v>
      </c>
      <c r="AF50" s="78" t="n">
        <f aca="false">IF(AND(W50="ALI",AC50="Simples"),7, IF(AND(W50="ALI",AC50="Médio"),10, IF(AND(W50="ALI",AC50="Complexo"),15, IF(AND(W50="AIE",AC50="Simples"),5, IF(AND(W50="AIE",AC50="Médio"),7, IF(AND(W50="AIE",AC50="Complexo"),10,0))))))</f>
        <v>0</v>
      </c>
      <c r="AG50" s="81" t="n">
        <f aca="false">IF(T50="OK",Q50,( IF(U50&lt;&gt;"Manutenção em interface",IF(U50&lt;&gt;"Desenv., Manutenção e Publicação de Páginas Estáticas",(AE50+AF50)*V50,V50),V50)))</f>
        <v>0</v>
      </c>
      <c r="AH50" s="70"/>
      <c r="AJ50" s="70"/>
      <c r="AL50" s="70"/>
      <c r="AM50" s="70" t="str">
        <f aca="false">IF(AG50=0,"",IF(AG50=Q50,"OK","Divergente"))</f>
        <v/>
      </c>
    </row>
    <row r="51" s="79" customFormat="true" ht="14" hidden="false" customHeight="false" outlineLevel="0" collapsed="false">
      <c r="A51" s="67"/>
      <c r="B51" s="68"/>
      <c r="C51" s="69" t="n">
        <f aca="false">IF(B51&lt;&gt;"",VLOOKUP(B51,'Tipo Projeto'!$A$3:$B$35,2,0),0)</f>
        <v>0</v>
      </c>
      <c r="D51" s="70"/>
      <c r="E51" s="70"/>
      <c r="F51" s="71"/>
      <c r="G51" s="70"/>
      <c r="H51" s="72"/>
      <c r="I51" s="73"/>
      <c r="J51" s="74"/>
      <c r="K51" s="75"/>
      <c r="L51" s="76" t="str">
        <f aca="false">IF(G51="EE",IF(OR(AND(OR(J51=1,J51=0),H51&gt;0,H51&lt;5),AND(OR(J51=1,J51=0),H51&gt;4,H51&lt;16),AND(J51=2,H51&gt;0,H51&lt;5)),"Simples",IF(OR(AND(OR(J51=1,J51=0),H51&gt;15),AND(J51=2,H51&gt;4,H51&lt;16),AND(J51&gt;2,H51&gt;0,H51&lt;5)),"Médio",IF(OR(AND(J51=2,H51&gt;15),AND(J51&gt;2,H51&gt;4,H51&lt;16),AND(J51&gt;2,H51&gt;15)),"Complexo",""))), IF(OR(G51="CE",G51="SE"),IF(OR(AND(OR(J51=1,J51=0),H51&gt;0,H51&lt;6),AND(OR(J51=1,J51=0),H51&gt;5,H51&lt;20),AND(J51&gt;1,J51&lt;4,H51&gt;0,H51&lt;6)),"Simples",IF(OR(AND(OR(J51=1,J51=0),H51&gt;19),AND(J51&gt;1,J51&lt;4,H51&gt;5,H51&lt;20),AND(J51&gt;3,H51&gt;0,H51&lt;6)),"Médio",IF(OR(AND(J51&gt;1,J51&lt;4,H51&gt;19),AND(J51&gt;3,H51&gt;5,H51&lt;20),AND(J51&gt;3,H51&gt;19)),"Complexo",""))),""))</f>
        <v/>
      </c>
      <c r="M51" s="71" t="str">
        <f aca="false">IF(G51="ALI",IF(OR(AND(OR(J51=1,J51=0),H51&gt;0,H51&lt;20),AND(OR(J51=1,J51=0),H51&gt;19,H51&lt;51),AND(J51&gt;1,J51&lt;6,H51&gt;0,H51&lt;20)),"Simples",IF(OR(AND(OR(J51=1,J51=0),H51&gt;50),AND(J51&gt;1,J51&lt;6,H51&gt;19,H51&lt;51),AND(J51&gt;5,H51&gt;0,H51&lt;20)),"Médio",IF(OR(AND(J51&gt;1,J51&lt;6,H51&gt;50),AND(J51&gt;5,H51&gt;19,H51&lt;51),AND(J51&gt;5,H51&gt;50)),"Complexo",""))), IF(G51="AIE",IF(OR(AND(OR(J51=1, J51=0),H51&gt;0,H51&lt;20),AND(OR(J51=1, J51=0),H51&gt;19,H51&lt;51),AND(J51&gt;1,J51&lt;6,H51&gt;0,H51&lt;20)),"Simples",IF(OR(AND(OR(J51=1, J51=0),H51&gt;50),AND(J51&gt;1,J51&lt;6,H51&gt;19,H51&lt;51),AND(J51&gt;5,H51&gt;0,H51&lt;20)),"Médio",IF(OR(AND(J51&gt;1,J51&lt;6,H51&gt;50),AND(J51&gt;5,H51&gt;19,H51&lt;51),AND(J51&gt;5,H51&gt;50)),"Complexo",""))),""))</f>
        <v/>
      </c>
      <c r="N51" s="77" t="str">
        <f aca="false">IF(L51="",M51,IF(M51="",L51,""))</f>
        <v/>
      </c>
      <c r="O51" s="78" t="n">
        <f aca="false">IF(AND(OR(G51="EE",G51="CE"),N51="Simples"),3, IF(AND(OR(G51="EE",G51="CE"),N51="Médio"),4, IF(AND(OR(G51="EE",G51="CE"),N51="Complexo"),6, IF(AND(G51="SE",N51="Simples"),4, IF(AND(G51="SE",N51="Médio"),5, IF(AND(G51="SE",N51="Complexo"),7,0))))))</f>
        <v>0</v>
      </c>
      <c r="P51" s="78" t="n">
        <f aca="false">IF(AND(G51="ALI",M51="Simples"),7, IF(AND(G51="ALI",M51="Médio"),10, IF(AND(G51="ALI",M51="Complexo"),15, IF(AND(G51="AIE",M51="Simples"),5, IF(AND(G51="AIE",M51="Médio"),7, IF(AND(G51="AIE",M51="Complexo"),10,0))))))</f>
        <v>0</v>
      </c>
      <c r="Q51" s="77" t="n">
        <f aca="false">IF(B51&lt;&gt;"Manutenção em interface",IF(B51&lt;&gt;"Desenv., Manutenção e Publicação de Páginas Estáticas",(O51+P51)*C51,C51),C51)</f>
        <v>0</v>
      </c>
      <c r="R51" s="70"/>
      <c r="T51" s="80"/>
      <c r="U51" s="68"/>
      <c r="V51" s="69" t="n">
        <f aca="false">IF(U51&lt;&gt;"",VLOOKUP(U51,'Tipo Projeto'!$A$3:$B$35,2,0),0)</f>
        <v>0</v>
      </c>
      <c r="W51" s="70"/>
      <c r="X51" s="72"/>
      <c r="Y51" s="73"/>
      <c r="Z51" s="74"/>
      <c r="AA51" s="75"/>
      <c r="AB51" s="76" t="str">
        <f aca="false">IF(W51="EE",IF(OR(AND(OR(Z51=1,Z51=0),X51&gt;0,X51&lt;5),AND(OR(Z51=1,Z51=0),X51&gt;4,X51&lt;16),AND(Z51=2,X51&gt;0,X51&lt;5)),"Simples",IF(OR(AND(OR(Z51=1,Z51=0),X51&gt;15),AND(Z51=2,X51&gt;4,X51&lt;16),AND(Z51&gt;2,X51&gt;0,X51&lt;5)),"Médio",IF(OR(AND(Z51=2,X51&gt;15),AND(Z51&gt;2,X51&gt;4,X51&lt;16),AND(Z51&gt;2,X51&gt;15)),"Complexo",""))), IF(OR(W51="CE",W51="SE"),IF(OR(AND(OR(Z51=1,Z51=0),X51&gt;0,X51&lt;6),AND(OR(Z51=1,Z51=0),X51&gt;5,X51&lt;20),AND(Z51&gt;1,Z51&lt;4,X51&gt;0,X51&lt;6)),"Simples",IF(OR(AND(OR(Z51=1,Z51=0),X51&gt;19),AND(Z51&gt;1,Z51&lt;4,X51&gt;5,X51&lt;20),AND(Z51&gt;3,X51&gt;0,X51&lt;6)),"Médio",IF(OR(AND(Z51&gt;1,Z51&lt;4,X51&gt;19),AND(Z51&gt;3,X51&gt;5,X51&lt;20),AND(Z51&gt;3,X51&gt;19)),"Complexo",""))),""))</f>
        <v/>
      </c>
      <c r="AC51" s="71" t="str">
        <f aca="false">IF(W51="ALI",IF(OR(AND(OR(Z51=1,Z51=0),X51&gt;0,X51&lt;20),AND(OR(Z51=1,Z51=0),X51&gt;19,X51&lt;51),AND(Z51&gt;1,Z51&lt;6,X51&gt;0,X51&lt;20)),"Simples",IF(OR(AND(OR(Z51=1,Z51=0),X51&gt;50),AND(Z51&gt;1,Z51&lt;6,X51&gt;19,X51&lt;51),AND(Z51&gt;5,X51&gt;0,X51&lt;20)),"Médio",IF(OR(AND(Z51&gt;1,Z51&lt;6,X51&gt;50),AND(Z51&gt;5,X51&gt;19,X51&lt;51),AND(Z51&gt;5,X51&gt;50)),"Complexo",""))), IF(W51="AIE",IF(OR(AND(OR(Z51=1, Z51=0),X51&gt;0,X51&lt;20),AND(OR(Z51=1, Z51=0),X51&gt;19,X51&lt;51),AND(Z51&gt;1,Z51&lt;6,X51&gt;0,X51&lt;20)),"Simples",IF(OR(AND(OR(Z51=1, Z51=0),X51&gt;50),AND(Z51&gt;1,Z51&lt;6,X51&gt;19,X51&lt;51),AND(Z51&gt;5,X51&gt;0,X51&lt;20)),"Médio",IF(OR(AND(Z51&gt;1,Z51&lt;6,X51&gt;50),AND(Z51&gt;5,X51&gt;19,X51&lt;51),AND(Z51&gt;5,X51&gt;50)),"Complexo",""))),""))</f>
        <v/>
      </c>
      <c r="AD51" s="77" t="str">
        <f aca="false">IF(AB51="",AC51,IF(AC51="",AB51,""))</f>
        <v/>
      </c>
      <c r="AE51" s="78" t="n">
        <f aca="false">IF(AND(OR(W51="EE",W51="CE"),AD51="Simples"),3, IF(AND(OR(W51="EE",W51="CE"),AD51="Médio"),4, IF(AND(OR(W51="EE",W51="CE"),AD51="Complexo"),6, IF(AND(W51="SE",AD51="Simples"),4, IF(AND(W51="SE",AD51="Médio"),5, IF(AND(W51="SE",AD51="Complexo"),7,0))))))</f>
        <v>0</v>
      </c>
      <c r="AF51" s="78" t="n">
        <f aca="false">IF(AND(W51="ALI",AC51="Simples"),7, IF(AND(W51="ALI",AC51="Médio"),10, IF(AND(W51="ALI",AC51="Complexo"),15, IF(AND(W51="AIE",AC51="Simples"),5, IF(AND(W51="AIE",AC51="Médio"),7, IF(AND(W51="AIE",AC51="Complexo"),10,0))))))</f>
        <v>0</v>
      </c>
      <c r="AG51" s="81" t="n">
        <f aca="false">IF(T51="OK",Q51,( IF(U51&lt;&gt;"Manutenção em interface",IF(U51&lt;&gt;"Desenv., Manutenção e Publicação de Páginas Estáticas",(AE51+AF51)*V51,V51),V51)))</f>
        <v>0</v>
      </c>
      <c r="AH51" s="70"/>
      <c r="AJ51" s="70"/>
      <c r="AL51" s="70"/>
      <c r="AM51" s="70" t="str">
        <f aca="false">IF(AG51=0,"",IF(AG51=Q51,"OK","Divergente"))</f>
        <v/>
      </c>
    </row>
    <row r="52" s="79" customFormat="true" ht="14" hidden="false" customHeight="false" outlineLevel="0" collapsed="false">
      <c r="A52" s="67"/>
      <c r="B52" s="68"/>
      <c r="C52" s="69" t="n">
        <f aca="false">IF(B52&lt;&gt;"",VLOOKUP(B52,'Tipo Projeto'!$A$3:$B$35,2,0),0)</f>
        <v>0</v>
      </c>
      <c r="D52" s="70"/>
      <c r="E52" s="70"/>
      <c r="F52" s="71"/>
      <c r="G52" s="70"/>
      <c r="H52" s="72"/>
      <c r="I52" s="73"/>
      <c r="J52" s="74"/>
      <c r="K52" s="75"/>
      <c r="L52" s="76" t="str">
        <f aca="false">IF(G52="EE",IF(OR(AND(OR(J52=1,J52=0),H52&gt;0,H52&lt;5),AND(OR(J52=1,J52=0),H52&gt;4,H52&lt;16),AND(J52=2,H52&gt;0,H52&lt;5)),"Simples",IF(OR(AND(OR(J52=1,J52=0),H52&gt;15),AND(J52=2,H52&gt;4,H52&lt;16),AND(J52&gt;2,H52&gt;0,H52&lt;5)),"Médio",IF(OR(AND(J52=2,H52&gt;15),AND(J52&gt;2,H52&gt;4,H52&lt;16),AND(J52&gt;2,H52&gt;15)),"Complexo",""))), IF(OR(G52="CE",G52="SE"),IF(OR(AND(OR(J52=1,J52=0),H52&gt;0,H52&lt;6),AND(OR(J52=1,J52=0),H52&gt;5,H52&lt;20),AND(J52&gt;1,J52&lt;4,H52&gt;0,H52&lt;6)),"Simples",IF(OR(AND(OR(J52=1,J52=0),H52&gt;19),AND(J52&gt;1,J52&lt;4,H52&gt;5,H52&lt;20),AND(J52&gt;3,H52&gt;0,H52&lt;6)),"Médio",IF(OR(AND(J52&gt;1,J52&lt;4,H52&gt;19),AND(J52&gt;3,H52&gt;5,H52&lt;20),AND(J52&gt;3,H52&gt;19)),"Complexo",""))),""))</f>
        <v/>
      </c>
      <c r="M52" s="71" t="str">
        <f aca="false">IF(G52="ALI",IF(OR(AND(OR(J52=1,J52=0),H52&gt;0,H52&lt;20),AND(OR(J52=1,J52=0),H52&gt;19,H52&lt;51),AND(J52&gt;1,J52&lt;6,H52&gt;0,H52&lt;20)),"Simples",IF(OR(AND(OR(J52=1,J52=0),H52&gt;50),AND(J52&gt;1,J52&lt;6,H52&gt;19,H52&lt;51),AND(J52&gt;5,H52&gt;0,H52&lt;20)),"Médio",IF(OR(AND(J52&gt;1,J52&lt;6,H52&gt;50),AND(J52&gt;5,H52&gt;19,H52&lt;51),AND(J52&gt;5,H52&gt;50)),"Complexo",""))), IF(G52="AIE",IF(OR(AND(OR(J52=1, J52=0),H52&gt;0,H52&lt;20),AND(OR(J52=1, J52=0),H52&gt;19,H52&lt;51),AND(J52&gt;1,J52&lt;6,H52&gt;0,H52&lt;20)),"Simples",IF(OR(AND(OR(J52=1, J52=0),H52&gt;50),AND(J52&gt;1,J52&lt;6,H52&gt;19,H52&lt;51),AND(J52&gt;5,H52&gt;0,H52&lt;20)),"Médio",IF(OR(AND(J52&gt;1,J52&lt;6,H52&gt;50),AND(J52&gt;5,H52&gt;19,H52&lt;51),AND(J52&gt;5,H52&gt;50)),"Complexo",""))),""))</f>
        <v/>
      </c>
      <c r="N52" s="77" t="str">
        <f aca="false">IF(L52="",M52,IF(M52="",L52,""))</f>
        <v/>
      </c>
      <c r="O52" s="78" t="n">
        <f aca="false">IF(AND(OR(G52="EE",G52="CE"),N52="Simples"),3, IF(AND(OR(G52="EE",G52="CE"),N52="Médio"),4, IF(AND(OR(G52="EE",G52="CE"),N52="Complexo"),6, IF(AND(G52="SE",N52="Simples"),4, IF(AND(G52="SE",N52="Médio"),5, IF(AND(G52="SE",N52="Complexo"),7,0))))))</f>
        <v>0</v>
      </c>
      <c r="P52" s="78" t="n">
        <f aca="false">IF(AND(G52="ALI",M52="Simples"),7, IF(AND(G52="ALI",M52="Médio"),10, IF(AND(G52="ALI",M52="Complexo"),15, IF(AND(G52="AIE",M52="Simples"),5, IF(AND(G52="AIE",M52="Médio"),7, IF(AND(G52="AIE",M52="Complexo"),10,0))))))</f>
        <v>0</v>
      </c>
      <c r="Q52" s="77" t="n">
        <f aca="false">IF(B52&lt;&gt;"Manutenção em interface",IF(B52&lt;&gt;"Desenv., Manutenção e Publicação de Páginas Estáticas",(O52+P52)*C52,C52),C52)</f>
        <v>0</v>
      </c>
      <c r="R52" s="70"/>
      <c r="T52" s="80"/>
      <c r="U52" s="68"/>
      <c r="V52" s="69" t="n">
        <f aca="false">IF(U52&lt;&gt;"",VLOOKUP(U52,'Tipo Projeto'!$A$3:$B$35,2,0),0)</f>
        <v>0</v>
      </c>
      <c r="W52" s="70"/>
      <c r="X52" s="72"/>
      <c r="Y52" s="73"/>
      <c r="Z52" s="74"/>
      <c r="AA52" s="75"/>
      <c r="AB52" s="76" t="str">
        <f aca="false">IF(W52="EE",IF(OR(AND(OR(Z52=1,Z52=0),X52&gt;0,X52&lt;5),AND(OR(Z52=1,Z52=0),X52&gt;4,X52&lt;16),AND(Z52=2,X52&gt;0,X52&lt;5)),"Simples",IF(OR(AND(OR(Z52=1,Z52=0),X52&gt;15),AND(Z52=2,X52&gt;4,X52&lt;16),AND(Z52&gt;2,X52&gt;0,X52&lt;5)),"Médio",IF(OR(AND(Z52=2,X52&gt;15),AND(Z52&gt;2,X52&gt;4,X52&lt;16),AND(Z52&gt;2,X52&gt;15)),"Complexo",""))), IF(OR(W52="CE",W52="SE"),IF(OR(AND(OR(Z52=1,Z52=0),X52&gt;0,X52&lt;6),AND(OR(Z52=1,Z52=0),X52&gt;5,X52&lt;20),AND(Z52&gt;1,Z52&lt;4,X52&gt;0,X52&lt;6)),"Simples",IF(OR(AND(OR(Z52=1,Z52=0),X52&gt;19),AND(Z52&gt;1,Z52&lt;4,X52&gt;5,X52&lt;20),AND(Z52&gt;3,X52&gt;0,X52&lt;6)),"Médio",IF(OR(AND(Z52&gt;1,Z52&lt;4,X52&gt;19),AND(Z52&gt;3,X52&gt;5,X52&lt;20),AND(Z52&gt;3,X52&gt;19)),"Complexo",""))),""))</f>
        <v/>
      </c>
      <c r="AC52" s="71" t="str">
        <f aca="false">IF(W52="ALI",IF(OR(AND(OR(Z52=1,Z52=0),X52&gt;0,X52&lt;20),AND(OR(Z52=1,Z52=0),X52&gt;19,X52&lt;51),AND(Z52&gt;1,Z52&lt;6,X52&gt;0,X52&lt;20)),"Simples",IF(OR(AND(OR(Z52=1,Z52=0),X52&gt;50),AND(Z52&gt;1,Z52&lt;6,X52&gt;19,X52&lt;51),AND(Z52&gt;5,X52&gt;0,X52&lt;20)),"Médio",IF(OR(AND(Z52&gt;1,Z52&lt;6,X52&gt;50),AND(Z52&gt;5,X52&gt;19,X52&lt;51),AND(Z52&gt;5,X52&gt;50)),"Complexo",""))), IF(W52="AIE",IF(OR(AND(OR(Z52=1, Z52=0),X52&gt;0,X52&lt;20),AND(OR(Z52=1, Z52=0),X52&gt;19,X52&lt;51),AND(Z52&gt;1,Z52&lt;6,X52&gt;0,X52&lt;20)),"Simples",IF(OR(AND(OR(Z52=1, Z52=0),X52&gt;50),AND(Z52&gt;1,Z52&lt;6,X52&gt;19,X52&lt;51),AND(Z52&gt;5,X52&gt;0,X52&lt;20)),"Médio",IF(OR(AND(Z52&gt;1,Z52&lt;6,X52&gt;50),AND(Z52&gt;5,X52&gt;19,X52&lt;51),AND(Z52&gt;5,X52&gt;50)),"Complexo",""))),""))</f>
        <v/>
      </c>
      <c r="AD52" s="77" t="str">
        <f aca="false">IF(AB52="",AC52,IF(AC52="",AB52,""))</f>
        <v/>
      </c>
      <c r="AE52" s="78" t="n">
        <f aca="false">IF(AND(OR(W52="EE",W52="CE"),AD52="Simples"),3, IF(AND(OR(W52="EE",W52="CE"),AD52="Médio"),4, IF(AND(OR(W52="EE",W52="CE"),AD52="Complexo"),6, IF(AND(W52="SE",AD52="Simples"),4, IF(AND(W52="SE",AD52="Médio"),5, IF(AND(W52="SE",AD52="Complexo"),7,0))))))</f>
        <v>0</v>
      </c>
      <c r="AF52" s="78" t="n">
        <f aca="false">IF(AND(W52="ALI",AC52="Simples"),7, IF(AND(W52="ALI",AC52="Médio"),10, IF(AND(W52="ALI",AC52="Complexo"),15, IF(AND(W52="AIE",AC52="Simples"),5, IF(AND(W52="AIE",AC52="Médio"),7, IF(AND(W52="AIE",AC52="Complexo"),10,0))))))</f>
        <v>0</v>
      </c>
      <c r="AG52" s="81" t="n">
        <f aca="false">IF(T52="OK",Q52,( IF(U52&lt;&gt;"Manutenção em interface",IF(U52&lt;&gt;"Desenv., Manutenção e Publicação de Páginas Estáticas",(AE52+AF52)*V52,V52),V52)))</f>
        <v>0</v>
      </c>
      <c r="AH52" s="70"/>
      <c r="AJ52" s="70"/>
      <c r="AL52" s="70"/>
      <c r="AM52" s="70" t="str">
        <f aca="false">IF(AG52=0,"",IF(AG52=Q52,"OK","Divergente"))</f>
        <v/>
      </c>
    </row>
    <row r="53" s="79" customFormat="true" ht="14" hidden="false" customHeight="false" outlineLevel="0" collapsed="false">
      <c r="A53" s="67"/>
      <c r="B53" s="68"/>
      <c r="C53" s="69" t="n">
        <f aca="false">IF(B53&lt;&gt;"",VLOOKUP(B53,'Tipo Projeto'!$A$3:$B$35,2,0),0)</f>
        <v>0</v>
      </c>
      <c r="D53" s="70"/>
      <c r="E53" s="70"/>
      <c r="F53" s="71"/>
      <c r="G53" s="70"/>
      <c r="H53" s="72"/>
      <c r="I53" s="73"/>
      <c r="J53" s="74"/>
      <c r="K53" s="75"/>
      <c r="L53" s="76" t="str">
        <f aca="false">IF(G53="EE",IF(OR(AND(OR(J53=1,J53=0),H53&gt;0,H53&lt;5),AND(OR(J53=1,J53=0),H53&gt;4,H53&lt;16),AND(J53=2,H53&gt;0,H53&lt;5)),"Simples",IF(OR(AND(OR(J53=1,J53=0),H53&gt;15),AND(J53=2,H53&gt;4,H53&lt;16),AND(J53&gt;2,H53&gt;0,H53&lt;5)),"Médio",IF(OR(AND(J53=2,H53&gt;15),AND(J53&gt;2,H53&gt;4,H53&lt;16),AND(J53&gt;2,H53&gt;15)),"Complexo",""))), IF(OR(G53="CE",G53="SE"),IF(OR(AND(OR(J53=1,J53=0),H53&gt;0,H53&lt;6),AND(OR(J53=1,J53=0),H53&gt;5,H53&lt;20),AND(J53&gt;1,J53&lt;4,H53&gt;0,H53&lt;6)),"Simples",IF(OR(AND(OR(J53=1,J53=0),H53&gt;19),AND(J53&gt;1,J53&lt;4,H53&gt;5,H53&lt;20),AND(J53&gt;3,H53&gt;0,H53&lt;6)),"Médio",IF(OR(AND(J53&gt;1,J53&lt;4,H53&gt;19),AND(J53&gt;3,H53&gt;5,H53&lt;20),AND(J53&gt;3,H53&gt;19)),"Complexo",""))),""))</f>
        <v/>
      </c>
      <c r="M53" s="71" t="str">
        <f aca="false">IF(G53="ALI",IF(OR(AND(OR(J53=1,J53=0),H53&gt;0,H53&lt;20),AND(OR(J53=1,J53=0),H53&gt;19,H53&lt;51),AND(J53&gt;1,J53&lt;6,H53&gt;0,H53&lt;20)),"Simples",IF(OR(AND(OR(J53=1,J53=0),H53&gt;50),AND(J53&gt;1,J53&lt;6,H53&gt;19,H53&lt;51),AND(J53&gt;5,H53&gt;0,H53&lt;20)),"Médio",IF(OR(AND(J53&gt;1,J53&lt;6,H53&gt;50),AND(J53&gt;5,H53&gt;19,H53&lt;51),AND(J53&gt;5,H53&gt;50)),"Complexo",""))), IF(G53="AIE",IF(OR(AND(OR(J53=1, J53=0),H53&gt;0,H53&lt;20),AND(OR(J53=1, J53=0),H53&gt;19,H53&lt;51),AND(J53&gt;1,J53&lt;6,H53&gt;0,H53&lt;20)),"Simples",IF(OR(AND(OR(J53=1, J53=0),H53&gt;50),AND(J53&gt;1,J53&lt;6,H53&gt;19,H53&lt;51),AND(J53&gt;5,H53&gt;0,H53&lt;20)),"Médio",IF(OR(AND(J53&gt;1,J53&lt;6,H53&gt;50),AND(J53&gt;5,H53&gt;19,H53&lt;51),AND(J53&gt;5,H53&gt;50)),"Complexo",""))),""))</f>
        <v/>
      </c>
      <c r="N53" s="77" t="str">
        <f aca="false">IF(L53="",M53,IF(M53="",L53,""))</f>
        <v/>
      </c>
      <c r="O53" s="78" t="n">
        <f aca="false">IF(AND(OR(G53="EE",G53="CE"),N53="Simples"),3, IF(AND(OR(G53="EE",G53="CE"),N53="Médio"),4, IF(AND(OR(G53="EE",G53="CE"),N53="Complexo"),6, IF(AND(G53="SE",N53="Simples"),4, IF(AND(G53="SE",N53="Médio"),5, IF(AND(G53="SE",N53="Complexo"),7,0))))))</f>
        <v>0</v>
      </c>
      <c r="P53" s="78" t="n">
        <f aca="false">IF(AND(G53="ALI",M53="Simples"),7, IF(AND(G53="ALI",M53="Médio"),10, IF(AND(G53="ALI",M53="Complexo"),15, IF(AND(G53="AIE",M53="Simples"),5, IF(AND(G53="AIE",M53="Médio"),7, IF(AND(G53="AIE",M53="Complexo"),10,0))))))</f>
        <v>0</v>
      </c>
      <c r="Q53" s="77" t="n">
        <f aca="false">IF(B53&lt;&gt;"Manutenção em interface",IF(B53&lt;&gt;"Desenv., Manutenção e Publicação de Páginas Estáticas",(O53+P53)*C53,C53),C53)</f>
        <v>0</v>
      </c>
      <c r="R53" s="70"/>
      <c r="T53" s="80"/>
      <c r="U53" s="68"/>
      <c r="V53" s="69" t="n">
        <f aca="false">IF(U53&lt;&gt;"",VLOOKUP(U53,'Tipo Projeto'!$A$3:$B$35,2,0),0)</f>
        <v>0</v>
      </c>
      <c r="W53" s="70"/>
      <c r="X53" s="72"/>
      <c r="Y53" s="73"/>
      <c r="Z53" s="74"/>
      <c r="AA53" s="75"/>
      <c r="AB53" s="76" t="str">
        <f aca="false">IF(W53="EE",IF(OR(AND(OR(Z53=1,Z53=0),X53&gt;0,X53&lt;5),AND(OR(Z53=1,Z53=0),X53&gt;4,X53&lt;16),AND(Z53=2,X53&gt;0,X53&lt;5)),"Simples",IF(OR(AND(OR(Z53=1,Z53=0),X53&gt;15),AND(Z53=2,X53&gt;4,X53&lt;16),AND(Z53&gt;2,X53&gt;0,X53&lt;5)),"Médio",IF(OR(AND(Z53=2,X53&gt;15),AND(Z53&gt;2,X53&gt;4,X53&lt;16),AND(Z53&gt;2,X53&gt;15)),"Complexo",""))), IF(OR(W53="CE",W53="SE"),IF(OR(AND(OR(Z53=1,Z53=0),X53&gt;0,X53&lt;6),AND(OR(Z53=1,Z53=0),X53&gt;5,X53&lt;20),AND(Z53&gt;1,Z53&lt;4,X53&gt;0,X53&lt;6)),"Simples",IF(OR(AND(OR(Z53=1,Z53=0),X53&gt;19),AND(Z53&gt;1,Z53&lt;4,X53&gt;5,X53&lt;20),AND(Z53&gt;3,X53&gt;0,X53&lt;6)),"Médio",IF(OR(AND(Z53&gt;1,Z53&lt;4,X53&gt;19),AND(Z53&gt;3,X53&gt;5,X53&lt;20),AND(Z53&gt;3,X53&gt;19)),"Complexo",""))),""))</f>
        <v/>
      </c>
      <c r="AC53" s="71" t="str">
        <f aca="false">IF(W53="ALI",IF(OR(AND(OR(Z53=1,Z53=0),X53&gt;0,X53&lt;20),AND(OR(Z53=1,Z53=0),X53&gt;19,X53&lt;51),AND(Z53&gt;1,Z53&lt;6,X53&gt;0,X53&lt;20)),"Simples",IF(OR(AND(OR(Z53=1,Z53=0),X53&gt;50),AND(Z53&gt;1,Z53&lt;6,X53&gt;19,X53&lt;51),AND(Z53&gt;5,X53&gt;0,X53&lt;20)),"Médio",IF(OR(AND(Z53&gt;1,Z53&lt;6,X53&gt;50),AND(Z53&gt;5,X53&gt;19,X53&lt;51),AND(Z53&gt;5,X53&gt;50)),"Complexo",""))), IF(W53="AIE",IF(OR(AND(OR(Z53=1, Z53=0),X53&gt;0,X53&lt;20),AND(OR(Z53=1, Z53=0),X53&gt;19,X53&lt;51),AND(Z53&gt;1,Z53&lt;6,X53&gt;0,X53&lt;20)),"Simples",IF(OR(AND(OR(Z53=1, Z53=0),X53&gt;50),AND(Z53&gt;1,Z53&lt;6,X53&gt;19,X53&lt;51),AND(Z53&gt;5,X53&gt;0,X53&lt;20)),"Médio",IF(OR(AND(Z53&gt;1,Z53&lt;6,X53&gt;50),AND(Z53&gt;5,X53&gt;19,X53&lt;51),AND(Z53&gt;5,X53&gt;50)),"Complexo",""))),""))</f>
        <v/>
      </c>
      <c r="AD53" s="77" t="str">
        <f aca="false">IF(AB53="",AC53,IF(AC53="",AB53,""))</f>
        <v/>
      </c>
      <c r="AE53" s="78" t="n">
        <f aca="false">IF(AND(OR(W53="EE",W53="CE"),AD53="Simples"),3, IF(AND(OR(W53="EE",W53="CE"),AD53="Médio"),4, IF(AND(OR(W53="EE",W53="CE"),AD53="Complexo"),6, IF(AND(W53="SE",AD53="Simples"),4, IF(AND(W53="SE",AD53="Médio"),5, IF(AND(W53="SE",AD53="Complexo"),7,0))))))</f>
        <v>0</v>
      </c>
      <c r="AF53" s="78" t="n">
        <f aca="false">IF(AND(W53="ALI",AC53="Simples"),7, IF(AND(W53="ALI",AC53="Médio"),10, IF(AND(W53="ALI",AC53="Complexo"),15, IF(AND(W53="AIE",AC53="Simples"),5, IF(AND(W53="AIE",AC53="Médio"),7, IF(AND(W53="AIE",AC53="Complexo"),10,0))))))</f>
        <v>0</v>
      </c>
      <c r="AG53" s="81" t="n">
        <f aca="false">IF(T53="OK",Q53,( IF(U53&lt;&gt;"Manutenção em interface",IF(U53&lt;&gt;"Desenv., Manutenção e Publicação de Páginas Estáticas",(AE53+AF53)*V53,V53),V53)))</f>
        <v>0</v>
      </c>
      <c r="AH53" s="70"/>
      <c r="AJ53" s="70"/>
      <c r="AL53" s="70"/>
      <c r="AM53" s="70" t="str">
        <f aca="false">IF(AG53=0,"",IF(AG53=Q53,"OK","Divergente"))</f>
        <v/>
      </c>
    </row>
    <row r="54" s="79" customFormat="true" ht="14" hidden="false" customHeight="false" outlineLevel="0" collapsed="false">
      <c r="A54" s="67"/>
      <c r="B54" s="68"/>
      <c r="C54" s="69" t="n">
        <f aca="false">IF(B54&lt;&gt;"",VLOOKUP(B54,'Tipo Projeto'!$A$3:$B$35,2,0),0)</f>
        <v>0</v>
      </c>
      <c r="D54" s="70"/>
      <c r="E54" s="70"/>
      <c r="F54" s="71"/>
      <c r="G54" s="70"/>
      <c r="H54" s="72"/>
      <c r="I54" s="73"/>
      <c r="J54" s="74"/>
      <c r="K54" s="75"/>
      <c r="L54" s="76" t="str">
        <f aca="false">IF(G54="EE",IF(OR(AND(OR(J54=1,J54=0),H54&gt;0,H54&lt;5),AND(OR(J54=1,J54=0),H54&gt;4,H54&lt;16),AND(J54=2,H54&gt;0,H54&lt;5)),"Simples",IF(OR(AND(OR(J54=1,J54=0),H54&gt;15),AND(J54=2,H54&gt;4,H54&lt;16),AND(J54&gt;2,H54&gt;0,H54&lt;5)),"Médio",IF(OR(AND(J54=2,H54&gt;15),AND(J54&gt;2,H54&gt;4,H54&lt;16),AND(J54&gt;2,H54&gt;15)),"Complexo",""))), IF(OR(G54="CE",G54="SE"),IF(OR(AND(OR(J54=1,J54=0),H54&gt;0,H54&lt;6),AND(OR(J54=1,J54=0),H54&gt;5,H54&lt;20),AND(J54&gt;1,J54&lt;4,H54&gt;0,H54&lt;6)),"Simples",IF(OR(AND(OR(J54=1,J54=0),H54&gt;19),AND(J54&gt;1,J54&lt;4,H54&gt;5,H54&lt;20),AND(J54&gt;3,H54&gt;0,H54&lt;6)),"Médio",IF(OR(AND(J54&gt;1,J54&lt;4,H54&gt;19),AND(J54&gt;3,H54&gt;5,H54&lt;20),AND(J54&gt;3,H54&gt;19)),"Complexo",""))),""))</f>
        <v/>
      </c>
      <c r="M54" s="71" t="str">
        <f aca="false">IF(G54="ALI",IF(OR(AND(OR(J54=1,J54=0),H54&gt;0,H54&lt;20),AND(OR(J54=1,J54=0),H54&gt;19,H54&lt;51),AND(J54&gt;1,J54&lt;6,H54&gt;0,H54&lt;20)),"Simples",IF(OR(AND(OR(J54=1,J54=0),H54&gt;50),AND(J54&gt;1,J54&lt;6,H54&gt;19,H54&lt;51),AND(J54&gt;5,H54&gt;0,H54&lt;20)),"Médio",IF(OR(AND(J54&gt;1,J54&lt;6,H54&gt;50),AND(J54&gt;5,H54&gt;19,H54&lt;51),AND(J54&gt;5,H54&gt;50)),"Complexo",""))), IF(G54="AIE",IF(OR(AND(OR(J54=1, J54=0),H54&gt;0,H54&lt;20),AND(OR(J54=1, J54=0),H54&gt;19,H54&lt;51),AND(J54&gt;1,J54&lt;6,H54&gt;0,H54&lt;20)),"Simples",IF(OR(AND(OR(J54=1, J54=0),H54&gt;50),AND(J54&gt;1,J54&lt;6,H54&gt;19,H54&lt;51),AND(J54&gt;5,H54&gt;0,H54&lt;20)),"Médio",IF(OR(AND(J54&gt;1,J54&lt;6,H54&gt;50),AND(J54&gt;5,H54&gt;19,H54&lt;51),AND(J54&gt;5,H54&gt;50)),"Complexo",""))),""))</f>
        <v/>
      </c>
      <c r="N54" s="77" t="str">
        <f aca="false">IF(L54="",M54,IF(M54="",L54,""))</f>
        <v/>
      </c>
      <c r="O54" s="78" t="n">
        <f aca="false">IF(AND(OR(G54="EE",G54="CE"),N54="Simples"),3, IF(AND(OR(G54="EE",G54="CE"),N54="Médio"),4, IF(AND(OR(G54="EE",G54="CE"),N54="Complexo"),6, IF(AND(G54="SE",N54="Simples"),4, IF(AND(G54="SE",N54="Médio"),5, IF(AND(G54="SE",N54="Complexo"),7,0))))))</f>
        <v>0</v>
      </c>
      <c r="P54" s="78" t="n">
        <f aca="false">IF(AND(G54="ALI",M54="Simples"),7, IF(AND(G54="ALI",M54="Médio"),10, IF(AND(G54="ALI",M54="Complexo"),15, IF(AND(G54="AIE",M54="Simples"),5, IF(AND(G54="AIE",M54="Médio"),7, IF(AND(G54="AIE",M54="Complexo"),10,0))))))</f>
        <v>0</v>
      </c>
      <c r="Q54" s="77" t="n">
        <f aca="false">IF(B54&lt;&gt;"Manutenção em interface",IF(B54&lt;&gt;"Desenv., Manutenção e Publicação de Páginas Estáticas",(O54+P54)*C54,C54),C54)</f>
        <v>0</v>
      </c>
      <c r="R54" s="70"/>
      <c r="T54" s="80"/>
      <c r="U54" s="68"/>
      <c r="V54" s="69" t="n">
        <f aca="false">IF(U54&lt;&gt;"",VLOOKUP(U54,'Tipo Projeto'!$A$3:$B$35,2,0),0)</f>
        <v>0</v>
      </c>
      <c r="W54" s="70"/>
      <c r="X54" s="72"/>
      <c r="Y54" s="73"/>
      <c r="Z54" s="74"/>
      <c r="AA54" s="75"/>
      <c r="AB54" s="76" t="str">
        <f aca="false">IF(W54="EE",IF(OR(AND(OR(Z54=1,Z54=0),X54&gt;0,X54&lt;5),AND(OR(Z54=1,Z54=0),X54&gt;4,X54&lt;16),AND(Z54=2,X54&gt;0,X54&lt;5)),"Simples",IF(OR(AND(OR(Z54=1,Z54=0),X54&gt;15),AND(Z54=2,X54&gt;4,X54&lt;16),AND(Z54&gt;2,X54&gt;0,X54&lt;5)),"Médio",IF(OR(AND(Z54=2,X54&gt;15),AND(Z54&gt;2,X54&gt;4,X54&lt;16),AND(Z54&gt;2,X54&gt;15)),"Complexo",""))), IF(OR(W54="CE",W54="SE"),IF(OR(AND(OR(Z54=1,Z54=0),X54&gt;0,X54&lt;6),AND(OR(Z54=1,Z54=0),X54&gt;5,X54&lt;20),AND(Z54&gt;1,Z54&lt;4,X54&gt;0,X54&lt;6)),"Simples",IF(OR(AND(OR(Z54=1,Z54=0),X54&gt;19),AND(Z54&gt;1,Z54&lt;4,X54&gt;5,X54&lt;20),AND(Z54&gt;3,X54&gt;0,X54&lt;6)),"Médio",IF(OR(AND(Z54&gt;1,Z54&lt;4,X54&gt;19),AND(Z54&gt;3,X54&gt;5,X54&lt;20),AND(Z54&gt;3,X54&gt;19)),"Complexo",""))),""))</f>
        <v/>
      </c>
      <c r="AC54" s="71" t="str">
        <f aca="false">IF(W54="ALI",IF(OR(AND(OR(Z54=1,Z54=0),X54&gt;0,X54&lt;20),AND(OR(Z54=1,Z54=0),X54&gt;19,X54&lt;51),AND(Z54&gt;1,Z54&lt;6,X54&gt;0,X54&lt;20)),"Simples",IF(OR(AND(OR(Z54=1,Z54=0),X54&gt;50),AND(Z54&gt;1,Z54&lt;6,X54&gt;19,X54&lt;51),AND(Z54&gt;5,X54&gt;0,X54&lt;20)),"Médio",IF(OR(AND(Z54&gt;1,Z54&lt;6,X54&gt;50),AND(Z54&gt;5,X54&gt;19,X54&lt;51),AND(Z54&gt;5,X54&gt;50)),"Complexo",""))), IF(W54="AIE",IF(OR(AND(OR(Z54=1, Z54=0),X54&gt;0,X54&lt;20),AND(OR(Z54=1, Z54=0),X54&gt;19,X54&lt;51),AND(Z54&gt;1,Z54&lt;6,X54&gt;0,X54&lt;20)),"Simples",IF(OR(AND(OR(Z54=1, Z54=0),X54&gt;50),AND(Z54&gt;1,Z54&lt;6,X54&gt;19,X54&lt;51),AND(Z54&gt;5,X54&gt;0,X54&lt;20)),"Médio",IF(OR(AND(Z54&gt;1,Z54&lt;6,X54&gt;50),AND(Z54&gt;5,X54&gt;19,X54&lt;51),AND(Z54&gt;5,X54&gt;50)),"Complexo",""))),""))</f>
        <v/>
      </c>
      <c r="AD54" s="77" t="str">
        <f aca="false">IF(AB54="",AC54,IF(AC54="",AB54,""))</f>
        <v/>
      </c>
      <c r="AE54" s="78" t="n">
        <f aca="false">IF(AND(OR(W54="EE",W54="CE"),AD54="Simples"),3, IF(AND(OR(W54="EE",W54="CE"),AD54="Médio"),4, IF(AND(OR(W54="EE",W54="CE"),AD54="Complexo"),6, IF(AND(W54="SE",AD54="Simples"),4, IF(AND(W54="SE",AD54="Médio"),5, IF(AND(W54="SE",AD54="Complexo"),7,0))))))</f>
        <v>0</v>
      </c>
      <c r="AF54" s="78" t="n">
        <f aca="false">IF(AND(W54="ALI",AC54="Simples"),7, IF(AND(W54="ALI",AC54="Médio"),10, IF(AND(W54="ALI",AC54="Complexo"),15, IF(AND(W54="AIE",AC54="Simples"),5, IF(AND(W54="AIE",AC54="Médio"),7, IF(AND(W54="AIE",AC54="Complexo"),10,0))))))</f>
        <v>0</v>
      </c>
      <c r="AG54" s="81" t="n">
        <f aca="false">IF(T54="OK",Q54,( IF(U54&lt;&gt;"Manutenção em interface",IF(U54&lt;&gt;"Desenv., Manutenção e Publicação de Páginas Estáticas",(AE54+AF54)*V54,V54),V54)))</f>
        <v>0</v>
      </c>
      <c r="AH54" s="70"/>
      <c r="AJ54" s="70"/>
      <c r="AL54" s="70"/>
      <c r="AM54" s="70" t="str">
        <f aca="false">IF(AG54=0,"",IF(AG54=Q54,"OK","Divergente"))</f>
        <v/>
      </c>
    </row>
    <row r="55" s="79" customFormat="true" ht="14" hidden="false" customHeight="false" outlineLevel="0" collapsed="false">
      <c r="A55" s="67"/>
      <c r="B55" s="68"/>
      <c r="C55" s="69" t="n">
        <f aca="false">IF(B55&lt;&gt;"",VLOOKUP(B55,'Tipo Projeto'!$A$3:$B$35,2,0),0)</f>
        <v>0</v>
      </c>
      <c r="D55" s="70"/>
      <c r="E55" s="70"/>
      <c r="F55" s="71"/>
      <c r="G55" s="70"/>
      <c r="H55" s="72"/>
      <c r="I55" s="73"/>
      <c r="J55" s="74"/>
      <c r="K55" s="75"/>
      <c r="L55" s="76" t="str">
        <f aca="false">IF(G55="EE",IF(OR(AND(OR(J55=1,J55=0),H55&gt;0,H55&lt;5),AND(OR(J55=1,J55=0),H55&gt;4,H55&lt;16),AND(J55=2,H55&gt;0,H55&lt;5)),"Simples",IF(OR(AND(OR(J55=1,J55=0),H55&gt;15),AND(J55=2,H55&gt;4,H55&lt;16),AND(J55&gt;2,H55&gt;0,H55&lt;5)),"Médio",IF(OR(AND(J55=2,H55&gt;15),AND(J55&gt;2,H55&gt;4,H55&lt;16),AND(J55&gt;2,H55&gt;15)),"Complexo",""))), IF(OR(G55="CE",G55="SE"),IF(OR(AND(OR(J55=1,J55=0),H55&gt;0,H55&lt;6),AND(OR(J55=1,J55=0),H55&gt;5,H55&lt;20),AND(J55&gt;1,J55&lt;4,H55&gt;0,H55&lt;6)),"Simples",IF(OR(AND(OR(J55=1,J55=0),H55&gt;19),AND(J55&gt;1,J55&lt;4,H55&gt;5,H55&lt;20),AND(J55&gt;3,H55&gt;0,H55&lt;6)),"Médio",IF(OR(AND(J55&gt;1,J55&lt;4,H55&gt;19),AND(J55&gt;3,H55&gt;5,H55&lt;20),AND(J55&gt;3,H55&gt;19)),"Complexo",""))),""))</f>
        <v/>
      </c>
      <c r="M55" s="71" t="str">
        <f aca="false">IF(G55="ALI",IF(OR(AND(OR(J55=1,J55=0),H55&gt;0,H55&lt;20),AND(OR(J55=1,J55=0),H55&gt;19,H55&lt;51),AND(J55&gt;1,J55&lt;6,H55&gt;0,H55&lt;20)),"Simples",IF(OR(AND(OR(J55=1,J55=0),H55&gt;50),AND(J55&gt;1,J55&lt;6,H55&gt;19,H55&lt;51),AND(J55&gt;5,H55&gt;0,H55&lt;20)),"Médio",IF(OR(AND(J55&gt;1,J55&lt;6,H55&gt;50),AND(J55&gt;5,H55&gt;19,H55&lt;51),AND(J55&gt;5,H55&gt;50)),"Complexo",""))), IF(G55="AIE",IF(OR(AND(OR(J55=1, J55=0),H55&gt;0,H55&lt;20),AND(OR(J55=1, J55=0),H55&gt;19,H55&lt;51),AND(J55&gt;1,J55&lt;6,H55&gt;0,H55&lt;20)),"Simples",IF(OR(AND(OR(J55=1, J55=0),H55&gt;50),AND(J55&gt;1,J55&lt;6,H55&gt;19,H55&lt;51),AND(J55&gt;5,H55&gt;0,H55&lt;20)),"Médio",IF(OR(AND(J55&gt;1,J55&lt;6,H55&gt;50),AND(J55&gt;5,H55&gt;19,H55&lt;51),AND(J55&gt;5,H55&gt;50)),"Complexo",""))),""))</f>
        <v/>
      </c>
      <c r="N55" s="77" t="str">
        <f aca="false">IF(L55="",M55,IF(M55="",L55,""))</f>
        <v/>
      </c>
      <c r="O55" s="78" t="n">
        <f aca="false">IF(AND(OR(G55="EE",G55="CE"),N55="Simples"),3, IF(AND(OR(G55="EE",G55="CE"),N55="Médio"),4, IF(AND(OR(G55="EE",G55="CE"),N55="Complexo"),6, IF(AND(G55="SE",N55="Simples"),4, IF(AND(G55="SE",N55="Médio"),5, IF(AND(G55="SE",N55="Complexo"),7,0))))))</f>
        <v>0</v>
      </c>
      <c r="P55" s="78" t="n">
        <f aca="false">IF(AND(G55="ALI",M55="Simples"),7, IF(AND(G55="ALI",M55="Médio"),10, IF(AND(G55="ALI",M55="Complexo"),15, IF(AND(G55="AIE",M55="Simples"),5, IF(AND(G55="AIE",M55="Médio"),7, IF(AND(G55="AIE",M55="Complexo"),10,0))))))</f>
        <v>0</v>
      </c>
      <c r="Q55" s="77" t="n">
        <f aca="false">IF(B55&lt;&gt;"Manutenção em interface",IF(B55&lt;&gt;"Desenv., Manutenção e Publicação de Páginas Estáticas",(O55+P55)*C55,C55),C55)</f>
        <v>0</v>
      </c>
      <c r="R55" s="70"/>
      <c r="T55" s="80"/>
      <c r="U55" s="68"/>
      <c r="V55" s="69" t="n">
        <f aca="false">IF(U55&lt;&gt;"",VLOOKUP(U55,'Tipo Projeto'!$A$3:$B$35,2,0),0)</f>
        <v>0</v>
      </c>
      <c r="W55" s="70"/>
      <c r="X55" s="72"/>
      <c r="Y55" s="73"/>
      <c r="Z55" s="74"/>
      <c r="AA55" s="75"/>
      <c r="AB55" s="76" t="str">
        <f aca="false">IF(W55="EE",IF(OR(AND(OR(Z55=1,Z55=0),X55&gt;0,X55&lt;5),AND(OR(Z55=1,Z55=0),X55&gt;4,X55&lt;16),AND(Z55=2,X55&gt;0,X55&lt;5)),"Simples",IF(OR(AND(OR(Z55=1,Z55=0),X55&gt;15),AND(Z55=2,X55&gt;4,X55&lt;16),AND(Z55&gt;2,X55&gt;0,X55&lt;5)),"Médio",IF(OR(AND(Z55=2,X55&gt;15),AND(Z55&gt;2,X55&gt;4,X55&lt;16),AND(Z55&gt;2,X55&gt;15)),"Complexo",""))), IF(OR(W55="CE",W55="SE"),IF(OR(AND(OR(Z55=1,Z55=0),X55&gt;0,X55&lt;6),AND(OR(Z55=1,Z55=0),X55&gt;5,X55&lt;20),AND(Z55&gt;1,Z55&lt;4,X55&gt;0,X55&lt;6)),"Simples",IF(OR(AND(OR(Z55=1,Z55=0),X55&gt;19),AND(Z55&gt;1,Z55&lt;4,X55&gt;5,X55&lt;20),AND(Z55&gt;3,X55&gt;0,X55&lt;6)),"Médio",IF(OR(AND(Z55&gt;1,Z55&lt;4,X55&gt;19),AND(Z55&gt;3,X55&gt;5,X55&lt;20),AND(Z55&gt;3,X55&gt;19)),"Complexo",""))),""))</f>
        <v/>
      </c>
      <c r="AC55" s="71" t="str">
        <f aca="false">IF(W55="ALI",IF(OR(AND(OR(Z55=1,Z55=0),X55&gt;0,X55&lt;20),AND(OR(Z55=1,Z55=0),X55&gt;19,X55&lt;51),AND(Z55&gt;1,Z55&lt;6,X55&gt;0,X55&lt;20)),"Simples",IF(OR(AND(OR(Z55=1,Z55=0),X55&gt;50),AND(Z55&gt;1,Z55&lt;6,X55&gt;19,X55&lt;51),AND(Z55&gt;5,X55&gt;0,X55&lt;20)),"Médio",IF(OR(AND(Z55&gt;1,Z55&lt;6,X55&gt;50),AND(Z55&gt;5,X55&gt;19,X55&lt;51),AND(Z55&gt;5,X55&gt;50)),"Complexo",""))), IF(W55="AIE",IF(OR(AND(OR(Z55=1, Z55=0),X55&gt;0,X55&lt;20),AND(OR(Z55=1, Z55=0),X55&gt;19,X55&lt;51),AND(Z55&gt;1,Z55&lt;6,X55&gt;0,X55&lt;20)),"Simples",IF(OR(AND(OR(Z55=1, Z55=0),X55&gt;50),AND(Z55&gt;1,Z55&lt;6,X55&gt;19,X55&lt;51),AND(Z55&gt;5,X55&gt;0,X55&lt;20)),"Médio",IF(OR(AND(Z55&gt;1,Z55&lt;6,X55&gt;50),AND(Z55&gt;5,X55&gt;19,X55&lt;51),AND(Z55&gt;5,X55&gt;50)),"Complexo",""))),""))</f>
        <v/>
      </c>
      <c r="AD55" s="77" t="str">
        <f aca="false">IF(AB55="",AC55,IF(AC55="",AB55,""))</f>
        <v/>
      </c>
      <c r="AE55" s="78" t="n">
        <f aca="false">IF(AND(OR(W55="EE",W55="CE"),AD55="Simples"),3, IF(AND(OR(W55="EE",W55="CE"),AD55="Médio"),4, IF(AND(OR(W55="EE",W55="CE"),AD55="Complexo"),6, IF(AND(W55="SE",AD55="Simples"),4, IF(AND(W55="SE",AD55="Médio"),5, IF(AND(W55="SE",AD55="Complexo"),7,0))))))</f>
        <v>0</v>
      </c>
      <c r="AF55" s="78" t="n">
        <f aca="false">IF(AND(W55="ALI",AC55="Simples"),7, IF(AND(W55="ALI",AC55="Médio"),10, IF(AND(W55="ALI",AC55="Complexo"),15, IF(AND(W55="AIE",AC55="Simples"),5, IF(AND(W55="AIE",AC55="Médio"),7, IF(AND(W55="AIE",AC55="Complexo"),10,0))))))</f>
        <v>0</v>
      </c>
      <c r="AG55" s="81" t="n">
        <f aca="false">IF(T55="OK",Q55,( IF(U55&lt;&gt;"Manutenção em interface",IF(U55&lt;&gt;"Desenv., Manutenção e Publicação de Páginas Estáticas",(AE55+AF55)*V55,V55),V55)))</f>
        <v>0</v>
      </c>
      <c r="AH55" s="70"/>
      <c r="AJ55" s="70"/>
      <c r="AL55" s="70"/>
      <c r="AM55" s="70" t="str">
        <f aca="false">IF(AG55=0,"",IF(AG55=Q55,"OK","Divergente"))</f>
        <v/>
      </c>
    </row>
    <row r="56" s="79" customFormat="true" ht="14" hidden="false" customHeight="false" outlineLevel="0" collapsed="false">
      <c r="A56" s="67"/>
      <c r="B56" s="68"/>
      <c r="C56" s="69" t="n">
        <f aca="false">IF(B56&lt;&gt;"",VLOOKUP(B56,'Tipo Projeto'!$A$3:$B$35,2,0),0)</f>
        <v>0</v>
      </c>
      <c r="D56" s="70"/>
      <c r="E56" s="70"/>
      <c r="F56" s="71"/>
      <c r="G56" s="70"/>
      <c r="H56" s="72"/>
      <c r="I56" s="73"/>
      <c r="J56" s="74"/>
      <c r="K56" s="75"/>
      <c r="L56" s="76" t="str">
        <f aca="false">IF(G56="EE",IF(OR(AND(OR(J56=1,J56=0),H56&gt;0,H56&lt;5),AND(OR(J56=1,J56=0),H56&gt;4,H56&lt;16),AND(J56=2,H56&gt;0,H56&lt;5)),"Simples",IF(OR(AND(OR(J56=1,J56=0),H56&gt;15),AND(J56=2,H56&gt;4,H56&lt;16),AND(J56&gt;2,H56&gt;0,H56&lt;5)),"Médio",IF(OR(AND(J56=2,H56&gt;15),AND(J56&gt;2,H56&gt;4,H56&lt;16),AND(J56&gt;2,H56&gt;15)),"Complexo",""))), IF(OR(G56="CE",G56="SE"),IF(OR(AND(OR(J56=1,J56=0),H56&gt;0,H56&lt;6),AND(OR(J56=1,J56=0),H56&gt;5,H56&lt;20),AND(J56&gt;1,J56&lt;4,H56&gt;0,H56&lt;6)),"Simples",IF(OR(AND(OR(J56=1,J56=0),H56&gt;19),AND(J56&gt;1,J56&lt;4,H56&gt;5,H56&lt;20),AND(J56&gt;3,H56&gt;0,H56&lt;6)),"Médio",IF(OR(AND(J56&gt;1,J56&lt;4,H56&gt;19),AND(J56&gt;3,H56&gt;5,H56&lt;20),AND(J56&gt;3,H56&gt;19)),"Complexo",""))),""))</f>
        <v/>
      </c>
      <c r="M56" s="71" t="str">
        <f aca="false">IF(G56="ALI",IF(OR(AND(OR(J56=1,J56=0),H56&gt;0,H56&lt;20),AND(OR(J56=1,J56=0),H56&gt;19,H56&lt;51),AND(J56&gt;1,J56&lt;6,H56&gt;0,H56&lt;20)),"Simples",IF(OR(AND(OR(J56=1,J56=0),H56&gt;50),AND(J56&gt;1,J56&lt;6,H56&gt;19,H56&lt;51),AND(J56&gt;5,H56&gt;0,H56&lt;20)),"Médio",IF(OR(AND(J56&gt;1,J56&lt;6,H56&gt;50),AND(J56&gt;5,H56&gt;19,H56&lt;51),AND(J56&gt;5,H56&gt;50)),"Complexo",""))), IF(G56="AIE",IF(OR(AND(OR(J56=1, J56=0),H56&gt;0,H56&lt;20),AND(OR(J56=1, J56=0),H56&gt;19,H56&lt;51),AND(J56&gt;1,J56&lt;6,H56&gt;0,H56&lt;20)),"Simples",IF(OR(AND(OR(J56=1, J56=0),H56&gt;50),AND(J56&gt;1,J56&lt;6,H56&gt;19,H56&lt;51),AND(J56&gt;5,H56&gt;0,H56&lt;20)),"Médio",IF(OR(AND(J56&gt;1,J56&lt;6,H56&gt;50),AND(J56&gt;5,H56&gt;19,H56&lt;51),AND(J56&gt;5,H56&gt;50)),"Complexo",""))),""))</f>
        <v/>
      </c>
      <c r="N56" s="77" t="str">
        <f aca="false">IF(L56="",M56,IF(M56="",L56,""))</f>
        <v/>
      </c>
      <c r="O56" s="78" t="n">
        <f aca="false">IF(AND(OR(G56="EE",G56="CE"),N56="Simples"),3, IF(AND(OR(G56="EE",G56="CE"),N56="Médio"),4, IF(AND(OR(G56="EE",G56="CE"),N56="Complexo"),6, IF(AND(G56="SE",N56="Simples"),4, IF(AND(G56="SE",N56="Médio"),5, IF(AND(G56="SE",N56="Complexo"),7,0))))))</f>
        <v>0</v>
      </c>
      <c r="P56" s="78" t="n">
        <f aca="false">IF(AND(G56="ALI",M56="Simples"),7, IF(AND(G56="ALI",M56="Médio"),10, IF(AND(G56="ALI",M56="Complexo"),15, IF(AND(G56="AIE",M56="Simples"),5, IF(AND(G56="AIE",M56="Médio"),7, IF(AND(G56="AIE",M56="Complexo"),10,0))))))</f>
        <v>0</v>
      </c>
      <c r="Q56" s="77" t="n">
        <f aca="false">IF(B56&lt;&gt;"Manutenção em interface",IF(B56&lt;&gt;"Desenv., Manutenção e Publicação de Páginas Estáticas",(O56+P56)*C56,C56),C56)</f>
        <v>0</v>
      </c>
      <c r="R56" s="70"/>
      <c r="T56" s="80"/>
      <c r="U56" s="68"/>
      <c r="V56" s="69" t="n">
        <f aca="false">IF(U56&lt;&gt;"",VLOOKUP(U56,'Tipo Projeto'!$A$3:$B$35,2,0),0)</f>
        <v>0</v>
      </c>
      <c r="W56" s="70"/>
      <c r="X56" s="72"/>
      <c r="Y56" s="73"/>
      <c r="Z56" s="74"/>
      <c r="AA56" s="75"/>
      <c r="AB56" s="76" t="str">
        <f aca="false">IF(W56="EE",IF(OR(AND(OR(Z56=1,Z56=0),X56&gt;0,X56&lt;5),AND(OR(Z56=1,Z56=0),X56&gt;4,X56&lt;16),AND(Z56=2,X56&gt;0,X56&lt;5)),"Simples",IF(OR(AND(OR(Z56=1,Z56=0),X56&gt;15),AND(Z56=2,X56&gt;4,X56&lt;16),AND(Z56&gt;2,X56&gt;0,X56&lt;5)),"Médio",IF(OR(AND(Z56=2,X56&gt;15),AND(Z56&gt;2,X56&gt;4,X56&lt;16),AND(Z56&gt;2,X56&gt;15)),"Complexo",""))), IF(OR(W56="CE",W56="SE"),IF(OR(AND(OR(Z56=1,Z56=0),X56&gt;0,X56&lt;6),AND(OR(Z56=1,Z56=0),X56&gt;5,X56&lt;20),AND(Z56&gt;1,Z56&lt;4,X56&gt;0,X56&lt;6)),"Simples",IF(OR(AND(OR(Z56=1,Z56=0),X56&gt;19),AND(Z56&gt;1,Z56&lt;4,X56&gt;5,X56&lt;20),AND(Z56&gt;3,X56&gt;0,X56&lt;6)),"Médio",IF(OR(AND(Z56&gt;1,Z56&lt;4,X56&gt;19),AND(Z56&gt;3,X56&gt;5,X56&lt;20),AND(Z56&gt;3,X56&gt;19)),"Complexo",""))),""))</f>
        <v/>
      </c>
      <c r="AC56" s="71" t="str">
        <f aca="false">IF(W56="ALI",IF(OR(AND(OR(Z56=1,Z56=0),X56&gt;0,X56&lt;20),AND(OR(Z56=1,Z56=0),X56&gt;19,X56&lt;51),AND(Z56&gt;1,Z56&lt;6,X56&gt;0,X56&lt;20)),"Simples",IF(OR(AND(OR(Z56=1,Z56=0),X56&gt;50),AND(Z56&gt;1,Z56&lt;6,X56&gt;19,X56&lt;51),AND(Z56&gt;5,X56&gt;0,X56&lt;20)),"Médio",IF(OR(AND(Z56&gt;1,Z56&lt;6,X56&gt;50),AND(Z56&gt;5,X56&gt;19,X56&lt;51),AND(Z56&gt;5,X56&gt;50)),"Complexo",""))), IF(W56="AIE",IF(OR(AND(OR(Z56=1, Z56=0),X56&gt;0,X56&lt;20),AND(OR(Z56=1, Z56=0),X56&gt;19,X56&lt;51),AND(Z56&gt;1,Z56&lt;6,X56&gt;0,X56&lt;20)),"Simples",IF(OR(AND(OR(Z56=1, Z56=0),X56&gt;50),AND(Z56&gt;1,Z56&lt;6,X56&gt;19,X56&lt;51),AND(Z56&gt;5,X56&gt;0,X56&lt;20)),"Médio",IF(OR(AND(Z56&gt;1,Z56&lt;6,X56&gt;50),AND(Z56&gt;5,X56&gt;19,X56&lt;51),AND(Z56&gt;5,X56&gt;50)),"Complexo",""))),""))</f>
        <v/>
      </c>
      <c r="AD56" s="77" t="str">
        <f aca="false">IF(AB56="",AC56,IF(AC56="",AB56,""))</f>
        <v/>
      </c>
      <c r="AE56" s="78" t="n">
        <f aca="false">IF(AND(OR(W56="EE",W56="CE"),AD56="Simples"),3, IF(AND(OR(W56="EE",W56="CE"),AD56="Médio"),4, IF(AND(OR(W56="EE",W56="CE"),AD56="Complexo"),6, IF(AND(W56="SE",AD56="Simples"),4, IF(AND(W56="SE",AD56="Médio"),5, IF(AND(W56="SE",AD56="Complexo"),7,0))))))</f>
        <v>0</v>
      </c>
      <c r="AF56" s="78" t="n">
        <f aca="false">IF(AND(W56="ALI",AC56="Simples"),7, IF(AND(W56="ALI",AC56="Médio"),10, IF(AND(W56="ALI",AC56="Complexo"),15, IF(AND(W56="AIE",AC56="Simples"),5, IF(AND(W56="AIE",AC56="Médio"),7, IF(AND(W56="AIE",AC56="Complexo"),10,0))))))</f>
        <v>0</v>
      </c>
      <c r="AG56" s="81" t="n">
        <f aca="false">IF(T56="OK",Q56,( IF(U56&lt;&gt;"Manutenção em interface",IF(U56&lt;&gt;"Desenv., Manutenção e Publicação de Páginas Estáticas",(AE56+AF56)*V56,V56),V56)))</f>
        <v>0</v>
      </c>
      <c r="AH56" s="70"/>
      <c r="AJ56" s="70"/>
      <c r="AL56" s="70"/>
      <c r="AM56" s="70" t="str">
        <f aca="false">IF(AG56=0,"",IF(AG56=Q56,"OK","Divergente"))</f>
        <v/>
      </c>
    </row>
    <row r="57" s="79" customFormat="true" ht="14" hidden="false" customHeight="false" outlineLevel="0" collapsed="false">
      <c r="A57" s="67"/>
      <c r="B57" s="68"/>
      <c r="C57" s="69" t="n">
        <f aca="false">IF(B57&lt;&gt;"",VLOOKUP(B57,'Tipo Projeto'!$A$3:$B$35,2,0),0)</f>
        <v>0</v>
      </c>
      <c r="D57" s="70"/>
      <c r="E57" s="70"/>
      <c r="F57" s="71"/>
      <c r="G57" s="70"/>
      <c r="H57" s="72"/>
      <c r="I57" s="73"/>
      <c r="J57" s="74"/>
      <c r="K57" s="75"/>
      <c r="L57" s="76" t="str">
        <f aca="false">IF(G57="EE",IF(OR(AND(OR(J57=1,J57=0),H57&gt;0,H57&lt;5),AND(OR(J57=1,J57=0),H57&gt;4,H57&lt;16),AND(J57=2,H57&gt;0,H57&lt;5)),"Simples",IF(OR(AND(OR(J57=1,J57=0),H57&gt;15),AND(J57=2,H57&gt;4,H57&lt;16),AND(J57&gt;2,H57&gt;0,H57&lt;5)),"Médio",IF(OR(AND(J57=2,H57&gt;15),AND(J57&gt;2,H57&gt;4,H57&lt;16),AND(J57&gt;2,H57&gt;15)),"Complexo",""))), IF(OR(G57="CE",G57="SE"),IF(OR(AND(OR(J57=1,J57=0),H57&gt;0,H57&lt;6),AND(OR(J57=1,J57=0),H57&gt;5,H57&lt;20),AND(J57&gt;1,J57&lt;4,H57&gt;0,H57&lt;6)),"Simples",IF(OR(AND(OR(J57=1,J57=0),H57&gt;19),AND(J57&gt;1,J57&lt;4,H57&gt;5,H57&lt;20),AND(J57&gt;3,H57&gt;0,H57&lt;6)),"Médio",IF(OR(AND(J57&gt;1,J57&lt;4,H57&gt;19),AND(J57&gt;3,H57&gt;5,H57&lt;20),AND(J57&gt;3,H57&gt;19)),"Complexo",""))),""))</f>
        <v/>
      </c>
      <c r="M57" s="71" t="str">
        <f aca="false">IF(G57="ALI",IF(OR(AND(OR(J57=1,J57=0),H57&gt;0,H57&lt;20),AND(OR(J57=1,J57=0),H57&gt;19,H57&lt;51),AND(J57&gt;1,J57&lt;6,H57&gt;0,H57&lt;20)),"Simples",IF(OR(AND(OR(J57=1,J57=0),H57&gt;50),AND(J57&gt;1,J57&lt;6,H57&gt;19,H57&lt;51),AND(J57&gt;5,H57&gt;0,H57&lt;20)),"Médio",IF(OR(AND(J57&gt;1,J57&lt;6,H57&gt;50),AND(J57&gt;5,H57&gt;19,H57&lt;51),AND(J57&gt;5,H57&gt;50)),"Complexo",""))), IF(G57="AIE",IF(OR(AND(OR(J57=1, J57=0),H57&gt;0,H57&lt;20),AND(OR(J57=1, J57=0),H57&gt;19,H57&lt;51),AND(J57&gt;1,J57&lt;6,H57&gt;0,H57&lt;20)),"Simples",IF(OR(AND(OR(J57=1, J57=0),H57&gt;50),AND(J57&gt;1,J57&lt;6,H57&gt;19,H57&lt;51),AND(J57&gt;5,H57&gt;0,H57&lt;20)),"Médio",IF(OR(AND(J57&gt;1,J57&lt;6,H57&gt;50),AND(J57&gt;5,H57&gt;19,H57&lt;51),AND(J57&gt;5,H57&gt;50)),"Complexo",""))),""))</f>
        <v/>
      </c>
      <c r="N57" s="77" t="str">
        <f aca="false">IF(L57="",M57,IF(M57="",L57,""))</f>
        <v/>
      </c>
      <c r="O57" s="78" t="n">
        <f aca="false">IF(AND(OR(G57="EE",G57="CE"),N57="Simples"),3, IF(AND(OR(G57="EE",G57="CE"),N57="Médio"),4, IF(AND(OR(G57="EE",G57="CE"),N57="Complexo"),6, IF(AND(G57="SE",N57="Simples"),4, IF(AND(G57="SE",N57="Médio"),5, IF(AND(G57="SE",N57="Complexo"),7,0))))))</f>
        <v>0</v>
      </c>
      <c r="P57" s="78" t="n">
        <f aca="false">IF(AND(G57="ALI",M57="Simples"),7, IF(AND(G57="ALI",M57="Médio"),10, IF(AND(G57="ALI",M57="Complexo"),15, IF(AND(G57="AIE",M57="Simples"),5, IF(AND(G57="AIE",M57="Médio"),7, IF(AND(G57="AIE",M57="Complexo"),10,0))))))</f>
        <v>0</v>
      </c>
      <c r="Q57" s="77" t="n">
        <f aca="false">IF(B57&lt;&gt;"Manutenção em interface",IF(B57&lt;&gt;"Desenv., Manutenção e Publicação de Páginas Estáticas",(O57+P57)*C57,C57),C57)</f>
        <v>0</v>
      </c>
      <c r="R57" s="70"/>
      <c r="T57" s="80"/>
      <c r="U57" s="68"/>
      <c r="V57" s="69" t="n">
        <f aca="false">IF(U57&lt;&gt;"",VLOOKUP(U57,'Tipo Projeto'!$A$3:$B$35,2,0),0)</f>
        <v>0</v>
      </c>
      <c r="W57" s="70"/>
      <c r="X57" s="72"/>
      <c r="Y57" s="73"/>
      <c r="Z57" s="74"/>
      <c r="AA57" s="75"/>
      <c r="AB57" s="76" t="str">
        <f aca="false">IF(W57="EE",IF(OR(AND(OR(Z57=1,Z57=0),X57&gt;0,X57&lt;5),AND(OR(Z57=1,Z57=0),X57&gt;4,X57&lt;16),AND(Z57=2,X57&gt;0,X57&lt;5)),"Simples",IF(OR(AND(OR(Z57=1,Z57=0),X57&gt;15),AND(Z57=2,X57&gt;4,X57&lt;16),AND(Z57&gt;2,X57&gt;0,X57&lt;5)),"Médio",IF(OR(AND(Z57=2,X57&gt;15),AND(Z57&gt;2,X57&gt;4,X57&lt;16),AND(Z57&gt;2,X57&gt;15)),"Complexo",""))), IF(OR(W57="CE",W57="SE"),IF(OR(AND(OR(Z57=1,Z57=0),X57&gt;0,X57&lt;6),AND(OR(Z57=1,Z57=0),X57&gt;5,X57&lt;20),AND(Z57&gt;1,Z57&lt;4,X57&gt;0,X57&lt;6)),"Simples",IF(OR(AND(OR(Z57=1,Z57=0),X57&gt;19),AND(Z57&gt;1,Z57&lt;4,X57&gt;5,X57&lt;20),AND(Z57&gt;3,X57&gt;0,X57&lt;6)),"Médio",IF(OR(AND(Z57&gt;1,Z57&lt;4,X57&gt;19),AND(Z57&gt;3,X57&gt;5,X57&lt;20),AND(Z57&gt;3,X57&gt;19)),"Complexo",""))),""))</f>
        <v/>
      </c>
      <c r="AC57" s="71" t="str">
        <f aca="false">IF(W57="ALI",IF(OR(AND(OR(Z57=1,Z57=0),X57&gt;0,X57&lt;20),AND(OR(Z57=1,Z57=0),X57&gt;19,X57&lt;51),AND(Z57&gt;1,Z57&lt;6,X57&gt;0,X57&lt;20)),"Simples",IF(OR(AND(OR(Z57=1,Z57=0),X57&gt;50),AND(Z57&gt;1,Z57&lt;6,X57&gt;19,X57&lt;51),AND(Z57&gt;5,X57&gt;0,X57&lt;20)),"Médio",IF(OR(AND(Z57&gt;1,Z57&lt;6,X57&gt;50),AND(Z57&gt;5,X57&gt;19,X57&lt;51),AND(Z57&gt;5,X57&gt;50)),"Complexo",""))), IF(W57="AIE",IF(OR(AND(OR(Z57=1, Z57=0),X57&gt;0,X57&lt;20),AND(OR(Z57=1, Z57=0),X57&gt;19,X57&lt;51),AND(Z57&gt;1,Z57&lt;6,X57&gt;0,X57&lt;20)),"Simples",IF(OR(AND(OR(Z57=1, Z57=0),X57&gt;50),AND(Z57&gt;1,Z57&lt;6,X57&gt;19,X57&lt;51),AND(Z57&gt;5,X57&gt;0,X57&lt;20)),"Médio",IF(OR(AND(Z57&gt;1,Z57&lt;6,X57&gt;50),AND(Z57&gt;5,X57&gt;19,X57&lt;51),AND(Z57&gt;5,X57&gt;50)),"Complexo",""))),""))</f>
        <v/>
      </c>
      <c r="AD57" s="77" t="str">
        <f aca="false">IF(AB57="",AC57,IF(AC57="",AB57,""))</f>
        <v/>
      </c>
      <c r="AE57" s="78" t="n">
        <f aca="false">IF(AND(OR(W57="EE",W57="CE"),AD57="Simples"),3, IF(AND(OR(W57="EE",W57="CE"),AD57="Médio"),4, IF(AND(OR(W57="EE",W57="CE"),AD57="Complexo"),6, IF(AND(W57="SE",AD57="Simples"),4, IF(AND(W57="SE",AD57="Médio"),5, IF(AND(W57="SE",AD57="Complexo"),7,0))))))</f>
        <v>0</v>
      </c>
      <c r="AF57" s="78" t="n">
        <f aca="false">IF(AND(W57="ALI",AC57="Simples"),7, IF(AND(W57="ALI",AC57="Médio"),10, IF(AND(W57="ALI",AC57="Complexo"),15, IF(AND(W57="AIE",AC57="Simples"),5, IF(AND(W57="AIE",AC57="Médio"),7, IF(AND(W57="AIE",AC57="Complexo"),10,0))))))</f>
        <v>0</v>
      </c>
      <c r="AG57" s="81" t="n">
        <f aca="false">IF(T57="OK",Q57,( IF(U57&lt;&gt;"Manutenção em interface",IF(U57&lt;&gt;"Desenv., Manutenção e Publicação de Páginas Estáticas",(AE57+AF57)*V57,V57),V57)))</f>
        <v>0</v>
      </c>
      <c r="AH57" s="70"/>
      <c r="AJ57" s="70"/>
      <c r="AL57" s="70"/>
      <c r="AM57" s="70" t="str">
        <f aca="false">IF(AG57=0,"",IF(AG57=Q57,"OK","Divergente"))</f>
        <v/>
      </c>
    </row>
    <row r="58" s="79" customFormat="true" ht="14" hidden="false" customHeight="false" outlineLevel="0" collapsed="false">
      <c r="A58" s="67"/>
      <c r="B58" s="68"/>
      <c r="C58" s="69" t="n">
        <f aca="false">IF(B58&lt;&gt;"",VLOOKUP(B58,'Tipo Projeto'!$A$3:$B$35,2,0),0)</f>
        <v>0</v>
      </c>
      <c r="D58" s="70"/>
      <c r="E58" s="70"/>
      <c r="F58" s="71"/>
      <c r="G58" s="70"/>
      <c r="H58" s="72"/>
      <c r="I58" s="73"/>
      <c r="J58" s="74"/>
      <c r="K58" s="75"/>
      <c r="L58" s="76" t="str">
        <f aca="false">IF(G58="EE",IF(OR(AND(OR(J58=1,J58=0),H58&gt;0,H58&lt;5),AND(OR(J58=1,J58=0),H58&gt;4,H58&lt;16),AND(J58=2,H58&gt;0,H58&lt;5)),"Simples",IF(OR(AND(OR(J58=1,J58=0),H58&gt;15),AND(J58=2,H58&gt;4,H58&lt;16),AND(J58&gt;2,H58&gt;0,H58&lt;5)),"Médio",IF(OR(AND(J58=2,H58&gt;15),AND(J58&gt;2,H58&gt;4,H58&lt;16),AND(J58&gt;2,H58&gt;15)),"Complexo",""))), IF(OR(G58="CE",G58="SE"),IF(OR(AND(OR(J58=1,J58=0),H58&gt;0,H58&lt;6),AND(OR(J58=1,J58=0),H58&gt;5,H58&lt;20),AND(J58&gt;1,J58&lt;4,H58&gt;0,H58&lt;6)),"Simples",IF(OR(AND(OR(J58=1,J58=0),H58&gt;19),AND(J58&gt;1,J58&lt;4,H58&gt;5,H58&lt;20),AND(J58&gt;3,H58&gt;0,H58&lt;6)),"Médio",IF(OR(AND(J58&gt;1,J58&lt;4,H58&gt;19),AND(J58&gt;3,H58&gt;5,H58&lt;20),AND(J58&gt;3,H58&gt;19)),"Complexo",""))),""))</f>
        <v/>
      </c>
      <c r="M58" s="71" t="str">
        <f aca="false">IF(G58="ALI",IF(OR(AND(OR(J58=1,J58=0),H58&gt;0,H58&lt;20),AND(OR(J58=1,J58=0),H58&gt;19,H58&lt;51),AND(J58&gt;1,J58&lt;6,H58&gt;0,H58&lt;20)),"Simples",IF(OR(AND(OR(J58=1,J58=0),H58&gt;50),AND(J58&gt;1,J58&lt;6,H58&gt;19,H58&lt;51),AND(J58&gt;5,H58&gt;0,H58&lt;20)),"Médio",IF(OR(AND(J58&gt;1,J58&lt;6,H58&gt;50),AND(J58&gt;5,H58&gt;19,H58&lt;51),AND(J58&gt;5,H58&gt;50)),"Complexo",""))), IF(G58="AIE",IF(OR(AND(OR(J58=1, J58=0),H58&gt;0,H58&lt;20),AND(OR(J58=1, J58=0),H58&gt;19,H58&lt;51),AND(J58&gt;1,J58&lt;6,H58&gt;0,H58&lt;20)),"Simples",IF(OR(AND(OR(J58=1, J58=0),H58&gt;50),AND(J58&gt;1,J58&lt;6,H58&gt;19,H58&lt;51),AND(J58&gt;5,H58&gt;0,H58&lt;20)),"Médio",IF(OR(AND(J58&gt;1,J58&lt;6,H58&gt;50),AND(J58&gt;5,H58&gt;19,H58&lt;51),AND(J58&gt;5,H58&gt;50)),"Complexo",""))),""))</f>
        <v/>
      </c>
      <c r="N58" s="77" t="str">
        <f aca="false">IF(L58="",M58,IF(M58="",L58,""))</f>
        <v/>
      </c>
      <c r="O58" s="78" t="n">
        <f aca="false">IF(AND(OR(G58="EE",G58="CE"),N58="Simples"),3, IF(AND(OR(G58="EE",G58="CE"),N58="Médio"),4, IF(AND(OR(G58="EE",G58="CE"),N58="Complexo"),6, IF(AND(G58="SE",N58="Simples"),4, IF(AND(G58="SE",N58="Médio"),5, IF(AND(G58="SE",N58="Complexo"),7,0))))))</f>
        <v>0</v>
      </c>
      <c r="P58" s="78" t="n">
        <f aca="false">IF(AND(G58="ALI",M58="Simples"),7, IF(AND(G58="ALI",M58="Médio"),10, IF(AND(G58="ALI",M58="Complexo"),15, IF(AND(G58="AIE",M58="Simples"),5, IF(AND(G58="AIE",M58="Médio"),7, IF(AND(G58="AIE",M58="Complexo"),10,0))))))</f>
        <v>0</v>
      </c>
      <c r="Q58" s="77" t="n">
        <f aca="false">IF(B58&lt;&gt;"Manutenção em interface",IF(B58&lt;&gt;"Desenv., Manutenção e Publicação de Páginas Estáticas",(O58+P58)*C58,C58),C58)</f>
        <v>0</v>
      </c>
      <c r="R58" s="70"/>
      <c r="T58" s="80"/>
      <c r="U58" s="68"/>
      <c r="V58" s="69" t="n">
        <f aca="false">IF(U58&lt;&gt;"",VLOOKUP(U58,'Tipo Projeto'!$A$3:$B$35,2,0),0)</f>
        <v>0</v>
      </c>
      <c r="W58" s="70"/>
      <c r="X58" s="72"/>
      <c r="Y58" s="73"/>
      <c r="Z58" s="74"/>
      <c r="AA58" s="75"/>
      <c r="AB58" s="76" t="str">
        <f aca="false">IF(W58="EE",IF(OR(AND(OR(Z58=1,Z58=0),X58&gt;0,X58&lt;5),AND(OR(Z58=1,Z58=0),X58&gt;4,X58&lt;16),AND(Z58=2,X58&gt;0,X58&lt;5)),"Simples",IF(OR(AND(OR(Z58=1,Z58=0),X58&gt;15),AND(Z58=2,X58&gt;4,X58&lt;16),AND(Z58&gt;2,X58&gt;0,X58&lt;5)),"Médio",IF(OR(AND(Z58=2,X58&gt;15),AND(Z58&gt;2,X58&gt;4,X58&lt;16),AND(Z58&gt;2,X58&gt;15)),"Complexo",""))), IF(OR(W58="CE",W58="SE"),IF(OR(AND(OR(Z58=1,Z58=0),X58&gt;0,X58&lt;6),AND(OR(Z58=1,Z58=0),X58&gt;5,X58&lt;20),AND(Z58&gt;1,Z58&lt;4,X58&gt;0,X58&lt;6)),"Simples",IF(OR(AND(OR(Z58=1,Z58=0),X58&gt;19),AND(Z58&gt;1,Z58&lt;4,X58&gt;5,X58&lt;20),AND(Z58&gt;3,X58&gt;0,X58&lt;6)),"Médio",IF(OR(AND(Z58&gt;1,Z58&lt;4,X58&gt;19),AND(Z58&gt;3,X58&gt;5,X58&lt;20),AND(Z58&gt;3,X58&gt;19)),"Complexo",""))),""))</f>
        <v/>
      </c>
      <c r="AC58" s="71" t="str">
        <f aca="false">IF(W58="ALI",IF(OR(AND(OR(Z58=1,Z58=0),X58&gt;0,X58&lt;20),AND(OR(Z58=1,Z58=0),X58&gt;19,X58&lt;51),AND(Z58&gt;1,Z58&lt;6,X58&gt;0,X58&lt;20)),"Simples",IF(OR(AND(OR(Z58=1,Z58=0),X58&gt;50),AND(Z58&gt;1,Z58&lt;6,X58&gt;19,X58&lt;51),AND(Z58&gt;5,X58&gt;0,X58&lt;20)),"Médio",IF(OR(AND(Z58&gt;1,Z58&lt;6,X58&gt;50),AND(Z58&gt;5,X58&gt;19,X58&lt;51),AND(Z58&gt;5,X58&gt;50)),"Complexo",""))), IF(W58="AIE",IF(OR(AND(OR(Z58=1, Z58=0),X58&gt;0,X58&lt;20),AND(OR(Z58=1, Z58=0),X58&gt;19,X58&lt;51),AND(Z58&gt;1,Z58&lt;6,X58&gt;0,X58&lt;20)),"Simples",IF(OR(AND(OR(Z58=1, Z58=0),X58&gt;50),AND(Z58&gt;1,Z58&lt;6,X58&gt;19,X58&lt;51),AND(Z58&gt;5,X58&gt;0,X58&lt;20)),"Médio",IF(OR(AND(Z58&gt;1,Z58&lt;6,X58&gt;50),AND(Z58&gt;5,X58&gt;19,X58&lt;51),AND(Z58&gt;5,X58&gt;50)),"Complexo",""))),""))</f>
        <v/>
      </c>
      <c r="AD58" s="77" t="str">
        <f aca="false">IF(AB58="",AC58,IF(AC58="",AB58,""))</f>
        <v/>
      </c>
      <c r="AE58" s="78" t="n">
        <f aca="false">IF(AND(OR(W58="EE",W58="CE"),AD58="Simples"),3, IF(AND(OR(W58="EE",W58="CE"),AD58="Médio"),4, IF(AND(OR(W58="EE",W58="CE"),AD58="Complexo"),6, IF(AND(W58="SE",AD58="Simples"),4, IF(AND(W58="SE",AD58="Médio"),5, IF(AND(W58="SE",AD58="Complexo"),7,0))))))</f>
        <v>0</v>
      </c>
      <c r="AF58" s="78" t="n">
        <f aca="false">IF(AND(W58="ALI",AC58="Simples"),7, IF(AND(W58="ALI",AC58="Médio"),10, IF(AND(W58="ALI",AC58="Complexo"),15, IF(AND(W58="AIE",AC58="Simples"),5, IF(AND(W58="AIE",AC58="Médio"),7, IF(AND(W58="AIE",AC58="Complexo"),10,0))))))</f>
        <v>0</v>
      </c>
      <c r="AG58" s="81" t="n">
        <f aca="false">IF(T58="OK",Q58,( IF(U58&lt;&gt;"Manutenção em interface",IF(U58&lt;&gt;"Desenv., Manutenção e Publicação de Páginas Estáticas",(AE58+AF58)*V58,V58),V58)))</f>
        <v>0</v>
      </c>
      <c r="AH58" s="70"/>
      <c r="AJ58" s="70"/>
      <c r="AL58" s="70"/>
      <c r="AM58" s="70" t="str">
        <f aca="false">IF(AG58=0,"",IF(AG58=Q58,"OK","Divergente"))</f>
        <v/>
      </c>
    </row>
    <row r="59" s="79" customFormat="true" ht="14" hidden="false" customHeight="false" outlineLevel="0" collapsed="false">
      <c r="A59" s="67"/>
      <c r="B59" s="68"/>
      <c r="C59" s="69" t="n">
        <f aca="false">IF(B59&lt;&gt;"",VLOOKUP(B59,'Tipo Projeto'!$A$3:$B$35,2,0),0)</f>
        <v>0</v>
      </c>
      <c r="D59" s="70"/>
      <c r="E59" s="70"/>
      <c r="F59" s="71"/>
      <c r="G59" s="70"/>
      <c r="H59" s="72"/>
      <c r="I59" s="73"/>
      <c r="J59" s="74"/>
      <c r="K59" s="75"/>
      <c r="L59" s="76" t="str">
        <f aca="false">IF(G59="EE",IF(OR(AND(OR(J59=1,J59=0),H59&gt;0,H59&lt;5),AND(OR(J59=1,J59=0),H59&gt;4,H59&lt;16),AND(J59=2,H59&gt;0,H59&lt;5)),"Simples",IF(OR(AND(OR(J59=1,J59=0),H59&gt;15),AND(J59=2,H59&gt;4,H59&lt;16),AND(J59&gt;2,H59&gt;0,H59&lt;5)),"Médio",IF(OR(AND(J59=2,H59&gt;15),AND(J59&gt;2,H59&gt;4,H59&lt;16),AND(J59&gt;2,H59&gt;15)),"Complexo",""))), IF(OR(G59="CE",G59="SE"),IF(OR(AND(OR(J59=1,J59=0),H59&gt;0,H59&lt;6),AND(OR(J59=1,J59=0),H59&gt;5,H59&lt;20),AND(J59&gt;1,J59&lt;4,H59&gt;0,H59&lt;6)),"Simples",IF(OR(AND(OR(J59=1,J59=0),H59&gt;19),AND(J59&gt;1,J59&lt;4,H59&gt;5,H59&lt;20),AND(J59&gt;3,H59&gt;0,H59&lt;6)),"Médio",IF(OR(AND(J59&gt;1,J59&lt;4,H59&gt;19),AND(J59&gt;3,H59&gt;5,H59&lt;20),AND(J59&gt;3,H59&gt;19)),"Complexo",""))),""))</f>
        <v/>
      </c>
      <c r="M59" s="71" t="str">
        <f aca="false">IF(G59="ALI",IF(OR(AND(OR(J59=1,J59=0),H59&gt;0,H59&lt;20),AND(OR(J59=1,J59=0),H59&gt;19,H59&lt;51),AND(J59&gt;1,J59&lt;6,H59&gt;0,H59&lt;20)),"Simples",IF(OR(AND(OR(J59=1,J59=0),H59&gt;50),AND(J59&gt;1,J59&lt;6,H59&gt;19,H59&lt;51),AND(J59&gt;5,H59&gt;0,H59&lt;20)),"Médio",IF(OR(AND(J59&gt;1,J59&lt;6,H59&gt;50),AND(J59&gt;5,H59&gt;19,H59&lt;51),AND(J59&gt;5,H59&gt;50)),"Complexo",""))), IF(G59="AIE",IF(OR(AND(OR(J59=1, J59=0),H59&gt;0,H59&lt;20),AND(OR(J59=1, J59=0),H59&gt;19,H59&lt;51),AND(J59&gt;1,J59&lt;6,H59&gt;0,H59&lt;20)),"Simples",IF(OR(AND(OR(J59=1, J59=0),H59&gt;50),AND(J59&gt;1,J59&lt;6,H59&gt;19,H59&lt;51),AND(J59&gt;5,H59&gt;0,H59&lt;20)),"Médio",IF(OR(AND(J59&gt;1,J59&lt;6,H59&gt;50),AND(J59&gt;5,H59&gt;19,H59&lt;51),AND(J59&gt;5,H59&gt;50)),"Complexo",""))),""))</f>
        <v/>
      </c>
      <c r="N59" s="77" t="str">
        <f aca="false">IF(L59="",M59,IF(M59="",L59,""))</f>
        <v/>
      </c>
      <c r="O59" s="78" t="n">
        <f aca="false">IF(AND(OR(G59="EE",G59="CE"),N59="Simples"),3, IF(AND(OR(G59="EE",G59="CE"),N59="Médio"),4, IF(AND(OR(G59="EE",G59="CE"),N59="Complexo"),6, IF(AND(G59="SE",N59="Simples"),4, IF(AND(G59="SE",N59="Médio"),5, IF(AND(G59="SE",N59="Complexo"),7,0))))))</f>
        <v>0</v>
      </c>
      <c r="P59" s="78" t="n">
        <f aca="false">IF(AND(G59="ALI",M59="Simples"),7, IF(AND(G59="ALI",M59="Médio"),10, IF(AND(G59="ALI",M59="Complexo"),15, IF(AND(G59="AIE",M59="Simples"),5, IF(AND(G59="AIE",M59="Médio"),7, IF(AND(G59="AIE",M59="Complexo"),10,0))))))</f>
        <v>0</v>
      </c>
      <c r="Q59" s="77" t="n">
        <f aca="false">IF(B59&lt;&gt;"Manutenção em interface",IF(B59&lt;&gt;"Desenv., Manutenção e Publicação de Páginas Estáticas",(O59+P59)*C59,C59),C59)</f>
        <v>0</v>
      </c>
      <c r="R59" s="70"/>
      <c r="T59" s="80"/>
      <c r="U59" s="68"/>
      <c r="V59" s="69" t="n">
        <f aca="false">IF(U59&lt;&gt;"",VLOOKUP(U59,'Tipo Projeto'!$A$3:$B$35,2,0),0)</f>
        <v>0</v>
      </c>
      <c r="W59" s="70"/>
      <c r="X59" s="72"/>
      <c r="Y59" s="73"/>
      <c r="Z59" s="74"/>
      <c r="AA59" s="75"/>
      <c r="AB59" s="76" t="str">
        <f aca="false">IF(W59="EE",IF(OR(AND(OR(Z59=1,Z59=0),X59&gt;0,X59&lt;5),AND(OR(Z59=1,Z59=0),X59&gt;4,X59&lt;16),AND(Z59=2,X59&gt;0,X59&lt;5)),"Simples",IF(OR(AND(OR(Z59=1,Z59=0),X59&gt;15),AND(Z59=2,X59&gt;4,X59&lt;16),AND(Z59&gt;2,X59&gt;0,X59&lt;5)),"Médio",IF(OR(AND(Z59=2,X59&gt;15),AND(Z59&gt;2,X59&gt;4,X59&lt;16),AND(Z59&gt;2,X59&gt;15)),"Complexo",""))), IF(OR(W59="CE",W59="SE"),IF(OR(AND(OR(Z59=1,Z59=0),X59&gt;0,X59&lt;6),AND(OR(Z59=1,Z59=0),X59&gt;5,X59&lt;20),AND(Z59&gt;1,Z59&lt;4,X59&gt;0,X59&lt;6)),"Simples",IF(OR(AND(OR(Z59=1,Z59=0),X59&gt;19),AND(Z59&gt;1,Z59&lt;4,X59&gt;5,X59&lt;20),AND(Z59&gt;3,X59&gt;0,X59&lt;6)),"Médio",IF(OR(AND(Z59&gt;1,Z59&lt;4,X59&gt;19),AND(Z59&gt;3,X59&gt;5,X59&lt;20),AND(Z59&gt;3,X59&gt;19)),"Complexo",""))),""))</f>
        <v/>
      </c>
      <c r="AC59" s="71" t="str">
        <f aca="false">IF(W59="ALI",IF(OR(AND(OR(Z59=1,Z59=0),X59&gt;0,X59&lt;20),AND(OR(Z59=1,Z59=0),X59&gt;19,X59&lt;51),AND(Z59&gt;1,Z59&lt;6,X59&gt;0,X59&lt;20)),"Simples",IF(OR(AND(OR(Z59=1,Z59=0),X59&gt;50),AND(Z59&gt;1,Z59&lt;6,X59&gt;19,X59&lt;51),AND(Z59&gt;5,X59&gt;0,X59&lt;20)),"Médio",IF(OR(AND(Z59&gt;1,Z59&lt;6,X59&gt;50),AND(Z59&gt;5,X59&gt;19,X59&lt;51),AND(Z59&gt;5,X59&gt;50)),"Complexo",""))), IF(W59="AIE",IF(OR(AND(OR(Z59=1, Z59=0),X59&gt;0,X59&lt;20),AND(OR(Z59=1, Z59=0),X59&gt;19,X59&lt;51),AND(Z59&gt;1,Z59&lt;6,X59&gt;0,X59&lt;20)),"Simples",IF(OR(AND(OR(Z59=1, Z59=0),X59&gt;50),AND(Z59&gt;1,Z59&lt;6,X59&gt;19,X59&lt;51),AND(Z59&gt;5,X59&gt;0,X59&lt;20)),"Médio",IF(OR(AND(Z59&gt;1,Z59&lt;6,X59&gt;50),AND(Z59&gt;5,X59&gt;19,X59&lt;51),AND(Z59&gt;5,X59&gt;50)),"Complexo",""))),""))</f>
        <v/>
      </c>
      <c r="AD59" s="77" t="str">
        <f aca="false">IF(AB59="",AC59,IF(AC59="",AB59,""))</f>
        <v/>
      </c>
      <c r="AE59" s="78" t="n">
        <f aca="false">IF(AND(OR(W59="EE",W59="CE"),AD59="Simples"),3, IF(AND(OR(W59="EE",W59="CE"),AD59="Médio"),4, IF(AND(OR(W59="EE",W59="CE"),AD59="Complexo"),6, IF(AND(W59="SE",AD59="Simples"),4, IF(AND(W59="SE",AD59="Médio"),5, IF(AND(W59="SE",AD59="Complexo"),7,0))))))</f>
        <v>0</v>
      </c>
      <c r="AF59" s="78" t="n">
        <f aca="false">IF(AND(W59="ALI",AC59="Simples"),7, IF(AND(W59="ALI",AC59="Médio"),10, IF(AND(W59="ALI",AC59="Complexo"),15, IF(AND(W59="AIE",AC59="Simples"),5, IF(AND(W59="AIE",AC59="Médio"),7, IF(AND(W59="AIE",AC59="Complexo"),10,0))))))</f>
        <v>0</v>
      </c>
      <c r="AG59" s="81" t="n">
        <f aca="false">IF(T59="OK",Q59,( IF(U59&lt;&gt;"Manutenção em interface",IF(U59&lt;&gt;"Desenv., Manutenção e Publicação de Páginas Estáticas",(AE59+AF59)*V59,V59),V59)))</f>
        <v>0</v>
      </c>
      <c r="AH59" s="70"/>
      <c r="AJ59" s="70"/>
      <c r="AL59" s="70"/>
      <c r="AM59" s="70" t="str">
        <f aca="false">IF(AG59=0,"",IF(AG59=Q59,"OK","Divergente"))</f>
        <v/>
      </c>
    </row>
    <row r="60" s="79" customFormat="true" ht="14" hidden="false" customHeight="false" outlineLevel="0" collapsed="false">
      <c r="A60" s="67"/>
      <c r="B60" s="68"/>
      <c r="C60" s="69" t="n">
        <f aca="false">IF(B60&lt;&gt;"",VLOOKUP(B60,'Tipo Projeto'!$A$3:$B$35,2,0),0)</f>
        <v>0</v>
      </c>
      <c r="D60" s="70"/>
      <c r="E60" s="70"/>
      <c r="F60" s="71"/>
      <c r="G60" s="70"/>
      <c r="H60" s="72"/>
      <c r="I60" s="73"/>
      <c r="J60" s="74"/>
      <c r="K60" s="75"/>
      <c r="L60" s="76" t="str">
        <f aca="false">IF(G60="EE",IF(OR(AND(OR(J60=1,J60=0),H60&gt;0,H60&lt;5),AND(OR(J60=1,J60=0),H60&gt;4,H60&lt;16),AND(J60=2,H60&gt;0,H60&lt;5)),"Simples",IF(OR(AND(OR(J60=1,J60=0),H60&gt;15),AND(J60=2,H60&gt;4,H60&lt;16),AND(J60&gt;2,H60&gt;0,H60&lt;5)),"Médio",IF(OR(AND(J60=2,H60&gt;15),AND(J60&gt;2,H60&gt;4,H60&lt;16),AND(J60&gt;2,H60&gt;15)),"Complexo",""))), IF(OR(G60="CE",G60="SE"),IF(OR(AND(OR(J60=1,J60=0),H60&gt;0,H60&lt;6),AND(OR(J60=1,J60=0),H60&gt;5,H60&lt;20),AND(J60&gt;1,J60&lt;4,H60&gt;0,H60&lt;6)),"Simples",IF(OR(AND(OR(J60=1,J60=0),H60&gt;19),AND(J60&gt;1,J60&lt;4,H60&gt;5,H60&lt;20),AND(J60&gt;3,H60&gt;0,H60&lt;6)),"Médio",IF(OR(AND(J60&gt;1,J60&lt;4,H60&gt;19),AND(J60&gt;3,H60&gt;5,H60&lt;20),AND(J60&gt;3,H60&gt;19)),"Complexo",""))),""))</f>
        <v/>
      </c>
      <c r="M60" s="71" t="str">
        <f aca="false">IF(G60="ALI",IF(OR(AND(OR(J60=1,J60=0),H60&gt;0,H60&lt;20),AND(OR(J60=1,J60=0),H60&gt;19,H60&lt;51),AND(J60&gt;1,J60&lt;6,H60&gt;0,H60&lt;20)),"Simples",IF(OR(AND(OR(J60=1,J60=0),H60&gt;50),AND(J60&gt;1,J60&lt;6,H60&gt;19,H60&lt;51),AND(J60&gt;5,H60&gt;0,H60&lt;20)),"Médio",IF(OR(AND(J60&gt;1,J60&lt;6,H60&gt;50),AND(J60&gt;5,H60&gt;19,H60&lt;51),AND(J60&gt;5,H60&gt;50)),"Complexo",""))), IF(G60="AIE",IF(OR(AND(OR(J60=1, J60=0),H60&gt;0,H60&lt;20),AND(OR(J60=1, J60=0),H60&gt;19,H60&lt;51),AND(J60&gt;1,J60&lt;6,H60&gt;0,H60&lt;20)),"Simples",IF(OR(AND(OR(J60=1, J60=0),H60&gt;50),AND(J60&gt;1,J60&lt;6,H60&gt;19,H60&lt;51),AND(J60&gt;5,H60&gt;0,H60&lt;20)),"Médio",IF(OR(AND(J60&gt;1,J60&lt;6,H60&gt;50),AND(J60&gt;5,H60&gt;19,H60&lt;51),AND(J60&gt;5,H60&gt;50)),"Complexo",""))),""))</f>
        <v/>
      </c>
      <c r="N60" s="77" t="str">
        <f aca="false">IF(L60="",M60,IF(M60="",L60,""))</f>
        <v/>
      </c>
      <c r="O60" s="78" t="n">
        <f aca="false">IF(AND(OR(G60="EE",G60="CE"),N60="Simples"),3, IF(AND(OR(G60="EE",G60="CE"),N60="Médio"),4, IF(AND(OR(G60="EE",G60="CE"),N60="Complexo"),6, IF(AND(G60="SE",N60="Simples"),4, IF(AND(G60="SE",N60="Médio"),5, IF(AND(G60="SE",N60="Complexo"),7,0))))))</f>
        <v>0</v>
      </c>
      <c r="P60" s="78" t="n">
        <f aca="false">IF(AND(G60="ALI",M60="Simples"),7, IF(AND(G60="ALI",M60="Médio"),10, IF(AND(G60="ALI",M60="Complexo"),15, IF(AND(G60="AIE",M60="Simples"),5, IF(AND(G60="AIE",M60="Médio"),7, IF(AND(G60="AIE",M60="Complexo"),10,0))))))</f>
        <v>0</v>
      </c>
      <c r="Q60" s="77" t="n">
        <f aca="false">IF(B60&lt;&gt;"Manutenção em interface",IF(B60&lt;&gt;"Desenv., Manutenção e Publicação de Páginas Estáticas",(O60+P60)*C60,C60),C60)</f>
        <v>0</v>
      </c>
      <c r="R60" s="70"/>
      <c r="T60" s="80"/>
      <c r="U60" s="68"/>
      <c r="V60" s="69" t="n">
        <f aca="false">IF(U60&lt;&gt;"",VLOOKUP(U60,'Tipo Projeto'!$A$3:$B$35,2,0),0)</f>
        <v>0</v>
      </c>
      <c r="W60" s="70"/>
      <c r="X60" s="72"/>
      <c r="Y60" s="73"/>
      <c r="Z60" s="74"/>
      <c r="AA60" s="75"/>
      <c r="AB60" s="76" t="str">
        <f aca="false">IF(W60="EE",IF(OR(AND(OR(Z60=1,Z60=0),X60&gt;0,X60&lt;5),AND(OR(Z60=1,Z60=0),X60&gt;4,X60&lt;16),AND(Z60=2,X60&gt;0,X60&lt;5)),"Simples",IF(OR(AND(OR(Z60=1,Z60=0),X60&gt;15),AND(Z60=2,X60&gt;4,X60&lt;16),AND(Z60&gt;2,X60&gt;0,X60&lt;5)),"Médio",IF(OR(AND(Z60=2,X60&gt;15),AND(Z60&gt;2,X60&gt;4,X60&lt;16),AND(Z60&gt;2,X60&gt;15)),"Complexo",""))), IF(OR(W60="CE",W60="SE"),IF(OR(AND(OR(Z60=1,Z60=0),X60&gt;0,X60&lt;6),AND(OR(Z60=1,Z60=0),X60&gt;5,X60&lt;20),AND(Z60&gt;1,Z60&lt;4,X60&gt;0,X60&lt;6)),"Simples",IF(OR(AND(OR(Z60=1,Z60=0),X60&gt;19),AND(Z60&gt;1,Z60&lt;4,X60&gt;5,X60&lt;20),AND(Z60&gt;3,X60&gt;0,X60&lt;6)),"Médio",IF(OR(AND(Z60&gt;1,Z60&lt;4,X60&gt;19),AND(Z60&gt;3,X60&gt;5,X60&lt;20),AND(Z60&gt;3,X60&gt;19)),"Complexo",""))),""))</f>
        <v/>
      </c>
      <c r="AC60" s="71" t="str">
        <f aca="false">IF(W60="ALI",IF(OR(AND(OR(Z60=1,Z60=0),X60&gt;0,X60&lt;20),AND(OR(Z60=1,Z60=0),X60&gt;19,X60&lt;51),AND(Z60&gt;1,Z60&lt;6,X60&gt;0,X60&lt;20)),"Simples",IF(OR(AND(OR(Z60=1,Z60=0),X60&gt;50),AND(Z60&gt;1,Z60&lt;6,X60&gt;19,X60&lt;51),AND(Z60&gt;5,X60&gt;0,X60&lt;20)),"Médio",IF(OR(AND(Z60&gt;1,Z60&lt;6,X60&gt;50),AND(Z60&gt;5,X60&gt;19,X60&lt;51),AND(Z60&gt;5,X60&gt;50)),"Complexo",""))), IF(W60="AIE",IF(OR(AND(OR(Z60=1, Z60=0),X60&gt;0,X60&lt;20),AND(OR(Z60=1, Z60=0),X60&gt;19,X60&lt;51),AND(Z60&gt;1,Z60&lt;6,X60&gt;0,X60&lt;20)),"Simples",IF(OR(AND(OR(Z60=1, Z60=0),X60&gt;50),AND(Z60&gt;1,Z60&lt;6,X60&gt;19,X60&lt;51),AND(Z60&gt;5,X60&gt;0,X60&lt;20)),"Médio",IF(OR(AND(Z60&gt;1,Z60&lt;6,X60&gt;50),AND(Z60&gt;5,X60&gt;19,X60&lt;51),AND(Z60&gt;5,X60&gt;50)),"Complexo",""))),""))</f>
        <v/>
      </c>
      <c r="AD60" s="77" t="str">
        <f aca="false">IF(AB60="",AC60,IF(AC60="",AB60,""))</f>
        <v/>
      </c>
      <c r="AE60" s="78" t="n">
        <f aca="false">IF(AND(OR(W60="EE",W60="CE"),AD60="Simples"),3, IF(AND(OR(W60="EE",W60="CE"),AD60="Médio"),4, IF(AND(OR(W60="EE",W60="CE"),AD60="Complexo"),6, IF(AND(W60="SE",AD60="Simples"),4, IF(AND(W60="SE",AD60="Médio"),5, IF(AND(W60="SE",AD60="Complexo"),7,0))))))</f>
        <v>0</v>
      </c>
      <c r="AF60" s="78" t="n">
        <f aca="false">IF(AND(W60="ALI",AC60="Simples"),7, IF(AND(W60="ALI",AC60="Médio"),10, IF(AND(W60="ALI",AC60="Complexo"),15, IF(AND(W60="AIE",AC60="Simples"),5, IF(AND(W60="AIE",AC60="Médio"),7, IF(AND(W60="AIE",AC60="Complexo"),10,0))))))</f>
        <v>0</v>
      </c>
      <c r="AG60" s="81" t="n">
        <f aca="false">IF(T60="OK",Q60,( IF(U60&lt;&gt;"Manutenção em interface",IF(U60&lt;&gt;"Desenv., Manutenção e Publicação de Páginas Estáticas",(AE60+AF60)*V60,V60),V60)))</f>
        <v>0</v>
      </c>
      <c r="AH60" s="70"/>
      <c r="AJ60" s="70"/>
      <c r="AL60" s="70"/>
      <c r="AM60" s="70" t="str">
        <f aca="false">IF(AG60=0,"",IF(AG60=Q60,"OK","Divergente"))</f>
        <v/>
      </c>
    </row>
    <row r="61" s="79" customFormat="true" ht="14" hidden="false" customHeight="false" outlineLevel="0" collapsed="false">
      <c r="A61" s="67"/>
      <c r="B61" s="68"/>
      <c r="C61" s="69" t="n">
        <f aca="false">IF(B61&lt;&gt;"",VLOOKUP(B61,'Tipo Projeto'!$A$3:$B$35,2,0),0)</f>
        <v>0</v>
      </c>
      <c r="D61" s="70"/>
      <c r="E61" s="70"/>
      <c r="F61" s="71"/>
      <c r="G61" s="70"/>
      <c r="H61" s="72"/>
      <c r="I61" s="73"/>
      <c r="J61" s="74"/>
      <c r="K61" s="75"/>
      <c r="L61" s="76" t="str">
        <f aca="false">IF(G61="EE",IF(OR(AND(OR(J61=1,J61=0),H61&gt;0,H61&lt;5),AND(OR(J61=1,J61=0),H61&gt;4,H61&lt;16),AND(J61=2,H61&gt;0,H61&lt;5)),"Simples",IF(OR(AND(OR(J61=1,J61=0),H61&gt;15),AND(J61=2,H61&gt;4,H61&lt;16),AND(J61&gt;2,H61&gt;0,H61&lt;5)),"Médio",IF(OR(AND(J61=2,H61&gt;15),AND(J61&gt;2,H61&gt;4,H61&lt;16),AND(J61&gt;2,H61&gt;15)),"Complexo",""))), IF(OR(G61="CE",G61="SE"),IF(OR(AND(OR(J61=1,J61=0),H61&gt;0,H61&lt;6),AND(OR(J61=1,J61=0),H61&gt;5,H61&lt;20),AND(J61&gt;1,J61&lt;4,H61&gt;0,H61&lt;6)),"Simples",IF(OR(AND(OR(J61=1,J61=0),H61&gt;19),AND(J61&gt;1,J61&lt;4,H61&gt;5,H61&lt;20),AND(J61&gt;3,H61&gt;0,H61&lt;6)),"Médio",IF(OR(AND(J61&gt;1,J61&lt;4,H61&gt;19),AND(J61&gt;3,H61&gt;5,H61&lt;20),AND(J61&gt;3,H61&gt;19)),"Complexo",""))),""))</f>
        <v/>
      </c>
      <c r="M61" s="71" t="str">
        <f aca="false">IF(G61="ALI",IF(OR(AND(OR(J61=1,J61=0),H61&gt;0,H61&lt;20),AND(OR(J61=1,J61=0),H61&gt;19,H61&lt;51),AND(J61&gt;1,J61&lt;6,H61&gt;0,H61&lt;20)),"Simples",IF(OR(AND(OR(J61=1,J61=0),H61&gt;50),AND(J61&gt;1,J61&lt;6,H61&gt;19,H61&lt;51),AND(J61&gt;5,H61&gt;0,H61&lt;20)),"Médio",IF(OR(AND(J61&gt;1,J61&lt;6,H61&gt;50),AND(J61&gt;5,H61&gt;19,H61&lt;51),AND(J61&gt;5,H61&gt;50)),"Complexo",""))), IF(G61="AIE",IF(OR(AND(OR(J61=1, J61=0),H61&gt;0,H61&lt;20),AND(OR(J61=1, J61=0),H61&gt;19,H61&lt;51),AND(J61&gt;1,J61&lt;6,H61&gt;0,H61&lt;20)),"Simples",IF(OR(AND(OR(J61=1, J61=0),H61&gt;50),AND(J61&gt;1,J61&lt;6,H61&gt;19,H61&lt;51),AND(J61&gt;5,H61&gt;0,H61&lt;20)),"Médio",IF(OR(AND(J61&gt;1,J61&lt;6,H61&gt;50),AND(J61&gt;5,H61&gt;19,H61&lt;51),AND(J61&gt;5,H61&gt;50)),"Complexo",""))),""))</f>
        <v/>
      </c>
      <c r="N61" s="77" t="str">
        <f aca="false">IF(L61="",M61,IF(M61="",L61,""))</f>
        <v/>
      </c>
      <c r="O61" s="78" t="n">
        <f aca="false">IF(AND(OR(G61="EE",G61="CE"),N61="Simples"),3, IF(AND(OR(G61="EE",G61="CE"),N61="Médio"),4, IF(AND(OR(G61="EE",G61="CE"),N61="Complexo"),6, IF(AND(G61="SE",N61="Simples"),4, IF(AND(G61="SE",N61="Médio"),5, IF(AND(G61="SE",N61="Complexo"),7,0))))))</f>
        <v>0</v>
      </c>
      <c r="P61" s="78" t="n">
        <f aca="false">IF(AND(G61="ALI",M61="Simples"),7, IF(AND(G61="ALI",M61="Médio"),10, IF(AND(G61="ALI",M61="Complexo"),15, IF(AND(G61="AIE",M61="Simples"),5, IF(AND(G61="AIE",M61="Médio"),7, IF(AND(G61="AIE",M61="Complexo"),10,0))))))</f>
        <v>0</v>
      </c>
      <c r="Q61" s="77" t="n">
        <f aca="false">IF(B61&lt;&gt;"Manutenção em interface",IF(B61&lt;&gt;"Desenv., Manutenção e Publicação de Páginas Estáticas",(O61+P61)*C61,C61),C61)</f>
        <v>0</v>
      </c>
      <c r="R61" s="70"/>
      <c r="T61" s="80"/>
      <c r="U61" s="68"/>
      <c r="V61" s="69" t="n">
        <f aca="false">IF(U61&lt;&gt;"",VLOOKUP(U61,'Tipo Projeto'!$A$3:$B$35,2,0),0)</f>
        <v>0</v>
      </c>
      <c r="W61" s="70"/>
      <c r="X61" s="72"/>
      <c r="Y61" s="73"/>
      <c r="Z61" s="74"/>
      <c r="AA61" s="75"/>
      <c r="AB61" s="76" t="str">
        <f aca="false">IF(W61="EE",IF(OR(AND(OR(Z61=1,Z61=0),X61&gt;0,X61&lt;5),AND(OR(Z61=1,Z61=0),X61&gt;4,X61&lt;16),AND(Z61=2,X61&gt;0,X61&lt;5)),"Simples",IF(OR(AND(OR(Z61=1,Z61=0),X61&gt;15),AND(Z61=2,X61&gt;4,X61&lt;16),AND(Z61&gt;2,X61&gt;0,X61&lt;5)),"Médio",IF(OR(AND(Z61=2,X61&gt;15),AND(Z61&gt;2,X61&gt;4,X61&lt;16),AND(Z61&gt;2,X61&gt;15)),"Complexo",""))), IF(OR(W61="CE",W61="SE"),IF(OR(AND(OR(Z61=1,Z61=0),X61&gt;0,X61&lt;6),AND(OR(Z61=1,Z61=0),X61&gt;5,X61&lt;20),AND(Z61&gt;1,Z61&lt;4,X61&gt;0,X61&lt;6)),"Simples",IF(OR(AND(OR(Z61=1,Z61=0),X61&gt;19),AND(Z61&gt;1,Z61&lt;4,X61&gt;5,X61&lt;20),AND(Z61&gt;3,X61&gt;0,X61&lt;6)),"Médio",IF(OR(AND(Z61&gt;1,Z61&lt;4,X61&gt;19),AND(Z61&gt;3,X61&gt;5,X61&lt;20),AND(Z61&gt;3,X61&gt;19)),"Complexo",""))),""))</f>
        <v/>
      </c>
      <c r="AC61" s="71" t="str">
        <f aca="false">IF(W61="ALI",IF(OR(AND(OR(Z61=1,Z61=0),X61&gt;0,X61&lt;20),AND(OR(Z61=1,Z61=0),X61&gt;19,X61&lt;51),AND(Z61&gt;1,Z61&lt;6,X61&gt;0,X61&lt;20)),"Simples",IF(OR(AND(OR(Z61=1,Z61=0),X61&gt;50),AND(Z61&gt;1,Z61&lt;6,X61&gt;19,X61&lt;51),AND(Z61&gt;5,X61&gt;0,X61&lt;20)),"Médio",IF(OR(AND(Z61&gt;1,Z61&lt;6,X61&gt;50),AND(Z61&gt;5,X61&gt;19,X61&lt;51),AND(Z61&gt;5,X61&gt;50)),"Complexo",""))), IF(W61="AIE",IF(OR(AND(OR(Z61=1, Z61=0),X61&gt;0,X61&lt;20),AND(OR(Z61=1, Z61=0),X61&gt;19,X61&lt;51),AND(Z61&gt;1,Z61&lt;6,X61&gt;0,X61&lt;20)),"Simples",IF(OR(AND(OR(Z61=1, Z61=0),X61&gt;50),AND(Z61&gt;1,Z61&lt;6,X61&gt;19,X61&lt;51),AND(Z61&gt;5,X61&gt;0,X61&lt;20)),"Médio",IF(OR(AND(Z61&gt;1,Z61&lt;6,X61&gt;50),AND(Z61&gt;5,X61&gt;19,X61&lt;51),AND(Z61&gt;5,X61&gt;50)),"Complexo",""))),""))</f>
        <v/>
      </c>
      <c r="AD61" s="77" t="str">
        <f aca="false">IF(AB61="",AC61,IF(AC61="",AB61,""))</f>
        <v/>
      </c>
      <c r="AE61" s="78" t="n">
        <f aca="false">IF(AND(OR(W61="EE",W61="CE"),AD61="Simples"),3, IF(AND(OR(W61="EE",W61="CE"),AD61="Médio"),4, IF(AND(OR(W61="EE",W61="CE"),AD61="Complexo"),6, IF(AND(W61="SE",AD61="Simples"),4, IF(AND(W61="SE",AD61="Médio"),5, IF(AND(W61="SE",AD61="Complexo"),7,0))))))</f>
        <v>0</v>
      </c>
      <c r="AF61" s="78" t="n">
        <f aca="false">IF(AND(W61="ALI",AC61="Simples"),7, IF(AND(W61="ALI",AC61="Médio"),10, IF(AND(W61="ALI",AC61="Complexo"),15, IF(AND(W61="AIE",AC61="Simples"),5, IF(AND(W61="AIE",AC61="Médio"),7, IF(AND(W61="AIE",AC61="Complexo"),10,0))))))</f>
        <v>0</v>
      </c>
      <c r="AG61" s="81" t="n">
        <f aca="false">IF(T61="OK",Q61,( IF(U61&lt;&gt;"Manutenção em interface",IF(U61&lt;&gt;"Desenv., Manutenção e Publicação de Páginas Estáticas",(AE61+AF61)*V61,V61),V61)))</f>
        <v>0</v>
      </c>
      <c r="AH61" s="70"/>
      <c r="AJ61" s="70"/>
      <c r="AL61" s="70"/>
      <c r="AM61" s="70" t="str">
        <f aca="false">IF(AG61=0,"",IF(AG61=Q61,"OK","Divergente"))</f>
        <v/>
      </c>
    </row>
    <row r="62" s="79" customFormat="true" ht="14" hidden="false" customHeight="false" outlineLevel="0" collapsed="false">
      <c r="A62" s="67"/>
      <c r="B62" s="68"/>
      <c r="C62" s="69" t="n">
        <f aca="false">IF(B62&lt;&gt;"",VLOOKUP(B62,'Tipo Projeto'!$A$3:$B$35,2,0),0)</f>
        <v>0</v>
      </c>
      <c r="D62" s="70"/>
      <c r="E62" s="70"/>
      <c r="F62" s="71"/>
      <c r="G62" s="70"/>
      <c r="H62" s="72"/>
      <c r="I62" s="73"/>
      <c r="J62" s="74"/>
      <c r="K62" s="75"/>
      <c r="L62" s="76" t="str">
        <f aca="false">IF(G62="EE",IF(OR(AND(OR(J62=1,J62=0),H62&gt;0,H62&lt;5),AND(OR(J62=1,J62=0),H62&gt;4,H62&lt;16),AND(J62=2,H62&gt;0,H62&lt;5)),"Simples",IF(OR(AND(OR(J62=1,J62=0),H62&gt;15),AND(J62=2,H62&gt;4,H62&lt;16),AND(J62&gt;2,H62&gt;0,H62&lt;5)),"Médio",IF(OR(AND(J62=2,H62&gt;15),AND(J62&gt;2,H62&gt;4,H62&lt;16),AND(J62&gt;2,H62&gt;15)),"Complexo",""))), IF(OR(G62="CE",G62="SE"),IF(OR(AND(OR(J62=1,J62=0),H62&gt;0,H62&lt;6),AND(OR(J62=1,J62=0),H62&gt;5,H62&lt;20),AND(J62&gt;1,J62&lt;4,H62&gt;0,H62&lt;6)),"Simples",IF(OR(AND(OR(J62=1,J62=0),H62&gt;19),AND(J62&gt;1,J62&lt;4,H62&gt;5,H62&lt;20),AND(J62&gt;3,H62&gt;0,H62&lt;6)),"Médio",IF(OR(AND(J62&gt;1,J62&lt;4,H62&gt;19),AND(J62&gt;3,H62&gt;5,H62&lt;20),AND(J62&gt;3,H62&gt;19)),"Complexo",""))),""))</f>
        <v/>
      </c>
      <c r="M62" s="71" t="str">
        <f aca="false">IF(G62="ALI",IF(OR(AND(OR(J62=1,J62=0),H62&gt;0,H62&lt;20),AND(OR(J62=1,J62=0),H62&gt;19,H62&lt;51),AND(J62&gt;1,J62&lt;6,H62&gt;0,H62&lt;20)),"Simples",IF(OR(AND(OR(J62=1,J62=0),H62&gt;50),AND(J62&gt;1,J62&lt;6,H62&gt;19,H62&lt;51),AND(J62&gt;5,H62&gt;0,H62&lt;20)),"Médio",IF(OR(AND(J62&gt;1,J62&lt;6,H62&gt;50),AND(J62&gt;5,H62&gt;19,H62&lt;51),AND(J62&gt;5,H62&gt;50)),"Complexo",""))), IF(G62="AIE",IF(OR(AND(OR(J62=1, J62=0),H62&gt;0,H62&lt;20),AND(OR(J62=1, J62=0),H62&gt;19,H62&lt;51),AND(J62&gt;1,J62&lt;6,H62&gt;0,H62&lt;20)),"Simples",IF(OR(AND(OR(J62=1, J62=0),H62&gt;50),AND(J62&gt;1,J62&lt;6,H62&gt;19,H62&lt;51),AND(J62&gt;5,H62&gt;0,H62&lt;20)),"Médio",IF(OR(AND(J62&gt;1,J62&lt;6,H62&gt;50),AND(J62&gt;5,H62&gt;19,H62&lt;51),AND(J62&gt;5,H62&gt;50)),"Complexo",""))),""))</f>
        <v/>
      </c>
      <c r="N62" s="77" t="str">
        <f aca="false">IF(L62="",M62,IF(M62="",L62,""))</f>
        <v/>
      </c>
      <c r="O62" s="78" t="n">
        <f aca="false">IF(AND(OR(G62="EE",G62="CE"),N62="Simples"),3, IF(AND(OR(G62="EE",G62="CE"),N62="Médio"),4, IF(AND(OR(G62="EE",G62="CE"),N62="Complexo"),6, IF(AND(G62="SE",N62="Simples"),4, IF(AND(G62="SE",N62="Médio"),5, IF(AND(G62="SE",N62="Complexo"),7,0))))))</f>
        <v>0</v>
      </c>
      <c r="P62" s="78" t="n">
        <f aca="false">IF(AND(G62="ALI",M62="Simples"),7, IF(AND(G62="ALI",M62="Médio"),10, IF(AND(G62="ALI",M62="Complexo"),15, IF(AND(G62="AIE",M62="Simples"),5, IF(AND(G62="AIE",M62="Médio"),7, IF(AND(G62="AIE",M62="Complexo"),10,0))))))</f>
        <v>0</v>
      </c>
      <c r="Q62" s="77" t="n">
        <f aca="false">IF(B62&lt;&gt;"Manutenção em interface",IF(B62&lt;&gt;"Desenv., Manutenção e Publicação de Páginas Estáticas",(O62+P62)*C62,C62),C62)</f>
        <v>0</v>
      </c>
      <c r="R62" s="70"/>
      <c r="T62" s="80"/>
      <c r="U62" s="68"/>
      <c r="V62" s="69" t="n">
        <f aca="false">IF(U62&lt;&gt;"",VLOOKUP(U62,'Tipo Projeto'!$A$3:$B$35,2,0),0)</f>
        <v>0</v>
      </c>
      <c r="W62" s="70"/>
      <c r="X62" s="72"/>
      <c r="Y62" s="73"/>
      <c r="Z62" s="74"/>
      <c r="AA62" s="75"/>
      <c r="AB62" s="76" t="str">
        <f aca="false">IF(W62="EE",IF(OR(AND(OR(Z62=1,Z62=0),X62&gt;0,X62&lt;5),AND(OR(Z62=1,Z62=0),X62&gt;4,X62&lt;16),AND(Z62=2,X62&gt;0,X62&lt;5)),"Simples",IF(OR(AND(OR(Z62=1,Z62=0),X62&gt;15),AND(Z62=2,X62&gt;4,X62&lt;16),AND(Z62&gt;2,X62&gt;0,X62&lt;5)),"Médio",IF(OR(AND(Z62=2,X62&gt;15),AND(Z62&gt;2,X62&gt;4,X62&lt;16),AND(Z62&gt;2,X62&gt;15)),"Complexo",""))), IF(OR(W62="CE",W62="SE"),IF(OR(AND(OR(Z62=1,Z62=0),X62&gt;0,X62&lt;6),AND(OR(Z62=1,Z62=0),X62&gt;5,X62&lt;20),AND(Z62&gt;1,Z62&lt;4,X62&gt;0,X62&lt;6)),"Simples",IF(OR(AND(OR(Z62=1,Z62=0),X62&gt;19),AND(Z62&gt;1,Z62&lt;4,X62&gt;5,X62&lt;20),AND(Z62&gt;3,X62&gt;0,X62&lt;6)),"Médio",IF(OR(AND(Z62&gt;1,Z62&lt;4,X62&gt;19),AND(Z62&gt;3,X62&gt;5,X62&lt;20),AND(Z62&gt;3,X62&gt;19)),"Complexo",""))),""))</f>
        <v/>
      </c>
      <c r="AC62" s="71" t="str">
        <f aca="false">IF(W62="ALI",IF(OR(AND(OR(Z62=1,Z62=0),X62&gt;0,X62&lt;20),AND(OR(Z62=1,Z62=0),X62&gt;19,X62&lt;51),AND(Z62&gt;1,Z62&lt;6,X62&gt;0,X62&lt;20)),"Simples",IF(OR(AND(OR(Z62=1,Z62=0),X62&gt;50),AND(Z62&gt;1,Z62&lt;6,X62&gt;19,X62&lt;51),AND(Z62&gt;5,X62&gt;0,X62&lt;20)),"Médio",IF(OR(AND(Z62&gt;1,Z62&lt;6,X62&gt;50),AND(Z62&gt;5,X62&gt;19,X62&lt;51),AND(Z62&gt;5,X62&gt;50)),"Complexo",""))), IF(W62="AIE",IF(OR(AND(OR(Z62=1, Z62=0),X62&gt;0,X62&lt;20),AND(OR(Z62=1, Z62=0),X62&gt;19,X62&lt;51),AND(Z62&gt;1,Z62&lt;6,X62&gt;0,X62&lt;20)),"Simples",IF(OR(AND(OR(Z62=1, Z62=0),X62&gt;50),AND(Z62&gt;1,Z62&lt;6,X62&gt;19,X62&lt;51),AND(Z62&gt;5,X62&gt;0,X62&lt;20)),"Médio",IF(OR(AND(Z62&gt;1,Z62&lt;6,X62&gt;50),AND(Z62&gt;5,X62&gt;19,X62&lt;51),AND(Z62&gt;5,X62&gt;50)),"Complexo",""))),""))</f>
        <v/>
      </c>
      <c r="AD62" s="77" t="str">
        <f aca="false">IF(AB62="",AC62,IF(AC62="",AB62,""))</f>
        <v/>
      </c>
      <c r="AE62" s="78" t="n">
        <f aca="false">IF(AND(OR(W62="EE",W62="CE"),AD62="Simples"),3, IF(AND(OR(W62="EE",W62="CE"),AD62="Médio"),4, IF(AND(OR(W62="EE",W62="CE"),AD62="Complexo"),6, IF(AND(W62="SE",AD62="Simples"),4, IF(AND(W62="SE",AD62="Médio"),5, IF(AND(W62="SE",AD62="Complexo"),7,0))))))</f>
        <v>0</v>
      </c>
      <c r="AF62" s="78" t="n">
        <f aca="false">IF(AND(W62="ALI",AC62="Simples"),7, IF(AND(W62="ALI",AC62="Médio"),10, IF(AND(W62="ALI",AC62="Complexo"),15, IF(AND(W62="AIE",AC62="Simples"),5, IF(AND(W62="AIE",AC62="Médio"),7, IF(AND(W62="AIE",AC62="Complexo"),10,0))))))</f>
        <v>0</v>
      </c>
      <c r="AG62" s="81" t="n">
        <f aca="false">IF(T62="OK",Q62,( IF(U62&lt;&gt;"Manutenção em interface",IF(U62&lt;&gt;"Desenv., Manutenção e Publicação de Páginas Estáticas",(AE62+AF62)*V62,V62),V62)))</f>
        <v>0</v>
      </c>
      <c r="AH62" s="70"/>
      <c r="AJ62" s="70"/>
      <c r="AL62" s="70"/>
      <c r="AM62" s="70" t="str">
        <f aca="false">IF(AG62=0,"",IF(AG62=Q62,"OK","Divergente"))</f>
        <v/>
      </c>
    </row>
    <row r="63" s="79" customFormat="true" ht="14" hidden="false" customHeight="false" outlineLevel="0" collapsed="false">
      <c r="A63" s="67"/>
      <c r="B63" s="68"/>
      <c r="C63" s="69" t="n">
        <f aca="false">IF(B63&lt;&gt;"",VLOOKUP(B63,'Tipo Projeto'!$A$3:$B$35,2,0),0)</f>
        <v>0</v>
      </c>
      <c r="D63" s="70"/>
      <c r="E63" s="70"/>
      <c r="F63" s="71"/>
      <c r="G63" s="70"/>
      <c r="H63" s="72"/>
      <c r="I63" s="73"/>
      <c r="J63" s="74"/>
      <c r="K63" s="75"/>
      <c r="L63" s="76" t="str">
        <f aca="false">IF(G63="EE",IF(OR(AND(OR(J63=1,J63=0),H63&gt;0,H63&lt;5),AND(OR(J63=1,J63=0),H63&gt;4,H63&lt;16),AND(J63=2,H63&gt;0,H63&lt;5)),"Simples",IF(OR(AND(OR(J63=1,J63=0),H63&gt;15),AND(J63=2,H63&gt;4,H63&lt;16),AND(J63&gt;2,H63&gt;0,H63&lt;5)),"Médio",IF(OR(AND(J63=2,H63&gt;15),AND(J63&gt;2,H63&gt;4,H63&lt;16),AND(J63&gt;2,H63&gt;15)),"Complexo",""))), IF(OR(G63="CE",G63="SE"),IF(OR(AND(OR(J63=1,J63=0),H63&gt;0,H63&lt;6),AND(OR(J63=1,J63=0),H63&gt;5,H63&lt;20),AND(J63&gt;1,J63&lt;4,H63&gt;0,H63&lt;6)),"Simples",IF(OR(AND(OR(J63=1,J63=0),H63&gt;19),AND(J63&gt;1,J63&lt;4,H63&gt;5,H63&lt;20),AND(J63&gt;3,H63&gt;0,H63&lt;6)),"Médio",IF(OR(AND(J63&gt;1,J63&lt;4,H63&gt;19),AND(J63&gt;3,H63&gt;5,H63&lt;20),AND(J63&gt;3,H63&gt;19)),"Complexo",""))),""))</f>
        <v/>
      </c>
      <c r="M63" s="71" t="str">
        <f aca="false">IF(G63="ALI",IF(OR(AND(OR(J63=1,J63=0),H63&gt;0,H63&lt;20),AND(OR(J63=1,J63=0),H63&gt;19,H63&lt;51),AND(J63&gt;1,J63&lt;6,H63&gt;0,H63&lt;20)),"Simples",IF(OR(AND(OR(J63=1,J63=0),H63&gt;50),AND(J63&gt;1,J63&lt;6,H63&gt;19,H63&lt;51),AND(J63&gt;5,H63&gt;0,H63&lt;20)),"Médio",IF(OR(AND(J63&gt;1,J63&lt;6,H63&gt;50),AND(J63&gt;5,H63&gt;19,H63&lt;51),AND(J63&gt;5,H63&gt;50)),"Complexo",""))), IF(G63="AIE",IF(OR(AND(OR(J63=1, J63=0),H63&gt;0,H63&lt;20),AND(OR(J63=1, J63=0),H63&gt;19,H63&lt;51),AND(J63&gt;1,J63&lt;6,H63&gt;0,H63&lt;20)),"Simples",IF(OR(AND(OR(J63=1, J63=0),H63&gt;50),AND(J63&gt;1,J63&lt;6,H63&gt;19,H63&lt;51),AND(J63&gt;5,H63&gt;0,H63&lt;20)),"Médio",IF(OR(AND(J63&gt;1,J63&lt;6,H63&gt;50),AND(J63&gt;5,H63&gt;19,H63&lt;51),AND(J63&gt;5,H63&gt;50)),"Complexo",""))),""))</f>
        <v/>
      </c>
      <c r="N63" s="77" t="str">
        <f aca="false">IF(L63="",M63,IF(M63="",L63,""))</f>
        <v/>
      </c>
      <c r="O63" s="78" t="n">
        <f aca="false">IF(AND(OR(G63="EE",G63="CE"),N63="Simples"),3, IF(AND(OR(G63="EE",G63="CE"),N63="Médio"),4, IF(AND(OR(G63="EE",G63="CE"),N63="Complexo"),6, IF(AND(G63="SE",N63="Simples"),4, IF(AND(G63="SE",N63="Médio"),5, IF(AND(G63="SE",N63="Complexo"),7,0))))))</f>
        <v>0</v>
      </c>
      <c r="P63" s="78" t="n">
        <f aca="false">IF(AND(G63="ALI",M63="Simples"),7, IF(AND(G63="ALI",M63="Médio"),10, IF(AND(G63="ALI",M63="Complexo"),15, IF(AND(G63="AIE",M63="Simples"),5, IF(AND(G63="AIE",M63="Médio"),7, IF(AND(G63="AIE",M63="Complexo"),10,0))))))</f>
        <v>0</v>
      </c>
      <c r="Q63" s="77" t="n">
        <f aca="false">IF(B63&lt;&gt;"Manutenção em interface",IF(B63&lt;&gt;"Desenv., Manutenção e Publicação de Páginas Estáticas",(O63+P63)*C63,C63),C63)</f>
        <v>0</v>
      </c>
      <c r="R63" s="70"/>
      <c r="T63" s="80"/>
      <c r="U63" s="68"/>
      <c r="V63" s="69" t="n">
        <f aca="false">IF(U63&lt;&gt;"",VLOOKUP(U63,'Tipo Projeto'!$A$3:$B$35,2,0),0)</f>
        <v>0</v>
      </c>
      <c r="W63" s="70"/>
      <c r="X63" s="72"/>
      <c r="Y63" s="73"/>
      <c r="Z63" s="74"/>
      <c r="AA63" s="75"/>
      <c r="AB63" s="76" t="str">
        <f aca="false">IF(W63="EE",IF(OR(AND(OR(Z63=1,Z63=0),X63&gt;0,X63&lt;5),AND(OR(Z63=1,Z63=0),X63&gt;4,X63&lt;16),AND(Z63=2,X63&gt;0,X63&lt;5)),"Simples",IF(OR(AND(OR(Z63=1,Z63=0),X63&gt;15),AND(Z63=2,X63&gt;4,X63&lt;16),AND(Z63&gt;2,X63&gt;0,X63&lt;5)),"Médio",IF(OR(AND(Z63=2,X63&gt;15),AND(Z63&gt;2,X63&gt;4,X63&lt;16),AND(Z63&gt;2,X63&gt;15)),"Complexo",""))), IF(OR(W63="CE",W63="SE"),IF(OR(AND(OR(Z63=1,Z63=0),X63&gt;0,X63&lt;6),AND(OR(Z63=1,Z63=0),X63&gt;5,X63&lt;20),AND(Z63&gt;1,Z63&lt;4,X63&gt;0,X63&lt;6)),"Simples",IF(OR(AND(OR(Z63=1,Z63=0),X63&gt;19),AND(Z63&gt;1,Z63&lt;4,X63&gt;5,X63&lt;20),AND(Z63&gt;3,X63&gt;0,X63&lt;6)),"Médio",IF(OR(AND(Z63&gt;1,Z63&lt;4,X63&gt;19),AND(Z63&gt;3,X63&gt;5,X63&lt;20),AND(Z63&gt;3,X63&gt;19)),"Complexo",""))),""))</f>
        <v/>
      </c>
      <c r="AC63" s="71" t="str">
        <f aca="false">IF(W63="ALI",IF(OR(AND(OR(Z63=1,Z63=0),X63&gt;0,X63&lt;20),AND(OR(Z63=1,Z63=0),X63&gt;19,X63&lt;51),AND(Z63&gt;1,Z63&lt;6,X63&gt;0,X63&lt;20)),"Simples",IF(OR(AND(OR(Z63=1,Z63=0),X63&gt;50),AND(Z63&gt;1,Z63&lt;6,X63&gt;19,X63&lt;51),AND(Z63&gt;5,X63&gt;0,X63&lt;20)),"Médio",IF(OR(AND(Z63&gt;1,Z63&lt;6,X63&gt;50),AND(Z63&gt;5,X63&gt;19,X63&lt;51),AND(Z63&gt;5,X63&gt;50)),"Complexo",""))), IF(W63="AIE",IF(OR(AND(OR(Z63=1, Z63=0),X63&gt;0,X63&lt;20),AND(OR(Z63=1, Z63=0),X63&gt;19,X63&lt;51),AND(Z63&gt;1,Z63&lt;6,X63&gt;0,X63&lt;20)),"Simples",IF(OR(AND(OR(Z63=1, Z63=0),X63&gt;50),AND(Z63&gt;1,Z63&lt;6,X63&gt;19,X63&lt;51),AND(Z63&gt;5,X63&gt;0,X63&lt;20)),"Médio",IF(OR(AND(Z63&gt;1,Z63&lt;6,X63&gt;50),AND(Z63&gt;5,X63&gt;19,X63&lt;51),AND(Z63&gt;5,X63&gt;50)),"Complexo",""))),""))</f>
        <v/>
      </c>
      <c r="AD63" s="77" t="str">
        <f aca="false">IF(AB63="",AC63,IF(AC63="",AB63,""))</f>
        <v/>
      </c>
      <c r="AE63" s="78" t="n">
        <f aca="false">IF(AND(OR(W63="EE",W63="CE"),AD63="Simples"),3, IF(AND(OR(W63="EE",W63="CE"),AD63="Médio"),4, IF(AND(OR(W63="EE",W63="CE"),AD63="Complexo"),6, IF(AND(W63="SE",AD63="Simples"),4, IF(AND(W63="SE",AD63="Médio"),5, IF(AND(W63="SE",AD63="Complexo"),7,0))))))</f>
        <v>0</v>
      </c>
      <c r="AF63" s="78" t="n">
        <f aca="false">IF(AND(W63="ALI",AC63="Simples"),7, IF(AND(W63="ALI",AC63="Médio"),10, IF(AND(W63="ALI",AC63="Complexo"),15, IF(AND(W63="AIE",AC63="Simples"),5, IF(AND(W63="AIE",AC63="Médio"),7, IF(AND(W63="AIE",AC63="Complexo"),10,0))))))</f>
        <v>0</v>
      </c>
      <c r="AG63" s="81" t="n">
        <f aca="false">IF(T63="OK",Q63,( IF(U63&lt;&gt;"Manutenção em interface",IF(U63&lt;&gt;"Desenv., Manutenção e Publicação de Páginas Estáticas",(AE63+AF63)*V63,V63),V63)))</f>
        <v>0</v>
      </c>
      <c r="AH63" s="70"/>
      <c r="AJ63" s="70"/>
      <c r="AL63" s="70"/>
      <c r="AM63" s="70" t="str">
        <f aca="false">IF(AG63=0,"",IF(AG63=Q63,"OK","Divergente"))</f>
        <v/>
      </c>
    </row>
    <row r="64" s="79" customFormat="true" ht="14" hidden="false" customHeight="false" outlineLevel="0" collapsed="false">
      <c r="A64" s="67"/>
      <c r="B64" s="68"/>
      <c r="C64" s="69" t="n">
        <f aca="false">IF(B64&lt;&gt;"",VLOOKUP(B64,'Tipo Projeto'!$A$3:$B$35,2,0),0)</f>
        <v>0</v>
      </c>
      <c r="D64" s="70"/>
      <c r="E64" s="70"/>
      <c r="F64" s="71"/>
      <c r="G64" s="70"/>
      <c r="H64" s="72"/>
      <c r="I64" s="73"/>
      <c r="J64" s="74"/>
      <c r="K64" s="75"/>
      <c r="L64" s="76" t="str">
        <f aca="false">IF(G64="EE",IF(OR(AND(OR(J64=1,J64=0),H64&gt;0,H64&lt;5),AND(OR(J64=1,J64=0),H64&gt;4,H64&lt;16),AND(J64=2,H64&gt;0,H64&lt;5)),"Simples",IF(OR(AND(OR(J64=1,J64=0),H64&gt;15),AND(J64=2,H64&gt;4,H64&lt;16),AND(J64&gt;2,H64&gt;0,H64&lt;5)),"Médio",IF(OR(AND(J64=2,H64&gt;15),AND(J64&gt;2,H64&gt;4,H64&lt;16),AND(J64&gt;2,H64&gt;15)),"Complexo",""))), IF(OR(G64="CE",G64="SE"),IF(OR(AND(OR(J64=1,J64=0),H64&gt;0,H64&lt;6),AND(OR(J64=1,J64=0),H64&gt;5,H64&lt;20),AND(J64&gt;1,J64&lt;4,H64&gt;0,H64&lt;6)),"Simples",IF(OR(AND(OR(J64=1,J64=0),H64&gt;19),AND(J64&gt;1,J64&lt;4,H64&gt;5,H64&lt;20),AND(J64&gt;3,H64&gt;0,H64&lt;6)),"Médio",IF(OR(AND(J64&gt;1,J64&lt;4,H64&gt;19),AND(J64&gt;3,H64&gt;5,H64&lt;20),AND(J64&gt;3,H64&gt;19)),"Complexo",""))),""))</f>
        <v/>
      </c>
      <c r="M64" s="71" t="str">
        <f aca="false">IF(G64="ALI",IF(OR(AND(OR(J64=1,J64=0),H64&gt;0,H64&lt;20),AND(OR(J64=1,J64=0),H64&gt;19,H64&lt;51),AND(J64&gt;1,J64&lt;6,H64&gt;0,H64&lt;20)),"Simples",IF(OR(AND(OR(J64=1,J64=0),H64&gt;50),AND(J64&gt;1,J64&lt;6,H64&gt;19,H64&lt;51),AND(J64&gt;5,H64&gt;0,H64&lt;20)),"Médio",IF(OR(AND(J64&gt;1,J64&lt;6,H64&gt;50),AND(J64&gt;5,H64&gt;19,H64&lt;51),AND(J64&gt;5,H64&gt;50)),"Complexo",""))), IF(G64="AIE",IF(OR(AND(OR(J64=1, J64=0),H64&gt;0,H64&lt;20),AND(OR(J64=1, J64=0),H64&gt;19,H64&lt;51),AND(J64&gt;1,J64&lt;6,H64&gt;0,H64&lt;20)),"Simples",IF(OR(AND(OR(J64=1, J64=0),H64&gt;50),AND(J64&gt;1,J64&lt;6,H64&gt;19,H64&lt;51),AND(J64&gt;5,H64&gt;0,H64&lt;20)),"Médio",IF(OR(AND(J64&gt;1,J64&lt;6,H64&gt;50),AND(J64&gt;5,H64&gt;19,H64&lt;51),AND(J64&gt;5,H64&gt;50)),"Complexo",""))),""))</f>
        <v/>
      </c>
      <c r="N64" s="77" t="str">
        <f aca="false">IF(L64="",M64,IF(M64="",L64,""))</f>
        <v/>
      </c>
      <c r="O64" s="78" t="n">
        <f aca="false">IF(AND(OR(G64="EE",G64="CE"),N64="Simples"),3, IF(AND(OR(G64="EE",G64="CE"),N64="Médio"),4, IF(AND(OR(G64="EE",G64="CE"),N64="Complexo"),6, IF(AND(G64="SE",N64="Simples"),4, IF(AND(G64="SE",N64="Médio"),5, IF(AND(G64="SE",N64="Complexo"),7,0))))))</f>
        <v>0</v>
      </c>
      <c r="P64" s="78" t="n">
        <f aca="false">IF(AND(G64="ALI",M64="Simples"),7, IF(AND(G64="ALI",M64="Médio"),10, IF(AND(G64="ALI",M64="Complexo"),15, IF(AND(G64="AIE",M64="Simples"),5, IF(AND(G64="AIE",M64="Médio"),7, IF(AND(G64="AIE",M64="Complexo"),10,0))))))</f>
        <v>0</v>
      </c>
      <c r="Q64" s="77" t="n">
        <f aca="false">IF(B64&lt;&gt;"Manutenção em interface",IF(B64&lt;&gt;"Desenv., Manutenção e Publicação de Páginas Estáticas",(O64+P64)*C64,C64),C64)</f>
        <v>0</v>
      </c>
      <c r="R64" s="70"/>
      <c r="T64" s="80"/>
      <c r="U64" s="68"/>
      <c r="V64" s="69" t="n">
        <f aca="false">IF(U64&lt;&gt;"",VLOOKUP(U64,'Tipo Projeto'!$A$3:$B$35,2,0),0)</f>
        <v>0</v>
      </c>
      <c r="W64" s="70"/>
      <c r="X64" s="72"/>
      <c r="Y64" s="73"/>
      <c r="Z64" s="74"/>
      <c r="AA64" s="75"/>
      <c r="AB64" s="76" t="str">
        <f aca="false">IF(W64="EE",IF(OR(AND(OR(Z64=1,Z64=0),X64&gt;0,X64&lt;5),AND(OR(Z64=1,Z64=0),X64&gt;4,X64&lt;16),AND(Z64=2,X64&gt;0,X64&lt;5)),"Simples",IF(OR(AND(OR(Z64=1,Z64=0),X64&gt;15),AND(Z64=2,X64&gt;4,X64&lt;16),AND(Z64&gt;2,X64&gt;0,X64&lt;5)),"Médio",IF(OR(AND(Z64=2,X64&gt;15),AND(Z64&gt;2,X64&gt;4,X64&lt;16),AND(Z64&gt;2,X64&gt;15)),"Complexo",""))), IF(OR(W64="CE",W64="SE"),IF(OR(AND(OR(Z64=1,Z64=0),X64&gt;0,X64&lt;6),AND(OR(Z64=1,Z64=0),X64&gt;5,X64&lt;20),AND(Z64&gt;1,Z64&lt;4,X64&gt;0,X64&lt;6)),"Simples",IF(OR(AND(OR(Z64=1,Z64=0),X64&gt;19),AND(Z64&gt;1,Z64&lt;4,X64&gt;5,X64&lt;20),AND(Z64&gt;3,X64&gt;0,X64&lt;6)),"Médio",IF(OR(AND(Z64&gt;1,Z64&lt;4,X64&gt;19),AND(Z64&gt;3,X64&gt;5,X64&lt;20),AND(Z64&gt;3,X64&gt;19)),"Complexo",""))),""))</f>
        <v/>
      </c>
      <c r="AC64" s="71" t="str">
        <f aca="false">IF(W64="ALI",IF(OR(AND(OR(Z64=1,Z64=0),X64&gt;0,X64&lt;20),AND(OR(Z64=1,Z64=0),X64&gt;19,X64&lt;51),AND(Z64&gt;1,Z64&lt;6,X64&gt;0,X64&lt;20)),"Simples",IF(OR(AND(OR(Z64=1,Z64=0),X64&gt;50),AND(Z64&gt;1,Z64&lt;6,X64&gt;19,X64&lt;51),AND(Z64&gt;5,X64&gt;0,X64&lt;20)),"Médio",IF(OR(AND(Z64&gt;1,Z64&lt;6,X64&gt;50),AND(Z64&gt;5,X64&gt;19,X64&lt;51),AND(Z64&gt;5,X64&gt;50)),"Complexo",""))), IF(W64="AIE",IF(OR(AND(OR(Z64=1, Z64=0),X64&gt;0,X64&lt;20),AND(OR(Z64=1, Z64=0),X64&gt;19,X64&lt;51),AND(Z64&gt;1,Z64&lt;6,X64&gt;0,X64&lt;20)),"Simples",IF(OR(AND(OR(Z64=1, Z64=0),X64&gt;50),AND(Z64&gt;1,Z64&lt;6,X64&gt;19,X64&lt;51),AND(Z64&gt;5,X64&gt;0,X64&lt;20)),"Médio",IF(OR(AND(Z64&gt;1,Z64&lt;6,X64&gt;50),AND(Z64&gt;5,X64&gt;19,X64&lt;51),AND(Z64&gt;5,X64&gt;50)),"Complexo",""))),""))</f>
        <v/>
      </c>
      <c r="AD64" s="77" t="str">
        <f aca="false">IF(AB64="",AC64,IF(AC64="",AB64,""))</f>
        <v/>
      </c>
      <c r="AE64" s="78" t="n">
        <f aca="false">IF(AND(OR(W64="EE",W64="CE"),AD64="Simples"),3, IF(AND(OR(W64="EE",W64="CE"),AD64="Médio"),4, IF(AND(OR(W64="EE",W64="CE"),AD64="Complexo"),6, IF(AND(W64="SE",AD64="Simples"),4, IF(AND(W64="SE",AD64="Médio"),5, IF(AND(W64="SE",AD64="Complexo"),7,0))))))</f>
        <v>0</v>
      </c>
      <c r="AF64" s="78" t="n">
        <f aca="false">IF(AND(W64="ALI",AC64="Simples"),7, IF(AND(W64="ALI",AC64="Médio"),10, IF(AND(W64="ALI",AC64="Complexo"),15, IF(AND(W64="AIE",AC64="Simples"),5, IF(AND(W64="AIE",AC64="Médio"),7, IF(AND(W64="AIE",AC64="Complexo"),10,0))))))</f>
        <v>0</v>
      </c>
      <c r="AG64" s="81" t="n">
        <f aca="false">IF(T64="OK",Q64,( IF(U64&lt;&gt;"Manutenção em interface",IF(U64&lt;&gt;"Desenv., Manutenção e Publicação de Páginas Estáticas",(AE64+AF64)*V64,V64),V64)))</f>
        <v>0</v>
      </c>
      <c r="AH64" s="70"/>
      <c r="AJ64" s="70"/>
      <c r="AL64" s="70"/>
      <c r="AM64" s="70" t="str">
        <f aca="false">IF(AG64=0,"",IF(AG64=Q64,"OK","Divergente"))</f>
        <v/>
      </c>
    </row>
    <row r="65" s="79" customFormat="true" ht="14" hidden="false" customHeight="false" outlineLevel="0" collapsed="false">
      <c r="A65" s="67"/>
      <c r="B65" s="68"/>
      <c r="C65" s="69" t="n">
        <f aca="false">IF(B65&lt;&gt;"",VLOOKUP(B65,'Tipo Projeto'!$A$3:$B$35,2,0),0)</f>
        <v>0</v>
      </c>
      <c r="D65" s="70"/>
      <c r="E65" s="70"/>
      <c r="F65" s="71"/>
      <c r="G65" s="70"/>
      <c r="H65" s="72"/>
      <c r="I65" s="73"/>
      <c r="J65" s="74"/>
      <c r="K65" s="75"/>
      <c r="L65" s="76" t="str">
        <f aca="false">IF(G65="EE",IF(OR(AND(OR(J65=1,J65=0),H65&gt;0,H65&lt;5),AND(OR(J65=1,J65=0),H65&gt;4,H65&lt;16),AND(J65=2,H65&gt;0,H65&lt;5)),"Simples",IF(OR(AND(OR(J65=1,J65=0),H65&gt;15),AND(J65=2,H65&gt;4,H65&lt;16),AND(J65&gt;2,H65&gt;0,H65&lt;5)),"Médio",IF(OR(AND(J65=2,H65&gt;15),AND(J65&gt;2,H65&gt;4,H65&lt;16),AND(J65&gt;2,H65&gt;15)),"Complexo",""))), IF(OR(G65="CE",G65="SE"),IF(OR(AND(OR(J65=1,J65=0),H65&gt;0,H65&lt;6),AND(OR(J65=1,J65=0),H65&gt;5,H65&lt;20),AND(J65&gt;1,J65&lt;4,H65&gt;0,H65&lt;6)),"Simples",IF(OR(AND(OR(J65=1,J65=0),H65&gt;19),AND(J65&gt;1,J65&lt;4,H65&gt;5,H65&lt;20),AND(J65&gt;3,H65&gt;0,H65&lt;6)),"Médio",IF(OR(AND(J65&gt;1,J65&lt;4,H65&gt;19),AND(J65&gt;3,H65&gt;5,H65&lt;20),AND(J65&gt;3,H65&gt;19)),"Complexo",""))),""))</f>
        <v/>
      </c>
      <c r="M65" s="71" t="str">
        <f aca="false">IF(G65="ALI",IF(OR(AND(OR(J65=1,J65=0),H65&gt;0,H65&lt;20),AND(OR(J65=1,J65=0),H65&gt;19,H65&lt;51),AND(J65&gt;1,J65&lt;6,H65&gt;0,H65&lt;20)),"Simples",IF(OR(AND(OR(J65=1,J65=0),H65&gt;50),AND(J65&gt;1,J65&lt;6,H65&gt;19,H65&lt;51),AND(J65&gt;5,H65&gt;0,H65&lt;20)),"Médio",IF(OR(AND(J65&gt;1,J65&lt;6,H65&gt;50),AND(J65&gt;5,H65&gt;19,H65&lt;51),AND(J65&gt;5,H65&gt;50)),"Complexo",""))), IF(G65="AIE",IF(OR(AND(OR(J65=1, J65=0),H65&gt;0,H65&lt;20),AND(OR(J65=1, J65=0),H65&gt;19,H65&lt;51),AND(J65&gt;1,J65&lt;6,H65&gt;0,H65&lt;20)),"Simples",IF(OR(AND(OR(J65=1, J65=0),H65&gt;50),AND(J65&gt;1,J65&lt;6,H65&gt;19,H65&lt;51),AND(J65&gt;5,H65&gt;0,H65&lt;20)),"Médio",IF(OR(AND(J65&gt;1,J65&lt;6,H65&gt;50),AND(J65&gt;5,H65&gt;19,H65&lt;51),AND(J65&gt;5,H65&gt;50)),"Complexo",""))),""))</f>
        <v/>
      </c>
      <c r="N65" s="77" t="str">
        <f aca="false">IF(L65="",M65,IF(M65="",L65,""))</f>
        <v/>
      </c>
      <c r="O65" s="78" t="n">
        <f aca="false">IF(AND(OR(G65="EE",G65="CE"),N65="Simples"),3, IF(AND(OR(G65="EE",G65="CE"),N65="Médio"),4, IF(AND(OR(G65="EE",G65="CE"),N65="Complexo"),6, IF(AND(G65="SE",N65="Simples"),4, IF(AND(G65="SE",N65="Médio"),5, IF(AND(G65="SE",N65="Complexo"),7,0))))))</f>
        <v>0</v>
      </c>
      <c r="P65" s="78" t="n">
        <f aca="false">IF(AND(G65="ALI",M65="Simples"),7, IF(AND(G65="ALI",M65="Médio"),10, IF(AND(G65="ALI",M65="Complexo"),15, IF(AND(G65="AIE",M65="Simples"),5, IF(AND(G65="AIE",M65="Médio"),7, IF(AND(G65="AIE",M65="Complexo"),10,0))))))</f>
        <v>0</v>
      </c>
      <c r="Q65" s="77" t="n">
        <f aca="false">IF(B65&lt;&gt;"Manutenção em interface",IF(B65&lt;&gt;"Desenv., Manutenção e Publicação de Páginas Estáticas",(O65+P65)*C65,C65),C65)</f>
        <v>0</v>
      </c>
      <c r="R65" s="70"/>
      <c r="T65" s="80"/>
      <c r="U65" s="68"/>
      <c r="V65" s="69" t="n">
        <f aca="false">IF(U65&lt;&gt;"",VLOOKUP(U65,'Tipo Projeto'!$A$3:$B$35,2,0),0)</f>
        <v>0</v>
      </c>
      <c r="W65" s="70"/>
      <c r="X65" s="72"/>
      <c r="Y65" s="73"/>
      <c r="Z65" s="74"/>
      <c r="AA65" s="75"/>
      <c r="AB65" s="76" t="str">
        <f aca="false">IF(W65="EE",IF(OR(AND(OR(Z65=1,Z65=0),X65&gt;0,X65&lt;5),AND(OR(Z65=1,Z65=0),X65&gt;4,X65&lt;16),AND(Z65=2,X65&gt;0,X65&lt;5)),"Simples",IF(OR(AND(OR(Z65=1,Z65=0),X65&gt;15),AND(Z65=2,X65&gt;4,X65&lt;16),AND(Z65&gt;2,X65&gt;0,X65&lt;5)),"Médio",IF(OR(AND(Z65=2,X65&gt;15),AND(Z65&gt;2,X65&gt;4,X65&lt;16),AND(Z65&gt;2,X65&gt;15)),"Complexo",""))), IF(OR(W65="CE",W65="SE"),IF(OR(AND(OR(Z65=1,Z65=0),X65&gt;0,X65&lt;6),AND(OR(Z65=1,Z65=0),X65&gt;5,X65&lt;20),AND(Z65&gt;1,Z65&lt;4,X65&gt;0,X65&lt;6)),"Simples",IF(OR(AND(OR(Z65=1,Z65=0),X65&gt;19),AND(Z65&gt;1,Z65&lt;4,X65&gt;5,X65&lt;20),AND(Z65&gt;3,X65&gt;0,X65&lt;6)),"Médio",IF(OR(AND(Z65&gt;1,Z65&lt;4,X65&gt;19),AND(Z65&gt;3,X65&gt;5,X65&lt;20),AND(Z65&gt;3,X65&gt;19)),"Complexo",""))),""))</f>
        <v/>
      </c>
      <c r="AC65" s="71" t="str">
        <f aca="false">IF(W65="ALI",IF(OR(AND(OR(Z65=1,Z65=0),X65&gt;0,X65&lt;20),AND(OR(Z65=1,Z65=0),X65&gt;19,X65&lt;51),AND(Z65&gt;1,Z65&lt;6,X65&gt;0,X65&lt;20)),"Simples",IF(OR(AND(OR(Z65=1,Z65=0),X65&gt;50),AND(Z65&gt;1,Z65&lt;6,X65&gt;19,X65&lt;51),AND(Z65&gt;5,X65&gt;0,X65&lt;20)),"Médio",IF(OR(AND(Z65&gt;1,Z65&lt;6,X65&gt;50),AND(Z65&gt;5,X65&gt;19,X65&lt;51),AND(Z65&gt;5,X65&gt;50)),"Complexo",""))), IF(W65="AIE",IF(OR(AND(OR(Z65=1, Z65=0),X65&gt;0,X65&lt;20),AND(OR(Z65=1, Z65=0),X65&gt;19,X65&lt;51),AND(Z65&gt;1,Z65&lt;6,X65&gt;0,X65&lt;20)),"Simples",IF(OR(AND(OR(Z65=1, Z65=0),X65&gt;50),AND(Z65&gt;1,Z65&lt;6,X65&gt;19,X65&lt;51),AND(Z65&gt;5,X65&gt;0,X65&lt;20)),"Médio",IF(OR(AND(Z65&gt;1,Z65&lt;6,X65&gt;50),AND(Z65&gt;5,X65&gt;19,X65&lt;51),AND(Z65&gt;5,X65&gt;50)),"Complexo",""))),""))</f>
        <v/>
      </c>
      <c r="AD65" s="77" t="str">
        <f aca="false">IF(AB65="",AC65,IF(AC65="",AB65,""))</f>
        <v/>
      </c>
      <c r="AE65" s="78" t="n">
        <f aca="false">IF(AND(OR(W65="EE",W65="CE"),AD65="Simples"),3, IF(AND(OR(W65="EE",W65="CE"),AD65="Médio"),4, IF(AND(OR(W65="EE",W65="CE"),AD65="Complexo"),6, IF(AND(W65="SE",AD65="Simples"),4, IF(AND(W65="SE",AD65="Médio"),5, IF(AND(W65="SE",AD65="Complexo"),7,0))))))</f>
        <v>0</v>
      </c>
      <c r="AF65" s="78" t="n">
        <f aca="false">IF(AND(W65="ALI",AC65="Simples"),7, IF(AND(W65="ALI",AC65="Médio"),10, IF(AND(W65="ALI",AC65="Complexo"),15, IF(AND(W65="AIE",AC65="Simples"),5, IF(AND(W65="AIE",AC65="Médio"),7, IF(AND(W65="AIE",AC65="Complexo"),10,0))))))</f>
        <v>0</v>
      </c>
      <c r="AG65" s="81" t="n">
        <f aca="false">IF(T65="OK",Q65,( IF(U65&lt;&gt;"Manutenção em interface",IF(U65&lt;&gt;"Desenv., Manutenção e Publicação de Páginas Estáticas",(AE65+AF65)*V65,V65),V65)))</f>
        <v>0</v>
      </c>
      <c r="AH65" s="70"/>
      <c r="AJ65" s="70"/>
      <c r="AL65" s="70"/>
      <c r="AM65" s="70" t="str">
        <f aca="false">IF(AG65=0,"",IF(AG65=Q65,"OK","Divergente"))</f>
        <v/>
      </c>
    </row>
    <row r="66" s="79" customFormat="true" ht="14" hidden="false" customHeight="false" outlineLevel="0" collapsed="false">
      <c r="A66" s="67"/>
      <c r="B66" s="68"/>
      <c r="C66" s="69" t="n">
        <f aca="false">IF(B66&lt;&gt;"",VLOOKUP(B66,'Tipo Projeto'!$A$3:$B$35,2,0),0)</f>
        <v>0</v>
      </c>
      <c r="D66" s="70"/>
      <c r="E66" s="70"/>
      <c r="F66" s="71"/>
      <c r="G66" s="70"/>
      <c r="H66" s="72"/>
      <c r="I66" s="73"/>
      <c r="J66" s="74"/>
      <c r="K66" s="75"/>
      <c r="L66" s="76" t="str">
        <f aca="false">IF(G66="EE",IF(OR(AND(OR(J66=1,J66=0),H66&gt;0,H66&lt;5),AND(OR(J66=1,J66=0),H66&gt;4,H66&lt;16),AND(J66=2,H66&gt;0,H66&lt;5)),"Simples",IF(OR(AND(OR(J66=1,J66=0),H66&gt;15),AND(J66=2,H66&gt;4,H66&lt;16),AND(J66&gt;2,H66&gt;0,H66&lt;5)),"Médio",IF(OR(AND(J66=2,H66&gt;15),AND(J66&gt;2,H66&gt;4,H66&lt;16),AND(J66&gt;2,H66&gt;15)),"Complexo",""))), IF(OR(G66="CE",G66="SE"),IF(OR(AND(OR(J66=1,J66=0),H66&gt;0,H66&lt;6),AND(OR(J66=1,J66=0),H66&gt;5,H66&lt;20),AND(J66&gt;1,J66&lt;4,H66&gt;0,H66&lt;6)),"Simples",IF(OR(AND(OR(J66=1,J66=0),H66&gt;19),AND(J66&gt;1,J66&lt;4,H66&gt;5,H66&lt;20),AND(J66&gt;3,H66&gt;0,H66&lt;6)),"Médio",IF(OR(AND(J66&gt;1,J66&lt;4,H66&gt;19),AND(J66&gt;3,H66&gt;5,H66&lt;20),AND(J66&gt;3,H66&gt;19)),"Complexo",""))),""))</f>
        <v/>
      </c>
      <c r="M66" s="71" t="str">
        <f aca="false">IF(G66="ALI",IF(OR(AND(OR(J66=1,J66=0),H66&gt;0,H66&lt;20),AND(OR(J66=1,J66=0),H66&gt;19,H66&lt;51),AND(J66&gt;1,J66&lt;6,H66&gt;0,H66&lt;20)),"Simples",IF(OR(AND(OR(J66=1,J66=0),H66&gt;50),AND(J66&gt;1,J66&lt;6,H66&gt;19,H66&lt;51),AND(J66&gt;5,H66&gt;0,H66&lt;20)),"Médio",IF(OR(AND(J66&gt;1,J66&lt;6,H66&gt;50),AND(J66&gt;5,H66&gt;19,H66&lt;51),AND(J66&gt;5,H66&gt;50)),"Complexo",""))), IF(G66="AIE",IF(OR(AND(OR(J66=1, J66=0),H66&gt;0,H66&lt;20),AND(OR(J66=1, J66=0),H66&gt;19,H66&lt;51),AND(J66&gt;1,J66&lt;6,H66&gt;0,H66&lt;20)),"Simples",IF(OR(AND(OR(J66=1, J66=0),H66&gt;50),AND(J66&gt;1,J66&lt;6,H66&gt;19,H66&lt;51),AND(J66&gt;5,H66&gt;0,H66&lt;20)),"Médio",IF(OR(AND(J66&gt;1,J66&lt;6,H66&gt;50),AND(J66&gt;5,H66&gt;19,H66&lt;51),AND(J66&gt;5,H66&gt;50)),"Complexo",""))),""))</f>
        <v/>
      </c>
      <c r="N66" s="77" t="str">
        <f aca="false">IF(L66="",M66,IF(M66="",L66,""))</f>
        <v/>
      </c>
      <c r="O66" s="78" t="n">
        <f aca="false">IF(AND(OR(G66="EE",G66="CE"),N66="Simples"),3, IF(AND(OR(G66="EE",G66="CE"),N66="Médio"),4, IF(AND(OR(G66="EE",G66="CE"),N66="Complexo"),6, IF(AND(G66="SE",N66="Simples"),4, IF(AND(G66="SE",N66="Médio"),5, IF(AND(G66="SE",N66="Complexo"),7,0))))))</f>
        <v>0</v>
      </c>
      <c r="P66" s="78" t="n">
        <f aca="false">IF(AND(G66="ALI",M66="Simples"),7, IF(AND(G66="ALI",M66="Médio"),10, IF(AND(G66="ALI",M66="Complexo"),15, IF(AND(G66="AIE",M66="Simples"),5, IF(AND(G66="AIE",M66="Médio"),7, IF(AND(G66="AIE",M66="Complexo"),10,0))))))</f>
        <v>0</v>
      </c>
      <c r="Q66" s="77" t="n">
        <f aca="false">IF(B66&lt;&gt;"Manutenção em interface",IF(B66&lt;&gt;"Desenv., Manutenção e Publicação de Páginas Estáticas",(O66+P66)*C66,C66),C66)</f>
        <v>0</v>
      </c>
      <c r="R66" s="70"/>
      <c r="T66" s="80"/>
      <c r="U66" s="68"/>
      <c r="V66" s="69" t="n">
        <f aca="false">IF(U66&lt;&gt;"",VLOOKUP(U66,'Tipo Projeto'!$A$3:$B$35,2,0),0)</f>
        <v>0</v>
      </c>
      <c r="W66" s="70"/>
      <c r="X66" s="72"/>
      <c r="Y66" s="73"/>
      <c r="Z66" s="74"/>
      <c r="AA66" s="75"/>
      <c r="AB66" s="76" t="str">
        <f aca="false">IF(W66="EE",IF(OR(AND(OR(Z66=1,Z66=0),X66&gt;0,X66&lt;5),AND(OR(Z66=1,Z66=0),X66&gt;4,X66&lt;16),AND(Z66=2,X66&gt;0,X66&lt;5)),"Simples",IF(OR(AND(OR(Z66=1,Z66=0),X66&gt;15),AND(Z66=2,X66&gt;4,X66&lt;16),AND(Z66&gt;2,X66&gt;0,X66&lt;5)),"Médio",IF(OR(AND(Z66=2,X66&gt;15),AND(Z66&gt;2,X66&gt;4,X66&lt;16),AND(Z66&gt;2,X66&gt;15)),"Complexo",""))), IF(OR(W66="CE",W66="SE"),IF(OR(AND(OR(Z66=1,Z66=0),X66&gt;0,X66&lt;6),AND(OR(Z66=1,Z66=0),X66&gt;5,X66&lt;20),AND(Z66&gt;1,Z66&lt;4,X66&gt;0,X66&lt;6)),"Simples",IF(OR(AND(OR(Z66=1,Z66=0),X66&gt;19),AND(Z66&gt;1,Z66&lt;4,X66&gt;5,X66&lt;20),AND(Z66&gt;3,X66&gt;0,X66&lt;6)),"Médio",IF(OR(AND(Z66&gt;1,Z66&lt;4,X66&gt;19),AND(Z66&gt;3,X66&gt;5,X66&lt;20),AND(Z66&gt;3,X66&gt;19)),"Complexo",""))),""))</f>
        <v/>
      </c>
      <c r="AC66" s="71" t="str">
        <f aca="false">IF(W66="ALI",IF(OR(AND(OR(Z66=1,Z66=0),X66&gt;0,X66&lt;20),AND(OR(Z66=1,Z66=0),X66&gt;19,X66&lt;51),AND(Z66&gt;1,Z66&lt;6,X66&gt;0,X66&lt;20)),"Simples",IF(OR(AND(OR(Z66=1,Z66=0),X66&gt;50),AND(Z66&gt;1,Z66&lt;6,X66&gt;19,X66&lt;51),AND(Z66&gt;5,X66&gt;0,X66&lt;20)),"Médio",IF(OR(AND(Z66&gt;1,Z66&lt;6,X66&gt;50),AND(Z66&gt;5,X66&gt;19,X66&lt;51),AND(Z66&gt;5,X66&gt;50)),"Complexo",""))), IF(W66="AIE",IF(OR(AND(OR(Z66=1, Z66=0),X66&gt;0,X66&lt;20),AND(OR(Z66=1, Z66=0),X66&gt;19,X66&lt;51),AND(Z66&gt;1,Z66&lt;6,X66&gt;0,X66&lt;20)),"Simples",IF(OR(AND(OR(Z66=1, Z66=0),X66&gt;50),AND(Z66&gt;1,Z66&lt;6,X66&gt;19,X66&lt;51),AND(Z66&gt;5,X66&gt;0,X66&lt;20)),"Médio",IF(OR(AND(Z66&gt;1,Z66&lt;6,X66&gt;50),AND(Z66&gt;5,X66&gt;19,X66&lt;51),AND(Z66&gt;5,X66&gt;50)),"Complexo",""))),""))</f>
        <v/>
      </c>
      <c r="AD66" s="77" t="str">
        <f aca="false">IF(AB66="",AC66,IF(AC66="",AB66,""))</f>
        <v/>
      </c>
      <c r="AE66" s="78" t="n">
        <f aca="false">IF(AND(OR(W66="EE",W66="CE"),AD66="Simples"),3, IF(AND(OR(W66="EE",W66="CE"),AD66="Médio"),4, IF(AND(OR(W66="EE",W66="CE"),AD66="Complexo"),6, IF(AND(W66="SE",AD66="Simples"),4, IF(AND(W66="SE",AD66="Médio"),5, IF(AND(W66="SE",AD66="Complexo"),7,0))))))</f>
        <v>0</v>
      </c>
      <c r="AF66" s="78" t="n">
        <f aca="false">IF(AND(W66="ALI",AC66="Simples"),7, IF(AND(W66="ALI",AC66="Médio"),10, IF(AND(W66="ALI",AC66="Complexo"),15, IF(AND(W66="AIE",AC66="Simples"),5, IF(AND(W66="AIE",AC66="Médio"),7, IF(AND(W66="AIE",AC66="Complexo"),10,0))))))</f>
        <v>0</v>
      </c>
      <c r="AG66" s="81" t="n">
        <f aca="false">IF(T66="OK",Q66,( IF(U66&lt;&gt;"Manutenção em interface",IF(U66&lt;&gt;"Desenv., Manutenção e Publicação de Páginas Estáticas",(AE66+AF66)*V66,V66),V66)))</f>
        <v>0</v>
      </c>
      <c r="AH66" s="70"/>
      <c r="AJ66" s="70"/>
      <c r="AL66" s="70"/>
      <c r="AM66" s="70" t="str">
        <f aca="false">IF(AG66=0,"",IF(AG66=Q66,"OK","Divergente"))</f>
        <v/>
      </c>
    </row>
    <row r="67" s="79" customFormat="true" ht="14" hidden="false" customHeight="false" outlineLevel="0" collapsed="false">
      <c r="A67" s="67"/>
      <c r="B67" s="68"/>
      <c r="C67" s="69" t="n">
        <f aca="false">IF(B67&lt;&gt;"",VLOOKUP(B67,'Tipo Projeto'!$A$3:$B$35,2,0),0)</f>
        <v>0</v>
      </c>
      <c r="D67" s="70"/>
      <c r="E67" s="70"/>
      <c r="F67" s="71"/>
      <c r="G67" s="70"/>
      <c r="H67" s="72"/>
      <c r="I67" s="73"/>
      <c r="J67" s="74"/>
      <c r="K67" s="75"/>
      <c r="L67" s="76" t="str">
        <f aca="false">IF(G67="EE",IF(OR(AND(OR(J67=1,J67=0),H67&gt;0,H67&lt;5),AND(OR(J67=1,J67=0),H67&gt;4,H67&lt;16),AND(J67=2,H67&gt;0,H67&lt;5)),"Simples",IF(OR(AND(OR(J67=1,J67=0),H67&gt;15),AND(J67=2,H67&gt;4,H67&lt;16),AND(J67&gt;2,H67&gt;0,H67&lt;5)),"Médio",IF(OR(AND(J67=2,H67&gt;15),AND(J67&gt;2,H67&gt;4,H67&lt;16),AND(J67&gt;2,H67&gt;15)),"Complexo",""))), IF(OR(G67="CE",G67="SE"),IF(OR(AND(OR(J67=1,J67=0),H67&gt;0,H67&lt;6),AND(OR(J67=1,J67=0),H67&gt;5,H67&lt;20),AND(J67&gt;1,J67&lt;4,H67&gt;0,H67&lt;6)),"Simples",IF(OR(AND(OR(J67=1,J67=0),H67&gt;19),AND(J67&gt;1,J67&lt;4,H67&gt;5,H67&lt;20),AND(J67&gt;3,H67&gt;0,H67&lt;6)),"Médio",IF(OR(AND(J67&gt;1,J67&lt;4,H67&gt;19),AND(J67&gt;3,H67&gt;5,H67&lt;20),AND(J67&gt;3,H67&gt;19)),"Complexo",""))),""))</f>
        <v/>
      </c>
      <c r="M67" s="71" t="str">
        <f aca="false">IF(G67="ALI",IF(OR(AND(OR(J67=1,J67=0),H67&gt;0,H67&lt;20),AND(OR(J67=1,J67=0),H67&gt;19,H67&lt;51),AND(J67&gt;1,J67&lt;6,H67&gt;0,H67&lt;20)),"Simples",IF(OR(AND(OR(J67=1,J67=0),H67&gt;50),AND(J67&gt;1,J67&lt;6,H67&gt;19,H67&lt;51),AND(J67&gt;5,H67&gt;0,H67&lt;20)),"Médio",IF(OR(AND(J67&gt;1,J67&lt;6,H67&gt;50),AND(J67&gt;5,H67&gt;19,H67&lt;51),AND(J67&gt;5,H67&gt;50)),"Complexo",""))), IF(G67="AIE",IF(OR(AND(OR(J67=1, J67=0),H67&gt;0,H67&lt;20),AND(OR(J67=1, J67=0),H67&gt;19,H67&lt;51),AND(J67&gt;1,J67&lt;6,H67&gt;0,H67&lt;20)),"Simples",IF(OR(AND(OR(J67=1, J67=0),H67&gt;50),AND(J67&gt;1,J67&lt;6,H67&gt;19,H67&lt;51),AND(J67&gt;5,H67&gt;0,H67&lt;20)),"Médio",IF(OR(AND(J67&gt;1,J67&lt;6,H67&gt;50),AND(J67&gt;5,H67&gt;19,H67&lt;51),AND(J67&gt;5,H67&gt;50)),"Complexo",""))),""))</f>
        <v/>
      </c>
      <c r="N67" s="77" t="str">
        <f aca="false">IF(L67="",M67,IF(M67="",L67,""))</f>
        <v/>
      </c>
      <c r="O67" s="78" t="n">
        <f aca="false">IF(AND(OR(G67="EE",G67="CE"),N67="Simples"),3, IF(AND(OR(G67="EE",G67="CE"),N67="Médio"),4, IF(AND(OR(G67="EE",G67="CE"),N67="Complexo"),6, IF(AND(G67="SE",N67="Simples"),4, IF(AND(G67="SE",N67="Médio"),5, IF(AND(G67="SE",N67="Complexo"),7,0))))))</f>
        <v>0</v>
      </c>
      <c r="P67" s="78" t="n">
        <f aca="false">IF(AND(G67="ALI",M67="Simples"),7, IF(AND(G67="ALI",M67="Médio"),10, IF(AND(G67="ALI",M67="Complexo"),15, IF(AND(G67="AIE",M67="Simples"),5, IF(AND(G67="AIE",M67="Médio"),7, IF(AND(G67="AIE",M67="Complexo"),10,0))))))</f>
        <v>0</v>
      </c>
      <c r="Q67" s="77" t="n">
        <f aca="false">IF(B67&lt;&gt;"Manutenção em interface",IF(B67&lt;&gt;"Desenv., Manutenção e Publicação de Páginas Estáticas",(O67+P67)*C67,C67),C67)</f>
        <v>0</v>
      </c>
      <c r="R67" s="70"/>
      <c r="T67" s="80"/>
      <c r="U67" s="68"/>
      <c r="V67" s="69" t="n">
        <f aca="false">IF(U67&lt;&gt;"",VLOOKUP(U67,'Tipo Projeto'!$A$3:$B$35,2,0),0)</f>
        <v>0</v>
      </c>
      <c r="W67" s="70"/>
      <c r="X67" s="72"/>
      <c r="Y67" s="73"/>
      <c r="Z67" s="74"/>
      <c r="AA67" s="75"/>
      <c r="AB67" s="76" t="str">
        <f aca="false">IF(W67="EE",IF(OR(AND(OR(Z67=1,Z67=0),X67&gt;0,X67&lt;5),AND(OR(Z67=1,Z67=0),X67&gt;4,X67&lt;16),AND(Z67=2,X67&gt;0,X67&lt;5)),"Simples",IF(OR(AND(OR(Z67=1,Z67=0),X67&gt;15),AND(Z67=2,X67&gt;4,X67&lt;16),AND(Z67&gt;2,X67&gt;0,X67&lt;5)),"Médio",IF(OR(AND(Z67=2,X67&gt;15),AND(Z67&gt;2,X67&gt;4,X67&lt;16),AND(Z67&gt;2,X67&gt;15)),"Complexo",""))), IF(OR(W67="CE",W67="SE"),IF(OR(AND(OR(Z67=1,Z67=0),X67&gt;0,X67&lt;6),AND(OR(Z67=1,Z67=0),X67&gt;5,X67&lt;20),AND(Z67&gt;1,Z67&lt;4,X67&gt;0,X67&lt;6)),"Simples",IF(OR(AND(OR(Z67=1,Z67=0),X67&gt;19),AND(Z67&gt;1,Z67&lt;4,X67&gt;5,X67&lt;20),AND(Z67&gt;3,X67&gt;0,X67&lt;6)),"Médio",IF(OR(AND(Z67&gt;1,Z67&lt;4,X67&gt;19),AND(Z67&gt;3,X67&gt;5,X67&lt;20),AND(Z67&gt;3,X67&gt;19)),"Complexo",""))),""))</f>
        <v/>
      </c>
      <c r="AC67" s="71" t="str">
        <f aca="false">IF(W67="ALI",IF(OR(AND(OR(Z67=1,Z67=0),X67&gt;0,X67&lt;20),AND(OR(Z67=1,Z67=0),X67&gt;19,X67&lt;51),AND(Z67&gt;1,Z67&lt;6,X67&gt;0,X67&lt;20)),"Simples",IF(OR(AND(OR(Z67=1,Z67=0),X67&gt;50),AND(Z67&gt;1,Z67&lt;6,X67&gt;19,X67&lt;51),AND(Z67&gt;5,X67&gt;0,X67&lt;20)),"Médio",IF(OR(AND(Z67&gt;1,Z67&lt;6,X67&gt;50),AND(Z67&gt;5,X67&gt;19,X67&lt;51),AND(Z67&gt;5,X67&gt;50)),"Complexo",""))), IF(W67="AIE",IF(OR(AND(OR(Z67=1, Z67=0),X67&gt;0,X67&lt;20),AND(OR(Z67=1, Z67=0),X67&gt;19,X67&lt;51),AND(Z67&gt;1,Z67&lt;6,X67&gt;0,X67&lt;20)),"Simples",IF(OR(AND(OR(Z67=1, Z67=0),X67&gt;50),AND(Z67&gt;1,Z67&lt;6,X67&gt;19,X67&lt;51),AND(Z67&gt;5,X67&gt;0,X67&lt;20)),"Médio",IF(OR(AND(Z67&gt;1,Z67&lt;6,X67&gt;50),AND(Z67&gt;5,X67&gt;19,X67&lt;51),AND(Z67&gt;5,X67&gt;50)),"Complexo",""))),""))</f>
        <v/>
      </c>
      <c r="AD67" s="77" t="str">
        <f aca="false">IF(AB67="",AC67,IF(AC67="",AB67,""))</f>
        <v/>
      </c>
      <c r="AE67" s="78" t="n">
        <f aca="false">IF(AND(OR(W67="EE",W67="CE"),AD67="Simples"),3, IF(AND(OR(W67="EE",W67="CE"),AD67="Médio"),4, IF(AND(OR(W67="EE",W67="CE"),AD67="Complexo"),6, IF(AND(W67="SE",AD67="Simples"),4, IF(AND(W67="SE",AD67="Médio"),5, IF(AND(W67="SE",AD67="Complexo"),7,0))))))</f>
        <v>0</v>
      </c>
      <c r="AF67" s="78" t="n">
        <f aca="false">IF(AND(W67="ALI",AC67="Simples"),7, IF(AND(W67="ALI",AC67="Médio"),10, IF(AND(W67="ALI",AC67="Complexo"),15, IF(AND(W67="AIE",AC67="Simples"),5, IF(AND(W67="AIE",AC67="Médio"),7, IF(AND(W67="AIE",AC67="Complexo"),10,0))))))</f>
        <v>0</v>
      </c>
      <c r="AG67" s="81" t="n">
        <f aca="false">IF(T67="OK",Q67,( IF(U67&lt;&gt;"Manutenção em interface",IF(U67&lt;&gt;"Desenv., Manutenção e Publicação de Páginas Estáticas",(AE67+AF67)*V67,V67),V67)))</f>
        <v>0</v>
      </c>
      <c r="AH67" s="70"/>
      <c r="AJ67" s="70"/>
      <c r="AL67" s="70"/>
      <c r="AM67" s="70" t="str">
        <f aca="false">IF(AG67=0,"",IF(AG67=Q67,"OK","Divergente"))</f>
        <v/>
      </c>
    </row>
    <row r="68" s="79" customFormat="true" ht="14" hidden="false" customHeight="false" outlineLevel="0" collapsed="false">
      <c r="A68" s="67"/>
      <c r="B68" s="68"/>
      <c r="C68" s="69" t="n">
        <f aca="false">IF(B68&lt;&gt;"",VLOOKUP(B68,'Tipo Projeto'!$A$3:$B$35,2,0),0)</f>
        <v>0</v>
      </c>
      <c r="D68" s="70"/>
      <c r="E68" s="70"/>
      <c r="F68" s="71"/>
      <c r="G68" s="70"/>
      <c r="H68" s="72"/>
      <c r="I68" s="73"/>
      <c r="J68" s="74"/>
      <c r="K68" s="75"/>
      <c r="L68" s="76" t="str">
        <f aca="false">IF(G68="EE",IF(OR(AND(OR(J68=1,J68=0),H68&gt;0,H68&lt;5),AND(OR(J68=1,J68=0),H68&gt;4,H68&lt;16),AND(J68=2,H68&gt;0,H68&lt;5)),"Simples",IF(OR(AND(OR(J68=1,J68=0),H68&gt;15),AND(J68=2,H68&gt;4,H68&lt;16),AND(J68&gt;2,H68&gt;0,H68&lt;5)),"Médio",IF(OR(AND(J68=2,H68&gt;15),AND(J68&gt;2,H68&gt;4,H68&lt;16),AND(J68&gt;2,H68&gt;15)),"Complexo",""))), IF(OR(G68="CE",G68="SE"),IF(OR(AND(OR(J68=1,J68=0),H68&gt;0,H68&lt;6),AND(OR(J68=1,J68=0),H68&gt;5,H68&lt;20),AND(J68&gt;1,J68&lt;4,H68&gt;0,H68&lt;6)),"Simples",IF(OR(AND(OR(J68=1,J68=0),H68&gt;19),AND(J68&gt;1,J68&lt;4,H68&gt;5,H68&lt;20),AND(J68&gt;3,H68&gt;0,H68&lt;6)),"Médio",IF(OR(AND(J68&gt;1,J68&lt;4,H68&gt;19),AND(J68&gt;3,H68&gt;5,H68&lt;20),AND(J68&gt;3,H68&gt;19)),"Complexo",""))),""))</f>
        <v/>
      </c>
      <c r="M68" s="71" t="str">
        <f aca="false">IF(G68="ALI",IF(OR(AND(OR(J68=1,J68=0),H68&gt;0,H68&lt;20),AND(OR(J68=1,J68=0),H68&gt;19,H68&lt;51),AND(J68&gt;1,J68&lt;6,H68&gt;0,H68&lt;20)),"Simples",IF(OR(AND(OR(J68=1,J68=0),H68&gt;50),AND(J68&gt;1,J68&lt;6,H68&gt;19,H68&lt;51),AND(J68&gt;5,H68&gt;0,H68&lt;20)),"Médio",IF(OR(AND(J68&gt;1,J68&lt;6,H68&gt;50),AND(J68&gt;5,H68&gt;19,H68&lt;51),AND(J68&gt;5,H68&gt;50)),"Complexo",""))), IF(G68="AIE",IF(OR(AND(OR(J68=1, J68=0),H68&gt;0,H68&lt;20),AND(OR(J68=1, J68=0),H68&gt;19,H68&lt;51),AND(J68&gt;1,J68&lt;6,H68&gt;0,H68&lt;20)),"Simples",IF(OR(AND(OR(J68=1, J68=0),H68&gt;50),AND(J68&gt;1,J68&lt;6,H68&gt;19,H68&lt;51),AND(J68&gt;5,H68&gt;0,H68&lt;20)),"Médio",IF(OR(AND(J68&gt;1,J68&lt;6,H68&gt;50),AND(J68&gt;5,H68&gt;19,H68&lt;51),AND(J68&gt;5,H68&gt;50)),"Complexo",""))),""))</f>
        <v/>
      </c>
      <c r="N68" s="77" t="str">
        <f aca="false">IF(L68="",M68,IF(M68="",L68,""))</f>
        <v/>
      </c>
      <c r="O68" s="78" t="n">
        <f aca="false">IF(AND(OR(G68="EE",G68="CE"),N68="Simples"),3, IF(AND(OR(G68="EE",G68="CE"),N68="Médio"),4, IF(AND(OR(G68="EE",G68="CE"),N68="Complexo"),6, IF(AND(G68="SE",N68="Simples"),4, IF(AND(G68="SE",N68="Médio"),5, IF(AND(G68="SE",N68="Complexo"),7,0))))))</f>
        <v>0</v>
      </c>
      <c r="P68" s="78" t="n">
        <f aca="false">IF(AND(G68="ALI",M68="Simples"),7, IF(AND(G68="ALI",M68="Médio"),10, IF(AND(G68="ALI",M68="Complexo"),15, IF(AND(G68="AIE",M68="Simples"),5, IF(AND(G68="AIE",M68="Médio"),7, IF(AND(G68="AIE",M68="Complexo"),10,0))))))</f>
        <v>0</v>
      </c>
      <c r="Q68" s="77" t="n">
        <f aca="false">IF(B68&lt;&gt;"Manutenção em interface",IF(B68&lt;&gt;"Desenv., Manutenção e Publicação de Páginas Estáticas",(O68+P68)*C68,C68),C68)</f>
        <v>0</v>
      </c>
      <c r="R68" s="70"/>
      <c r="T68" s="80"/>
      <c r="U68" s="68"/>
      <c r="V68" s="69" t="n">
        <f aca="false">IF(U68&lt;&gt;"",VLOOKUP(U68,'Tipo Projeto'!$A$3:$B$35,2,0),0)</f>
        <v>0</v>
      </c>
      <c r="W68" s="70"/>
      <c r="X68" s="72"/>
      <c r="Y68" s="73"/>
      <c r="Z68" s="74"/>
      <c r="AA68" s="75"/>
      <c r="AB68" s="76" t="str">
        <f aca="false">IF(W68="EE",IF(OR(AND(OR(Z68=1,Z68=0),X68&gt;0,X68&lt;5),AND(OR(Z68=1,Z68=0),X68&gt;4,X68&lt;16),AND(Z68=2,X68&gt;0,X68&lt;5)),"Simples",IF(OR(AND(OR(Z68=1,Z68=0),X68&gt;15),AND(Z68=2,X68&gt;4,X68&lt;16),AND(Z68&gt;2,X68&gt;0,X68&lt;5)),"Médio",IF(OR(AND(Z68=2,X68&gt;15),AND(Z68&gt;2,X68&gt;4,X68&lt;16),AND(Z68&gt;2,X68&gt;15)),"Complexo",""))), IF(OR(W68="CE",W68="SE"),IF(OR(AND(OR(Z68=1,Z68=0),X68&gt;0,X68&lt;6),AND(OR(Z68=1,Z68=0),X68&gt;5,X68&lt;20),AND(Z68&gt;1,Z68&lt;4,X68&gt;0,X68&lt;6)),"Simples",IF(OR(AND(OR(Z68=1,Z68=0),X68&gt;19),AND(Z68&gt;1,Z68&lt;4,X68&gt;5,X68&lt;20),AND(Z68&gt;3,X68&gt;0,X68&lt;6)),"Médio",IF(OR(AND(Z68&gt;1,Z68&lt;4,X68&gt;19),AND(Z68&gt;3,X68&gt;5,X68&lt;20),AND(Z68&gt;3,X68&gt;19)),"Complexo",""))),""))</f>
        <v/>
      </c>
      <c r="AC68" s="71" t="str">
        <f aca="false">IF(W68="ALI",IF(OR(AND(OR(Z68=1,Z68=0),X68&gt;0,X68&lt;20),AND(OR(Z68=1,Z68=0),X68&gt;19,X68&lt;51),AND(Z68&gt;1,Z68&lt;6,X68&gt;0,X68&lt;20)),"Simples",IF(OR(AND(OR(Z68=1,Z68=0),X68&gt;50),AND(Z68&gt;1,Z68&lt;6,X68&gt;19,X68&lt;51),AND(Z68&gt;5,X68&gt;0,X68&lt;20)),"Médio",IF(OR(AND(Z68&gt;1,Z68&lt;6,X68&gt;50),AND(Z68&gt;5,X68&gt;19,X68&lt;51),AND(Z68&gt;5,X68&gt;50)),"Complexo",""))), IF(W68="AIE",IF(OR(AND(OR(Z68=1, Z68=0),X68&gt;0,X68&lt;20),AND(OR(Z68=1, Z68=0),X68&gt;19,X68&lt;51),AND(Z68&gt;1,Z68&lt;6,X68&gt;0,X68&lt;20)),"Simples",IF(OR(AND(OR(Z68=1, Z68=0),X68&gt;50),AND(Z68&gt;1,Z68&lt;6,X68&gt;19,X68&lt;51),AND(Z68&gt;5,X68&gt;0,X68&lt;20)),"Médio",IF(OR(AND(Z68&gt;1,Z68&lt;6,X68&gt;50),AND(Z68&gt;5,X68&gt;19,X68&lt;51),AND(Z68&gt;5,X68&gt;50)),"Complexo",""))),""))</f>
        <v/>
      </c>
      <c r="AD68" s="77" t="str">
        <f aca="false">IF(AB68="",AC68,IF(AC68="",AB68,""))</f>
        <v/>
      </c>
      <c r="AE68" s="78" t="n">
        <f aca="false">IF(AND(OR(W68="EE",W68="CE"),AD68="Simples"),3, IF(AND(OR(W68="EE",W68="CE"),AD68="Médio"),4, IF(AND(OR(W68="EE",W68="CE"),AD68="Complexo"),6, IF(AND(W68="SE",AD68="Simples"),4, IF(AND(W68="SE",AD68="Médio"),5, IF(AND(W68="SE",AD68="Complexo"),7,0))))))</f>
        <v>0</v>
      </c>
      <c r="AF68" s="78" t="n">
        <f aca="false">IF(AND(W68="ALI",AC68="Simples"),7, IF(AND(W68="ALI",AC68="Médio"),10, IF(AND(W68="ALI",AC68="Complexo"),15, IF(AND(W68="AIE",AC68="Simples"),5, IF(AND(W68="AIE",AC68="Médio"),7, IF(AND(W68="AIE",AC68="Complexo"),10,0))))))</f>
        <v>0</v>
      </c>
      <c r="AG68" s="81" t="n">
        <f aca="false">IF(T68="OK",Q68,( IF(U68&lt;&gt;"Manutenção em interface",IF(U68&lt;&gt;"Desenv., Manutenção e Publicação de Páginas Estáticas",(AE68+AF68)*V68,V68),V68)))</f>
        <v>0</v>
      </c>
      <c r="AH68" s="70"/>
      <c r="AJ68" s="70"/>
      <c r="AL68" s="70"/>
      <c r="AM68" s="70" t="str">
        <f aca="false">IF(AG68=0,"",IF(AG68=Q68,"OK","Divergente"))</f>
        <v/>
      </c>
    </row>
    <row r="69" s="79" customFormat="true" ht="14" hidden="false" customHeight="false" outlineLevel="0" collapsed="false">
      <c r="A69" s="67"/>
      <c r="B69" s="68"/>
      <c r="C69" s="69" t="n">
        <f aca="false">IF(B69&lt;&gt;"",VLOOKUP(B69,'Tipo Projeto'!$A$3:$B$35,2,0),0)</f>
        <v>0</v>
      </c>
      <c r="D69" s="70"/>
      <c r="E69" s="70"/>
      <c r="F69" s="71"/>
      <c r="G69" s="70"/>
      <c r="H69" s="72"/>
      <c r="I69" s="73"/>
      <c r="J69" s="74"/>
      <c r="K69" s="75"/>
      <c r="L69" s="76" t="str">
        <f aca="false">IF(G69="EE",IF(OR(AND(OR(J69=1,J69=0),H69&gt;0,H69&lt;5),AND(OR(J69=1,J69=0),H69&gt;4,H69&lt;16),AND(J69=2,H69&gt;0,H69&lt;5)),"Simples",IF(OR(AND(OR(J69=1,J69=0),H69&gt;15),AND(J69=2,H69&gt;4,H69&lt;16),AND(J69&gt;2,H69&gt;0,H69&lt;5)),"Médio",IF(OR(AND(J69=2,H69&gt;15),AND(J69&gt;2,H69&gt;4,H69&lt;16),AND(J69&gt;2,H69&gt;15)),"Complexo",""))), IF(OR(G69="CE",G69="SE"),IF(OR(AND(OR(J69=1,J69=0),H69&gt;0,H69&lt;6),AND(OR(J69=1,J69=0),H69&gt;5,H69&lt;20),AND(J69&gt;1,J69&lt;4,H69&gt;0,H69&lt;6)),"Simples",IF(OR(AND(OR(J69=1,J69=0),H69&gt;19),AND(J69&gt;1,J69&lt;4,H69&gt;5,H69&lt;20),AND(J69&gt;3,H69&gt;0,H69&lt;6)),"Médio",IF(OR(AND(J69&gt;1,J69&lt;4,H69&gt;19),AND(J69&gt;3,H69&gt;5,H69&lt;20),AND(J69&gt;3,H69&gt;19)),"Complexo",""))),""))</f>
        <v/>
      </c>
      <c r="M69" s="71" t="str">
        <f aca="false">IF(G69="ALI",IF(OR(AND(OR(J69=1,J69=0),H69&gt;0,H69&lt;20),AND(OR(J69=1,J69=0),H69&gt;19,H69&lt;51),AND(J69&gt;1,J69&lt;6,H69&gt;0,H69&lt;20)),"Simples",IF(OR(AND(OR(J69=1,J69=0),H69&gt;50),AND(J69&gt;1,J69&lt;6,H69&gt;19,H69&lt;51),AND(J69&gt;5,H69&gt;0,H69&lt;20)),"Médio",IF(OR(AND(J69&gt;1,J69&lt;6,H69&gt;50),AND(J69&gt;5,H69&gt;19,H69&lt;51),AND(J69&gt;5,H69&gt;50)),"Complexo",""))), IF(G69="AIE",IF(OR(AND(OR(J69=1, J69=0),H69&gt;0,H69&lt;20),AND(OR(J69=1, J69=0),H69&gt;19,H69&lt;51),AND(J69&gt;1,J69&lt;6,H69&gt;0,H69&lt;20)),"Simples",IF(OR(AND(OR(J69=1, J69=0),H69&gt;50),AND(J69&gt;1,J69&lt;6,H69&gt;19,H69&lt;51),AND(J69&gt;5,H69&gt;0,H69&lt;20)),"Médio",IF(OR(AND(J69&gt;1,J69&lt;6,H69&gt;50),AND(J69&gt;5,H69&gt;19,H69&lt;51),AND(J69&gt;5,H69&gt;50)),"Complexo",""))),""))</f>
        <v/>
      </c>
      <c r="N69" s="77" t="str">
        <f aca="false">IF(L69="",M69,IF(M69="",L69,""))</f>
        <v/>
      </c>
      <c r="O69" s="78" t="n">
        <f aca="false">IF(AND(OR(G69="EE",G69="CE"),N69="Simples"),3, IF(AND(OR(G69="EE",G69="CE"),N69="Médio"),4, IF(AND(OR(G69="EE",G69="CE"),N69="Complexo"),6, IF(AND(G69="SE",N69="Simples"),4, IF(AND(G69="SE",N69="Médio"),5, IF(AND(G69="SE",N69="Complexo"),7,0))))))</f>
        <v>0</v>
      </c>
      <c r="P69" s="78" t="n">
        <f aca="false">IF(AND(G69="ALI",M69="Simples"),7, IF(AND(G69="ALI",M69="Médio"),10, IF(AND(G69="ALI",M69="Complexo"),15, IF(AND(G69="AIE",M69="Simples"),5, IF(AND(G69="AIE",M69="Médio"),7, IF(AND(G69="AIE",M69="Complexo"),10,0))))))</f>
        <v>0</v>
      </c>
      <c r="Q69" s="77" t="n">
        <f aca="false">IF(B69&lt;&gt;"Manutenção em interface",IF(B69&lt;&gt;"Desenv., Manutenção e Publicação de Páginas Estáticas",(O69+P69)*C69,C69),C69)</f>
        <v>0</v>
      </c>
      <c r="R69" s="70"/>
      <c r="T69" s="80"/>
      <c r="U69" s="68"/>
      <c r="V69" s="69" t="n">
        <f aca="false">IF(U69&lt;&gt;"",VLOOKUP(U69,'Tipo Projeto'!$A$3:$B$35,2,0),0)</f>
        <v>0</v>
      </c>
      <c r="W69" s="70"/>
      <c r="X69" s="72"/>
      <c r="Y69" s="73"/>
      <c r="Z69" s="74"/>
      <c r="AA69" s="75"/>
      <c r="AB69" s="76" t="str">
        <f aca="false">IF(W69="EE",IF(OR(AND(OR(Z69=1,Z69=0),X69&gt;0,X69&lt;5),AND(OR(Z69=1,Z69=0),X69&gt;4,X69&lt;16),AND(Z69=2,X69&gt;0,X69&lt;5)),"Simples",IF(OR(AND(OR(Z69=1,Z69=0),X69&gt;15),AND(Z69=2,X69&gt;4,X69&lt;16),AND(Z69&gt;2,X69&gt;0,X69&lt;5)),"Médio",IF(OR(AND(Z69=2,X69&gt;15),AND(Z69&gt;2,X69&gt;4,X69&lt;16),AND(Z69&gt;2,X69&gt;15)),"Complexo",""))), IF(OR(W69="CE",W69="SE"),IF(OR(AND(OR(Z69=1,Z69=0),X69&gt;0,X69&lt;6),AND(OR(Z69=1,Z69=0),X69&gt;5,X69&lt;20),AND(Z69&gt;1,Z69&lt;4,X69&gt;0,X69&lt;6)),"Simples",IF(OR(AND(OR(Z69=1,Z69=0),X69&gt;19),AND(Z69&gt;1,Z69&lt;4,X69&gt;5,X69&lt;20),AND(Z69&gt;3,X69&gt;0,X69&lt;6)),"Médio",IF(OR(AND(Z69&gt;1,Z69&lt;4,X69&gt;19),AND(Z69&gt;3,X69&gt;5,X69&lt;20),AND(Z69&gt;3,X69&gt;19)),"Complexo",""))),""))</f>
        <v/>
      </c>
      <c r="AC69" s="71" t="str">
        <f aca="false">IF(W69="ALI",IF(OR(AND(OR(Z69=1,Z69=0),X69&gt;0,X69&lt;20),AND(OR(Z69=1,Z69=0),X69&gt;19,X69&lt;51),AND(Z69&gt;1,Z69&lt;6,X69&gt;0,X69&lt;20)),"Simples",IF(OR(AND(OR(Z69=1,Z69=0),X69&gt;50),AND(Z69&gt;1,Z69&lt;6,X69&gt;19,X69&lt;51),AND(Z69&gt;5,X69&gt;0,X69&lt;20)),"Médio",IF(OR(AND(Z69&gt;1,Z69&lt;6,X69&gt;50),AND(Z69&gt;5,X69&gt;19,X69&lt;51),AND(Z69&gt;5,X69&gt;50)),"Complexo",""))), IF(W69="AIE",IF(OR(AND(OR(Z69=1, Z69=0),X69&gt;0,X69&lt;20),AND(OR(Z69=1, Z69=0),X69&gt;19,X69&lt;51),AND(Z69&gt;1,Z69&lt;6,X69&gt;0,X69&lt;20)),"Simples",IF(OR(AND(OR(Z69=1, Z69=0),X69&gt;50),AND(Z69&gt;1,Z69&lt;6,X69&gt;19,X69&lt;51),AND(Z69&gt;5,X69&gt;0,X69&lt;20)),"Médio",IF(OR(AND(Z69&gt;1,Z69&lt;6,X69&gt;50),AND(Z69&gt;5,X69&gt;19,X69&lt;51),AND(Z69&gt;5,X69&gt;50)),"Complexo",""))),""))</f>
        <v/>
      </c>
      <c r="AD69" s="77" t="str">
        <f aca="false">IF(AB69="",AC69,IF(AC69="",AB69,""))</f>
        <v/>
      </c>
      <c r="AE69" s="78" t="n">
        <f aca="false">IF(AND(OR(W69="EE",W69="CE"),AD69="Simples"),3, IF(AND(OR(W69="EE",W69="CE"),AD69="Médio"),4, IF(AND(OR(W69="EE",W69="CE"),AD69="Complexo"),6, IF(AND(W69="SE",AD69="Simples"),4, IF(AND(W69="SE",AD69="Médio"),5, IF(AND(W69="SE",AD69="Complexo"),7,0))))))</f>
        <v>0</v>
      </c>
      <c r="AF69" s="78" t="n">
        <f aca="false">IF(AND(W69="ALI",AC69="Simples"),7, IF(AND(W69="ALI",AC69="Médio"),10, IF(AND(W69="ALI",AC69="Complexo"),15, IF(AND(W69="AIE",AC69="Simples"),5, IF(AND(W69="AIE",AC69="Médio"),7, IF(AND(W69="AIE",AC69="Complexo"),10,0))))))</f>
        <v>0</v>
      </c>
      <c r="AG69" s="81" t="n">
        <f aca="false">IF(T69="OK",Q69,( IF(U69&lt;&gt;"Manutenção em interface",IF(U69&lt;&gt;"Desenv., Manutenção e Publicação de Páginas Estáticas",(AE69+AF69)*V69,V69),V69)))</f>
        <v>0</v>
      </c>
      <c r="AH69" s="70"/>
      <c r="AJ69" s="70"/>
      <c r="AL69" s="70"/>
      <c r="AM69" s="70" t="str">
        <f aca="false">IF(AG69=0,"",IF(AG69=Q69,"OK","Divergente"))</f>
        <v/>
      </c>
    </row>
    <row r="70" s="79" customFormat="true" ht="14" hidden="false" customHeight="false" outlineLevel="0" collapsed="false">
      <c r="A70" s="67"/>
      <c r="B70" s="68"/>
      <c r="C70" s="69" t="n">
        <f aca="false">IF(B70&lt;&gt;"",VLOOKUP(B70,'Tipo Projeto'!$A$3:$B$35,2,0),0)</f>
        <v>0</v>
      </c>
      <c r="D70" s="70"/>
      <c r="E70" s="70"/>
      <c r="F70" s="71"/>
      <c r="G70" s="70"/>
      <c r="H70" s="72"/>
      <c r="I70" s="73"/>
      <c r="J70" s="74"/>
      <c r="K70" s="75"/>
      <c r="L70" s="76" t="str">
        <f aca="false">IF(G70="EE",IF(OR(AND(OR(J70=1,J70=0),H70&gt;0,H70&lt;5),AND(OR(J70=1,J70=0),H70&gt;4,H70&lt;16),AND(J70=2,H70&gt;0,H70&lt;5)),"Simples",IF(OR(AND(OR(J70=1,J70=0),H70&gt;15),AND(J70=2,H70&gt;4,H70&lt;16),AND(J70&gt;2,H70&gt;0,H70&lt;5)),"Médio",IF(OR(AND(J70=2,H70&gt;15),AND(J70&gt;2,H70&gt;4,H70&lt;16),AND(J70&gt;2,H70&gt;15)),"Complexo",""))), IF(OR(G70="CE",G70="SE"),IF(OR(AND(OR(J70=1,J70=0),H70&gt;0,H70&lt;6),AND(OR(J70=1,J70=0),H70&gt;5,H70&lt;20),AND(J70&gt;1,J70&lt;4,H70&gt;0,H70&lt;6)),"Simples",IF(OR(AND(OR(J70=1,J70=0),H70&gt;19),AND(J70&gt;1,J70&lt;4,H70&gt;5,H70&lt;20),AND(J70&gt;3,H70&gt;0,H70&lt;6)),"Médio",IF(OR(AND(J70&gt;1,J70&lt;4,H70&gt;19),AND(J70&gt;3,H70&gt;5,H70&lt;20),AND(J70&gt;3,H70&gt;19)),"Complexo",""))),""))</f>
        <v/>
      </c>
      <c r="M70" s="71" t="str">
        <f aca="false">IF(G70="ALI",IF(OR(AND(OR(J70=1,J70=0),H70&gt;0,H70&lt;20),AND(OR(J70=1,J70=0),H70&gt;19,H70&lt;51),AND(J70&gt;1,J70&lt;6,H70&gt;0,H70&lt;20)),"Simples",IF(OR(AND(OR(J70=1,J70=0),H70&gt;50),AND(J70&gt;1,J70&lt;6,H70&gt;19,H70&lt;51),AND(J70&gt;5,H70&gt;0,H70&lt;20)),"Médio",IF(OR(AND(J70&gt;1,J70&lt;6,H70&gt;50),AND(J70&gt;5,H70&gt;19,H70&lt;51),AND(J70&gt;5,H70&gt;50)),"Complexo",""))), IF(G70="AIE",IF(OR(AND(OR(J70=1, J70=0),H70&gt;0,H70&lt;20),AND(OR(J70=1, J70=0),H70&gt;19,H70&lt;51),AND(J70&gt;1,J70&lt;6,H70&gt;0,H70&lt;20)),"Simples",IF(OR(AND(OR(J70=1, J70=0),H70&gt;50),AND(J70&gt;1,J70&lt;6,H70&gt;19,H70&lt;51),AND(J70&gt;5,H70&gt;0,H70&lt;20)),"Médio",IF(OR(AND(J70&gt;1,J70&lt;6,H70&gt;50),AND(J70&gt;5,H70&gt;19,H70&lt;51),AND(J70&gt;5,H70&gt;50)),"Complexo",""))),""))</f>
        <v/>
      </c>
      <c r="N70" s="77" t="str">
        <f aca="false">IF(L70="",M70,IF(M70="",L70,""))</f>
        <v/>
      </c>
      <c r="O70" s="78" t="n">
        <f aca="false">IF(AND(OR(G70="EE",G70="CE"),N70="Simples"),3, IF(AND(OR(G70="EE",G70="CE"),N70="Médio"),4, IF(AND(OR(G70="EE",G70="CE"),N70="Complexo"),6, IF(AND(G70="SE",N70="Simples"),4, IF(AND(G70="SE",N70="Médio"),5, IF(AND(G70="SE",N70="Complexo"),7,0))))))</f>
        <v>0</v>
      </c>
      <c r="P70" s="78" t="n">
        <f aca="false">IF(AND(G70="ALI",M70="Simples"),7, IF(AND(G70="ALI",M70="Médio"),10, IF(AND(G70="ALI",M70="Complexo"),15, IF(AND(G70="AIE",M70="Simples"),5, IF(AND(G70="AIE",M70="Médio"),7, IF(AND(G70="AIE",M70="Complexo"),10,0))))))</f>
        <v>0</v>
      </c>
      <c r="Q70" s="77" t="n">
        <f aca="false">IF(B70&lt;&gt;"Manutenção em interface",IF(B70&lt;&gt;"Desenv., Manutenção e Publicação de Páginas Estáticas",(O70+P70)*C70,C70),C70)</f>
        <v>0</v>
      </c>
      <c r="R70" s="70"/>
      <c r="T70" s="80"/>
      <c r="U70" s="68"/>
      <c r="V70" s="69" t="n">
        <f aca="false">IF(U70&lt;&gt;"",VLOOKUP(U70,'Tipo Projeto'!$A$3:$B$35,2,0),0)</f>
        <v>0</v>
      </c>
      <c r="W70" s="70"/>
      <c r="X70" s="72"/>
      <c r="Y70" s="73"/>
      <c r="Z70" s="74"/>
      <c r="AA70" s="75"/>
      <c r="AB70" s="76" t="str">
        <f aca="false">IF(W70="EE",IF(OR(AND(OR(Z70=1,Z70=0),X70&gt;0,X70&lt;5),AND(OR(Z70=1,Z70=0),X70&gt;4,X70&lt;16),AND(Z70=2,X70&gt;0,X70&lt;5)),"Simples",IF(OR(AND(OR(Z70=1,Z70=0),X70&gt;15),AND(Z70=2,X70&gt;4,X70&lt;16),AND(Z70&gt;2,X70&gt;0,X70&lt;5)),"Médio",IF(OR(AND(Z70=2,X70&gt;15),AND(Z70&gt;2,X70&gt;4,X70&lt;16),AND(Z70&gt;2,X70&gt;15)),"Complexo",""))), IF(OR(W70="CE",W70="SE"),IF(OR(AND(OR(Z70=1,Z70=0),X70&gt;0,X70&lt;6),AND(OR(Z70=1,Z70=0),X70&gt;5,X70&lt;20),AND(Z70&gt;1,Z70&lt;4,X70&gt;0,X70&lt;6)),"Simples",IF(OR(AND(OR(Z70=1,Z70=0),X70&gt;19),AND(Z70&gt;1,Z70&lt;4,X70&gt;5,X70&lt;20),AND(Z70&gt;3,X70&gt;0,X70&lt;6)),"Médio",IF(OR(AND(Z70&gt;1,Z70&lt;4,X70&gt;19),AND(Z70&gt;3,X70&gt;5,X70&lt;20),AND(Z70&gt;3,X70&gt;19)),"Complexo",""))),""))</f>
        <v/>
      </c>
      <c r="AC70" s="71" t="str">
        <f aca="false">IF(W70="ALI",IF(OR(AND(OR(Z70=1,Z70=0),X70&gt;0,X70&lt;20),AND(OR(Z70=1,Z70=0),X70&gt;19,X70&lt;51),AND(Z70&gt;1,Z70&lt;6,X70&gt;0,X70&lt;20)),"Simples",IF(OR(AND(OR(Z70=1,Z70=0),X70&gt;50),AND(Z70&gt;1,Z70&lt;6,X70&gt;19,X70&lt;51),AND(Z70&gt;5,X70&gt;0,X70&lt;20)),"Médio",IF(OR(AND(Z70&gt;1,Z70&lt;6,X70&gt;50),AND(Z70&gt;5,X70&gt;19,X70&lt;51),AND(Z70&gt;5,X70&gt;50)),"Complexo",""))), IF(W70="AIE",IF(OR(AND(OR(Z70=1, Z70=0),X70&gt;0,X70&lt;20),AND(OR(Z70=1, Z70=0),X70&gt;19,X70&lt;51),AND(Z70&gt;1,Z70&lt;6,X70&gt;0,X70&lt;20)),"Simples",IF(OR(AND(OR(Z70=1, Z70=0),X70&gt;50),AND(Z70&gt;1,Z70&lt;6,X70&gt;19,X70&lt;51),AND(Z70&gt;5,X70&gt;0,X70&lt;20)),"Médio",IF(OR(AND(Z70&gt;1,Z70&lt;6,X70&gt;50),AND(Z70&gt;5,X70&gt;19,X70&lt;51),AND(Z70&gt;5,X70&gt;50)),"Complexo",""))),""))</f>
        <v/>
      </c>
      <c r="AD70" s="77" t="str">
        <f aca="false">IF(AB70="",AC70,IF(AC70="",AB70,""))</f>
        <v/>
      </c>
      <c r="AE70" s="78" t="n">
        <f aca="false">IF(AND(OR(W70="EE",W70="CE"),AD70="Simples"),3, IF(AND(OR(W70="EE",W70="CE"),AD70="Médio"),4, IF(AND(OR(W70="EE",W70="CE"),AD70="Complexo"),6, IF(AND(W70="SE",AD70="Simples"),4, IF(AND(W70="SE",AD70="Médio"),5, IF(AND(W70="SE",AD70="Complexo"),7,0))))))</f>
        <v>0</v>
      </c>
      <c r="AF70" s="78" t="n">
        <f aca="false">IF(AND(W70="ALI",AC70="Simples"),7, IF(AND(W70="ALI",AC70="Médio"),10, IF(AND(W70="ALI",AC70="Complexo"),15, IF(AND(W70="AIE",AC70="Simples"),5, IF(AND(W70="AIE",AC70="Médio"),7, IF(AND(W70="AIE",AC70="Complexo"),10,0))))))</f>
        <v>0</v>
      </c>
      <c r="AG70" s="81" t="n">
        <f aca="false">IF(T70="OK",Q70,( IF(U70&lt;&gt;"Manutenção em interface",IF(U70&lt;&gt;"Desenv., Manutenção e Publicação de Páginas Estáticas",(AE70+AF70)*V70,V70),V70)))</f>
        <v>0</v>
      </c>
      <c r="AH70" s="70"/>
      <c r="AJ70" s="70"/>
      <c r="AL70" s="70"/>
      <c r="AM70" s="70" t="str">
        <f aca="false">IF(AG70=0,"",IF(AG70=Q70,"OK","Divergente"))</f>
        <v/>
      </c>
    </row>
    <row r="71" s="79" customFormat="true" ht="14" hidden="false" customHeight="false" outlineLevel="0" collapsed="false">
      <c r="A71" s="67"/>
      <c r="B71" s="68"/>
      <c r="C71" s="69" t="n">
        <f aca="false">IF(B71&lt;&gt;"",VLOOKUP(B71,'Tipo Projeto'!$A$3:$B$35,2,0),0)</f>
        <v>0</v>
      </c>
      <c r="D71" s="70"/>
      <c r="E71" s="70"/>
      <c r="F71" s="71"/>
      <c r="G71" s="70"/>
      <c r="H71" s="72"/>
      <c r="I71" s="73"/>
      <c r="J71" s="74"/>
      <c r="K71" s="75"/>
      <c r="L71" s="76" t="str">
        <f aca="false">IF(G71="EE",IF(OR(AND(OR(J71=1,J71=0),H71&gt;0,H71&lt;5),AND(OR(J71=1,J71=0),H71&gt;4,H71&lt;16),AND(J71=2,H71&gt;0,H71&lt;5)),"Simples",IF(OR(AND(OR(J71=1,J71=0),H71&gt;15),AND(J71=2,H71&gt;4,H71&lt;16),AND(J71&gt;2,H71&gt;0,H71&lt;5)),"Médio",IF(OR(AND(J71=2,H71&gt;15),AND(J71&gt;2,H71&gt;4,H71&lt;16),AND(J71&gt;2,H71&gt;15)),"Complexo",""))), IF(OR(G71="CE",G71="SE"),IF(OR(AND(OR(J71=1,J71=0),H71&gt;0,H71&lt;6),AND(OR(J71=1,J71=0),H71&gt;5,H71&lt;20),AND(J71&gt;1,J71&lt;4,H71&gt;0,H71&lt;6)),"Simples",IF(OR(AND(OR(J71=1,J71=0),H71&gt;19),AND(J71&gt;1,J71&lt;4,H71&gt;5,H71&lt;20),AND(J71&gt;3,H71&gt;0,H71&lt;6)),"Médio",IF(OR(AND(J71&gt;1,J71&lt;4,H71&gt;19),AND(J71&gt;3,H71&gt;5,H71&lt;20),AND(J71&gt;3,H71&gt;19)),"Complexo",""))),""))</f>
        <v/>
      </c>
      <c r="M71" s="71" t="str">
        <f aca="false">IF(G71="ALI",IF(OR(AND(OR(J71=1,J71=0),H71&gt;0,H71&lt;20),AND(OR(J71=1,J71=0),H71&gt;19,H71&lt;51),AND(J71&gt;1,J71&lt;6,H71&gt;0,H71&lt;20)),"Simples",IF(OR(AND(OR(J71=1,J71=0),H71&gt;50),AND(J71&gt;1,J71&lt;6,H71&gt;19,H71&lt;51),AND(J71&gt;5,H71&gt;0,H71&lt;20)),"Médio",IF(OR(AND(J71&gt;1,J71&lt;6,H71&gt;50),AND(J71&gt;5,H71&gt;19,H71&lt;51),AND(J71&gt;5,H71&gt;50)),"Complexo",""))), IF(G71="AIE",IF(OR(AND(OR(J71=1, J71=0),H71&gt;0,H71&lt;20),AND(OR(J71=1, J71=0),H71&gt;19,H71&lt;51),AND(J71&gt;1,J71&lt;6,H71&gt;0,H71&lt;20)),"Simples",IF(OR(AND(OR(J71=1, J71=0),H71&gt;50),AND(J71&gt;1,J71&lt;6,H71&gt;19,H71&lt;51),AND(J71&gt;5,H71&gt;0,H71&lt;20)),"Médio",IF(OR(AND(J71&gt;1,J71&lt;6,H71&gt;50),AND(J71&gt;5,H71&gt;19,H71&lt;51),AND(J71&gt;5,H71&gt;50)),"Complexo",""))),""))</f>
        <v/>
      </c>
      <c r="N71" s="77" t="str">
        <f aca="false">IF(L71="",M71,IF(M71="",L71,""))</f>
        <v/>
      </c>
      <c r="O71" s="78" t="n">
        <f aca="false">IF(AND(OR(G71="EE",G71="CE"),N71="Simples"),3, IF(AND(OR(G71="EE",G71="CE"),N71="Médio"),4, IF(AND(OR(G71="EE",G71="CE"),N71="Complexo"),6, IF(AND(G71="SE",N71="Simples"),4, IF(AND(G71="SE",N71="Médio"),5, IF(AND(G71="SE",N71="Complexo"),7,0))))))</f>
        <v>0</v>
      </c>
      <c r="P71" s="78" t="n">
        <f aca="false">IF(AND(G71="ALI",M71="Simples"),7, IF(AND(G71="ALI",M71="Médio"),10, IF(AND(G71="ALI",M71="Complexo"),15, IF(AND(G71="AIE",M71="Simples"),5, IF(AND(G71="AIE",M71="Médio"),7, IF(AND(G71="AIE",M71="Complexo"),10,0))))))</f>
        <v>0</v>
      </c>
      <c r="Q71" s="77" t="n">
        <f aca="false">IF(B71&lt;&gt;"Manutenção em interface",IF(B71&lt;&gt;"Desenv., Manutenção e Publicação de Páginas Estáticas",(O71+P71)*C71,C71),C71)</f>
        <v>0</v>
      </c>
      <c r="R71" s="70"/>
      <c r="T71" s="80"/>
      <c r="U71" s="68"/>
      <c r="V71" s="69" t="n">
        <f aca="false">IF(U71&lt;&gt;"",VLOOKUP(U71,'Tipo Projeto'!$A$3:$B$35,2,0),0)</f>
        <v>0</v>
      </c>
      <c r="W71" s="70"/>
      <c r="X71" s="72"/>
      <c r="Y71" s="73"/>
      <c r="Z71" s="74"/>
      <c r="AA71" s="75"/>
      <c r="AB71" s="76" t="str">
        <f aca="false">IF(W71="EE",IF(OR(AND(OR(Z71=1,Z71=0),X71&gt;0,X71&lt;5),AND(OR(Z71=1,Z71=0),X71&gt;4,X71&lt;16),AND(Z71=2,X71&gt;0,X71&lt;5)),"Simples",IF(OR(AND(OR(Z71=1,Z71=0),X71&gt;15),AND(Z71=2,X71&gt;4,X71&lt;16),AND(Z71&gt;2,X71&gt;0,X71&lt;5)),"Médio",IF(OR(AND(Z71=2,X71&gt;15),AND(Z71&gt;2,X71&gt;4,X71&lt;16),AND(Z71&gt;2,X71&gt;15)),"Complexo",""))), IF(OR(W71="CE",W71="SE"),IF(OR(AND(OR(Z71=1,Z71=0),X71&gt;0,X71&lt;6),AND(OR(Z71=1,Z71=0),X71&gt;5,X71&lt;20),AND(Z71&gt;1,Z71&lt;4,X71&gt;0,X71&lt;6)),"Simples",IF(OR(AND(OR(Z71=1,Z71=0),X71&gt;19),AND(Z71&gt;1,Z71&lt;4,X71&gt;5,X71&lt;20),AND(Z71&gt;3,X71&gt;0,X71&lt;6)),"Médio",IF(OR(AND(Z71&gt;1,Z71&lt;4,X71&gt;19),AND(Z71&gt;3,X71&gt;5,X71&lt;20),AND(Z71&gt;3,X71&gt;19)),"Complexo",""))),""))</f>
        <v/>
      </c>
      <c r="AC71" s="71" t="str">
        <f aca="false">IF(W71="ALI",IF(OR(AND(OR(Z71=1,Z71=0),X71&gt;0,X71&lt;20),AND(OR(Z71=1,Z71=0),X71&gt;19,X71&lt;51),AND(Z71&gt;1,Z71&lt;6,X71&gt;0,X71&lt;20)),"Simples",IF(OR(AND(OR(Z71=1,Z71=0),X71&gt;50),AND(Z71&gt;1,Z71&lt;6,X71&gt;19,X71&lt;51),AND(Z71&gt;5,X71&gt;0,X71&lt;20)),"Médio",IF(OR(AND(Z71&gt;1,Z71&lt;6,X71&gt;50),AND(Z71&gt;5,X71&gt;19,X71&lt;51),AND(Z71&gt;5,X71&gt;50)),"Complexo",""))), IF(W71="AIE",IF(OR(AND(OR(Z71=1, Z71=0),X71&gt;0,X71&lt;20),AND(OR(Z71=1, Z71=0),X71&gt;19,X71&lt;51),AND(Z71&gt;1,Z71&lt;6,X71&gt;0,X71&lt;20)),"Simples",IF(OR(AND(OR(Z71=1, Z71=0),X71&gt;50),AND(Z71&gt;1,Z71&lt;6,X71&gt;19,X71&lt;51),AND(Z71&gt;5,X71&gt;0,X71&lt;20)),"Médio",IF(OR(AND(Z71&gt;1,Z71&lt;6,X71&gt;50),AND(Z71&gt;5,X71&gt;19,X71&lt;51),AND(Z71&gt;5,X71&gt;50)),"Complexo",""))),""))</f>
        <v/>
      </c>
      <c r="AD71" s="77" t="str">
        <f aca="false">IF(AB71="",AC71,IF(AC71="",AB71,""))</f>
        <v/>
      </c>
      <c r="AE71" s="78" t="n">
        <f aca="false">IF(AND(OR(W71="EE",W71="CE"),AD71="Simples"),3, IF(AND(OR(W71="EE",W71="CE"),AD71="Médio"),4, IF(AND(OR(W71="EE",W71="CE"),AD71="Complexo"),6, IF(AND(W71="SE",AD71="Simples"),4, IF(AND(W71="SE",AD71="Médio"),5, IF(AND(W71="SE",AD71="Complexo"),7,0))))))</f>
        <v>0</v>
      </c>
      <c r="AF71" s="78" t="n">
        <f aca="false">IF(AND(W71="ALI",AC71="Simples"),7, IF(AND(W71="ALI",AC71="Médio"),10, IF(AND(W71="ALI",AC71="Complexo"),15, IF(AND(W71="AIE",AC71="Simples"),5, IF(AND(W71="AIE",AC71="Médio"),7, IF(AND(W71="AIE",AC71="Complexo"),10,0))))))</f>
        <v>0</v>
      </c>
      <c r="AG71" s="81" t="n">
        <f aca="false">IF(T71="OK",Q71,( IF(U71&lt;&gt;"Manutenção em interface",IF(U71&lt;&gt;"Desenv., Manutenção e Publicação de Páginas Estáticas",(AE71+AF71)*V71,V71),V71)))</f>
        <v>0</v>
      </c>
      <c r="AH71" s="70"/>
      <c r="AJ71" s="70"/>
      <c r="AL71" s="70"/>
      <c r="AM71" s="70" t="str">
        <f aca="false">IF(AG71=0,"",IF(AG71=Q71,"OK","Divergente"))</f>
        <v/>
      </c>
    </row>
    <row r="72" s="79" customFormat="true" ht="14" hidden="false" customHeight="false" outlineLevel="0" collapsed="false">
      <c r="A72" s="67"/>
      <c r="B72" s="68"/>
      <c r="C72" s="69" t="n">
        <f aca="false">IF(B72&lt;&gt;"",VLOOKUP(B72,'Tipo Projeto'!$A$3:$B$35,2,0),0)</f>
        <v>0</v>
      </c>
      <c r="D72" s="70"/>
      <c r="E72" s="70"/>
      <c r="F72" s="71"/>
      <c r="G72" s="70"/>
      <c r="H72" s="72"/>
      <c r="I72" s="73"/>
      <c r="J72" s="74"/>
      <c r="K72" s="75"/>
      <c r="L72" s="76" t="str">
        <f aca="false">IF(G72="EE",IF(OR(AND(OR(J72=1,J72=0),H72&gt;0,H72&lt;5),AND(OR(J72=1,J72=0),H72&gt;4,H72&lt;16),AND(J72=2,H72&gt;0,H72&lt;5)),"Simples",IF(OR(AND(OR(J72=1,J72=0),H72&gt;15),AND(J72=2,H72&gt;4,H72&lt;16),AND(J72&gt;2,H72&gt;0,H72&lt;5)),"Médio",IF(OR(AND(J72=2,H72&gt;15),AND(J72&gt;2,H72&gt;4,H72&lt;16),AND(J72&gt;2,H72&gt;15)),"Complexo",""))), IF(OR(G72="CE",G72="SE"),IF(OR(AND(OR(J72=1,J72=0),H72&gt;0,H72&lt;6),AND(OR(J72=1,J72=0),H72&gt;5,H72&lt;20),AND(J72&gt;1,J72&lt;4,H72&gt;0,H72&lt;6)),"Simples",IF(OR(AND(OR(J72=1,J72=0),H72&gt;19),AND(J72&gt;1,J72&lt;4,H72&gt;5,H72&lt;20),AND(J72&gt;3,H72&gt;0,H72&lt;6)),"Médio",IF(OR(AND(J72&gt;1,J72&lt;4,H72&gt;19),AND(J72&gt;3,H72&gt;5,H72&lt;20),AND(J72&gt;3,H72&gt;19)),"Complexo",""))),""))</f>
        <v/>
      </c>
      <c r="M72" s="71" t="str">
        <f aca="false">IF(G72="ALI",IF(OR(AND(OR(J72=1,J72=0),H72&gt;0,H72&lt;20),AND(OR(J72=1,J72=0),H72&gt;19,H72&lt;51),AND(J72&gt;1,J72&lt;6,H72&gt;0,H72&lt;20)),"Simples",IF(OR(AND(OR(J72=1,J72=0),H72&gt;50),AND(J72&gt;1,J72&lt;6,H72&gt;19,H72&lt;51),AND(J72&gt;5,H72&gt;0,H72&lt;20)),"Médio",IF(OR(AND(J72&gt;1,J72&lt;6,H72&gt;50),AND(J72&gt;5,H72&gt;19,H72&lt;51),AND(J72&gt;5,H72&gt;50)),"Complexo",""))), IF(G72="AIE",IF(OR(AND(OR(J72=1, J72=0),H72&gt;0,H72&lt;20),AND(OR(J72=1, J72=0),H72&gt;19,H72&lt;51),AND(J72&gt;1,J72&lt;6,H72&gt;0,H72&lt;20)),"Simples",IF(OR(AND(OR(J72=1, J72=0),H72&gt;50),AND(J72&gt;1,J72&lt;6,H72&gt;19,H72&lt;51),AND(J72&gt;5,H72&gt;0,H72&lt;20)),"Médio",IF(OR(AND(J72&gt;1,J72&lt;6,H72&gt;50),AND(J72&gt;5,H72&gt;19,H72&lt;51),AND(J72&gt;5,H72&gt;50)),"Complexo",""))),""))</f>
        <v/>
      </c>
      <c r="N72" s="77" t="str">
        <f aca="false">IF(L72="",M72,IF(M72="",L72,""))</f>
        <v/>
      </c>
      <c r="O72" s="78" t="n">
        <f aca="false">IF(AND(OR(G72="EE",G72="CE"),N72="Simples"),3, IF(AND(OR(G72="EE",G72="CE"),N72="Médio"),4, IF(AND(OR(G72="EE",G72="CE"),N72="Complexo"),6, IF(AND(G72="SE",N72="Simples"),4, IF(AND(G72="SE",N72="Médio"),5, IF(AND(G72="SE",N72="Complexo"),7,0))))))</f>
        <v>0</v>
      </c>
      <c r="P72" s="78" t="n">
        <f aca="false">IF(AND(G72="ALI",M72="Simples"),7, IF(AND(G72="ALI",M72="Médio"),10, IF(AND(G72="ALI",M72="Complexo"),15, IF(AND(G72="AIE",M72="Simples"),5, IF(AND(G72="AIE",M72="Médio"),7, IF(AND(G72="AIE",M72="Complexo"),10,0))))))</f>
        <v>0</v>
      </c>
      <c r="Q72" s="77" t="n">
        <f aca="false">IF(B72&lt;&gt;"Manutenção em interface",IF(B72&lt;&gt;"Desenv., Manutenção e Publicação de Páginas Estáticas",(O72+P72)*C72,C72),C72)</f>
        <v>0</v>
      </c>
      <c r="R72" s="70"/>
      <c r="T72" s="80"/>
      <c r="U72" s="68"/>
      <c r="V72" s="69" t="n">
        <f aca="false">IF(U72&lt;&gt;"",VLOOKUP(U72,'Tipo Projeto'!$A$3:$B$35,2,0),0)</f>
        <v>0</v>
      </c>
      <c r="W72" s="70"/>
      <c r="X72" s="72"/>
      <c r="Y72" s="73"/>
      <c r="Z72" s="74"/>
      <c r="AA72" s="75"/>
      <c r="AB72" s="76" t="str">
        <f aca="false">IF(W72="EE",IF(OR(AND(OR(Z72=1,Z72=0),X72&gt;0,X72&lt;5),AND(OR(Z72=1,Z72=0),X72&gt;4,X72&lt;16),AND(Z72=2,X72&gt;0,X72&lt;5)),"Simples",IF(OR(AND(OR(Z72=1,Z72=0),X72&gt;15),AND(Z72=2,X72&gt;4,X72&lt;16),AND(Z72&gt;2,X72&gt;0,X72&lt;5)),"Médio",IF(OR(AND(Z72=2,X72&gt;15),AND(Z72&gt;2,X72&gt;4,X72&lt;16),AND(Z72&gt;2,X72&gt;15)),"Complexo",""))), IF(OR(W72="CE",W72="SE"),IF(OR(AND(OR(Z72=1,Z72=0),X72&gt;0,X72&lt;6),AND(OR(Z72=1,Z72=0),X72&gt;5,X72&lt;20),AND(Z72&gt;1,Z72&lt;4,X72&gt;0,X72&lt;6)),"Simples",IF(OR(AND(OR(Z72=1,Z72=0),X72&gt;19),AND(Z72&gt;1,Z72&lt;4,X72&gt;5,X72&lt;20),AND(Z72&gt;3,X72&gt;0,X72&lt;6)),"Médio",IF(OR(AND(Z72&gt;1,Z72&lt;4,X72&gt;19),AND(Z72&gt;3,X72&gt;5,X72&lt;20),AND(Z72&gt;3,X72&gt;19)),"Complexo",""))),""))</f>
        <v/>
      </c>
      <c r="AC72" s="71" t="str">
        <f aca="false">IF(W72="ALI",IF(OR(AND(OR(Z72=1,Z72=0),X72&gt;0,X72&lt;20),AND(OR(Z72=1,Z72=0),X72&gt;19,X72&lt;51),AND(Z72&gt;1,Z72&lt;6,X72&gt;0,X72&lt;20)),"Simples",IF(OR(AND(OR(Z72=1,Z72=0),X72&gt;50),AND(Z72&gt;1,Z72&lt;6,X72&gt;19,X72&lt;51),AND(Z72&gt;5,X72&gt;0,X72&lt;20)),"Médio",IF(OR(AND(Z72&gt;1,Z72&lt;6,X72&gt;50),AND(Z72&gt;5,X72&gt;19,X72&lt;51),AND(Z72&gt;5,X72&gt;50)),"Complexo",""))), IF(W72="AIE",IF(OR(AND(OR(Z72=1, Z72=0),X72&gt;0,X72&lt;20),AND(OR(Z72=1, Z72=0),X72&gt;19,X72&lt;51),AND(Z72&gt;1,Z72&lt;6,X72&gt;0,X72&lt;20)),"Simples",IF(OR(AND(OR(Z72=1, Z72=0),X72&gt;50),AND(Z72&gt;1,Z72&lt;6,X72&gt;19,X72&lt;51),AND(Z72&gt;5,X72&gt;0,X72&lt;20)),"Médio",IF(OR(AND(Z72&gt;1,Z72&lt;6,X72&gt;50),AND(Z72&gt;5,X72&gt;19,X72&lt;51),AND(Z72&gt;5,X72&gt;50)),"Complexo",""))),""))</f>
        <v/>
      </c>
      <c r="AD72" s="77" t="str">
        <f aca="false">IF(AB72="",AC72,IF(AC72="",AB72,""))</f>
        <v/>
      </c>
      <c r="AE72" s="78" t="n">
        <f aca="false">IF(AND(OR(W72="EE",W72="CE"),AD72="Simples"),3, IF(AND(OR(W72="EE",W72="CE"),AD72="Médio"),4, IF(AND(OR(W72="EE",W72="CE"),AD72="Complexo"),6, IF(AND(W72="SE",AD72="Simples"),4, IF(AND(W72="SE",AD72="Médio"),5, IF(AND(W72="SE",AD72="Complexo"),7,0))))))</f>
        <v>0</v>
      </c>
      <c r="AF72" s="78" t="n">
        <f aca="false">IF(AND(W72="ALI",AC72="Simples"),7, IF(AND(W72="ALI",AC72="Médio"),10, IF(AND(W72="ALI",AC72="Complexo"),15, IF(AND(W72="AIE",AC72="Simples"),5, IF(AND(W72="AIE",AC72="Médio"),7, IF(AND(W72="AIE",AC72="Complexo"),10,0))))))</f>
        <v>0</v>
      </c>
      <c r="AG72" s="81" t="n">
        <f aca="false">IF(T72="OK",Q72,( IF(U72&lt;&gt;"Manutenção em interface",IF(U72&lt;&gt;"Desenv., Manutenção e Publicação de Páginas Estáticas",(AE72+AF72)*V72,V72),V72)))</f>
        <v>0</v>
      </c>
      <c r="AH72" s="70"/>
      <c r="AJ72" s="70"/>
      <c r="AL72" s="70"/>
      <c r="AM72" s="70" t="str">
        <f aca="false">IF(AG72=0,"",IF(AG72=Q72,"OK","Divergente"))</f>
        <v/>
      </c>
    </row>
    <row r="73" s="79" customFormat="true" ht="14" hidden="false" customHeight="false" outlineLevel="0" collapsed="false">
      <c r="A73" s="67"/>
      <c r="B73" s="68"/>
      <c r="C73" s="69" t="n">
        <f aca="false">IF(B73&lt;&gt;"",VLOOKUP(B73,'Tipo Projeto'!$A$3:$B$35,2,0),0)</f>
        <v>0</v>
      </c>
      <c r="D73" s="70"/>
      <c r="E73" s="70"/>
      <c r="F73" s="71"/>
      <c r="G73" s="70"/>
      <c r="H73" s="72"/>
      <c r="I73" s="73"/>
      <c r="J73" s="74"/>
      <c r="K73" s="75"/>
      <c r="L73" s="76" t="str">
        <f aca="false">IF(G73="EE",IF(OR(AND(OR(J73=1,J73=0),H73&gt;0,H73&lt;5),AND(OR(J73=1,J73=0),H73&gt;4,H73&lt;16),AND(J73=2,H73&gt;0,H73&lt;5)),"Simples",IF(OR(AND(OR(J73=1,J73=0),H73&gt;15),AND(J73=2,H73&gt;4,H73&lt;16),AND(J73&gt;2,H73&gt;0,H73&lt;5)),"Médio",IF(OR(AND(J73=2,H73&gt;15),AND(J73&gt;2,H73&gt;4,H73&lt;16),AND(J73&gt;2,H73&gt;15)),"Complexo",""))), IF(OR(G73="CE",G73="SE"),IF(OR(AND(OR(J73=1,J73=0),H73&gt;0,H73&lt;6),AND(OR(J73=1,J73=0),H73&gt;5,H73&lt;20),AND(J73&gt;1,J73&lt;4,H73&gt;0,H73&lt;6)),"Simples",IF(OR(AND(OR(J73=1,J73=0),H73&gt;19),AND(J73&gt;1,J73&lt;4,H73&gt;5,H73&lt;20),AND(J73&gt;3,H73&gt;0,H73&lt;6)),"Médio",IF(OR(AND(J73&gt;1,J73&lt;4,H73&gt;19),AND(J73&gt;3,H73&gt;5,H73&lt;20),AND(J73&gt;3,H73&gt;19)),"Complexo",""))),""))</f>
        <v/>
      </c>
      <c r="M73" s="71" t="str">
        <f aca="false">IF(G73="ALI",IF(OR(AND(OR(J73=1,J73=0),H73&gt;0,H73&lt;20),AND(OR(J73=1,J73=0),H73&gt;19,H73&lt;51),AND(J73&gt;1,J73&lt;6,H73&gt;0,H73&lt;20)),"Simples",IF(OR(AND(OR(J73=1,J73=0),H73&gt;50),AND(J73&gt;1,J73&lt;6,H73&gt;19,H73&lt;51),AND(J73&gt;5,H73&gt;0,H73&lt;20)),"Médio",IF(OR(AND(J73&gt;1,J73&lt;6,H73&gt;50),AND(J73&gt;5,H73&gt;19,H73&lt;51),AND(J73&gt;5,H73&gt;50)),"Complexo",""))), IF(G73="AIE",IF(OR(AND(OR(J73=1, J73=0),H73&gt;0,H73&lt;20),AND(OR(J73=1, J73=0),H73&gt;19,H73&lt;51),AND(J73&gt;1,J73&lt;6,H73&gt;0,H73&lt;20)),"Simples",IF(OR(AND(OR(J73=1, J73=0),H73&gt;50),AND(J73&gt;1,J73&lt;6,H73&gt;19,H73&lt;51),AND(J73&gt;5,H73&gt;0,H73&lt;20)),"Médio",IF(OR(AND(J73&gt;1,J73&lt;6,H73&gt;50),AND(J73&gt;5,H73&gt;19,H73&lt;51),AND(J73&gt;5,H73&gt;50)),"Complexo",""))),""))</f>
        <v/>
      </c>
      <c r="N73" s="77" t="str">
        <f aca="false">IF(L73="",M73,IF(M73="",L73,""))</f>
        <v/>
      </c>
      <c r="O73" s="78" t="n">
        <f aca="false">IF(AND(OR(G73="EE",G73="CE"),N73="Simples"),3, IF(AND(OR(G73="EE",G73="CE"),N73="Médio"),4, IF(AND(OR(G73="EE",G73="CE"),N73="Complexo"),6, IF(AND(G73="SE",N73="Simples"),4, IF(AND(G73="SE",N73="Médio"),5, IF(AND(G73="SE",N73="Complexo"),7,0))))))</f>
        <v>0</v>
      </c>
      <c r="P73" s="78" t="n">
        <f aca="false">IF(AND(G73="ALI",M73="Simples"),7, IF(AND(G73="ALI",M73="Médio"),10, IF(AND(G73="ALI",M73="Complexo"),15, IF(AND(G73="AIE",M73="Simples"),5, IF(AND(G73="AIE",M73="Médio"),7, IF(AND(G73="AIE",M73="Complexo"),10,0))))))</f>
        <v>0</v>
      </c>
      <c r="Q73" s="77" t="n">
        <f aca="false">IF(B73&lt;&gt;"Manutenção em interface",IF(B73&lt;&gt;"Desenv., Manutenção e Publicação de Páginas Estáticas",(O73+P73)*C73,C73),C73)</f>
        <v>0</v>
      </c>
      <c r="R73" s="70"/>
      <c r="T73" s="80"/>
      <c r="U73" s="68"/>
      <c r="V73" s="69" t="n">
        <f aca="false">IF(U73&lt;&gt;"",VLOOKUP(U73,'Tipo Projeto'!$A$3:$B$35,2,0),0)</f>
        <v>0</v>
      </c>
      <c r="W73" s="70"/>
      <c r="X73" s="72"/>
      <c r="Y73" s="73"/>
      <c r="Z73" s="74"/>
      <c r="AA73" s="75"/>
      <c r="AB73" s="76" t="str">
        <f aca="false">IF(W73="EE",IF(OR(AND(OR(Z73=1,Z73=0),X73&gt;0,X73&lt;5),AND(OR(Z73=1,Z73=0),X73&gt;4,X73&lt;16),AND(Z73=2,X73&gt;0,X73&lt;5)),"Simples",IF(OR(AND(OR(Z73=1,Z73=0),X73&gt;15),AND(Z73=2,X73&gt;4,X73&lt;16),AND(Z73&gt;2,X73&gt;0,X73&lt;5)),"Médio",IF(OR(AND(Z73=2,X73&gt;15),AND(Z73&gt;2,X73&gt;4,X73&lt;16),AND(Z73&gt;2,X73&gt;15)),"Complexo",""))), IF(OR(W73="CE",W73="SE"),IF(OR(AND(OR(Z73=1,Z73=0),X73&gt;0,X73&lt;6),AND(OR(Z73=1,Z73=0),X73&gt;5,X73&lt;20),AND(Z73&gt;1,Z73&lt;4,X73&gt;0,X73&lt;6)),"Simples",IF(OR(AND(OR(Z73=1,Z73=0),X73&gt;19),AND(Z73&gt;1,Z73&lt;4,X73&gt;5,X73&lt;20),AND(Z73&gt;3,X73&gt;0,X73&lt;6)),"Médio",IF(OR(AND(Z73&gt;1,Z73&lt;4,X73&gt;19),AND(Z73&gt;3,X73&gt;5,X73&lt;20),AND(Z73&gt;3,X73&gt;19)),"Complexo",""))),""))</f>
        <v/>
      </c>
      <c r="AC73" s="71" t="str">
        <f aca="false">IF(W73="ALI",IF(OR(AND(OR(Z73=1,Z73=0),X73&gt;0,X73&lt;20),AND(OR(Z73=1,Z73=0),X73&gt;19,X73&lt;51),AND(Z73&gt;1,Z73&lt;6,X73&gt;0,X73&lt;20)),"Simples",IF(OR(AND(OR(Z73=1,Z73=0),X73&gt;50),AND(Z73&gt;1,Z73&lt;6,X73&gt;19,X73&lt;51),AND(Z73&gt;5,X73&gt;0,X73&lt;20)),"Médio",IF(OR(AND(Z73&gt;1,Z73&lt;6,X73&gt;50),AND(Z73&gt;5,X73&gt;19,X73&lt;51),AND(Z73&gt;5,X73&gt;50)),"Complexo",""))), IF(W73="AIE",IF(OR(AND(OR(Z73=1, Z73=0),X73&gt;0,X73&lt;20),AND(OR(Z73=1, Z73=0),X73&gt;19,X73&lt;51),AND(Z73&gt;1,Z73&lt;6,X73&gt;0,X73&lt;20)),"Simples",IF(OR(AND(OR(Z73=1, Z73=0),X73&gt;50),AND(Z73&gt;1,Z73&lt;6,X73&gt;19,X73&lt;51),AND(Z73&gt;5,X73&gt;0,X73&lt;20)),"Médio",IF(OR(AND(Z73&gt;1,Z73&lt;6,X73&gt;50),AND(Z73&gt;5,X73&gt;19,X73&lt;51),AND(Z73&gt;5,X73&gt;50)),"Complexo",""))),""))</f>
        <v/>
      </c>
      <c r="AD73" s="77" t="str">
        <f aca="false">IF(AB73="",AC73,IF(AC73="",AB73,""))</f>
        <v/>
      </c>
      <c r="AE73" s="78" t="n">
        <f aca="false">IF(AND(OR(W73="EE",W73="CE"),AD73="Simples"),3, IF(AND(OR(W73="EE",W73="CE"),AD73="Médio"),4, IF(AND(OR(W73="EE",W73="CE"),AD73="Complexo"),6, IF(AND(W73="SE",AD73="Simples"),4, IF(AND(W73="SE",AD73="Médio"),5, IF(AND(W73="SE",AD73="Complexo"),7,0))))))</f>
        <v>0</v>
      </c>
      <c r="AF73" s="78" t="n">
        <f aca="false">IF(AND(W73="ALI",AC73="Simples"),7, IF(AND(W73="ALI",AC73="Médio"),10, IF(AND(W73="ALI",AC73="Complexo"),15, IF(AND(W73="AIE",AC73="Simples"),5, IF(AND(W73="AIE",AC73="Médio"),7, IF(AND(W73="AIE",AC73="Complexo"),10,0))))))</f>
        <v>0</v>
      </c>
      <c r="AG73" s="81" t="n">
        <f aca="false">IF(T73="OK",Q73,( IF(U73&lt;&gt;"Manutenção em interface",IF(U73&lt;&gt;"Desenv., Manutenção e Publicação de Páginas Estáticas",(AE73+AF73)*V73,V73),V73)))</f>
        <v>0</v>
      </c>
      <c r="AH73" s="70"/>
      <c r="AJ73" s="70"/>
      <c r="AL73" s="70"/>
      <c r="AM73" s="70" t="str">
        <f aca="false">IF(AG73=0,"",IF(AG73=Q73,"OK","Divergente"))</f>
        <v/>
      </c>
    </row>
    <row r="74" s="79" customFormat="true" ht="14" hidden="false" customHeight="false" outlineLevel="0" collapsed="false">
      <c r="A74" s="67"/>
      <c r="B74" s="68"/>
      <c r="C74" s="69" t="n">
        <f aca="false">IF(B74&lt;&gt;"",VLOOKUP(B74,'Tipo Projeto'!$A$3:$B$35,2,0),0)</f>
        <v>0</v>
      </c>
      <c r="D74" s="70"/>
      <c r="E74" s="70"/>
      <c r="F74" s="71"/>
      <c r="G74" s="70"/>
      <c r="H74" s="72"/>
      <c r="I74" s="73"/>
      <c r="J74" s="74"/>
      <c r="K74" s="75"/>
      <c r="L74" s="76" t="str">
        <f aca="false">IF(G74="EE",IF(OR(AND(OR(J74=1,J74=0),H74&gt;0,H74&lt;5),AND(OR(J74=1,J74=0),H74&gt;4,H74&lt;16),AND(J74=2,H74&gt;0,H74&lt;5)),"Simples",IF(OR(AND(OR(J74=1,J74=0),H74&gt;15),AND(J74=2,H74&gt;4,H74&lt;16),AND(J74&gt;2,H74&gt;0,H74&lt;5)),"Médio",IF(OR(AND(J74=2,H74&gt;15),AND(J74&gt;2,H74&gt;4,H74&lt;16),AND(J74&gt;2,H74&gt;15)),"Complexo",""))), IF(OR(G74="CE",G74="SE"),IF(OR(AND(OR(J74=1,J74=0),H74&gt;0,H74&lt;6),AND(OR(J74=1,J74=0),H74&gt;5,H74&lt;20),AND(J74&gt;1,J74&lt;4,H74&gt;0,H74&lt;6)),"Simples",IF(OR(AND(OR(J74=1,J74=0),H74&gt;19),AND(J74&gt;1,J74&lt;4,H74&gt;5,H74&lt;20),AND(J74&gt;3,H74&gt;0,H74&lt;6)),"Médio",IF(OR(AND(J74&gt;1,J74&lt;4,H74&gt;19),AND(J74&gt;3,H74&gt;5,H74&lt;20),AND(J74&gt;3,H74&gt;19)),"Complexo",""))),""))</f>
        <v/>
      </c>
      <c r="M74" s="71" t="str">
        <f aca="false">IF(G74="ALI",IF(OR(AND(OR(J74=1,J74=0),H74&gt;0,H74&lt;20),AND(OR(J74=1,J74=0),H74&gt;19,H74&lt;51),AND(J74&gt;1,J74&lt;6,H74&gt;0,H74&lt;20)),"Simples",IF(OR(AND(OR(J74=1,J74=0),H74&gt;50),AND(J74&gt;1,J74&lt;6,H74&gt;19,H74&lt;51),AND(J74&gt;5,H74&gt;0,H74&lt;20)),"Médio",IF(OR(AND(J74&gt;1,J74&lt;6,H74&gt;50),AND(J74&gt;5,H74&gt;19,H74&lt;51),AND(J74&gt;5,H74&gt;50)),"Complexo",""))), IF(G74="AIE",IF(OR(AND(OR(J74=1, J74=0),H74&gt;0,H74&lt;20),AND(OR(J74=1, J74=0),H74&gt;19,H74&lt;51),AND(J74&gt;1,J74&lt;6,H74&gt;0,H74&lt;20)),"Simples",IF(OR(AND(OR(J74=1, J74=0),H74&gt;50),AND(J74&gt;1,J74&lt;6,H74&gt;19,H74&lt;51),AND(J74&gt;5,H74&gt;0,H74&lt;20)),"Médio",IF(OR(AND(J74&gt;1,J74&lt;6,H74&gt;50),AND(J74&gt;5,H74&gt;19,H74&lt;51),AND(J74&gt;5,H74&gt;50)),"Complexo",""))),""))</f>
        <v/>
      </c>
      <c r="N74" s="77" t="str">
        <f aca="false">IF(L74="",M74,IF(M74="",L74,""))</f>
        <v/>
      </c>
      <c r="O74" s="78" t="n">
        <f aca="false">IF(AND(OR(G74="EE",G74="CE"),N74="Simples"),3, IF(AND(OR(G74="EE",G74="CE"),N74="Médio"),4, IF(AND(OR(G74="EE",G74="CE"),N74="Complexo"),6, IF(AND(G74="SE",N74="Simples"),4, IF(AND(G74="SE",N74="Médio"),5, IF(AND(G74="SE",N74="Complexo"),7,0))))))</f>
        <v>0</v>
      </c>
      <c r="P74" s="78" t="n">
        <f aca="false">IF(AND(G74="ALI",M74="Simples"),7, IF(AND(G74="ALI",M74="Médio"),10, IF(AND(G74="ALI",M74="Complexo"),15, IF(AND(G74="AIE",M74="Simples"),5, IF(AND(G74="AIE",M74="Médio"),7, IF(AND(G74="AIE",M74="Complexo"),10,0))))))</f>
        <v>0</v>
      </c>
      <c r="Q74" s="77" t="n">
        <f aca="false">IF(B74&lt;&gt;"Manutenção em interface",IF(B74&lt;&gt;"Desenv., Manutenção e Publicação de Páginas Estáticas",(O74+P74)*C74,C74),C74)</f>
        <v>0</v>
      </c>
      <c r="R74" s="70"/>
      <c r="T74" s="80"/>
      <c r="U74" s="68"/>
      <c r="V74" s="69" t="n">
        <f aca="false">IF(U74&lt;&gt;"",VLOOKUP(U74,'Tipo Projeto'!$A$3:$B$35,2,0),0)</f>
        <v>0</v>
      </c>
      <c r="W74" s="70"/>
      <c r="X74" s="72"/>
      <c r="Y74" s="73"/>
      <c r="Z74" s="74"/>
      <c r="AA74" s="75"/>
      <c r="AB74" s="76" t="str">
        <f aca="false">IF(W74="EE",IF(OR(AND(OR(Z74=1,Z74=0),X74&gt;0,X74&lt;5),AND(OR(Z74=1,Z74=0),X74&gt;4,X74&lt;16),AND(Z74=2,X74&gt;0,X74&lt;5)),"Simples",IF(OR(AND(OR(Z74=1,Z74=0),X74&gt;15),AND(Z74=2,X74&gt;4,X74&lt;16),AND(Z74&gt;2,X74&gt;0,X74&lt;5)),"Médio",IF(OR(AND(Z74=2,X74&gt;15),AND(Z74&gt;2,X74&gt;4,X74&lt;16),AND(Z74&gt;2,X74&gt;15)),"Complexo",""))), IF(OR(W74="CE",W74="SE"),IF(OR(AND(OR(Z74=1,Z74=0),X74&gt;0,X74&lt;6),AND(OR(Z74=1,Z74=0),X74&gt;5,X74&lt;20),AND(Z74&gt;1,Z74&lt;4,X74&gt;0,X74&lt;6)),"Simples",IF(OR(AND(OR(Z74=1,Z74=0),X74&gt;19),AND(Z74&gt;1,Z74&lt;4,X74&gt;5,X74&lt;20),AND(Z74&gt;3,X74&gt;0,X74&lt;6)),"Médio",IF(OR(AND(Z74&gt;1,Z74&lt;4,X74&gt;19),AND(Z74&gt;3,X74&gt;5,X74&lt;20),AND(Z74&gt;3,X74&gt;19)),"Complexo",""))),""))</f>
        <v/>
      </c>
      <c r="AC74" s="71" t="str">
        <f aca="false">IF(W74="ALI",IF(OR(AND(OR(Z74=1,Z74=0),X74&gt;0,X74&lt;20),AND(OR(Z74=1,Z74=0),X74&gt;19,X74&lt;51),AND(Z74&gt;1,Z74&lt;6,X74&gt;0,X74&lt;20)),"Simples",IF(OR(AND(OR(Z74=1,Z74=0),X74&gt;50),AND(Z74&gt;1,Z74&lt;6,X74&gt;19,X74&lt;51),AND(Z74&gt;5,X74&gt;0,X74&lt;20)),"Médio",IF(OR(AND(Z74&gt;1,Z74&lt;6,X74&gt;50),AND(Z74&gt;5,X74&gt;19,X74&lt;51),AND(Z74&gt;5,X74&gt;50)),"Complexo",""))), IF(W74="AIE",IF(OR(AND(OR(Z74=1, Z74=0),X74&gt;0,X74&lt;20),AND(OR(Z74=1, Z74=0),X74&gt;19,X74&lt;51),AND(Z74&gt;1,Z74&lt;6,X74&gt;0,X74&lt;20)),"Simples",IF(OR(AND(OR(Z74=1, Z74=0),X74&gt;50),AND(Z74&gt;1,Z74&lt;6,X74&gt;19,X74&lt;51),AND(Z74&gt;5,X74&gt;0,X74&lt;20)),"Médio",IF(OR(AND(Z74&gt;1,Z74&lt;6,X74&gt;50),AND(Z74&gt;5,X74&gt;19,X74&lt;51),AND(Z74&gt;5,X74&gt;50)),"Complexo",""))),""))</f>
        <v/>
      </c>
      <c r="AD74" s="77" t="str">
        <f aca="false">IF(AB74="",AC74,IF(AC74="",AB74,""))</f>
        <v/>
      </c>
      <c r="AE74" s="78" t="n">
        <f aca="false">IF(AND(OR(W74="EE",W74="CE"),AD74="Simples"),3, IF(AND(OR(W74="EE",W74="CE"),AD74="Médio"),4, IF(AND(OR(W74="EE",W74="CE"),AD74="Complexo"),6, IF(AND(W74="SE",AD74="Simples"),4, IF(AND(W74="SE",AD74="Médio"),5, IF(AND(W74="SE",AD74="Complexo"),7,0))))))</f>
        <v>0</v>
      </c>
      <c r="AF74" s="78" t="n">
        <f aca="false">IF(AND(W74="ALI",AC74="Simples"),7, IF(AND(W74="ALI",AC74="Médio"),10, IF(AND(W74="ALI",AC74="Complexo"),15, IF(AND(W74="AIE",AC74="Simples"),5, IF(AND(W74="AIE",AC74="Médio"),7, IF(AND(W74="AIE",AC74="Complexo"),10,0))))))</f>
        <v>0</v>
      </c>
      <c r="AG74" s="81" t="n">
        <f aca="false">IF(T74="OK",Q74,( IF(U74&lt;&gt;"Manutenção em interface",IF(U74&lt;&gt;"Desenv., Manutenção e Publicação de Páginas Estáticas",(AE74+AF74)*V74,V74),V74)))</f>
        <v>0</v>
      </c>
      <c r="AH74" s="70"/>
      <c r="AJ74" s="70"/>
      <c r="AL74" s="70"/>
      <c r="AM74" s="70" t="str">
        <f aca="false">IF(AG74=0,"",IF(AG74=Q74,"OK","Divergente"))</f>
        <v/>
      </c>
    </row>
    <row r="75" s="79" customFormat="true" ht="14" hidden="false" customHeight="false" outlineLevel="0" collapsed="false">
      <c r="A75" s="67"/>
      <c r="B75" s="68"/>
      <c r="C75" s="69" t="n">
        <f aca="false">IF(B75&lt;&gt;"",VLOOKUP(B75,'Tipo Projeto'!$A$3:$B$35,2,0),0)</f>
        <v>0</v>
      </c>
      <c r="D75" s="70"/>
      <c r="E75" s="70"/>
      <c r="F75" s="71"/>
      <c r="G75" s="70"/>
      <c r="H75" s="72"/>
      <c r="I75" s="73"/>
      <c r="J75" s="74"/>
      <c r="K75" s="75"/>
      <c r="L75" s="76" t="str">
        <f aca="false">IF(G75="EE",IF(OR(AND(OR(J75=1,J75=0),H75&gt;0,H75&lt;5),AND(OR(J75=1,J75=0),H75&gt;4,H75&lt;16),AND(J75=2,H75&gt;0,H75&lt;5)),"Simples",IF(OR(AND(OR(J75=1,J75=0),H75&gt;15),AND(J75=2,H75&gt;4,H75&lt;16),AND(J75&gt;2,H75&gt;0,H75&lt;5)),"Médio",IF(OR(AND(J75=2,H75&gt;15),AND(J75&gt;2,H75&gt;4,H75&lt;16),AND(J75&gt;2,H75&gt;15)),"Complexo",""))), IF(OR(G75="CE",G75="SE"),IF(OR(AND(OR(J75=1,J75=0),H75&gt;0,H75&lt;6),AND(OR(J75=1,J75=0),H75&gt;5,H75&lt;20),AND(J75&gt;1,J75&lt;4,H75&gt;0,H75&lt;6)),"Simples",IF(OR(AND(OR(J75=1,J75=0),H75&gt;19),AND(J75&gt;1,J75&lt;4,H75&gt;5,H75&lt;20),AND(J75&gt;3,H75&gt;0,H75&lt;6)),"Médio",IF(OR(AND(J75&gt;1,J75&lt;4,H75&gt;19),AND(J75&gt;3,H75&gt;5,H75&lt;20),AND(J75&gt;3,H75&gt;19)),"Complexo",""))),""))</f>
        <v/>
      </c>
      <c r="M75" s="71" t="str">
        <f aca="false">IF(G75="ALI",IF(OR(AND(OR(J75=1,J75=0),H75&gt;0,H75&lt;20),AND(OR(J75=1,J75=0),H75&gt;19,H75&lt;51),AND(J75&gt;1,J75&lt;6,H75&gt;0,H75&lt;20)),"Simples",IF(OR(AND(OR(J75=1,J75=0),H75&gt;50),AND(J75&gt;1,J75&lt;6,H75&gt;19,H75&lt;51),AND(J75&gt;5,H75&gt;0,H75&lt;20)),"Médio",IF(OR(AND(J75&gt;1,J75&lt;6,H75&gt;50),AND(J75&gt;5,H75&gt;19,H75&lt;51),AND(J75&gt;5,H75&gt;50)),"Complexo",""))), IF(G75="AIE",IF(OR(AND(OR(J75=1, J75=0),H75&gt;0,H75&lt;20),AND(OR(J75=1, J75=0),H75&gt;19,H75&lt;51),AND(J75&gt;1,J75&lt;6,H75&gt;0,H75&lt;20)),"Simples",IF(OR(AND(OR(J75=1, J75=0),H75&gt;50),AND(J75&gt;1,J75&lt;6,H75&gt;19,H75&lt;51),AND(J75&gt;5,H75&gt;0,H75&lt;20)),"Médio",IF(OR(AND(J75&gt;1,J75&lt;6,H75&gt;50),AND(J75&gt;5,H75&gt;19,H75&lt;51),AND(J75&gt;5,H75&gt;50)),"Complexo",""))),""))</f>
        <v/>
      </c>
      <c r="N75" s="77" t="str">
        <f aca="false">IF(L75="",M75,IF(M75="",L75,""))</f>
        <v/>
      </c>
      <c r="O75" s="78" t="n">
        <f aca="false">IF(AND(OR(G75="EE",G75="CE"),N75="Simples"),3, IF(AND(OR(G75="EE",G75="CE"),N75="Médio"),4, IF(AND(OR(G75="EE",G75="CE"),N75="Complexo"),6, IF(AND(G75="SE",N75="Simples"),4, IF(AND(G75="SE",N75="Médio"),5, IF(AND(G75="SE",N75="Complexo"),7,0))))))</f>
        <v>0</v>
      </c>
      <c r="P75" s="78" t="n">
        <f aca="false">IF(AND(G75="ALI",M75="Simples"),7, IF(AND(G75="ALI",M75="Médio"),10, IF(AND(G75="ALI",M75="Complexo"),15, IF(AND(G75="AIE",M75="Simples"),5, IF(AND(G75="AIE",M75="Médio"),7, IF(AND(G75="AIE",M75="Complexo"),10,0))))))</f>
        <v>0</v>
      </c>
      <c r="Q75" s="77" t="n">
        <f aca="false">IF(B75&lt;&gt;"Manutenção em interface",IF(B75&lt;&gt;"Desenv., Manutenção e Publicação de Páginas Estáticas",(O75+P75)*C75,C75),C75)</f>
        <v>0</v>
      </c>
      <c r="R75" s="70"/>
      <c r="T75" s="80"/>
      <c r="U75" s="68"/>
      <c r="V75" s="69" t="n">
        <f aca="false">IF(U75&lt;&gt;"",VLOOKUP(U75,'Tipo Projeto'!$A$3:$B$35,2,0),0)</f>
        <v>0</v>
      </c>
      <c r="W75" s="70"/>
      <c r="X75" s="72"/>
      <c r="Y75" s="73"/>
      <c r="Z75" s="74"/>
      <c r="AA75" s="75"/>
      <c r="AB75" s="76" t="str">
        <f aca="false">IF(W75="EE",IF(OR(AND(OR(Z75=1,Z75=0),X75&gt;0,X75&lt;5),AND(OR(Z75=1,Z75=0),X75&gt;4,X75&lt;16),AND(Z75=2,X75&gt;0,X75&lt;5)),"Simples",IF(OR(AND(OR(Z75=1,Z75=0),X75&gt;15),AND(Z75=2,X75&gt;4,X75&lt;16),AND(Z75&gt;2,X75&gt;0,X75&lt;5)),"Médio",IF(OR(AND(Z75=2,X75&gt;15),AND(Z75&gt;2,X75&gt;4,X75&lt;16),AND(Z75&gt;2,X75&gt;15)),"Complexo",""))), IF(OR(W75="CE",W75="SE"),IF(OR(AND(OR(Z75=1,Z75=0),X75&gt;0,X75&lt;6),AND(OR(Z75=1,Z75=0),X75&gt;5,X75&lt;20),AND(Z75&gt;1,Z75&lt;4,X75&gt;0,X75&lt;6)),"Simples",IF(OR(AND(OR(Z75=1,Z75=0),X75&gt;19),AND(Z75&gt;1,Z75&lt;4,X75&gt;5,X75&lt;20),AND(Z75&gt;3,X75&gt;0,X75&lt;6)),"Médio",IF(OR(AND(Z75&gt;1,Z75&lt;4,X75&gt;19),AND(Z75&gt;3,X75&gt;5,X75&lt;20),AND(Z75&gt;3,X75&gt;19)),"Complexo",""))),""))</f>
        <v/>
      </c>
      <c r="AC75" s="71" t="str">
        <f aca="false">IF(W75="ALI",IF(OR(AND(OR(Z75=1,Z75=0),X75&gt;0,X75&lt;20),AND(OR(Z75=1,Z75=0),X75&gt;19,X75&lt;51),AND(Z75&gt;1,Z75&lt;6,X75&gt;0,X75&lt;20)),"Simples",IF(OR(AND(OR(Z75=1,Z75=0),X75&gt;50),AND(Z75&gt;1,Z75&lt;6,X75&gt;19,X75&lt;51),AND(Z75&gt;5,X75&gt;0,X75&lt;20)),"Médio",IF(OR(AND(Z75&gt;1,Z75&lt;6,X75&gt;50),AND(Z75&gt;5,X75&gt;19,X75&lt;51),AND(Z75&gt;5,X75&gt;50)),"Complexo",""))), IF(W75="AIE",IF(OR(AND(OR(Z75=1, Z75=0),X75&gt;0,X75&lt;20),AND(OR(Z75=1, Z75=0),X75&gt;19,X75&lt;51),AND(Z75&gt;1,Z75&lt;6,X75&gt;0,X75&lt;20)),"Simples",IF(OR(AND(OR(Z75=1, Z75=0),X75&gt;50),AND(Z75&gt;1,Z75&lt;6,X75&gt;19,X75&lt;51),AND(Z75&gt;5,X75&gt;0,X75&lt;20)),"Médio",IF(OR(AND(Z75&gt;1,Z75&lt;6,X75&gt;50),AND(Z75&gt;5,X75&gt;19,X75&lt;51),AND(Z75&gt;5,X75&gt;50)),"Complexo",""))),""))</f>
        <v/>
      </c>
      <c r="AD75" s="77" t="str">
        <f aca="false">IF(AB75="",AC75,IF(AC75="",AB75,""))</f>
        <v/>
      </c>
      <c r="AE75" s="78" t="n">
        <f aca="false">IF(AND(OR(W75="EE",W75="CE"),AD75="Simples"),3, IF(AND(OR(W75="EE",W75="CE"),AD75="Médio"),4, IF(AND(OR(W75="EE",W75="CE"),AD75="Complexo"),6, IF(AND(W75="SE",AD75="Simples"),4, IF(AND(W75="SE",AD75="Médio"),5, IF(AND(W75="SE",AD75="Complexo"),7,0))))))</f>
        <v>0</v>
      </c>
      <c r="AF75" s="78" t="n">
        <f aca="false">IF(AND(W75="ALI",AC75="Simples"),7, IF(AND(W75="ALI",AC75="Médio"),10, IF(AND(W75="ALI",AC75="Complexo"),15, IF(AND(W75="AIE",AC75="Simples"),5, IF(AND(W75="AIE",AC75="Médio"),7, IF(AND(W75="AIE",AC75="Complexo"),10,0))))))</f>
        <v>0</v>
      </c>
      <c r="AG75" s="81" t="n">
        <f aca="false">IF(T75="OK",Q75,( IF(U75&lt;&gt;"Manutenção em interface",IF(U75&lt;&gt;"Desenv., Manutenção e Publicação de Páginas Estáticas",(AE75+AF75)*V75,V75),V75)))</f>
        <v>0</v>
      </c>
      <c r="AH75" s="70"/>
      <c r="AJ75" s="70"/>
      <c r="AL75" s="70"/>
      <c r="AM75" s="70" t="str">
        <f aca="false">IF(AG75=0,"",IF(AG75=Q75,"OK","Divergente"))</f>
        <v/>
      </c>
    </row>
    <row r="76" s="79" customFormat="true" ht="14" hidden="false" customHeight="false" outlineLevel="0" collapsed="false">
      <c r="A76" s="67"/>
      <c r="B76" s="68"/>
      <c r="C76" s="69" t="n">
        <f aca="false">IF(B76&lt;&gt;"",VLOOKUP(B76,'Tipo Projeto'!$A$3:$B$35,2,0),0)</f>
        <v>0</v>
      </c>
      <c r="D76" s="70"/>
      <c r="E76" s="70"/>
      <c r="F76" s="71"/>
      <c r="G76" s="70"/>
      <c r="H76" s="72"/>
      <c r="I76" s="73"/>
      <c r="J76" s="74"/>
      <c r="K76" s="75"/>
      <c r="L76" s="76" t="str">
        <f aca="false">IF(G76="EE",IF(OR(AND(OR(J76=1,J76=0),H76&gt;0,H76&lt;5),AND(OR(J76=1,J76=0),H76&gt;4,H76&lt;16),AND(J76=2,H76&gt;0,H76&lt;5)),"Simples",IF(OR(AND(OR(J76=1,J76=0),H76&gt;15),AND(J76=2,H76&gt;4,H76&lt;16),AND(J76&gt;2,H76&gt;0,H76&lt;5)),"Médio",IF(OR(AND(J76=2,H76&gt;15),AND(J76&gt;2,H76&gt;4,H76&lt;16),AND(J76&gt;2,H76&gt;15)),"Complexo",""))), IF(OR(G76="CE",G76="SE"),IF(OR(AND(OR(J76=1,J76=0),H76&gt;0,H76&lt;6),AND(OR(J76=1,J76=0),H76&gt;5,H76&lt;20),AND(J76&gt;1,J76&lt;4,H76&gt;0,H76&lt;6)),"Simples",IF(OR(AND(OR(J76=1,J76=0),H76&gt;19),AND(J76&gt;1,J76&lt;4,H76&gt;5,H76&lt;20),AND(J76&gt;3,H76&gt;0,H76&lt;6)),"Médio",IF(OR(AND(J76&gt;1,J76&lt;4,H76&gt;19),AND(J76&gt;3,H76&gt;5,H76&lt;20),AND(J76&gt;3,H76&gt;19)),"Complexo",""))),""))</f>
        <v/>
      </c>
      <c r="M76" s="71" t="str">
        <f aca="false">IF(G76="ALI",IF(OR(AND(OR(J76=1,J76=0),H76&gt;0,H76&lt;20),AND(OR(J76=1,J76=0),H76&gt;19,H76&lt;51),AND(J76&gt;1,J76&lt;6,H76&gt;0,H76&lt;20)),"Simples",IF(OR(AND(OR(J76=1,J76=0),H76&gt;50),AND(J76&gt;1,J76&lt;6,H76&gt;19,H76&lt;51),AND(J76&gt;5,H76&gt;0,H76&lt;20)),"Médio",IF(OR(AND(J76&gt;1,J76&lt;6,H76&gt;50),AND(J76&gt;5,H76&gt;19,H76&lt;51),AND(J76&gt;5,H76&gt;50)),"Complexo",""))), IF(G76="AIE",IF(OR(AND(OR(J76=1, J76=0),H76&gt;0,H76&lt;20),AND(OR(J76=1, J76=0),H76&gt;19,H76&lt;51),AND(J76&gt;1,J76&lt;6,H76&gt;0,H76&lt;20)),"Simples",IF(OR(AND(OR(J76=1, J76=0),H76&gt;50),AND(J76&gt;1,J76&lt;6,H76&gt;19,H76&lt;51),AND(J76&gt;5,H76&gt;0,H76&lt;20)),"Médio",IF(OR(AND(J76&gt;1,J76&lt;6,H76&gt;50),AND(J76&gt;5,H76&gt;19,H76&lt;51),AND(J76&gt;5,H76&gt;50)),"Complexo",""))),""))</f>
        <v/>
      </c>
      <c r="N76" s="77" t="str">
        <f aca="false">IF(L76="",M76,IF(M76="",L76,""))</f>
        <v/>
      </c>
      <c r="O76" s="78" t="n">
        <f aca="false">IF(AND(OR(G76="EE",G76="CE"),N76="Simples"),3, IF(AND(OR(G76="EE",G76="CE"),N76="Médio"),4, IF(AND(OR(G76="EE",G76="CE"),N76="Complexo"),6, IF(AND(G76="SE",N76="Simples"),4, IF(AND(G76="SE",N76="Médio"),5, IF(AND(G76="SE",N76="Complexo"),7,0))))))</f>
        <v>0</v>
      </c>
      <c r="P76" s="78" t="n">
        <f aca="false">IF(AND(G76="ALI",M76="Simples"),7, IF(AND(G76="ALI",M76="Médio"),10, IF(AND(G76="ALI",M76="Complexo"),15, IF(AND(G76="AIE",M76="Simples"),5, IF(AND(G76="AIE",M76="Médio"),7, IF(AND(G76="AIE",M76="Complexo"),10,0))))))</f>
        <v>0</v>
      </c>
      <c r="Q76" s="77" t="n">
        <f aca="false">IF(B76&lt;&gt;"Manutenção em interface",IF(B76&lt;&gt;"Desenv., Manutenção e Publicação de Páginas Estáticas",(O76+P76)*C76,C76),C76)</f>
        <v>0</v>
      </c>
      <c r="R76" s="70"/>
      <c r="T76" s="80"/>
      <c r="U76" s="68"/>
      <c r="V76" s="69" t="n">
        <f aca="false">IF(U76&lt;&gt;"",VLOOKUP(U76,'Tipo Projeto'!$A$3:$B$35,2,0),0)</f>
        <v>0</v>
      </c>
      <c r="W76" s="70"/>
      <c r="X76" s="72"/>
      <c r="Y76" s="73"/>
      <c r="Z76" s="74"/>
      <c r="AA76" s="75"/>
      <c r="AB76" s="76" t="str">
        <f aca="false">IF(W76="EE",IF(OR(AND(OR(Z76=1,Z76=0),X76&gt;0,X76&lt;5),AND(OR(Z76=1,Z76=0),X76&gt;4,X76&lt;16),AND(Z76=2,X76&gt;0,X76&lt;5)),"Simples",IF(OR(AND(OR(Z76=1,Z76=0),X76&gt;15),AND(Z76=2,X76&gt;4,X76&lt;16),AND(Z76&gt;2,X76&gt;0,X76&lt;5)),"Médio",IF(OR(AND(Z76=2,X76&gt;15),AND(Z76&gt;2,X76&gt;4,X76&lt;16),AND(Z76&gt;2,X76&gt;15)),"Complexo",""))), IF(OR(W76="CE",W76="SE"),IF(OR(AND(OR(Z76=1,Z76=0),X76&gt;0,X76&lt;6),AND(OR(Z76=1,Z76=0),X76&gt;5,X76&lt;20),AND(Z76&gt;1,Z76&lt;4,X76&gt;0,X76&lt;6)),"Simples",IF(OR(AND(OR(Z76=1,Z76=0),X76&gt;19),AND(Z76&gt;1,Z76&lt;4,X76&gt;5,X76&lt;20),AND(Z76&gt;3,X76&gt;0,X76&lt;6)),"Médio",IF(OR(AND(Z76&gt;1,Z76&lt;4,X76&gt;19),AND(Z76&gt;3,X76&gt;5,X76&lt;20),AND(Z76&gt;3,X76&gt;19)),"Complexo",""))),""))</f>
        <v/>
      </c>
      <c r="AC76" s="71" t="str">
        <f aca="false">IF(W76="ALI",IF(OR(AND(OR(Z76=1,Z76=0),X76&gt;0,X76&lt;20),AND(OR(Z76=1,Z76=0),X76&gt;19,X76&lt;51),AND(Z76&gt;1,Z76&lt;6,X76&gt;0,X76&lt;20)),"Simples",IF(OR(AND(OR(Z76=1,Z76=0),X76&gt;50),AND(Z76&gt;1,Z76&lt;6,X76&gt;19,X76&lt;51),AND(Z76&gt;5,X76&gt;0,X76&lt;20)),"Médio",IF(OR(AND(Z76&gt;1,Z76&lt;6,X76&gt;50),AND(Z76&gt;5,X76&gt;19,X76&lt;51),AND(Z76&gt;5,X76&gt;50)),"Complexo",""))), IF(W76="AIE",IF(OR(AND(OR(Z76=1, Z76=0),X76&gt;0,X76&lt;20),AND(OR(Z76=1, Z76=0),X76&gt;19,X76&lt;51),AND(Z76&gt;1,Z76&lt;6,X76&gt;0,X76&lt;20)),"Simples",IF(OR(AND(OR(Z76=1, Z76=0),X76&gt;50),AND(Z76&gt;1,Z76&lt;6,X76&gt;19,X76&lt;51),AND(Z76&gt;5,X76&gt;0,X76&lt;20)),"Médio",IF(OR(AND(Z76&gt;1,Z76&lt;6,X76&gt;50),AND(Z76&gt;5,X76&gt;19,X76&lt;51),AND(Z76&gt;5,X76&gt;50)),"Complexo",""))),""))</f>
        <v/>
      </c>
      <c r="AD76" s="77" t="str">
        <f aca="false">IF(AB76="",AC76,IF(AC76="",AB76,""))</f>
        <v/>
      </c>
      <c r="AE76" s="78" t="n">
        <f aca="false">IF(AND(OR(W76="EE",W76="CE"),AD76="Simples"),3, IF(AND(OR(W76="EE",W76="CE"),AD76="Médio"),4, IF(AND(OR(W76="EE",W76="CE"),AD76="Complexo"),6, IF(AND(W76="SE",AD76="Simples"),4, IF(AND(W76="SE",AD76="Médio"),5, IF(AND(W76="SE",AD76="Complexo"),7,0))))))</f>
        <v>0</v>
      </c>
      <c r="AF76" s="78" t="n">
        <f aca="false">IF(AND(W76="ALI",AC76="Simples"),7, IF(AND(W76="ALI",AC76="Médio"),10, IF(AND(W76="ALI",AC76="Complexo"),15, IF(AND(W76="AIE",AC76="Simples"),5, IF(AND(W76="AIE",AC76="Médio"),7, IF(AND(W76="AIE",AC76="Complexo"),10,0))))))</f>
        <v>0</v>
      </c>
      <c r="AG76" s="81" t="n">
        <f aca="false">IF(T76="OK",Q76,( IF(U76&lt;&gt;"Manutenção em interface",IF(U76&lt;&gt;"Desenv., Manutenção e Publicação de Páginas Estáticas",(AE76+AF76)*V76,V76),V76)))</f>
        <v>0</v>
      </c>
      <c r="AH76" s="70"/>
      <c r="AJ76" s="70"/>
      <c r="AL76" s="70"/>
      <c r="AM76" s="70" t="str">
        <f aca="false">IF(AG76=0,"",IF(AG76=Q76,"OK","Divergente"))</f>
        <v/>
      </c>
    </row>
    <row r="77" s="79" customFormat="true" ht="14" hidden="false" customHeight="false" outlineLevel="0" collapsed="false">
      <c r="A77" s="67"/>
      <c r="B77" s="68"/>
      <c r="C77" s="69" t="n">
        <f aca="false">IF(B77&lt;&gt;"",VLOOKUP(B77,'Tipo Projeto'!$A$3:$B$35,2,0),0)</f>
        <v>0</v>
      </c>
      <c r="D77" s="70"/>
      <c r="E77" s="70"/>
      <c r="F77" s="71"/>
      <c r="G77" s="70"/>
      <c r="H77" s="72"/>
      <c r="I77" s="73"/>
      <c r="J77" s="74"/>
      <c r="K77" s="75"/>
      <c r="L77" s="76" t="str">
        <f aca="false">IF(G77="EE",IF(OR(AND(OR(J77=1,J77=0),H77&gt;0,H77&lt;5),AND(OR(J77=1,J77=0),H77&gt;4,H77&lt;16),AND(J77=2,H77&gt;0,H77&lt;5)),"Simples",IF(OR(AND(OR(J77=1,J77=0),H77&gt;15),AND(J77=2,H77&gt;4,H77&lt;16),AND(J77&gt;2,H77&gt;0,H77&lt;5)),"Médio",IF(OR(AND(J77=2,H77&gt;15),AND(J77&gt;2,H77&gt;4,H77&lt;16),AND(J77&gt;2,H77&gt;15)),"Complexo",""))), IF(OR(G77="CE",G77="SE"),IF(OR(AND(OR(J77=1,J77=0),H77&gt;0,H77&lt;6),AND(OR(J77=1,J77=0),H77&gt;5,H77&lt;20),AND(J77&gt;1,J77&lt;4,H77&gt;0,H77&lt;6)),"Simples",IF(OR(AND(OR(J77=1,J77=0),H77&gt;19),AND(J77&gt;1,J77&lt;4,H77&gt;5,H77&lt;20),AND(J77&gt;3,H77&gt;0,H77&lt;6)),"Médio",IF(OR(AND(J77&gt;1,J77&lt;4,H77&gt;19),AND(J77&gt;3,H77&gt;5,H77&lt;20),AND(J77&gt;3,H77&gt;19)),"Complexo",""))),""))</f>
        <v/>
      </c>
      <c r="M77" s="71" t="str">
        <f aca="false">IF(G77="ALI",IF(OR(AND(OR(J77=1,J77=0),H77&gt;0,H77&lt;20),AND(OR(J77=1,J77=0),H77&gt;19,H77&lt;51),AND(J77&gt;1,J77&lt;6,H77&gt;0,H77&lt;20)),"Simples",IF(OR(AND(OR(J77=1,J77=0),H77&gt;50),AND(J77&gt;1,J77&lt;6,H77&gt;19,H77&lt;51),AND(J77&gt;5,H77&gt;0,H77&lt;20)),"Médio",IF(OR(AND(J77&gt;1,J77&lt;6,H77&gt;50),AND(J77&gt;5,H77&gt;19,H77&lt;51),AND(J77&gt;5,H77&gt;50)),"Complexo",""))), IF(G77="AIE",IF(OR(AND(OR(J77=1, J77=0),H77&gt;0,H77&lt;20),AND(OR(J77=1, J77=0),H77&gt;19,H77&lt;51),AND(J77&gt;1,J77&lt;6,H77&gt;0,H77&lt;20)),"Simples",IF(OR(AND(OR(J77=1, J77=0),H77&gt;50),AND(J77&gt;1,J77&lt;6,H77&gt;19,H77&lt;51),AND(J77&gt;5,H77&gt;0,H77&lt;20)),"Médio",IF(OR(AND(J77&gt;1,J77&lt;6,H77&gt;50),AND(J77&gt;5,H77&gt;19,H77&lt;51),AND(J77&gt;5,H77&gt;50)),"Complexo",""))),""))</f>
        <v/>
      </c>
      <c r="N77" s="77" t="str">
        <f aca="false">IF(L77="",M77,IF(M77="",L77,""))</f>
        <v/>
      </c>
      <c r="O77" s="78" t="n">
        <f aca="false">IF(AND(OR(G77="EE",G77="CE"),N77="Simples"),3, IF(AND(OR(G77="EE",G77="CE"),N77="Médio"),4, IF(AND(OR(G77="EE",G77="CE"),N77="Complexo"),6, IF(AND(G77="SE",N77="Simples"),4, IF(AND(G77="SE",N77="Médio"),5, IF(AND(G77="SE",N77="Complexo"),7,0))))))</f>
        <v>0</v>
      </c>
      <c r="P77" s="78" t="n">
        <f aca="false">IF(AND(G77="ALI",M77="Simples"),7, IF(AND(G77="ALI",M77="Médio"),10, IF(AND(G77="ALI",M77="Complexo"),15, IF(AND(G77="AIE",M77="Simples"),5, IF(AND(G77="AIE",M77="Médio"),7, IF(AND(G77="AIE",M77="Complexo"),10,0))))))</f>
        <v>0</v>
      </c>
      <c r="Q77" s="77" t="n">
        <f aca="false">IF(B77&lt;&gt;"Manutenção em interface",IF(B77&lt;&gt;"Desenv., Manutenção e Publicação de Páginas Estáticas",(O77+P77)*C77,C77),C77)</f>
        <v>0</v>
      </c>
      <c r="R77" s="70"/>
      <c r="T77" s="80"/>
      <c r="U77" s="68"/>
      <c r="V77" s="69" t="n">
        <f aca="false">IF(U77&lt;&gt;"",VLOOKUP(U77,'Tipo Projeto'!$A$3:$B$35,2,0),0)</f>
        <v>0</v>
      </c>
      <c r="W77" s="70"/>
      <c r="X77" s="72"/>
      <c r="Y77" s="73"/>
      <c r="Z77" s="74"/>
      <c r="AA77" s="75"/>
      <c r="AB77" s="76" t="str">
        <f aca="false">IF(W77="EE",IF(OR(AND(OR(Z77=1,Z77=0),X77&gt;0,X77&lt;5),AND(OR(Z77=1,Z77=0),X77&gt;4,X77&lt;16),AND(Z77=2,X77&gt;0,X77&lt;5)),"Simples",IF(OR(AND(OR(Z77=1,Z77=0),X77&gt;15),AND(Z77=2,X77&gt;4,X77&lt;16),AND(Z77&gt;2,X77&gt;0,X77&lt;5)),"Médio",IF(OR(AND(Z77=2,X77&gt;15),AND(Z77&gt;2,X77&gt;4,X77&lt;16),AND(Z77&gt;2,X77&gt;15)),"Complexo",""))), IF(OR(W77="CE",W77="SE"),IF(OR(AND(OR(Z77=1,Z77=0),X77&gt;0,X77&lt;6),AND(OR(Z77=1,Z77=0),X77&gt;5,X77&lt;20),AND(Z77&gt;1,Z77&lt;4,X77&gt;0,X77&lt;6)),"Simples",IF(OR(AND(OR(Z77=1,Z77=0),X77&gt;19),AND(Z77&gt;1,Z77&lt;4,X77&gt;5,X77&lt;20),AND(Z77&gt;3,X77&gt;0,X77&lt;6)),"Médio",IF(OR(AND(Z77&gt;1,Z77&lt;4,X77&gt;19),AND(Z77&gt;3,X77&gt;5,X77&lt;20),AND(Z77&gt;3,X77&gt;19)),"Complexo",""))),""))</f>
        <v/>
      </c>
      <c r="AC77" s="71" t="str">
        <f aca="false">IF(W77="ALI",IF(OR(AND(OR(Z77=1,Z77=0),X77&gt;0,X77&lt;20),AND(OR(Z77=1,Z77=0),X77&gt;19,X77&lt;51),AND(Z77&gt;1,Z77&lt;6,X77&gt;0,X77&lt;20)),"Simples",IF(OR(AND(OR(Z77=1,Z77=0),X77&gt;50),AND(Z77&gt;1,Z77&lt;6,X77&gt;19,X77&lt;51),AND(Z77&gt;5,X77&gt;0,X77&lt;20)),"Médio",IF(OR(AND(Z77&gt;1,Z77&lt;6,X77&gt;50),AND(Z77&gt;5,X77&gt;19,X77&lt;51),AND(Z77&gt;5,X77&gt;50)),"Complexo",""))), IF(W77="AIE",IF(OR(AND(OR(Z77=1, Z77=0),X77&gt;0,X77&lt;20),AND(OR(Z77=1, Z77=0),X77&gt;19,X77&lt;51),AND(Z77&gt;1,Z77&lt;6,X77&gt;0,X77&lt;20)),"Simples",IF(OR(AND(OR(Z77=1, Z77=0),X77&gt;50),AND(Z77&gt;1,Z77&lt;6,X77&gt;19,X77&lt;51),AND(Z77&gt;5,X77&gt;0,X77&lt;20)),"Médio",IF(OR(AND(Z77&gt;1,Z77&lt;6,X77&gt;50),AND(Z77&gt;5,X77&gt;19,X77&lt;51),AND(Z77&gt;5,X77&gt;50)),"Complexo",""))),""))</f>
        <v/>
      </c>
      <c r="AD77" s="77" t="str">
        <f aca="false">IF(AB77="",AC77,IF(AC77="",AB77,""))</f>
        <v/>
      </c>
      <c r="AE77" s="78" t="n">
        <f aca="false">IF(AND(OR(W77="EE",W77="CE"),AD77="Simples"),3, IF(AND(OR(W77="EE",W77="CE"),AD77="Médio"),4, IF(AND(OR(W77="EE",W77="CE"),AD77="Complexo"),6, IF(AND(W77="SE",AD77="Simples"),4, IF(AND(W77="SE",AD77="Médio"),5, IF(AND(W77="SE",AD77="Complexo"),7,0))))))</f>
        <v>0</v>
      </c>
      <c r="AF77" s="78" t="n">
        <f aca="false">IF(AND(W77="ALI",AC77="Simples"),7, IF(AND(W77="ALI",AC77="Médio"),10, IF(AND(W77="ALI",AC77="Complexo"),15, IF(AND(W77="AIE",AC77="Simples"),5, IF(AND(W77="AIE",AC77="Médio"),7, IF(AND(W77="AIE",AC77="Complexo"),10,0))))))</f>
        <v>0</v>
      </c>
      <c r="AG77" s="81" t="n">
        <f aca="false">IF(T77="OK",Q77,( IF(U77&lt;&gt;"Manutenção em interface",IF(U77&lt;&gt;"Desenv., Manutenção e Publicação de Páginas Estáticas",(AE77+AF77)*V77,V77),V77)))</f>
        <v>0</v>
      </c>
      <c r="AH77" s="70"/>
      <c r="AJ77" s="70"/>
      <c r="AL77" s="70"/>
      <c r="AM77" s="70" t="str">
        <f aca="false">IF(AG77=0,"",IF(AG77=Q77,"OK","Divergente"))</f>
        <v/>
      </c>
    </row>
    <row r="78" s="79" customFormat="true" ht="14" hidden="false" customHeight="false" outlineLevel="0" collapsed="false">
      <c r="A78" s="67"/>
      <c r="B78" s="68"/>
      <c r="C78" s="69" t="n">
        <f aca="false">IF(B78&lt;&gt;"",VLOOKUP(B78,'Tipo Projeto'!$A$3:$B$35,2,0),0)</f>
        <v>0</v>
      </c>
      <c r="D78" s="70"/>
      <c r="E78" s="70"/>
      <c r="F78" s="71"/>
      <c r="G78" s="70"/>
      <c r="H78" s="72"/>
      <c r="I78" s="73"/>
      <c r="J78" s="74"/>
      <c r="K78" s="75"/>
      <c r="L78" s="76" t="str">
        <f aca="false">IF(G78="EE",IF(OR(AND(OR(J78=1,J78=0),H78&gt;0,H78&lt;5),AND(OR(J78=1,J78=0),H78&gt;4,H78&lt;16),AND(J78=2,H78&gt;0,H78&lt;5)),"Simples",IF(OR(AND(OR(J78=1,J78=0),H78&gt;15),AND(J78=2,H78&gt;4,H78&lt;16),AND(J78&gt;2,H78&gt;0,H78&lt;5)),"Médio",IF(OR(AND(J78=2,H78&gt;15),AND(J78&gt;2,H78&gt;4,H78&lt;16),AND(J78&gt;2,H78&gt;15)),"Complexo",""))), IF(OR(G78="CE",G78="SE"),IF(OR(AND(OR(J78=1,J78=0),H78&gt;0,H78&lt;6),AND(OR(J78=1,J78=0),H78&gt;5,H78&lt;20),AND(J78&gt;1,J78&lt;4,H78&gt;0,H78&lt;6)),"Simples",IF(OR(AND(OR(J78=1,J78=0),H78&gt;19),AND(J78&gt;1,J78&lt;4,H78&gt;5,H78&lt;20),AND(J78&gt;3,H78&gt;0,H78&lt;6)),"Médio",IF(OR(AND(J78&gt;1,J78&lt;4,H78&gt;19),AND(J78&gt;3,H78&gt;5,H78&lt;20),AND(J78&gt;3,H78&gt;19)),"Complexo",""))),""))</f>
        <v/>
      </c>
      <c r="M78" s="71" t="str">
        <f aca="false">IF(G78="ALI",IF(OR(AND(OR(J78=1,J78=0),H78&gt;0,H78&lt;20),AND(OR(J78=1,J78=0),H78&gt;19,H78&lt;51),AND(J78&gt;1,J78&lt;6,H78&gt;0,H78&lt;20)),"Simples",IF(OR(AND(OR(J78=1,J78=0),H78&gt;50),AND(J78&gt;1,J78&lt;6,H78&gt;19,H78&lt;51),AND(J78&gt;5,H78&gt;0,H78&lt;20)),"Médio",IF(OR(AND(J78&gt;1,J78&lt;6,H78&gt;50),AND(J78&gt;5,H78&gt;19,H78&lt;51),AND(J78&gt;5,H78&gt;50)),"Complexo",""))), IF(G78="AIE",IF(OR(AND(OR(J78=1, J78=0),H78&gt;0,H78&lt;20),AND(OR(J78=1, J78=0),H78&gt;19,H78&lt;51),AND(J78&gt;1,J78&lt;6,H78&gt;0,H78&lt;20)),"Simples",IF(OR(AND(OR(J78=1, J78=0),H78&gt;50),AND(J78&gt;1,J78&lt;6,H78&gt;19,H78&lt;51),AND(J78&gt;5,H78&gt;0,H78&lt;20)),"Médio",IF(OR(AND(J78&gt;1,J78&lt;6,H78&gt;50),AND(J78&gt;5,H78&gt;19,H78&lt;51),AND(J78&gt;5,H78&gt;50)),"Complexo",""))),""))</f>
        <v/>
      </c>
      <c r="N78" s="77" t="str">
        <f aca="false">IF(L78="",M78,IF(M78="",L78,""))</f>
        <v/>
      </c>
      <c r="O78" s="78" t="n">
        <f aca="false">IF(AND(OR(G78="EE",G78="CE"),N78="Simples"),3, IF(AND(OR(G78="EE",G78="CE"),N78="Médio"),4, IF(AND(OR(G78="EE",G78="CE"),N78="Complexo"),6, IF(AND(G78="SE",N78="Simples"),4, IF(AND(G78="SE",N78="Médio"),5, IF(AND(G78="SE",N78="Complexo"),7,0))))))</f>
        <v>0</v>
      </c>
      <c r="P78" s="78" t="n">
        <f aca="false">IF(AND(G78="ALI",M78="Simples"),7, IF(AND(G78="ALI",M78="Médio"),10, IF(AND(G78="ALI",M78="Complexo"),15, IF(AND(G78="AIE",M78="Simples"),5, IF(AND(G78="AIE",M78="Médio"),7, IF(AND(G78="AIE",M78="Complexo"),10,0))))))</f>
        <v>0</v>
      </c>
      <c r="Q78" s="77" t="n">
        <f aca="false">IF(B78&lt;&gt;"Manutenção em interface",IF(B78&lt;&gt;"Desenv., Manutenção e Publicação de Páginas Estáticas",(O78+P78)*C78,C78),C78)</f>
        <v>0</v>
      </c>
      <c r="R78" s="70"/>
      <c r="T78" s="80"/>
      <c r="U78" s="68"/>
      <c r="V78" s="69" t="n">
        <f aca="false">IF(U78&lt;&gt;"",VLOOKUP(U78,'Tipo Projeto'!$A$3:$B$35,2,0),0)</f>
        <v>0</v>
      </c>
      <c r="W78" s="70"/>
      <c r="X78" s="72"/>
      <c r="Y78" s="73"/>
      <c r="Z78" s="74"/>
      <c r="AA78" s="75"/>
      <c r="AB78" s="76" t="str">
        <f aca="false">IF(W78="EE",IF(OR(AND(OR(Z78=1,Z78=0),X78&gt;0,X78&lt;5),AND(OR(Z78=1,Z78=0),X78&gt;4,X78&lt;16),AND(Z78=2,X78&gt;0,X78&lt;5)),"Simples",IF(OR(AND(OR(Z78=1,Z78=0),X78&gt;15),AND(Z78=2,X78&gt;4,X78&lt;16),AND(Z78&gt;2,X78&gt;0,X78&lt;5)),"Médio",IF(OR(AND(Z78=2,X78&gt;15),AND(Z78&gt;2,X78&gt;4,X78&lt;16),AND(Z78&gt;2,X78&gt;15)),"Complexo",""))), IF(OR(W78="CE",W78="SE"),IF(OR(AND(OR(Z78=1,Z78=0),X78&gt;0,X78&lt;6),AND(OR(Z78=1,Z78=0),X78&gt;5,X78&lt;20),AND(Z78&gt;1,Z78&lt;4,X78&gt;0,X78&lt;6)),"Simples",IF(OR(AND(OR(Z78=1,Z78=0),X78&gt;19),AND(Z78&gt;1,Z78&lt;4,X78&gt;5,X78&lt;20),AND(Z78&gt;3,X78&gt;0,X78&lt;6)),"Médio",IF(OR(AND(Z78&gt;1,Z78&lt;4,X78&gt;19),AND(Z78&gt;3,X78&gt;5,X78&lt;20),AND(Z78&gt;3,X78&gt;19)),"Complexo",""))),""))</f>
        <v/>
      </c>
      <c r="AC78" s="71" t="str">
        <f aca="false">IF(W78="ALI",IF(OR(AND(OR(Z78=1,Z78=0),X78&gt;0,X78&lt;20),AND(OR(Z78=1,Z78=0),X78&gt;19,X78&lt;51),AND(Z78&gt;1,Z78&lt;6,X78&gt;0,X78&lt;20)),"Simples",IF(OR(AND(OR(Z78=1,Z78=0),X78&gt;50),AND(Z78&gt;1,Z78&lt;6,X78&gt;19,X78&lt;51),AND(Z78&gt;5,X78&gt;0,X78&lt;20)),"Médio",IF(OR(AND(Z78&gt;1,Z78&lt;6,X78&gt;50),AND(Z78&gt;5,X78&gt;19,X78&lt;51),AND(Z78&gt;5,X78&gt;50)),"Complexo",""))), IF(W78="AIE",IF(OR(AND(OR(Z78=1, Z78=0),X78&gt;0,X78&lt;20),AND(OR(Z78=1, Z78=0),X78&gt;19,X78&lt;51),AND(Z78&gt;1,Z78&lt;6,X78&gt;0,X78&lt;20)),"Simples",IF(OR(AND(OR(Z78=1, Z78=0),X78&gt;50),AND(Z78&gt;1,Z78&lt;6,X78&gt;19,X78&lt;51),AND(Z78&gt;5,X78&gt;0,X78&lt;20)),"Médio",IF(OR(AND(Z78&gt;1,Z78&lt;6,X78&gt;50),AND(Z78&gt;5,X78&gt;19,X78&lt;51),AND(Z78&gt;5,X78&gt;50)),"Complexo",""))),""))</f>
        <v/>
      </c>
      <c r="AD78" s="77" t="str">
        <f aca="false">IF(AB78="",AC78,IF(AC78="",AB78,""))</f>
        <v/>
      </c>
      <c r="AE78" s="78" t="n">
        <f aca="false">IF(AND(OR(W78="EE",W78="CE"),AD78="Simples"),3, IF(AND(OR(W78="EE",W78="CE"),AD78="Médio"),4, IF(AND(OR(W78="EE",W78="CE"),AD78="Complexo"),6, IF(AND(W78="SE",AD78="Simples"),4, IF(AND(W78="SE",AD78="Médio"),5, IF(AND(W78="SE",AD78="Complexo"),7,0))))))</f>
        <v>0</v>
      </c>
      <c r="AF78" s="78" t="n">
        <f aca="false">IF(AND(W78="ALI",AC78="Simples"),7, IF(AND(W78="ALI",AC78="Médio"),10, IF(AND(W78="ALI",AC78="Complexo"),15, IF(AND(W78="AIE",AC78="Simples"),5, IF(AND(W78="AIE",AC78="Médio"),7, IF(AND(W78="AIE",AC78="Complexo"),10,0))))))</f>
        <v>0</v>
      </c>
      <c r="AG78" s="81" t="n">
        <f aca="false">IF(T78="OK",Q78,( IF(U78&lt;&gt;"Manutenção em interface",IF(U78&lt;&gt;"Desenv., Manutenção e Publicação de Páginas Estáticas",(AE78+AF78)*V78,V78),V78)))</f>
        <v>0</v>
      </c>
      <c r="AH78" s="70"/>
      <c r="AJ78" s="70"/>
      <c r="AL78" s="70"/>
      <c r="AM78" s="70" t="str">
        <f aca="false">IF(AG78=0,"",IF(AG78=Q78,"OK","Divergente"))</f>
        <v/>
      </c>
    </row>
    <row r="79" s="79" customFormat="true" ht="14" hidden="false" customHeight="false" outlineLevel="0" collapsed="false">
      <c r="A79" s="67"/>
      <c r="B79" s="68"/>
      <c r="C79" s="69" t="n">
        <f aca="false">IF(B79&lt;&gt;"",VLOOKUP(B79,'Tipo Projeto'!$A$3:$B$35,2,0),0)</f>
        <v>0</v>
      </c>
      <c r="D79" s="70"/>
      <c r="E79" s="70"/>
      <c r="F79" s="71"/>
      <c r="G79" s="70"/>
      <c r="H79" s="72"/>
      <c r="I79" s="73"/>
      <c r="J79" s="74"/>
      <c r="K79" s="75"/>
      <c r="L79" s="76" t="str">
        <f aca="false">IF(G79="EE",IF(OR(AND(OR(J79=1,J79=0),H79&gt;0,H79&lt;5),AND(OR(J79=1,J79=0),H79&gt;4,H79&lt;16),AND(J79=2,H79&gt;0,H79&lt;5)),"Simples",IF(OR(AND(OR(J79=1,J79=0),H79&gt;15),AND(J79=2,H79&gt;4,H79&lt;16),AND(J79&gt;2,H79&gt;0,H79&lt;5)),"Médio",IF(OR(AND(J79=2,H79&gt;15),AND(J79&gt;2,H79&gt;4,H79&lt;16),AND(J79&gt;2,H79&gt;15)),"Complexo",""))), IF(OR(G79="CE",G79="SE"),IF(OR(AND(OR(J79=1,J79=0),H79&gt;0,H79&lt;6),AND(OR(J79=1,J79=0),H79&gt;5,H79&lt;20),AND(J79&gt;1,J79&lt;4,H79&gt;0,H79&lt;6)),"Simples",IF(OR(AND(OR(J79=1,J79=0),H79&gt;19),AND(J79&gt;1,J79&lt;4,H79&gt;5,H79&lt;20),AND(J79&gt;3,H79&gt;0,H79&lt;6)),"Médio",IF(OR(AND(J79&gt;1,J79&lt;4,H79&gt;19),AND(J79&gt;3,H79&gt;5,H79&lt;20),AND(J79&gt;3,H79&gt;19)),"Complexo",""))),""))</f>
        <v/>
      </c>
      <c r="M79" s="71" t="str">
        <f aca="false">IF(G79="ALI",IF(OR(AND(OR(J79=1,J79=0),H79&gt;0,H79&lt;20),AND(OR(J79=1,J79=0),H79&gt;19,H79&lt;51),AND(J79&gt;1,J79&lt;6,H79&gt;0,H79&lt;20)),"Simples",IF(OR(AND(OR(J79=1,J79=0),H79&gt;50),AND(J79&gt;1,J79&lt;6,H79&gt;19,H79&lt;51),AND(J79&gt;5,H79&gt;0,H79&lt;20)),"Médio",IF(OR(AND(J79&gt;1,J79&lt;6,H79&gt;50),AND(J79&gt;5,H79&gt;19,H79&lt;51),AND(J79&gt;5,H79&gt;50)),"Complexo",""))), IF(G79="AIE",IF(OR(AND(OR(J79=1, J79=0),H79&gt;0,H79&lt;20),AND(OR(J79=1, J79=0),H79&gt;19,H79&lt;51),AND(J79&gt;1,J79&lt;6,H79&gt;0,H79&lt;20)),"Simples",IF(OR(AND(OR(J79=1, J79=0),H79&gt;50),AND(J79&gt;1,J79&lt;6,H79&gt;19,H79&lt;51),AND(J79&gt;5,H79&gt;0,H79&lt;20)),"Médio",IF(OR(AND(J79&gt;1,J79&lt;6,H79&gt;50),AND(J79&gt;5,H79&gt;19,H79&lt;51),AND(J79&gt;5,H79&gt;50)),"Complexo",""))),""))</f>
        <v/>
      </c>
      <c r="N79" s="77" t="str">
        <f aca="false">IF(L79="",M79,IF(M79="",L79,""))</f>
        <v/>
      </c>
      <c r="O79" s="78" t="n">
        <f aca="false">IF(AND(OR(G79="EE",G79="CE"),N79="Simples"),3, IF(AND(OR(G79="EE",G79="CE"),N79="Médio"),4, IF(AND(OR(G79="EE",G79="CE"),N79="Complexo"),6, IF(AND(G79="SE",N79="Simples"),4, IF(AND(G79="SE",N79="Médio"),5, IF(AND(G79="SE",N79="Complexo"),7,0))))))</f>
        <v>0</v>
      </c>
      <c r="P79" s="78" t="n">
        <f aca="false">IF(AND(G79="ALI",M79="Simples"),7, IF(AND(G79="ALI",M79="Médio"),10, IF(AND(G79="ALI",M79="Complexo"),15, IF(AND(G79="AIE",M79="Simples"),5, IF(AND(G79="AIE",M79="Médio"),7, IF(AND(G79="AIE",M79="Complexo"),10,0))))))</f>
        <v>0</v>
      </c>
      <c r="Q79" s="77" t="n">
        <f aca="false">IF(B79&lt;&gt;"Manutenção em interface",IF(B79&lt;&gt;"Desenv., Manutenção e Publicação de Páginas Estáticas",(O79+P79)*C79,C79),C79)</f>
        <v>0</v>
      </c>
      <c r="R79" s="70"/>
      <c r="T79" s="80"/>
      <c r="U79" s="68"/>
      <c r="V79" s="69" t="n">
        <f aca="false">IF(U79&lt;&gt;"",VLOOKUP(U79,'Tipo Projeto'!$A$3:$B$35,2,0),0)</f>
        <v>0</v>
      </c>
      <c r="W79" s="70"/>
      <c r="X79" s="72"/>
      <c r="Y79" s="73"/>
      <c r="Z79" s="74"/>
      <c r="AA79" s="75"/>
      <c r="AB79" s="76" t="str">
        <f aca="false">IF(W79="EE",IF(OR(AND(OR(Z79=1,Z79=0),X79&gt;0,X79&lt;5),AND(OR(Z79=1,Z79=0),X79&gt;4,X79&lt;16),AND(Z79=2,X79&gt;0,X79&lt;5)),"Simples",IF(OR(AND(OR(Z79=1,Z79=0),X79&gt;15),AND(Z79=2,X79&gt;4,X79&lt;16),AND(Z79&gt;2,X79&gt;0,X79&lt;5)),"Médio",IF(OR(AND(Z79=2,X79&gt;15),AND(Z79&gt;2,X79&gt;4,X79&lt;16),AND(Z79&gt;2,X79&gt;15)),"Complexo",""))), IF(OR(W79="CE",W79="SE"),IF(OR(AND(OR(Z79=1,Z79=0),X79&gt;0,X79&lt;6),AND(OR(Z79=1,Z79=0),X79&gt;5,X79&lt;20),AND(Z79&gt;1,Z79&lt;4,X79&gt;0,X79&lt;6)),"Simples",IF(OR(AND(OR(Z79=1,Z79=0),X79&gt;19),AND(Z79&gt;1,Z79&lt;4,X79&gt;5,X79&lt;20),AND(Z79&gt;3,X79&gt;0,X79&lt;6)),"Médio",IF(OR(AND(Z79&gt;1,Z79&lt;4,X79&gt;19),AND(Z79&gt;3,X79&gt;5,X79&lt;20),AND(Z79&gt;3,X79&gt;19)),"Complexo",""))),""))</f>
        <v/>
      </c>
      <c r="AC79" s="71" t="str">
        <f aca="false">IF(W79="ALI",IF(OR(AND(OR(Z79=1,Z79=0),X79&gt;0,X79&lt;20),AND(OR(Z79=1,Z79=0),X79&gt;19,X79&lt;51),AND(Z79&gt;1,Z79&lt;6,X79&gt;0,X79&lt;20)),"Simples",IF(OR(AND(OR(Z79=1,Z79=0),X79&gt;50),AND(Z79&gt;1,Z79&lt;6,X79&gt;19,X79&lt;51),AND(Z79&gt;5,X79&gt;0,X79&lt;20)),"Médio",IF(OR(AND(Z79&gt;1,Z79&lt;6,X79&gt;50),AND(Z79&gt;5,X79&gt;19,X79&lt;51),AND(Z79&gt;5,X79&gt;50)),"Complexo",""))), IF(W79="AIE",IF(OR(AND(OR(Z79=1, Z79=0),X79&gt;0,X79&lt;20),AND(OR(Z79=1, Z79=0),X79&gt;19,X79&lt;51),AND(Z79&gt;1,Z79&lt;6,X79&gt;0,X79&lt;20)),"Simples",IF(OR(AND(OR(Z79=1, Z79=0),X79&gt;50),AND(Z79&gt;1,Z79&lt;6,X79&gt;19,X79&lt;51),AND(Z79&gt;5,X79&gt;0,X79&lt;20)),"Médio",IF(OR(AND(Z79&gt;1,Z79&lt;6,X79&gt;50),AND(Z79&gt;5,X79&gt;19,X79&lt;51),AND(Z79&gt;5,X79&gt;50)),"Complexo",""))),""))</f>
        <v/>
      </c>
      <c r="AD79" s="77" t="str">
        <f aca="false">IF(AB79="",AC79,IF(AC79="",AB79,""))</f>
        <v/>
      </c>
      <c r="AE79" s="78" t="n">
        <f aca="false">IF(AND(OR(W79="EE",W79="CE"),AD79="Simples"),3, IF(AND(OR(W79="EE",W79="CE"),AD79="Médio"),4, IF(AND(OR(W79="EE",W79="CE"),AD79="Complexo"),6, IF(AND(W79="SE",AD79="Simples"),4, IF(AND(W79="SE",AD79="Médio"),5, IF(AND(W79="SE",AD79="Complexo"),7,0))))))</f>
        <v>0</v>
      </c>
      <c r="AF79" s="78" t="n">
        <f aca="false">IF(AND(W79="ALI",AC79="Simples"),7, IF(AND(W79="ALI",AC79="Médio"),10, IF(AND(W79="ALI",AC79="Complexo"),15, IF(AND(W79="AIE",AC79="Simples"),5, IF(AND(W79="AIE",AC79="Médio"),7, IF(AND(W79="AIE",AC79="Complexo"),10,0))))))</f>
        <v>0</v>
      </c>
      <c r="AG79" s="81" t="n">
        <f aca="false">IF(T79="OK",Q79,( IF(U79&lt;&gt;"Manutenção em interface",IF(U79&lt;&gt;"Desenv., Manutenção e Publicação de Páginas Estáticas",(AE79+AF79)*V79,V79),V79)))</f>
        <v>0</v>
      </c>
      <c r="AH79" s="70"/>
      <c r="AJ79" s="70"/>
      <c r="AL79" s="70"/>
      <c r="AM79" s="70" t="str">
        <f aca="false">IF(AG79=0,"",IF(AG79=Q79,"OK","Divergente"))</f>
        <v/>
      </c>
    </row>
    <row r="80" s="79" customFormat="true" ht="14" hidden="false" customHeight="false" outlineLevel="0" collapsed="false">
      <c r="A80" s="67"/>
      <c r="B80" s="68"/>
      <c r="C80" s="69" t="n">
        <f aca="false">IF(B80&lt;&gt;"",VLOOKUP(B80,'Tipo Projeto'!$A$3:$B$35,2,0),0)</f>
        <v>0</v>
      </c>
      <c r="D80" s="70"/>
      <c r="E80" s="70"/>
      <c r="F80" s="71"/>
      <c r="G80" s="70"/>
      <c r="H80" s="72"/>
      <c r="I80" s="73"/>
      <c r="J80" s="74"/>
      <c r="K80" s="75"/>
      <c r="L80" s="76" t="str">
        <f aca="false">IF(G80="EE",IF(OR(AND(OR(J80=1,J80=0),H80&gt;0,H80&lt;5),AND(OR(J80=1,J80=0),H80&gt;4,H80&lt;16),AND(J80=2,H80&gt;0,H80&lt;5)),"Simples",IF(OR(AND(OR(J80=1,J80=0),H80&gt;15),AND(J80=2,H80&gt;4,H80&lt;16),AND(J80&gt;2,H80&gt;0,H80&lt;5)),"Médio",IF(OR(AND(J80=2,H80&gt;15),AND(J80&gt;2,H80&gt;4,H80&lt;16),AND(J80&gt;2,H80&gt;15)),"Complexo",""))), IF(OR(G80="CE",G80="SE"),IF(OR(AND(OR(J80=1,J80=0),H80&gt;0,H80&lt;6),AND(OR(J80=1,J80=0),H80&gt;5,H80&lt;20),AND(J80&gt;1,J80&lt;4,H80&gt;0,H80&lt;6)),"Simples",IF(OR(AND(OR(J80=1,J80=0),H80&gt;19),AND(J80&gt;1,J80&lt;4,H80&gt;5,H80&lt;20),AND(J80&gt;3,H80&gt;0,H80&lt;6)),"Médio",IF(OR(AND(J80&gt;1,J80&lt;4,H80&gt;19),AND(J80&gt;3,H80&gt;5,H80&lt;20),AND(J80&gt;3,H80&gt;19)),"Complexo",""))),""))</f>
        <v/>
      </c>
      <c r="M80" s="71" t="str">
        <f aca="false">IF(G80="ALI",IF(OR(AND(OR(J80=1,J80=0),H80&gt;0,H80&lt;20),AND(OR(J80=1,J80=0),H80&gt;19,H80&lt;51),AND(J80&gt;1,J80&lt;6,H80&gt;0,H80&lt;20)),"Simples",IF(OR(AND(OR(J80=1,J80=0),H80&gt;50),AND(J80&gt;1,J80&lt;6,H80&gt;19,H80&lt;51),AND(J80&gt;5,H80&gt;0,H80&lt;20)),"Médio",IF(OR(AND(J80&gt;1,J80&lt;6,H80&gt;50),AND(J80&gt;5,H80&gt;19,H80&lt;51),AND(J80&gt;5,H80&gt;50)),"Complexo",""))), IF(G80="AIE",IF(OR(AND(OR(J80=1, J80=0),H80&gt;0,H80&lt;20),AND(OR(J80=1, J80=0),H80&gt;19,H80&lt;51),AND(J80&gt;1,J80&lt;6,H80&gt;0,H80&lt;20)),"Simples",IF(OR(AND(OR(J80=1, J80=0),H80&gt;50),AND(J80&gt;1,J80&lt;6,H80&gt;19,H80&lt;51),AND(J80&gt;5,H80&gt;0,H80&lt;20)),"Médio",IF(OR(AND(J80&gt;1,J80&lt;6,H80&gt;50),AND(J80&gt;5,H80&gt;19,H80&lt;51),AND(J80&gt;5,H80&gt;50)),"Complexo",""))),""))</f>
        <v/>
      </c>
      <c r="N80" s="77" t="str">
        <f aca="false">IF(L80="",M80,IF(M80="",L80,""))</f>
        <v/>
      </c>
      <c r="O80" s="78" t="n">
        <f aca="false">IF(AND(OR(G80="EE",G80="CE"),N80="Simples"),3, IF(AND(OR(G80="EE",G80="CE"),N80="Médio"),4, IF(AND(OR(G80="EE",G80="CE"),N80="Complexo"),6, IF(AND(G80="SE",N80="Simples"),4, IF(AND(G80="SE",N80="Médio"),5, IF(AND(G80="SE",N80="Complexo"),7,0))))))</f>
        <v>0</v>
      </c>
      <c r="P80" s="78" t="n">
        <f aca="false">IF(AND(G80="ALI",M80="Simples"),7, IF(AND(G80="ALI",M80="Médio"),10, IF(AND(G80="ALI",M80="Complexo"),15, IF(AND(G80="AIE",M80="Simples"),5, IF(AND(G80="AIE",M80="Médio"),7, IF(AND(G80="AIE",M80="Complexo"),10,0))))))</f>
        <v>0</v>
      </c>
      <c r="Q80" s="77" t="n">
        <f aca="false">IF(B80&lt;&gt;"Manutenção em interface",IF(B80&lt;&gt;"Desenv., Manutenção e Publicação de Páginas Estáticas",(O80+P80)*C80,C80),C80)</f>
        <v>0</v>
      </c>
      <c r="R80" s="70"/>
      <c r="T80" s="80"/>
      <c r="U80" s="68"/>
      <c r="V80" s="69" t="n">
        <f aca="false">IF(U80&lt;&gt;"",VLOOKUP(U80,'Tipo Projeto'!$A$3:$B$35,2,0),0)</f>
        <v>0</v>
      </c>
      <c r="W80" s="70"/>
      <c r="X80" s="72"/>
      <c r="Y80" s="73"/>
      <c r="Z80" s="74"/>
      <c r="AA80" s="75"/>
      <c r="AB80" s="76" t="str">
        <f aca="false">IF(W80="EE",IF(OR(AND(OR(Z80=1,Z80=0),X80&gt;0,X80&lt;5),AND(OR(Z80=1,Z80=0),X80&gt;4,X80&lt;16),AND(Z80=2,X80&gt;0,X80&lt;5)),"Simples",IF(OR(AND(OR(Z80=1,Z80=0),X80&gt;15),AND(Z80=2,X80&gt;4,X80&lt;16),AND(Z80&gt;2,X80&gt;0,X80&lt;5)),"Médio",IF(OR(AND(Z80=2,X80&gt;15),AND(Z80&gt;2,X80&gt;4,X80&lt;16),AND(Z80&gt;2,X80&gt;15)),"Complexo",""))), IF(OR(W80="CE",W80="SE"),IF(OR(AND(OR(Z80=1,Z80=0),X80&gt;0,X80&lt;6),AND(OR(Z80=1,Z80=0),X80&gt;5,X80&lt;20),AND(Z80&gt;1,Z80&lt;4,X80&gt;0,X80&lt;6)),"Simples",IF(OR(AND(OR(Z80=1,Z80=0),X80&gt;19),AND(Z80&gt;1,Z80&lt;4,X80&gt;5,X80&lt;20),AND(Z80&gt;3,X80&gt;0,X80&lt;6)),"Médio",IF(OR(AND(Z80&gt;1,Z80&lt;4,X80&gt;19),AND(Z80&gt;3,X80&gt;5,X80&lt;20),AND(Z80&gt;3,X80&gt;19)),"Complexo",""))),""))</f>
        <v/>
      </c>
      <c r="AC80" s="71" t="str">
        <f aca="false">IF(W80="ALI",IF(OR(AND(OR(Z80=1,Z80=0),X80&gt;0,X80&lt;20),AND(OR(Z80=1,Z80=0),X80&gt;19,X80&lt;51),AND(Z80&gt;1,Z80&lt;6,X80&gt;0,X80&lt;20)),"Simples",IF(OR(AND(OR(Z80=1,Z80=0),X80&gt;50),AND(Z80&gt;1,Z80&lt;6,X80&gt;19,X80&lt;51),AND(Z80&gt;5,X80&gt;0,X80&lt;20)),"Médio",IF(OR(AND(Z80&gt;1,Z80&lt;6,X80&gt;50),AND(Z80&gt;5,X80&gt;19,X80&lt;51),AND(Z80&gt;5,X80&gt;50)),"Complexo",""))), IF(W80="AIE",IF(OR(AND(OR(Z80=1, Z80=0),X80&gt;0,X80&lt;20),AND(OR(Z80=1, Z80=0),X80&gt;19,X80&lt;51),AND(Z80&gt;1,Z80&lt;6,X80&gt;0,X80&lt;20)),"Simples",IF(OR(AND(OR(Z80=1, Z80=0),X80&gt;50),AND(Z80&gt;1,Z80&lt;6,X80&gt;19,X80&lt;51),AND(Z80&gt;5,X80&gt;0,X80&lt;20)),"Médio",IF(OR(AND(Z80&gt;1,Z80&lt;6,X80&gt;50),AND(Z80&gt;5,X80&gt;19,X80&lt;51),AND(Z80&gt;5,X80&gt;50)),"Complexo",""))),""))</f>
        <v/>
      </c>
      <c r="AD80" s="77" t="str">
        <f aca="false">IF(AB80="",AC80,IF(AC80="",AB80,""))</f>
        <v/>
      </c>
      <c r="AE80" s="78" t="n">
        <f aca="false">IF(AND(OR(W80="EE",W80="CE"),AD80="Simples"),3, IF(AND(OR(W80="EE",W80="CE"),AD80="Médio"),4, IF(AND(OR(W80="EE",W80="CE"),AD80="Complexo"),6, IF(AND(W80="SE",AD80="Simples"),4, IF(AND(W80="SE",AD80="Médio"),5, IF(AND(W80="SE",AD80="Complexo"),7,0))))))</f>
        <v>0</v>
      </c>
      <c r="AF80" s="78" t="n">
        <f aca="false">IF(AND(W80="ALI",AC80="Simples"),7, IF(AND(W80="ALI",AC80="Médio"),10, IF(AND(W80="ALI",AC80="Complexo"),15, IF(AND(W80="AIE",AC80="Simples"),5, IF(AND(W80="AIE",AC80="Médio"),7, IF(AND(W80="AIE",AC80="Complexo"),10,0))))))</f>
        <v>0</v>
      </c>
      <c r="AG80" s="81" t="n">
        <f aca="false">IF(T80="OK",Q80,( IF(U80&lt;&gt;"Manutenção em interface",IF(U80&lt;&gt;"Desenv., Manutenção e Publicação de Páginas Estáticas",(AE80+AF80)*V80,V80),V80)))</f>
        <v>0</v>
      </c>
      <c r="AH80" s="70"/>
      <c r="AJ80" s="70"/>
      <c r="AL80" s="70"/>
      <c r="AM80" s="70" t="str">
        <f aca="false">IF(AG80=0,"",IF(AG80=Q80,"OK","Divergente"))</f>
        <v/>
      </c>
    </row>
    <row r="81" s="79" customFormat="true" ht="14" hidden="false" customHeight="false" outlineLevel="0" collapsed="false">
      <c r="A81" s="67"/>
      <c r="B81" s="68"/>
      <c r="C81" s="69" t="n">
        <f aca="false">IF(B81&lt;&gt;"",VLOOKUP(B81,'Tipo Projeto'!$A$3:$B$35,2,0),0)</f>
        <v>0</v>
      </c>
      <c r="D81" s="70"/>
      <c r="E81" s="70"/>
      <c r="F81" s="71"/>
      <c r="G81" s="70"/>
      <c r="H81" s="72"/>
      <c r="I81" s="73"/>
      <c r="J81" s="74"/>
      <c r="K81" s="75"/>
      <c r="L81" s="76" t="str">
        <f aca="false">IF(G81="EE",IF(OR(AND(OR(J81=1,J81=0),H81&gt;0,H81&lt;5),AND(OR(J81=1,J81=0),H81&gt;4,H81&lt;16),AND(J81=2,H81&gt;0,H81&lt;5)),"Simples",IF(OR(AND(OR(J81=1,J81=0),H81&gt;15),AND(J81=2,H81&gt;4,H81&lt;16),AND(J81&gt;2,H81&gt;0,H81&lt;5)),"Médio",IF(OR(AND(J81=2,H81&gt;15),AND(J81&gt;2,H81&gt;4,H81&lt;16),AND(J81&gt;2,H81&gt;15)),"Complexo",""))), IF(OR(G81="CE",G81="SE"),IF(OR(AND(OR(J81=1,J81=0),H81&gt;0,H81&lt;6),AND(OR(J81=1,J81=0),H81&gt;5,H81&lt;20),AND(J81&gt;1,J81&lt;4,H81&gt;0,H81&lt;6)),"Simples",IF(OR(AND(OR(J81=1,J81=0),H81&gt;19),AND(J81&gt;1,J81&lt;4,H81&gt;5,H81&lt;20),AND(J81&gt;3,H81&gt;0,H81&lt;6)),"Médio",IF(OR(AND(J81&gt;1,J81&lt;4,H81&gt;19),AND(J81&gt;3,H81&gt;5,H81&lt;20),AND(J81&gt;3,H81&gt;19)),"Complexo",""))),""))</f>
        <v/>
      </c>
      <c r="M81" s="71" t="str">
        <f aca="false">IF(G81="ALI",IF(OR(AND(OR(J81=1,J81=0),H81&gt;0,H81&lt;20),AND(OR(J81=1,J81=0),H81&gt;19,H81&lt;51),AND(J81&gt;1,J81&lt;6,H81&gt;0,H81&lt;20)),"Simples",IF(OR(AND(OR(J81=1,J81=0),H81&gt;50),AND(J81&gt;1,J81&lt;6,H81&gt;19,H81&lt;51),AND(J81&gt;5,H81&gt;0,H81&lt;20)),"Médio",IF(OR(AND(J81&gt;1,J81&lt;6,H81&gt;50),AND(J81&gt;5,H81&gt;19,H81&lt;51),AND(J81&gt;5,H81&gt;50)),"Complexo",""))), IF(G81="AIE",IF(OR(AND(OR(J81=1, J81=0),H81&gt;0,H81&lt;20),AND(OR(J81=1, J81=0),H81&gt;19,H81&lt;51),AND(J81&gt;1,J81&lt;6,H81&gt;0,H81&lt;20)),"Simples",IF(OR(AND(OR(J81=1, J81=0),H81&gt;50),AND(J81&gt;1,J81&lt;6,H81&gt;19,H81&lt;51),AND(J81&gt;5,H81&gt;0,H81&lt;20)),"Médio",IF(OR(AND(J81&gt;1,J81&lt;6,H81&gt;50),AND(J81&gt;5,H81&gt;19,H81&lt;51),AND(J81&gt;5,H81&gt;50)),"Complexo",""))),""))</f>
        <v/>
      </c>
      <c r="N81" s="77" t="str">
        <f aca="false">IF(L81="",M81,IF(M81="",L81,""))</f>
        <v/>
      </c>
      <c r="O81" s="78" t="n">
        <f aca="false">IF(AND(OR(G81="EE",G81="CE"),N81="Simples"),3, IF(AND(OR(G81="EE",G81="CE"),N81="Médio"),4, IF(AND(OR(G81="EE",G81="CE"),N81="Complexo"),6, IF(AND(G81="SE",N81="Simples"),4, IF(AND(G81="SE",N81="Médio"),5, IF(AND(G81="SE",N81="Complexo"),7,0))))))</f>
        <v>0</v>
      </c>
      <c r="P81" s="78" t="n">
        <f aca="false">IF(AND(G81="ALI",M81="Simples"),7, IF(AND(G81="ALI",M81="Médio"),10, IF(AND(G81="ALI",M81="Complexo"),15, IF(AND(G81="AIE",M81="Simples"),5, IF(AND(G81="AIE",M81="Médio"),7, IF(AND(G81="AIE",M81="Complexo"),10,0))))))</f>
        <v>0</v>
      </c>
      <c r="Q81" s="77" t="n">
        <f aca="false">IF(B81&lt;&gt;"Manutenção em interface",IF(B81&lt;&gt;"Desenv., Manutenção e Publicação de Páginas Estáticas",(O81+P81)*C81,C81),C81)</f>
        <v>0</v>
      </c>
      <c r="R81" s="70"/>
      <c r="T81" s="80"/>
      <c r="U81" s="68"/>
      <c r="V81" s="69" t="n">
        <f aca="false">IF(U81&lt;&gt;"",VLOOKUP(U81,'Tipo Projeto'!$A$3:$B$35,2,0),0)</f>
        <v>0</v>
      </c>
      <c r="W81" s="70"/>
      <c r="X81" s="72"/>
      <c r="Y81" s="73"/>
      <c r="Z81" s="74"/>
      <c r="AA81" s="75"/>
      <c r="AB81" s="76" t="str">
        <f aca="false">IF(W81="EE",IF(OR(AND(OR(Z81=1,Z81=0),X81&gt;0,X81&lt;5),AND(OR(Z81=1,Z81=0),X81&gt;4,X81&lt;16),AND(Z81=2,X81&gt;0,X81&lt;5)),"Simples",IF(OR(AND(OR(Z81=1,Z81=0),X81&gt;15),AND(Z81=2,X81&gt;4,X81&lt;16),AND(Z81&gt;2,X81&gt;0,X81&lt;5)),"Médio",IF(OR(AND(Z81=2,X81&gt;15),AND(Z81&gt;2,X81&gt;4,X81&lt;16),AND(Z81&gt;2,X81&gt;15)),"Complexo",""))), IF(OR(W81="CE",W81="SE"),IF(OR(AND(OR(Z81=1,Z81=0),X81&gt;0,X81&lt;6),AND(OR(Z81=1,Z81=0),X81&gt;5,X81&lt;20),AND(Z81&gt;1,Z81&lt;4,X81&gt;0,X81&lt;6)),"Simples",IF(OR(AND(OR(Z81=1,Z81=0),X81&gt;19),AND(Z81&gt;1,Z81&lt;4,X81&gt;5,X81&lt;20),AND(Z81&gt;3,X81&gt;0,X81&lt;6)),"Médio",IF(OR(AND(Z81&gt;1,Z81&lt;4,X81&gt;19),AND(Z81&gt;3,X81&gt;5,X81&lt;20),AND(Z81&gt;3,X81&gt;19)),"Complexo",""))),""))</f>
        <v/>
      </c>
      <c r="AC81" s="71" t="str">
        <f aca="false">IF(W81="ALI",IF(OR(AND(OR(Z81=1,Z81=0),X81&gt;0,X81&lt;20),AND(OR(Z81=1,Z81=0),X81&gt;19,X81&lt;51),AND(Z81&gt;1,Z81&lt;6,X81&gt;0,X81&lt;20)),"Simples",IF(OR(AND(OR(Z81=1,Z81=0),X81&gt;50),AND(Z81&gt;1,Z81&lt;6,X81&gt;19,X81&lt;51),AND(Z81&gt;5,X81&gt;0,X81&lt;20)),"Médio",IF(OR(AND(Z81&gt;1,Z81&lt;6,X81&gt;50),AND(Z81&gt;5,X81&gt;19,X81&lt;51),AND(Z81&gt;5,X81&gt;50)),"Complexo",""))), IF(W81="AIE",IF(OR(AND(OR(Z81=1, Z81=0),X81&gt;0,X81&lt;20),AND(OR(Z81=1, Z81=0),X81&gt;19,X81&lt;51),AND(Z81&gt;1,Z81&lt;6,X81&gt;0,X81&lt;20)),"Simples",IF(OR(AND(OR(Z81=1, Z81=0),X81&gt;50),AND(Z81&gt;1,Z81&lt;6,X81&gt;19,X81&lt;51),AND(Z81&gt;5,X81&gt;0,X81&lt;20)),"Médio",IF(OR(AND(Z81&gt;1,Z81&lt;6,X81&gt;50),AND(Z81&gt;5,X81&gt;19,X81&lt;51),AND(Z81&gt;5,X81&gt;50)),"Complexo",""))),""))</f>
        <v/>
      </c>
      <c r="AD81" s="77" t="str">
        <f aca="false">IF(AB81="",AC81,IF(AC81="",AB81,""))</f>
        <v/>
      </c>
      <c r="AE81" s="78" t="n">
        <f aca="false">IF(AND(OR(W81="EE",W81="CE"),AD81="Simples"),3, IF(AND(OR(W81="EE",W81="CE"),AD81="Médio"),4, IF(AND(OR(W81="EE",W81="CE"),AD81="Complexo"),6, IF(AND(W81="SE",AD81="Simples"),4, IF(AND(W81="SE",AD81="Médio"),5, IF(AND(W81="SE",AD81="Complexo"),7,0))))))</f>
        <v>0</v>
      </c>
      <c r="AF81" s="78" t="n">
        <f aca="false">IF(AND(W81="ALI",AC81="Simples"),7, IF(AND(W81="ALI",AC81="Médio"),10, IF(AND(W81="ALI",AC81="Complexo"),15, IF(AND(W81="AIE",AC81="Simples"),5, IF(AND(W81="AIE",AC81="Médio"),7, IF(AND(W81="AIE",AC81="Complexo"),10,0))))))</f>
        <v>0</v>
      </c>
      <c r="AG81" s="81" t="n">
        <f aca="false">IF(T81="OK",Q81,( IF(U81&lt;&gt;"Manutenção em interface",IF(U81&lt;&gt;"Desenv., Manutenção e Publicação de Páginas Estáticas",(AE81+AF81)*V81,V81),V81)))</f>
        <v>0</v>
      </c>
      <c r="AH81" s="70"/>
      <c r="AJ81" s="70"/>
      <c r="AL81" s="70"/>
      <c r="AM81" s="70" t="str">
        <f aca="false">IF(AG81=0,"",IF(AG81=Q81,"OK","Divergente"))</f>
        <v/>
      </c>
    </row>
    <row r="82" s="79" customFormat="true" ht="14" hidden="false" customHeight="false" outlineLevel="0" collapsed="false">
      <c r="A82" s="67"/>
      <c r="B82" s="68"/>
      <c r="C82" s="69" t="n">
        <f aca="false">IF(B82&lt;&gt;"",VLOOKUP(B82,'Tipo Projeto'!$A$3:$B$35,2,0),0)</f>
        <v>0</v>
      </c>
      <c r="D82" s="70"/>
      <c r="E82" s="70"/>
      <c r="F82" s="71"/>
      <c r="G82" s="70"/>
      <c r="H82" s="72"/>
      <c r="I82" s="73"/>
      <c r="J82" s="74"/>
      <c r="K82" s="75"/>
      <c r="L82" s="76" t="str">
        <f aca="false">IF(G82="EE",IF(OR(AND(OR(J82=1,J82=0),H82&gt;0,H82&lt;5),AND(OR(J82=1,J82=0),H82&gt;4,H82&lt;16),AND(J82=2,H82&gt;0,H82&lt;5)),"Simples",IF(OR(AND(OR(J82=1,J82=0),H82&gt;15),AND(J82=2,H82&gt;4,H82&lt;16),AND(J82&gt;2,H82&gt;0,H82&lt;5)),"Médio",IF(OR(AND(J82=2,H82&gt;15),AND(J82&gt;2,H82&gt;4,H82&lt;16),AND(J82&gt;2,H82&gt;15)),"Complexo",""))), IF(OR(G82="CE",G82="SE"),IF(OR(AND(OR(J82=1,J82=0),H82&gt;0,H82&lt;6),AND(OR(J82=1,J82=0),H82&gt;5,H82&lt;20),AND(J82&gt;1,J82&lt;4,H82&gt;0,H82&lt;6)),"Simples",IF(OR(AND(OR(J82=1,J82=0),H82&gt;19),AND(J82&gt;1,J82&lt;4,H82&gt;5,H82&lt;20),AND(J82&gt;3,H82&gt;0,H82&lt;6)),"Médio",IF(OR(AND(J82&gt;1,J82&lt;4,H82&gt;19),AND(J82&gt;3,H82&gt;5,H82&lt;20),AND(J82&gt;3,H82&gt;19)),"Complexo",""))),""))</f>
        <v/>
      </c>
      <c r="M82" s="71" t="str">
        <f aca="false">IF(G82="ALI",IF(OR(AND(OR(J82=1,J82=0),H82&gt;0,H82&lt;20),AND(OR(J82=1,J82=0),H82&gt;19,H82&lt;51),AND(J82&gt;1,J82&lt;6,H82&gt;0,H82&lt;20)),"Simples",IF(OR(AND(OR(J82=1,J82=0),H82&gt;50),AND(J82&gt;1,J82&lt;6,H82&gt;19,H82&lt;51),AND(J82&gt;5,H82&gt;0,H82&lt;20)),"Médio",IF(OR(AND(J82&gt;1,J82&lt;6,H82&gt;50),AND(J82&gt;5,H82&gt;19,H82&lt;51),AND(J82&gt;5,H82&gt;50)),"Complexo",""))), IF(G82="AIE",IF(OR(AND(OR(J82=1, J82=0),H82&gt;0,H82&lt;20),AND(OR(J82=1, J82=0),H82&gt;19,H82&lt;51),AND(J82&gt;1,J82&lt;6,H82&gt;0,H82&lt;20)),"Simples",IF(OR(AND(OR(J82=1, J82=0),H82&gt;50),AND(J82&gt;1,J82&lt;6,H82&gt;19,H82&lt;51),AND(J82&gt;5,H82&gt;0,H82&lt;20)),"Médio",IF(OR(AND(J82&gt;1,J82&lt;6,H82&gt;50),AND(J82&gt;5,H82&gt;19,H82&lt;51),AND(J82&gt;5,H82&gt;50)),"Complexo",""))),""))</f>
        <v/>
      </c>
      <c r="N82" s="77" t="str">
        <f aca="false">IF(L82="",M82,IF(M82="",L82,""))</f>
        <v/>
      </c>
      <c r="O82" s="78" t="n">
        <f aca="false">IF(AND(OR(G82="EE",G82="CE"),N82="Simples"),3, IF(AND(OR(G82="EE",G82="CE"),N82="Médio"),4, IF(AND(OR(G82="EE",G82="CE"),N82="Complexo"),6, IF(AND(G82="SE",N82="Simples"),4, IF(AND(G82="SE",N82="Médio"),5, IF(AND(G82="SE",N82="Complexo"),7,0))))))</f>
        <v>0</v>
      </c>
      <c r="P82" s="78" t="n">
        <f aca="false">IF(AND(G82="ALI",M82="Simples"),7, IF(AND(G82="ALI",M82="Médio"),10, IF(AND(G82="ALI",M82="Complexo"),15, IF(AND(G82="AIE",M82="Simples"),5, IF(AND(G82="AIE",M82="Médio"),7, IF(AND(G82="AIE",M82="Complexo"),10,0))))))</f>
        <v>0</v>
      </c>
      <c r="Q82" s="77" t="n">
        <f aca="false">IF(B82&lt;&gt;"Manutenção em interface",IF(B82&lt;&gt;"Desenv., Manutenção e Publicação de Páginas Estáticas",(O82+P82)*C82,C82),C82)</f>
        <v>0</v>
      </c>
      <c r="R82" s="70"/>
      <c r="T82" s="80"/>
      <c r="U82" s="68"/>
      <c r="V82" s="69" t="n">
        <f aca="false">IF(U82&lt;&gt;"",VLOOKUP(U82,'Tipo Projeto'!$A$3:$B$35,2,0),0)</f>
        <v>0</v>
      </c>
      <c r="W82" s="70"/>
      <c r="X82" s="72"/>
      <c r="Y82" s="73"/>
      <c r="Z82" s="74"/>
      <c r="AA82" s="75"/>
      <c r="AB82" s="76" t="str">
        <f aca="false">IF(W82="EE",IF(OR(AND(OR(Z82=1,Z82=0),X82&gt;0,X82&lt;5),AND(OR(Z82=1,Z82=0),X82&gt;4,X82&lt;16),AND(Z82=2,X82&gt;0,X82&lt;5)),"Simples",IF(OR(AND(OR(Z82=1,Z82=0),X82&gt;15),AND(Z82=2,X82&gt;4,X82&lt;16),AND(Z82&gt;2,X82&gt;0,X82&lt;5)),"Médio",IF(OR(AND(Z82=2,X82&gt;15),AND(Z82&gt;2,X82&gt;4,X82&lt;16),AND(Z82&gt;2,X82&gt;15)),"Complexo",""))), IF(OR(W82="CE",W82="SE"),IF(OR(AND(OR(Z82=1,Z82=0),X82&gt;0,X82&lt;6),AND(OR(Z82=1,Z82=0),X82&gt;5,X82&lt;20),AND(Z82&gt;1,Z82&lt;4,X82&gt;0,X82&lt;6)),"Simples",IF(OR(AND(OR(Z82=1,Z82=0),X82&gt;19),AND(Z82&gt;1,Z82&lt;4,X82&gt;5,X82&lt;20),AND(Z82&gt;3,X82&gt;0,X82&lt;6)),"Médio",IF(OR(AND(Z82&gt;1,Z82&lt;4,X82&gt;19),AND(Z82&gt;3,X82&gt;5,X82&lt;20),AND(Z82&gt;3,X82&gt;19)),"Complexo",""))),""))</f>
        <v/>
      </c>
      <c r="AC82" s="71" t="str">
        <f aca="false">IF(W82="ALI",IF(OR(AND(OR(Z82=1,Z82=0),X82&gt;0,X82&lt;20),AND(OR(Z82=1,Z82=0),X82&gt;19,X82&lt;51),AND(Z82&gt;1,Z82&lt;6,X82&gt;0,X82&lt;20)),"Simples",IF(OR(AND(OR(Z82=1,Z82=0),X82&gt;50),AND(Z82&gt;1,Z82&lt;6,X82&gt;19,X82&lt;51),AND(Z82&gt;5,X82&gt;0,X82&lt;20)),"Médio",IF(OR(AND(Z82&gt;1,Z82&lt;6,X82&gt;50),AND(Z82&gt;5,X82&gt;19,X82&lt;51),AND(Z82&gt;5,X82&gt;50)),"Complexo",""))), IF(W82="AIE",IF(OR(AND(OR(Z82=1, Z82=0),X82&gt;0,X82&lt;20),AND(OR(Z82=1, Z82=0),X82&gt;19,X82&lt;51),AND(Z82&gt;1,Z82&lt;6,X82&gt;0,X82&lt;20)),"Simples",IF(OR(AND(OR(Z82=1, Z82=0),X82&gt;50),AND(Z82&gt;1,Z82&lt;6,X82&gt;19,X82&lt;51),AND(Z82&gt;5,X82&gt;0,X82&lt;20)),"Médio",IF(OR(AND(Z82&gt;1,Z82&lt;6,X82&gt;50),AND(Z82&gt;5,X82&gt;19,X82&lt;51),AND(Z82&gt;5,X82&gt;50)),"Complexo",""))),""))</f>
        <v/>
      </c>
      <c r="AD82" s="77" t="str">
        <f aca="false">IF(AB82="",AC82,IF(AC82="",AB82,""))</f>
        <v/>
      </c>
      <c r="AE82" s="78" t="n">
        <f aca="false">IF(AND(OR(W82="EE",W82="CE"),AD82="Simples"),3, IF(AND(OR(W82="EE",W82="CE"),AD82="Médio"),4, IF(AND(OR(W82="EE",W82="CE"),AD82="Complexo"),6, IF(AND(W82="SE",AD82="Simples"),4, IF(AND(W82="SE",AD82="Médio"),5, IF(AND(W82="SE",AD82="Complexo"),7,0))))))</f>
        <v>0</v>
      </c>
      <c r="AF82" s="78" t="n">
        <f aca="false">IF(AND(W82="ALI",AC82="Simples"),7, IF(AND(W82="ALI",AC82="Médio"),10, IF(AND(W82="ALI",AC82="Complexo"),15, IF(AND(W82="AIE",AC82="Simples"),5, IF(AND(W82="AIE",AC82="Médio"),7, IF(AND(W82="AIE",AC82="Complexo"),10,0))))))</f>
        <v>0</v>
      </c>
      <c r="AG82" s="81" t="n">
        <f aca="false">IF(T82="OK",Q82,( IF(U82&lt;&gt;"Manutenção em interface",IF(U82&lt;&gt;"Desenv., Manutenção e Publicação de Páginas Estáticas",(AE82+AF82)*V82,V82),V82)))</f>
        <v>0</v>
      </c>
      <c r="AH82" s="70"/>
      <c r="AJ82" s="70"/>
      <c r="AL82" s="70"/>
      <c r="AM82" s="70" t="str">
        <f aca="false">IF(AG82=0,"",IF(AG82=Q82,"OK","Divergente"))</f>
        <v/>
      </c>
    </row>
    <row r="83" s="79" customFormat="true" ht="14" hidden="false" customHeight="false" outlineLevel="0" collapsed="false">
      <c r="A83" s="67"/>
      <c r="B83" s="68"/>
      <c r="C83" s="69" t="n">
        <f aca="false">IF(B83&lt;&gt;"",VLOOKUP(B83,'Tipo Projeto'!$A$3:$B$35,2,0),0)</f>
        <v>0</v>
      </c>
      <c r="D83" s="70"/>
      <c r="E83" s="70"/>
      <c r="F83" s="71"/>
      <c r="G83" s="70"/>
      <c r="H83" s="72"/>
      <c r="I83" s="73"/>
      <c r="J83" s="74"/>
      <c r="K83" s="75"/>
      <c r="L83" s="76" t="str">
        <f aca="false">IF(G83="EE",IF(OR(AND(OR(J83=1,J83=0),H83&gt;0,H83&lt;5),AND(OR(J83=1,J83=0),H83&gt;4,H83&lt;16),AND(J83=2,H83&gt;0,H83&lt;5)),"Simples",IF(OR(AND(OR(J83=1,J83=0),H83&gt;15),AND(J83=2,H83&gt;4,H83&lt;16),AND(J83&gt;2,H83&gt;0,H83&lt;5)),"Médio",IF(OR(AND(J83=2,H83&gt;15),AND(J83&gt;2,H83&gt;4,H83&lt;16),AND(J83&gt;2,H83&gt;15)),"Complexo",""))), IF(OR(G83="CE",G83="SE"),IF(OR(AND(OR(J83=1,J83=0),H83&gt;0,H83&lt;6),AND(OR(J83=1,J83=0),H83&gt;5,H83&lt;20),AND(J83&gt;1,J83&lt;4,H83&gt;0,H83&lt;6)),"Simples",IF(OR(AND(OR(J83=1,J83=0),H83&gt;19),AND(J83&gt;1,J83&lt;4,H83&gt;5,H83&lt;20),AND(J83&gt;3,H83&gt;0,H83&lt;6)),"Médio",IF(OR(AND(J83&gt;1,J83&lt;4,H83&gt;19),AND(J83&gt;3,H83&gt;5,H83&lt;20),AND(J83&gt;3,H83&gt;19)),"Complexo",""))),""))</f>
        <v/>
      </c>
      <c r="M83" s="71" t="str">
        <f aca="false">IF(G83="ALI",IF(OR(AND(OR(J83=1,J83=0),H83&gt;0,H83&lt;20),AND(OR(J83=1,J83=0),H83&gt;19,H83&lt;51),AND(J83&gt;1,J83&lt;6,H83&gt;0,H83&lt;20)),"Simples",IF(OR(AND(OR(J83=1,J83=0),H83&gt;50),AND(J83&gt;1,J83&lt;6,H83&gt;19,H83&lt;51),AND(J83&gt;5,H83&gt;0,H83&lt;20)),"Médio",IF(OR(AND(J83&gt;1,J83&lt;6,H83&gt;50),AND(J83&gt;5,H83&gt;19,H83&lt;51),AND(J83&gt;5,H83&gt;50)),"Complexo",""))), IF(G83="AIE",IF(OR(AND(OR(J83=1, J83=0),H83&gt;0,H83&lt;20),AND(OR(J83=1, J83=0),H83&gt;19,H83&lt;51),AND(J83&gt;1,J83&lt;6,H83&gt;0,H83&lt;20)),"Simples",IF(OR(AND(OR(J83=1, J83=0),H83&gt;50),AND(J83&gt;1,J83&lt;6,H83&gt;19,H83&lt;51),AND(J83&gt;5,H83&gt;0,H83&lt;20)),"Médio",IF(OR(AND(J83&gt;1,J83&lt;6,H83&gt;50),AND(J83&gt;5,H83&gt;19,H83&lt;51),AND(J83&gt;5,H83&gt;50)),"Complexo",""))),""))</f>
        <v/>
      </c>
      <c r="N83" s="77" t="str">
        <f aca="false">IF(L83="",M83,IF(M83="",L83,""))</f>
        <v/>
      </c>
      <c r="O83" s="78" t="n">
        <f aca="false">IF(AND(OR(G83="EE",G83="CE"),N83="Simples"),3, IF(AND(OR(G83="EE",G83="CE"),N83="Médio"),4, IF(AND(OR(G83="EE",G83="CE"),N83="Complexo"),6, IF(AND(G83="SE",N83="Simples"),4, IF(AND(G83="SE",N83="Médio"),5, IF(AND(G83="SE",N83="Complexo"),7,0))))))</f>
        <v>0</v>
      </c>
      <c r="P83" s="78" t="n">
        <f aca="false">IF(AND(G83="ALI",M83="Simples"),7, IF(AND(G83="ALI",M83="Médio"),10, IF(AND(G83="ALI",M83="Complexo"),15, IF(AND(G83="AIE",M83="Simples"),5, IF(AND(G83="AIE",M83="Médio"),7, IF(AND(G83="AIE",M83="Complexo"),10,0))))))</f>
        <v>0</v>
      </c>
      <c r="Q83" s="77" t="n">
        <f aca="false">IF(B83&lt;&gt;"Manutenção em interface",IF(B83&lt;&gt;"Desenv., Manutenção e Publicação de Páginas Estáticas",(O83+P83)*C83,C83),C83)</f>
        <v>0</v>
      </c>
      <c r="R83" s="70"/>
      <c r="T83" s="80"/>
      <c r="U83" s="68"/>
      <c r="V83" s="69" t="n">
        <f aca="false">IF(U83&lt;&gt;"",VLOOKUP(U83,'Tipo Projeto'!$A$3:$B$35,2,0),0)</f>
        <v>0</v>
      </c>
      <c r="W83" s="70"/>
      <c r="X83" s="72"/>
      <c r="Y83" s="73"/>
      <c r="Z83" s="74"/>
      <c r="AA83" s="75"/>
      <c r="AB83" s="76" t="str">
        <f aca="false">IF(W83="EE",IF(OR(AND(OR(Z83=1,Z83=0),X83&gt;0,X83&lt;5),AND(OR(Z83=1,Z83=0),X83&gt;4,X83&lt;16),AND(Z83=2,X83&gt;0,X83&lt;5)),"Simples",IF(OR(AND(OR(Z83=1,Z83=0),X83&gt;15),AND(Z83=2,X83&gt;4,X83&lt;16),AND(Z83&gt;2,X83&gt;0,X83&lt;5)),"Médio",IF(OR(AND(Z83=2,X83&gt;15),AND(Z83&gt;2,X83&gt;4,X83&lt;16),AND(Z83&gt;2,X83&gt;15)),"Complexo",""))), IF(OR(W83="CE",W83="SE"),IF(OR(AND(OR(Z83=1,Z83=0),X83&gt;0,X83&lt;6),AND(OR(Z83=1,Z83=0),X83&gt;5,X83&lt;20),AND(Z83&gt;1,Z83&lt;4,X83&gt;0,X83&lt;6)),"Simples",IF(OR(AND(OR(Z83=1,Z83=0),X83&gt;19),AND(Z83&gt;1,Z83&lt;4,X83&gt;5,X83&lt;20),AND(Z83&gt;3,X83&gt;0,X83&lt;6)),"Médio",IF(OR(AND(Z83&gt;1,Z83&lt;4,X83&gt;19),AND(Z83&gt;3,X83&gt;5,X83&lt;20),AND(Z83&gt;3,X83&gt;19)),"Complexo",""))),""))</f>
        <v/>
      </c>
      <c r="AC83" s="71" t="str">
        <f aca="false">IF(W83="ALI",IF(OR(AND(OR(Z83=1,Z83=0),X83&gt;0,X83&lt;20),AND(OR(Z83=1,Z83=0),X83&gt;19,X83&lt;51),AND(Z83&gt;1,Z83&lt;6,X83&gt;0,X83&lt;20)),"Simples",IF(OR(AND(OR(Z83=1,Z83=0),X83&gt;50),AND(Z83&gt;1,Z83&lt;6,X83&gt;19,X83&lt;51),AND(Z83&gt;5,X83&gt;0,X83&lt;20)),"Médio",IF(OR(AND(Z83&gt;1,Z83&lt;6,X83&gt;50),AND(Z83&gt;5,X83&gt;19,X83&lt;51),AND(Z83&gt;5,X83&gt;50)),"Complexo",""))), IF(W83="AIE",IF(OR(AND(OR(Z83=1, Z83=0),X83&gt;0,X83&lt;20),AND(OR(Z83=1, Z83=0),X83&gt;19,X83&lt;51),AND(Z83&gt;1,Z83&lt;6,X83&gt;0,X83&lt;20)),"Simples",IF(OR(AND(OR(Z83=1, Z83=0),X83&gt;50),AND(Z83&gt;1,Z83&lt;6,X83&gt;19,X83&lt;51),AND(Z83&gt;5,X83&gt;0,X83&lt;20)),"Médio",IF(OR(AND(Z83&gt;1,Z83&lt;6,X83&gt;50),AND(Z83&gt;5,X83&gt;19,X83&lt;51),AND(Z83&gt;5,X83&gt;50)),"Complexo",""))),""))</f>
        <v/>
      </c>
      <c r="AD83" s="77" t="str">
        <f aca="false">IF(AB83="",AC83,IF(AC83="",AB83,""))</f>
        <v/>
      </c>
      <c r="AE83" s="78" t="n">
        <f aca="false">IF(AND(OR(W83="EE",W83="CE"),AD83="Simples"),3, IF(AND(OR(W83="EE",W83="CE"),AD83="Médio"),4, IF(AND(OR(W83="EE",W83="CE"),AD83="Complexo"),6, IF(AND(W83="SE",AD83="Simples"),4, IF(AND(W83="SE",AD83="Médio"),5, IF(AND(W83="SE",AD83="Complexo"),7,0))))))</f>
        <v>0</v>
      </c>
      <c r="AF83" s="78" t="n">
        <f aca="false">IF(AND(W83="ALI",AC83="Simples"),7, IF(AND(W83="ALI",AC83="Médio"),10, IF(AND(W83="ALI",AC83="Complexo"),15, IF(AND(W83="AIE",AC83="Simples"),5, IF(AND(W83="AIE",AC83="Médio"),7, IF(AND(W83="AIE",AC83="Complexo"),10,0))))))</f>
        <v>0</v>
      </c>
      <c r="AG83" s="81" t="n">
        <f aca="false">IF(T83="OK",Q83,( IF(U83&lt;&gt;"Manutenção em interface",IF(U83&lt;&gt;"Desenv., Manutenção e Publicação de Páginas Estáticas",(AE83+AF83)*V83,V83),V83)))</f>
        <v>0</v>
      </c>
      <c r="AH83" s="70"/>
      <c r="AJ83" s="70"/>
      <c r="AL83" s="70"/>
      <c r="AM83" s="70" t="str">
        <f aca="false">IF(AG83=0,"",IF(AG83=Q83,"OK","Divergente"))</f>
        <v/>
      </c>
    </row>
    <row r="84" s="79" customFormat="true" ht="14" hidden="false" customHeight="false" outlineLevel="0" collapsed="false">
      <c r="A84" s="67"/>
      <c r="B84" s="68"/>
      <c r="C84" s="69" t="n">
        <f aca="false">IF(B84&lt;&gt;"",VLOOKUP(B84,'Tipo Projeto'!$A$3:$B$35,2,0),0)</f>
        <v>0</v>
      </c>
      <c r="D84" s="70"/>
      <c r="E84" s="70"/>
      <c r="F84" s="71"/>
      <c r="G84" s="70"/>
      <c r="H84" s="72"/>
      <c r="I84" s="73"/>
      <c r="J84" s="74"/>
      <c r="K84" s="75"/>
      <c r="L84" s="76" t="str">
        <f aca="false">IF(G84="EE",IF(OR(AND(OR(J84=1,J84=0),H84&gt;0,H84&lt;5),AND(OR(J84=1,J84=0),H84&gt;4,H84&lt;16),AND(J84=2,H84&gt;0,H84&lt;5)),"Simples",IF(OR(AND(OR(J84=1,J84=0),H84&gt;15),AND(J84=2,H84&gt;4,H84&lt;16),AND(J84&gt;2,H84&gt;0,H84&lt;5)),"Médio",IF(OR(AND(J84=2,H84&gt;15),AND(J84&gt;2,H84&gt;4,H84&lt;16),AND(J84&gt;2,H84&gt;15)),"Complexo",""))), IF(OR(G84="CE",G84="SE"),IF(OR(AND(OR(J84=1,J84=0),H84&gt;0,H84&lt;6),AND(OR(J84=1,J84=0),H84&gt;5,H84&lt;20),AND(J84&gt;1,J84&lt;4,H84&gt;0,H84&lt;6)),"Simples",IF(OR(AND(OR(J84=1,J84=0),H84&gt;19),AND(J84&gt;1,J84&lt;4,H84&gt;5,H84&lt;20),AND(J84&gt;3,H84&gt;0,H84&lt;6)),"Médio",IF(OR(AND(J84&gt;1,J84&lt;4,H84&gt;19),AND(J84&gt;3,H84&gt;5,H84&lt;20),AND(J84&gt;3,H84&gt;19)),"Complexo",""))),""))</f>
        <v/>
      </c>
      <c r="M84" s="71" t="str">
        <f aca="false">IF(G84="ALI",IF(OR(AND(OR(J84=1,J84=0),H84&gt;0,H84&lt;20),AND(OR(J84=1,J84=0),H84&gt;19,H84&lt;51),AND(J84&gt;1,J84&lt;6,H84&gt;0,H84&lt;20)),"Simples",IF(OR(AND(OR(J84=1,J84=0),H84&gt;50),AND(J84&gt;1,J84&lt;6,H84&gt;19,H84&lt;51),AND(J84&gt;5,H84&gt;0,H84&lt;20)),"Médio",IF(OR(AND(J84&gt;1,J84&lt;6,H84&gt;50),AND(J84&gt;5,H84&gt;19,H84&lt;51),AND(J84&gt;5,H84&gt;50)),"Complexo",""))), IF(G84="AIE",IF(OR(AND(OR(J84=1, J84=0),H84&gt;0,H84&lt;20),AND(OR(J84=1, J84=0),H84&gt;19,H84&lt;51),AND(J84&gt;1,J84&lt;6,H84&gt;0,H84&lt;20)),"Simples",IF(OR(AND(OR(J84=1, J84=0),H84&gt;50),AND(J84&gt;1,J84&lt;6,H84&gt;19,H84&lt;51),AND(J84&gt;5,H84&gt;0,H84&lt;20)),"Médio",IF(OR(AND(J84&gt;1,J84&lt;6,H84&gt;50),AND(J84&gt;5,H84&gt;19,H84&lt;51),AND(J84&gt;5,H84&gt;50)),"Complexo",""))),""))</f>
        <v/>
      </c>
      <c r="N84" s="77" t="str">
        <f aca="false">IF(L84="",M84,IF(M84="",L84,""))</f>
        <v/>
      </c>
      <c r="O84" s="78" t="n">
        <f aca="false">IF(AND(OR(G84="EE",G84="CE"),N84="Simples"),3, IF(AND(OR(G84="EE",G84="CE"),N84="Médio"),4, IF(AND(OR(G84="EE",G84="CE"),N84="Complexo"),6, IF(AND(G84="SE",N84="Simples"),4, IF(AND(G84="SE",N84="Médio"),5, IF(AND(G84="SE",N84="Complexo"),7,0))))))</f>
        <v>0</v>
      </c>
      <c r="P84" s="78" t="n">
        <f aca="false">IF(AND(G84="ALI",M84="Simples"),7, IF(AND(G84="ALI",M84="Médio"),10, IF(AND(G84="ALI",M84="Complexo"),15, IF(AND(G84="AIE",M84="Simples"),5, IF(AND(G84="AIE",M84="Médio"),7, IF(AND(G84="AIE",M84="Complexo"),10,0))))))</f>
        <v>0</v>
      </c>
      <c r="Q84" s="77" t="n">
        <f aca="false">IF(B84&lt;&gt;"Manutenção em interface",IF(B84&lt;&gt;"Desenv., Manutenção e Publicação de Páginas Estáticas",(O84+P84)*C84,C84),C84)</f>
        <v>0</v>
      </c>
      <c r="R84" s="70"/>
      <c r="T84" s="80"/>
      <c r="U84" s="68"/>
      <c r="V84" s="69" t="n">
        <f aca="false">IF(U84&lt;&gt;"",VLOOKUP(U84,'Tipo Projeto'!$A$3:$B$35,2,0),0)</f>
        <v>0</v>
      </c>
      <c r="W84" s="70"/>
      <c r="X84" s="72"/>
      <c r="Y84" s="73"/>
      <c r="Z84" s="74"/>
      <c r="AA84" s="75"/>
      <c r="AB84" s="76" t="str">
        <f aca="false">IF(W84="EE",IF(OR(AND(OR(Z84=1,Z84=0),X84&gt;0,X84&lt;5),AND(OR(Z84=1,Z84=0),X84&gt;4,X84&lt;16),AND(Z84=2,X84&gt;0,X84&lt;5)),"Simples",IF(OR(AND(OR(Z84=1,Z84=0),X84&gt;15),AND(Z84=2,X84&gt;4,X84&lt;16),AND(Z84&gt;2,X84&gt;0,X84&lt;5)),"Médio",IF(OR(AND(Z84=2,X84&gt;15),AND(Z84&gt;2,X84&gt;4,X84&lt;16),AND(Z84&gt;2,X84&gt;15)),"Complexo",""))), IF(OR(W84="CE",W84="SE"),IF(OR(AND(OR(Z84=1,Z84=0),X84&gt;0,X84&lt;6),AND(OR(Z84=1,Z84=0),X84&gt;5,X84&lt;20),AND(Z84&gt;1,Z84&lt;4,X84&gt;0,X84&lt;6)),"Simples",IF(OR(AND(OR(Z84=1,Z84=0),X84&gt;19),AND(Z84&gt;1,Z84&lt;4,X84&gt;5,X84&lt;20),AND(Z84&gt;3,X84&gt;0,X84&lt;6)),"Médio",IF(OR(AND(Z84&gt;1,Z84&lt;4,X84&gt;19),AND(Z84&gt;3,X84&gt;5,X84&lt;20),AND(Z84&gt;3,X84&gt;19)),"Complexo",""))),""))</f>
        <v/>
      </c>
      <c r="AC84" s="71" t="str">
        <f aca="false">IF(W84="ALI",IF(OR(AND(OR(Z84=1,Z84=0),X84&gt;0,X84&lt;20),AND(OR(Z84=1,Z84=0),X84&gt;19,X84&lt;51),AND(Z84&gt;1,Z84&lt;6,X84&gt;0,X84&lt;20)),"Simples",IF(OR(AND(OR(Z84=1,Z84=0),X84&gt;50),AND(Z84&gt;1,Z84&lt;6,X84&gt;19,X84&lt;51),AND(Z84&gt;5,X84&gt;0,X84&lt;20)),"Médio",IF(OR(AND(Z84&gt;1,Z84&lt;6,X84&gt;50),AND(Z84&gt;5,X84&gt;19,X84&lt;51),AND(Z84&gt;5,X84&gt;50)),"Complexo",""))), IF(W84="AIE",IF(OR(AND(OR(Z84=1, Z84=0),X84&gt;0,X84&lt;20),AND(OR(Z84=1, Z84=0),X84&gt;19,X84&lt;51),AND(Z84&gt;1,Z84&lt;6,X84&gt;0,X84&lt;20)),"Simples",IF(OR(AND(OR(Z84=1, Z84=0),X84&gt;50),AND(Z84&gt;1,Z84&lt;6,X84&gt;19,X84&lt;51),AND(Z84&gt;5,X84&gt;0,X84&lt;20)),"Médio",IF(OR(AND(Z84&gt;1,Z84&lt;6,X84&gt;50),AND(Z84&gt;5,X84&gt;19,X84&lt;51),AND(Z84&gt;5,X84&gt;50)),"Complexo",""))),""))</f>
        <v/>
      </c>
      <c r="AD84" s="77" t="str">
        <f aca="false">IF(AB84="",AC84,IF(AC84="",AB84,""))</f>
        <v/>
      </c>
      <c r="AE84" s="78" t="n">
        <f aca="false">IF(AND(OR(W84="EE",W84="CE"),AD84="Simples"),3, IF(AND(OR(W84="EE",W84="CE"),AD84="Médio"),4, IF(AND(OR(W84="EE",W84="CE"),AD84="Complexo"),6, IF(AND(W84="SE",AD84="Simples"),4, IF(AND(W84="SE",AD84="Médio"),5, IF(AND(W84="SE",AD84="Complexo"),7,0))))))</f>
        <v>0</v>
      </c>
      <c r="AF84" s="78" t="n">
        <f aca="false">IF(AND(W84="ALI",AC84="Simples"),7, IF(AND(W84="ALI",AC84="Médio"),10, IF(AND(W84="ALI",AC84="Complexo"),15, IF(AND(W84="AIE",AC84="Simples"),5, IF(AND(W84="AIE",AC84="Médio"),7, IF(AND(W84="AIE",AC84="Complexo"),10,0))))))</f>
        <v>0</v>
      </c>
      <c r="AG84" s="81" t="n">
        <f aca="false">IF(T84="OK",Q84,( IF(U84&lt;&gt;"Manutenção em interface",IF(U84&lt;&gt;"Desenv., Manutenção e Publicação de Páginas Estáticas",(AE84+AF84)*V84,V84),V84)))</f>
        <v>0</v>
      </c>
      <c r="AH84" s="70"/>
      <c r="AJ84" s="70"/>
      <c r="AL84" s="70"/>
      <c r="AM84" s="70" t="str">
        <f aca="false">IF(AG84=0,"",IF(AG84=Q84,"OK","Divergente"))</f>
        <v/>
      </c>
    </row>
    <row r="85" s="79" customFormat="true" ht="14" hidden="false" customHeight="false" outlineLevel="0" collapsed="false">
      <c r="A85" s="67"/>
      <c r="B85" s="68"/>
      <c r="C85" s="69" t="n">
        <f aca="false">IF(B85&lt;&gt;"",VLOOKUP(B85,'Tipo Projeto'!$A$3:$B$35,2,0),0)</f>
        <v>0</v>
      </c>
      <c r="D85" s="70"/>
      <c r="E85" s="70"/>
      <c r="F85" s="71"/>
      <c r="G85" s="70"/>
      <c r="H85" s="72"/>
      <c r="I85" s="73"/>
      <c r="J85" s="74"/>
      <c r="K85" s="75"/>
      <c r="L85" s="76" t="str">
        <f aca="false">IF(G85="EE",IF(OR(AND(OR(J85=1,J85=0),H85&gt;0,H85&lt;5),AND(OR(J85=1,J85=0),H85&gt;4,H85&lt;16),AND(J85=2,H85&gt;0,H85&lt;5)),"Simples",IF(OR(AND(OR(J85=1,J85=0),H85&gt;15),AND(J85=2,H85&gt;4,H85&lt;16),AND(J85&gt;2,H85&gt;0,H85&lt;5)),"Médio",IF(OR(AND(J85=2,H85&gt;15),AND(J85&gt;2,H85&gt;4,H85&lt;16),AND(J85&gt;2,H85&gt;15)),"Complexo",""))), IF(OR(G85="CE",G85="SE"),IF(OR(AND(OR(J85=1,J85=0),H85&gt;0,H85&lt;6),AND(OR(J85=1,J85=0),H85&gt;5,H85&lt;20),AND(J85&gt;1,J85&lt;4,H85&gt;0,H85&lt;6)),"Simples",IF(OR(AND(OR(J85=1,J85=0),H85&gt;19),AND(J85&gt;1,J85&lt;4,H85&gt;5,H85&lt;20),AND(J85&gt;3,H85&gt;0,H85&lt;6)),"Médio",IF(OR(AND(J85&gt;1,J85&lt;4,H85&gt;19),AND(J85&gt;3,H85&gt;5,H85&lt;20),AND(J85&gt;3,H85&gt;19)),"Complexo",""))),""))</f>
        <v/>
      </c>
      <c r="M85" s="71" t="str">
        <f aca="false">IF(G85="ALI",IF(OR(AND(OR(J85=1,J85=0),H85&gt;0,H85&lt;20),AND(OR(J85=1,J85=0),H85&gt;19,H85&lt;51),AND(J85&gt;1,J85&lt;6,H85&gt;0,H85&lt;20)),"Simples",IF(OR(AND(OR(J85=1,J85=0),H85&gt;50),AND(J85&gt;1,J85&lt;6,H85&gt;19,H85&lt;51),AND(J85&gt;5,H85&gt;0,H85&lt;20)),"Médio",IF(OR(AND(J85&gt;1,J85&lt;6,H85&gt;50),AND(J85&gt;5,H85&gt;19,H85&lt;51),AND(J85&gt;5,H85&gt;50)),"Complexo",""))), IF(G85="AIE",IF(OR(AND(OR(J85=1, J85=0),H85&gt;0,H85&lt;20),AND(OR(J85=1, J85=0),H85&gt;19,H85&lt;51),AND(J85&gt;1,J85&lt;6,H85&gt;0,H85&lt;20)),"Simples",IF(OR(AND(OR(J85=1, J85=0),H85&gt;50),AND(J85&gt;1,J85&lt;6,H85&gt;19,H85&lt;51),AND(J85&gt;5,H85&gt;0,H85&lt;20)),"Médio",IF(OR(AND(J85&gt;1,J85&lt;6,H85&gt;50),AND(J85&gt;5,H85&gt;19,H85&lt;51),AND(J85&gt;5,H85&gt;50)),"Complexo",""))),""))</f>
        <v/>
      </c>
      <c r="N85" s="77" t="str">
        <f aca="false">IF(L85="",M85,IF(M85="",L85,""))</f>
        <v/>
      </c>
      <c r="O85" s="78" t="n">
        <f aca="false">IF(AND(OR(G85="EE",G85="CE"),N85="Simples"),3, IF(AND(OR(G85="EE",G85="CE"),N85="Médio"),4, IF(AND(OR(G85="EE",G85="CE"),N85="Complexo"),6, IF(AND(G85="SE",N85="Simples"),4, IF(AND(G85="SE",N85="Médio"),5, IF(AND(G85="SE",N85="Complexo"),7,0))))))</f>
        <v>0</v>
      </c>
      <c r="P85" s="78" t="n">
        <f aca="false">IF(AND(G85="ALI",M85="Simples"),7, IF(AND(G85="ALI",M85="Médio"),10, IF(AND(G85="ALI",M85="Complexo"),15, IF(AND(G85="AIE",M85="Simples"),5, IF(AND(G85="AIE",M85="Médio"),7, IF(AND(G85="AIE",M85="Complexo"),10,0))))))</f>
        <v>0</v>
      </c>
      <c r="Q85" s="77" t="n">
        <f aca="false">IF(B85&lt;&gt;"Manutenção em interface",IF(B85&lt;&gt;"Desenv., Manutenção e Publicação de Páginas Estáticas",(O85+P85)*C85,C85),C85)</f>
        <v>0</v>
      </c>
      <c r="R85" s="70"/>
      <c r="T85" s="80"/>
      <c r="U85" s="68"/>
      <c r="V85" s="69" t="n">
        <f aca="false">IF(U85&lt;&gt;"",VLOOKUP(U85,'Tipo Projeto'!$A$3:$B$35,2,0),0)</f>
        <v>0</v>
      </c>
      <c r="W85" s="70"/>
      <c r="X85" s="72"/>
      <c r="Y85" s="73"/>
      <c r="Z85" s="74"/>
      <c r="AA85" s="75"/>
      <c r="AB85" s="76" t="str">
        <f aca="false">IF(W85="EE",IF(OR(AND(OR(Z85=1,Z85=0),X85&gt;0,X85&lt;5),AND(OR(Z85=1,Z85=0),X85&gt;4,X85&lt;16),AND(Z85=2,X85&gt;0,X85&lt;5)),"Simples",IF(OR(AND(OR(Z85=1,Z85=0),X85&gt;15),AND(Z85=2,X85&gt;4,X85&lt;16),AND(Z85&gt;2,X85&gt;0,X85&lt;5)),"Médio",IF(OR(AND(Z85=2,X85&gt;15),AND(Z85&gt;2,X85&gt;4,X85&lt;16),AND(Z85&gt;2,X85&gt;15)),"Complexo",""))), IF(OR(W85="CE",W85="SE"),IF(OR(AND(OR(Z85=1,Z85=0),X85&gt;0,X85&lt;6),AND(OR(Z85=1,Z85=0),X85&gt;5,X85&lt;20),AND(Z85&gt;1,Z85&lt;4,X85&gt;0,X85&lt;6)),"Simples",IF(OR(AND(OR(Z85=1,Z85=0),X85&gt;19),AND(Z85&gt;1,Z85&lt;4,X85&gt;5,X85&lt;20),AND(Z85&gt;3,X85&gt;0,X85&lt;6)),"Médio",IF(OR(AND(Z85&gt;1,Z85&lt;4,X85&gt;19),AND(Z85&gt;3,X85&gt;5,X85&lt;20),AND(Z85&gt;3,X85&gt;19)),"Complexo",""))),""))</f>
        <v/>
      </c>
      <c r="AC85" s="71" t="str">
        <f aca="false">IF(W85="ALI",IF(OR(AND(OR(Z85=1,Z85=0),X85&gt;0,X85&lt;20),AND(OR(Z85=1,Z85=0),X85&gt;19,X85&lt;51),AND(Z85&gt;1,Z85&lt;6,X85&gt;0,X85&lt;20)),"Simples",IF(OR(AND(OR(Z85=1,Z85=0),X85&gt;50),AND(Z85&gt;1,Z85&lt;6,X85&gt;19,X85&lt;51),AND(Z85&gt;5,X85&gt;0,X85&lt;20)),"Médio",IF(OR(AND(Z85&gt;1,Z85&lt;6,X85&gt;50),AND(Z85&gt;5,X85&gt;19,X85&lt;51),AND(Z85&gt;5,X85&gt;50)),"Complexo",""))), IF(W85="AIE",IF(OR(AND(OR(Z85=1, Z85=0),X85&gt;0,X85&lt;20),AND(OR(Z85=1, Z85=0),X85&gt;19,X85&lt;51),AND(Z85&gt;1,Z85&lt;6,X85&gt;0,X85&lt;20)),"Simples",IF(OR(AND(OR(Z85=1, Z85=0),X85&gt;50),AND(Z85&gt;1,Z85&lt;6,X85&gt;19,X85&lt;51),AND(Z85&gt;5,X85&gt;0,X85&lt;20)),"Médio",IF(OR(AND(Z85&gt;1,Z85&lt;6,X85&gt;50),AND(Z85&gt;5,X85&gt;19,X85&lt;51),AND(Z85&gt;5,X85&gt;50)),"Complexo",""))),""))</f>
        <v/>
      </c>
      <c r="AD85" s="77" t="str">
        <f aca="false">IF(AB85="",AC85,IF(AC85="",AB85,""))</f>
        <v/>
      </c>
      <c r="AE85" s="78" t="n">
        <f aca="false">IF(AND(OR(W85="EE",W85="CE"),AD85="Simples"),3, IF(AND(OR(W85="EE",W85="CE"),AD85="Médio"),4, IF(AND(OR(W85="EE",W85="CE"),AD85="Complexo"),6, IF(AND(W85="SE",AD85="Simples"),4, IF(AND(W85="SE",AD85="Médio"),5, IF(AND(W85="SE",AD85="Complexo"),7,0))))))</f>
        <v>0</v>
      </c>
      <c r="AF85" s="78" t="n">
        <f aca="false">IF(AND(W85="ALI",AC85="Simples"),7, IF(AND(W85="ALI",AC85="Médio"),10, IF(AND(W85="ALI",AC85="Complexo"),15, IF(AND(W85="AIE",AC85="Simples"),5, IF(AND(W85="AIE",AC85="Médio"),7, IF(AND(W85="AIE",AC85="Complexo"),10,0))))))</f>
        <v>0</v>
      </c>
      <c r="AG85" s="81" t="n">
        <f aca="false">IF(T85="OK",Q85,( IF(U85&lt;&gt;"Manutenção em interface",IF(U85&lt;&gt;"Desenv., Manutenção e Publicação de Páginas Estáticas",(AE85+AF85)*V85,V85),V85)))</f>
        <v>0</v>
      </c>
      <c r="AH85" s="70"/>
      <c r="AJ85" s="70"/>
      <c r="AL85" s="70"/>
      <c r="AM85" s="70" t="str">
        <f aca="false">IF(AG85=0,"",IF(AG85=Q85,"OK","Divergente"))</f>
        <v/>
      </c>
    </row>
    <row r="86" s="79" customFormat="true" ht="14" hidden="false" customHeight="false" outlineLevel="0" collapsed="false">
      <c r="A86" s="67"/>
      <c r="B86" s="68"/>
      <c r="C86" s="69" t="n">
        <f aca="false">IF(B86&lt;&gt;"",VLOOKUP(B86,'Tipo Projeto'!$A$3:$B$35,2,0),0)</f>
        <v>0</v>
      </c>
      <c r="D86" s="70"/>
      <c r="E86" s="70"/>
      <c r="F86" s="71"/>
      <c r="G86" s="70"/>
      <c r="H86" s="72"/>
      <c r="I86" s="73"/>
      <c r="J86" s="74"/>
      <c r="K86" s="75"/>
      <c r="L86" s="76" t="str">
        <f aca="false">IF(G86="EE",IF(OR(AND(OR(J86=1,J86=0),H86&gt;0,H86&lt;5),AND(OR(J86=1,J86=0),H86&gt;4,H86&lt;16),AND(J86=2,H86&gt;0,H86&lt;5)),"Simples",IF(OR(AND(OR(J86=1,J86=0),H86&gt;15),AND(J86=2,H86&gt;4,H86&lt;16),AND(J86&gt;2,H86&gt;0,H86&lt;5)),"Médio",IF(OR(AND(J86=2,H86&gt;15),AND(J86&gt;2,H86&gt;4,H86&lt;16),AND(J86&gt;2,H86&gt;15)),"Complexo",""))), IF(OR(G86="CE",G86="SE"),IF(OR(AND(OR(J86=1,J86=0),H86&gt;0,H86&lt;6),AND(OR(J86=1,J86=0),H86&gt;5,H86&lt;20),AND(J86&gt;1,J86&lt;4,H86&gt;0,H86&lt;6)),"Simples",IF(OR(AND(OR(J86=1,J86=0),H86&gt;19),AND(J86&gt;1,J86&lt;4,H86&gt;5,H86&lt;20),AND(J86&gt;3,H86&gt;0,H86&lt;6)),"Médio",IF(OR(AND(J86&gt;1,J86&lt;4,H86&gt;19),AND(J86&gt;3,H86&gt;5,H86&lt;20),AND(J86&gt;3,H86&gt;19)),"Complexo",""))),""))</f>
        <v/>
      </c>
      <c r="M86" s="71" t="str">
        <f aca="false">IF(G86="ALI",IF(OR(AND(OR(J86=1,J86=0),H86&gt;0,H86&lt;20),AND(OR(J86=1,J86=0),H86&gt;19,H86&lt;51),AND(J86&gt;1,J86&lt;6,H86&gt;0,H86&lt;20)),"Simples",IF(OR(AND(OR(J86=1,J86=0),H86&gt;50),AND(J86&gt;1,J86&lt;6,H86&gt;19,H86&lt;51),AND(J86&gt;5,H86&gt;0,H86&lt;20)),"Médio",IF(OR(AND(J86&gt;1,J86&lt;6,H86&gt;50),AND(J86&gt;5,H86&gt;19,H86&lt;51),AND(J86&gt;5,H86&gt;50)),"Complexo",""))), IF(G86="AIE",IF(OR(AND(OR(J86=1, J86=0),H86&gt;0,H86&lt;20),AND(OR(J86=1, J86=0),H86&gt;19,H86&lt;51),AND(J86&gt;1,J86&lt;6,H86&gt;0,H86&lt;20)),"Simples",IF(OR(AND(OR(J86=1, J86=0),H86&gt;50),AND(J86&gt;1,J86&lt;6,H86&gt;19,H86&lt;51),AND(J86&gt;5,H86&gt;0,H86&lt;20)),"Médio",IF(OR(AND(J86&gt;1,J86&lt;6,H86&gt;50),AND(J86&gt;5,H86&gt;19,H86&lt;51),AND(J86&gt;5,H86&gt;50)),"Complexo",""))),""))</f>
        <v/>
      </c>
      <c r="N86" s="77" t="str">
        <f aca="false">IF(L86="",M86,IF(M86="",L86,""))</f>
        <v/>
      </c>
      <c r="O86" s="78" t="n">
        <f aca="false">IF(AND(OR(G86="EE",G86="CE"),N86="Simples"),3, IF(AND(OR(G86="EE",G86="CE"),N86="Médio"),4, IF(AND(OR(G86="EE",G86="CE"),N86="Complexo"),6, IF(AND(G86="SE",N86="Simples"),4, IF(AND(G86="SE",N86="Médio"),5, IF(AND(G86="SE",N86="Complexo"),7,0))))))</f>
        <v>0</v>
      </c>
      <c r="P86" s="78" t="n">
        <f aca="false">IF(AND(G86="ALI",M86="Simples"),7, IF(AND(G86="ALI",M86="Médio"),10, IF(AND(G86="ALI",M86="Complexo"),15, IF(AND(G86="AIE",M86="Simples"),5, IF(AND(G86="AIE",M86="Médio"),7, IF(AND(G86="AIE",M86="Complexo"),10,0))))))</f>
        <v>0</v>
      </c>
      <c r="Q86" s="77" t="n">
        <f aca="false">IF(B86&lt;&gt;"Manutenção em interface",IF(B86&lt;&gt;"Desenv., Manutenção e Publicação de Páginas Estáticas",(O86+P86)*C86,C86),C86)</f>
        <v>0</v>
      </c>
      <c r="R86" s="70"/>
      <c r="T86" s="80"/>
      <c r="U86" s="68"/>
      <c r="V86" s="69" t="n">
        <f aca="false">IF(U86&lt;&gt;"",VLOOKUP(U86,'Tipo Projeto'!$A$3:$B$35,2,0),0)</f>
        <v>0</v>
      </c>
      <c r="W86" s="70"/>
      <c r="X86" s="72"/>
      <c r="Y86" s="73"/>
      <c r="Z86" s="74"/>
      <c r="AA86" s="75"/>
      <c r="AB86" s="76" t="str">
        <f aca="false">IF(W86="EE",IF(OR(AND(OR(Z86=1,Z86=0),X86&gt;0,X86&lt;5),AND(OR(Z86=1,Z86=0),X86&gt;4,X86&lt;16),AND(Z86=2,X86&gt;0,X86&lt;5)),"Simples",IF(OR(AND(OR(Z86=1,Z86=0),X86&gt;15),AND(Z86=2,X86&gt;4,X86&lt;16),AND(Z86&gt;2,X86&gt;0,X86&lt;5)),"Médio",IF(OR(AND(Z86=2,X86&gt;15),AND(Z86&gt;2,X86&gt;4,X86&lt;16),AND(Z86&gt;2,X86&gt;15)),"Complexo",""))), IF(OR(W86="CE",W86="SE"),IF(OR(AND(OR(Z86=1,Z86=0),X86&gt;0,X86&lt;6),AND(OR(Z86=1,Z86=0),X86&gt;5,X86&lt;20),AND(Z86&gt;1,Z86&lt;4,X86&gt;0,X86&lt;6)),"Simples",IF(OR(AND(OR(Z86=1,Z86=0),X86&gt;19),AND(Z86&gt;1,Z86&lt;4,X86&gt;5,X86&lt;20),AND(Z86&gt;3,X86&gt;0,X86&lt;6)),"Médio",IF(OR(AND(Z86&gt;1,Z86&lt;4,X86&gt;19),AND(Z86&gt;3,X86&gt;5,X86&lt;20),AND(Z86&gt;3,X86&gt;19)),"Complexo",""))),""))</f>
        <v/>
      </c>
      <c r="AC86" s="71" t="str">
        <f aca="false">IF(W86="ALI",IF(OR(AND(OR(Z86=1,Z86=0),X86&gt;0,X86&lt;20),AND(OR(Z86=1,Z86=0),X86&gt;19,X86&lt;51),AND(Z86&gt;1,Z86&lt;6,X86&gt;0,X86&lt;20)),"Simples",IF(OR(AND(OR(Z86=1,Z86=0),X86&gt;50),AND(Z86&gt;1,Z86&lt;6,X86&gt;19,X86&lt;51),AND(Z86&gt;5,X86&gt;0,X86&lt;20)),"Médio",IF(OR(AND(Z86&gt;1,Z86&lt;6,X86&gt;50),AND(Z86&gt;5,X86&gt;19,X86&lt;51),AND(Z86&gt;5,X86&gt;50)),"Complexo",""))), IF(W86="AIE",IF(OR(AND(OR(Z86=1, Z86=0),X86&gt;0,X86&lt;20),AND(OR(Z86=1, Z86=0),X86&gt;19,X86&lt;51),AND(Z86&gt;1,Z86&lt;6,X86&gt;0,X86&lt;20)),"Simples",IF(OR(AND(OR(Z86=1, Z86=0),X86&gt;50),AND(Z86&gt;1,Z86&lt;6,X86&gt;19,X86&lt;51),AND(Z86&gt;5,X86&gt;0,X86&lt;20)),"Médio",IF(OR(AND(Z86&gt;1,Z86&lt;6,X86&gt;50),AND(Z86&gt;5,X86&gt;19,X86&lt;51),AND(Z86&gt;5,X86&gt;50)),"Complexo",""))),""))</f>
        <v/>
      </c>
      <c r="AD86" s="77" t="str">
        <f aca="false">IF(AB86="",AC86,IF(AC86="",AB86,""))</f>
        <v/>
      </c>
      <c r="AE86" s="78" t="n">
        <f aca="false">IF(AND(OR(W86="EE",W86="CE"),AD86="Simples"),3, IF(AND(OR(W86="EE",W86="CE"),AD86="Médio"),4, IF(AND(OR(W86="EE",W86="CE"),AD86="Complexo"),6, IF(AND(W86="SE",AD86="Simples"),4, IF(AND(W86="SE",AD86="Médio"),5, IF(AND(W86="SE",AD86="Complexo"),7,0))))))</f>
        <v>0</v>
      </c>
      <c r="AF86" s="78" t="n">
        <f aca="false">IF(AND(W86="ALI",AC86="Simples"),7, IF(AND(W86="ALI",AC86="Médio"),10, IF(AND(W86="ALI",AC86="Complexo"),15, IF(AND(W86="AIE",AC86="Simples"),5, IF(AND(W86="AIE",AC86="Médio"),7, IF(AND(W86="AIE",AC86="Complexo"),10,0))))))</f>
        <v>0</v>
      </c>
      <c r="AG86" s="81" t="n">
        <f aca="false">IF(T86="OK",Q86,( IF(U86&lt;&gt;"Manutenção em interface",IF(U86&lt;&gt;"Desenv., Manutenção e Publicação de Páginas Estáticas",(AE86+AF86)*V86,V86),V86)))</f>
        <v>0</v>
      </c>
      <c r="AH86" s="70"/>
      <c r="AJ86" s="70"/>
      <c r="AL86" s="70"/>
      <c r="AM86" s="70" t="str">
        <f aca="false">IF(AG86=0,"",IF(AG86=Q86,"OK","Divergente"))</f>
        <v/>
      </c>
    </row>
    <row r="87" s="79" customFormat="true" ht="14" hidden="false" customHeight="false" outlineLevel="0" collapsed="false">
      <c r="A87" s="67"/>
      <c r="B87" s="68"/>
      <c r="C87" s="69" t="n">
        <f aca="false">IF(B87&lt;&gt;"",VLOOKUP(B87,'Tipo Projeto'!$A$3:$B$35,2,0),0)</f>
        <v>0</v>
      </c>
      <c r="D87" s="70"/>
      <c r="E87" s="70"/>
      <c r="F87" s="71"/>
      <c r="G87" s="70"/>
      <c r="H87" s="72"/>
      <c r="I87" s="73"/>
      <c r="J87" s="74"/>
      <c r="K87" s="75"/>
      <c r="L87" s="76" t="str">
        <f aca="false">IF(G87="EE",IF(OR(AND(OR(J87=1,J87=0),H87&gt;0,H87&lt;5),AND(OR(J87=1,J87=0),H87&gt;4,H87&lt;16),AND(J87=2,H87&gt;0,H87&lt;5)),"Simples",IF(OR(AND(OR(J87=1,J87=0),H87&gt;15),AND(J87=2,H87&gt;4,H87&lt;16),AND(J87&gt;2,H87&gt;0,H87&lt;5)),"Médio",IF(OR(AND(J87=2,H87&gt;15),AND(J87&gt;2,H87&gt;4,H87&lt;16),AND(J87&gt;2,H87&gt;15)),"Complexo",""))), IF(OR(G87="CE",G87="SE"),IF(OR(AND(OR(J87=1,J87=0),H87&gt;0,H87&lt;6),AND(OR(J87=1,J87=0),H87&gt;5,H87&lt;20),AND(J87&gt;1,J87&lt;4,H87&gt;0,H87&lt;6)),"Simples",IF(OR(AND(OR(J87=1,J87=0),H87&gt;19),AND(J87&gt;1,J87&lt;4,H87&gt;5,H87&lt;20),AND(J87&gt;3,H87&gt;0,H87&lt;6)),"Médio",IF(OR(AND(J87&gt;1,J87&lt;4,H87&gt;19),AND(J87&gt;3,H87&gt;5,H87&lt;20),AND(J87&gt;3,H87&gt;19)),"Complexo",""))),""))</f>
        <v/>
      </c>
      <c r="M87" s="71" t="str">
        <f aca="false">IF(G87="ALI",IF(OR(AND(OR(J87=1,J87=0),H87&gt;0,H87&lt;20),AND(OR(J87=1,J87=0),H87&gt;19,H87&lt;51),AND(J87&gt;1,J87&lt;6,H87&gt;0,H87&lt;20)),"Simples",IF(OR(AND(OR(J87=1,J87=0),H87&gt;50),AND(J87&gt;1,J87&lt;6,H87&gt;19,H87&lt;51),AND(J87&gt;5,H87&gt;0,H87&lt;20)),"Médio",IF(OR(AND(J87&gt;1,J87&lt;6,H87&gt;50),AND(J87&gt;5,H87&gt;19,H87&lt;51),AND(J87&gt;5,H87&gt;50)),"Complexo",""))), IF(G87="AIE",IF(OR(AND(OR(J87=1, J87=0),H87&gt;0,H87&lt;20),AND(OR(J87=1, J87=0),H87&gt;19,H87&lt;51),AND(J87&gt;1,J87&lt;6,H87&gt;0,H87&lt;20)),"Simples",IF(OR(AND(OR(J87=1, J87=0),H87&gt;50),AND(J87&gt;1,J87&lt;6,H87&gt;19,H87&lt;51),AND(J87&gt;5,H87&gt;0,H87&lt;20)),"Médio",IF(OR(AND(J87&gt;1,J87&lt;6,H87&gt;50),AND(J87&gt;5,H87&gt;19,H87&lt;51),AND(J87&gt;5,H87&gt;50)),"Complexo",""))),""))</f>
        <v/>
      </c>
      <c r="N87" s="77" t="str">
        <f aca="false">IF(L87="",M87,IF(M87="",L87,""))</f>
        <v/>
      </c>
      <c r="O87" s="78" t="n">
        <f aca="false">IF(AND(OR(G87="EE",G87="CE"),N87="Simples"),3, IF(AND(OR(G87="EE",G87="CE"),N87="Médio"),4, IF(AND(OR(G87="EE",G87="CE"),N87="Complexo"),6, IF(AND(G87="SE",N87="Simples"),4, IF(AND(G87="SE",N87="Médio"),5, IF(AND(G87="SE",N87="Complexo"),7,0))))))</f>
        <v>0</v>
      </c>
      <c r="P87" s="78" t="n">
        <f aca="false">IF(AND(G87="ALI",M87="Simples"),7, IF(AND(G87="ALI",M87="Médio"),10, IF(AND(G87="ALI",M87="Complexo"),15, IF(AND(G87="AIE",M87="Simples"),5, IF(AND(G87="AIE",M87="Médio"),7, IF(AND(G87="AIE",M87="Complexo"),10,0))))))</f>
        <v>0</v>
      </c>
      <c r="Q87" s="77" t="n">
        <f aca="false">IF(B87&lt;&gt;"Manutenção em interface",IF(B87&lt;&gt;"Desenv., Manutenção e Publicação de Páginas Estáticas",(O87+P87)*C87,C87),C87)</f>
        <v>0</v>
      </c>
      <c r="R87" s="70"/>
      <c r="T87" s="80"/>
      <c r="U87" s="68"/>
      <c r="V87" s="69" t="n">
        <f aca="false">IF(U87&lt;&gt;"",VLOOKUP(U87,'Tipo Projeto'!$A$3:$B$35,2,0),0)</f>
        <v>0</v>
      </c>
      <c r="W87" s="70"/>
      <c r="X87" s="72"/>
      <c r="Y87" s="73"/>
      <c r="Z87" s="74"/>
      <c r="AA87" s="75"/>
      <c r="AB87" s="76" t="str">
        <f aca="false">IF(W87="EE",IF(OR(AND(OR(Z87=1,Z87=0),X87&gt;0,X87&lt;5),AND(OR(Z87=1,Z87=0),X87&gt;4,X87&lt;16),AND(Z87=2,X87&gt;0,X87&lt;5)),"Simples",IF(OR(AND(OR(Z87=1,Z87=0),X87&gt;15),AND(Z87=2,X87&gt;4,X87&lt;16),AND(Z87&gt;2,X87&gt;0,X87&lt;5)),"Médio",IF(OR(AND(Z87=2,X87&gt;15),AND(Z87&gt;2,X87&gt;4,X87&lt;16),AND(Z87&gt;2,X87&gt;15)),"Complexo",""))), IF(OR(W87="CE",W87="SE"),IF(OR(AND(OR(Z87=1,Z87=0),X87&gt;0,X87&lt;6),AND(OR(Z87=1,Z87=0),X87&gt;5,X87&lt;20),AND(Z87&gt;1,Z87&lt;4,X87&gt;0,X87&lt;6)),"Simples",IF(OR(AND(OR(Z87=1,Z87=0),X87&gt;19),AND(Z87&gt;1,Z87&lt;4,X87&gt;5,X87&lt;20),AND(Z87&gt;3,X87&gt;0,X87&lt;6)),"Médio",IF(OR(AND(Z87&gt;1,Z87&lt;4,X87&gt;19),AND(Z87&gt;3,X87&gt;5,X87&lt;20),AND(Z87&gt;3,X87&gt;19)),"Complexo",""))),""))</f>
        <v/>
      </c>
      <c r="AC87" s="71" t="str">
        <f aca="false">IF(W87="ALI",IF(OR(AND(OR(Z87=1,Z87=0),X87&gt;0,X87&lt;20),AND(OR(Z87=1,Z87=0),X87&gt;19,X87&lt;51),AND(Z87&gt;1,Z87&lt;6,X87&gt;0,X87&lt;20)),"Simples",IF(OR(AND(OR(Z87=1,Z87=0),X87&gt;50),AND(Z87&gt;1,Z87&lt;6,X87&gt;19,X87&lt;51),AND(Z87&gt;5,X87&gt;0,X87&lt;20)),"Médio",IF(OR(AND(Z87&gt;1,Z87&lt;6,X87&gt;50),AND(Z87&gt;5,X87&gt;19,X87&lt;51),AND(Z87&gt;5,X87&gt;50)),"Complexo",""))), IF(W87="AIE",IF(OR(AND(OR(Z87=1, Z87=0),X87&gt;0,X87&lt;20),AND(OR(Z87=1, Z87=0),X87&gt;19,X87&lt;51),AND(Z87&gt;1,Z87&lt;6,X87&gt;0,X87&lt;20)),"Simples",IF(OR(AND(OR(Z87=1, Z87=0),X87&gt;50),AND(Z87&gt;1,Z87&lt;6,X87&gt;19,X87&lt;51),AND(Z87&gt;5,X87&gt;0,X87&lt;20)),"Médio",IF(OR(AND(Z87&gt;1,Z87&lt;6,X87&gt;50),AND(Z87&gt;5,X87&gt;19,X87&lt;51),AND(Z87&gt;5,X87&gt;50)),"Complexo",""))),""))</f>
        <v/>
      </c>
      <c r="AD87" s="77" t="str">
        <f aca="false">IF(AB87="",AC87,IF(AC87="",AB87,""))</f>
        <v/>
      </c>
      <c r="AE87" s="78" t="n">
        <f aca="false">IF(AND(OR(W87="EE",W87="CE"),AD87="Simples"),3, IF(AND(OR(W87="EE",W87="CE"),AD87="Médio"),4, IF(AND(OR(W87="EE",W87="CE"),AD87="Complexo"),6, IF(AND(W87="SE",AD87="Simples"),4, IF(AND(W87="SE",AD87="Médio"),5, IF(AND(W87="SE",AD87="Complexo"),7,0))))))</f>
        <v>0</v>
      </c>
      <c r="AF87" s="78" t="n">
        <f aca="false">IF(AND(W87="ALI",AC87="Simples"),7, IF(AND(W87="ALI",AC87="Médio"),10, IF(AND(W87="ALI",AC87="Complexo"),15, IF(AND(W87="AIE",AC87="Simples"),5, IF(AND(W87="AIE",AC87="Médio"),7, IF(AND(W87="AIE",AC87="Complexo"),10,0))))))</f>
        <v>0</v>
      </c>
      <c r="AG87" s="81" t="n">
        <f aca="false">IF(T87="OK",Q87,( IF(U87&lt;&gt;"Manutenção em interface",IF(U87&lt;&gt;"Desenv., Manutenção e Publicação de Páginas Estáticas",(AE87+AF87)*V87,V87),V87)))</f>
        <v>0</v>
      </c>
      <c r="AH87" s="70"/>
      <c r="AJ87" s="70"/>
      <c r="AL87" s="70"/>
      <c r="AM87" s="70" t="str">
        <f aca="false">IF(AG87=0,"",IF(AG87=Q87,"OK","Divergente"))</f>
        <v/>
      </c>
    </row>
    <row r="88" s="79" customFormat="true" ht="14" hidden="false" customHeight="false" outlineLevel="0" collapsed="false">
      <c r="A88" s="67"/>
      <c r="B88" s="68"/>
      <c r="C88" s="69" t="n">
        <f aca="false">IF(B88&lt;&gt;"",VLOOKUP(B88,'Tipo Projeto'!$A$3:$B$35,2,0),0)</f>
        <v>0</v>
      </c>
      <c r="D88" s="70"/>
      <c r="E88" s="70"/>
      <c r="F88" s="71"/>
      <c r="G88" s="70"/>
      <c r="H88" s="72"/>
      <c r="I88" s="73"/>
      <c r="J88" s="74"/>
      <c r="K88" s="75"/>
      <c r="L88" s="76" t="str">
        <f aca="false">IF(G88="EE",IF(OR(AND(OR(J88=1,J88=0),H88&gt;0,H88&lt;5),AND(OR(J88=1,J88=0),H88&gt;4,H88&lt;16),AND(J88=2,H88&gt;0,H88&lt;5)),"Simples",IF(OR(AND(OR(J88=1,J88=0),H88&gt;15),AND(J88=2,H88&gt;4,H88&lt;16),AND(J88&gt;2,H88&gt;0,H88&lt;5)),"Médio",IF(OR(AND(J88=2,H88&gt;15),AND(J88&gt;2,H88&gt;4,H88&lt;16),AND(J88&gt;2,H88&gt;15)),"Complexo",""))), IF(OR(G88="CE",G88="SE"),IF(OR(AND(OR(J88=1,J88=0),H88&gt;0,H88&lt;6),AND(OR(J88=1,J88=0),H88&gt;5,H88&lt;20),AND(J88&gt;1,J88&lt;4,H88&gt;0,H88&lt;6)),"Simples",IF(OR(AND(OR(J88=1,J88=0),H88&gt;19),AND(J88&gt;1,J88&lt;4,H88&gt;5,H88&lt;20),AND(J88&gt;3,H88&gt;0,H88&lt;6)),"Médio",IF(OR(AND(J88&gt;1,J88&lt;4,H88&gt;19),AND(J88&gt;3,H88&gt;5,H88&lt;20),AND(J88&gt;3,H88&gt;19)),"Complexo",""))),""))</f>
        <v/>
      </c>
      <c r="M88" s="71" t="str">
        <f aca="false">IF(G88="ALI",IF(OR(AND(OR(J88=1,J88=0),H88&gt;0,H88&lt;20),AND(OR(J88=1,J88=0),H88&gt;19,H88&lt;51),AND(J88&gt;1,J88&lt;6,H88&gt;0,H88&lt;20)),"Simples",IF(OR(AND(OR(J88=1,J88=0),H88&gt;50),AND(J88&gt;1,J88&lt;6,H88&gt;19,H88&lt;51),AND(J88&gt;5,H88&gt;0,H88&lt;20)),"Médio",IF(OR(AND(J88&gt;1,J88&lt;6,H88&gt;50),AND(J88&gt;5,H88&gt;19,H88&lt;51),AND(J88&gt;5,H88&gt;50)),"Complexo",""))), IF(G88="AIE",IF(OR(AND(OR(J88=1, J88=0),H88&gt;0,H88&lt;20),AND(OR(J88=1, J88=0),H88&gt;19,H88&lt;51),AND(J88&gt;1,J88&lt;6,H88&gt;0,H88&lt;20)),"Simples",IF(OR(AND(OR(J88=1, J88=0),H88&gt;50),AND(J88&gt;1,J88&lt;6,H88&gt;19,H88&lt;51),AND(J88&gt;5,H88&gt;0,H88&lt;20)),"Médio",IF(OR(AND(J88&gt;1,J88&lt;6,H88&gt;50),AND(J88&gt;5,H88&gt;19,H88&lt;51),AND(J88&gt;5,H88&gt;50)),"Complexo",""))),""))</f>
        <v/>
      </c>
      <c r="N88" s="77" t="str">
        <f aca="false">IF(L88="",M88,IF(M88="",L88,""))</f>
        <v/>
      </c>
      <c r="O88" s="78" t="n">
        <f aca="false">IF(AND(OR(G88="EE",G88="CE"),N88="Simples"),3, IF(AND(OR(G88="EE",G88="CE"),N88="Médio"),4, IF(AND(OR(G88="EE",G88="CE"),N88="Complexo"),6, IF(AND(G88="SE",N88="Simples"),4, IF(AND(G88="SE",N88="Médio"),5, IF(AND(G88="SE",N88="Complexo"),7,0))))))</f>
        <v>0</v>
      </c>
      <c r="P88" s="78" t="n">
        <f aca="false">IF(AND(G88="ALI",M88="Simples"),7, IF(AND(G88="ALI",M88="Médio"),10, IF(AND(G88="ALI",M88="Complexo"),15, IF(AND(G88="AIE",M88="Simples"),5, IF(AND(G88="AIE",M88="Médio"),7, IF(AND(G88="AIE",M88="Complexo"),10,0))))))</f>
        <v>0</v>
      </c>
      <c r="Q88" s="77" t="n">
        <f aca="false">IF(B88&lt;&gt;"Manutenção em interface",IF(B88&lt;&gt;"Desenv., Manutenção e Publicação de Páginas Estáticas",(O88+P88)*C88,C88),C88)</f>
        <v>0</v>
      </c>
      <c r="R88" s="70"/>
      <c r="T88" s="80"/>
      <c r="U88" s="68"/>
      <c r="V88" s="69" t="n">
        <f aca="false">IF(U88&lt;&gt;"",VLOOKUP(U88,'Tipo Projeto'!$A$3:$B$35,2,0),0)</f>
        <v>0</v>
      </c>
      <c r="W88" s="70"/>
      <c r="X88" s="72"/>
      <c r="Y88" s="73"/>
      <c r="Z88" s="74"/>
      <c r="AA88" s="75"/>
      <c r="AB88" s="76" t="str">
        <f aca="false">IF(W88="EE",IF(OR(AND(OR(Z88=1,Z88=0),X88&gt;0,X88&lt;5),AND(OR(Z88=1,Z88=0),X88&gt;4,X88&lt;16),AND(Z88=2,X88&gt;0,X88&lt;5)),"Simples",IF(OR(AND(OR(Z88=1,Z88=0),X88&gt;15),AND(Z88=2,X88&gt;4,X88&lt;16),AND(Z88&gt;2,X88&gt;0,X88&lt;5)),"Médio",IF(OR(AND(Z88=2,X88&gt;15),AND(Z88&gt;2,X88&gt;4,X88&lt;16),AND(Z88&gt;2,X88&gt;15)),"Complexo",""))), IF(OR(W88="CE",W88="SE"),IF(OR(AND(OR(Z88=1,Z88=0),X88&gt;0,X88&lt;6),AND(OR(Z88=1,Z88=0),X88&gt;5,X88&lt;20),AND(Z88&gt;1,Z88&lt;4,X88&gt;0,X88&lt;6)),"Simples",IF(OR(AND(OR(Z88=1,Z88=0),X88&gt;19),AND(Z88&gt;1,Z88&lt;4,X88&gt;5,X88&lt;20),AND(Z88&gt;3,X88&gt;0,X88&lt;6)),"Médio",IF(OR(AND(Z88&gt;1,Z88&lt;4,X88&gt;19),AND(Z88&gt;3,X88&gt;5,X88&lt;20),AND(Z88&gt;3,X88&gt;19)),"Complexo",""))),""))</f>
        <v/>
      </c>
      <c r="AC88" s="71" t="str">
        <f aca="false">IF(W88="ALI",IF(OR(AND(OR(Z88=1,Z88=0),X88&gt;0,X88&lt;20),AND(OR(Z88=1,Z88=0),X88&gt;19,X88&lt;51),AND(Z88&gt;1,Z88&lt;6,X88&gt;0,X88&lt;20)),"Simples",IF(OR(AND(OR(Z88=1,Z88=0),X88&gt;50),AND(Z88&gt;1,Z88&lt;6,X88&gt;19,X88&lt;51),AND(Z88&gt;5,X88&gt;0,X88&lt;20)),"Médio",IF(OR(AND(Z88&gt;1,Z88&lt;6,X88&gt;50),AND(Z88&gt;5,X88&gt;19,X88&lt;51),AND(Z88&gt;5,X88&gt;50)),"Complexo",""))), IF(W88="AIE",IF(OR(AND(OR(Z88=1, Z88=0),X88&gt;0,X88&lt;20),AND(OR(Z88=1, Z88=0),X88&gt;19,X88&lt;51),AND(Z88&gt;1,Z88&lt;6,X88&gt;0,X88&lt;20)),"Simples",IF(OR(AND(OR(Z88=1, Z88=0),X88&gt;50),AND(Z88&gt;1,Z88&lt;6,X88&gt;19,X88&lt;51),AND(Z88&gt;5,X88&gt;0,X88&lt;20)),"Médio",IF(OR(AND(Z88&gt;1,Z88&lt;6,X88&gt;50),AND(Z88&gt;5,X88&gt;19,X88&lt;51),AND(Z88&gt;5,X88&gt;50)),"Complexo",""))),""))</f>
        <v/>
      </c>
      <c r="AD88" s="77" t="str">
        <f aca="false">IF(AB88="",AC88,IF(AC88="",AB88,""))</f>
        <v/>
      </c>
      <c r="AE88" s="78" t="n">
        <f aca="false">IF(AND(OR(W88="EE",W88="CE"),AD88="Simples"),3, IF(AND(OR(W88="EE",W88="CE"),AD88="Médio"),4, IF(AND(OR(W88="EE",W88="CE"),AD88="Complexo"),6, IF(AND(W88="SE",AD88="Simples"),4, IF(AND(W88="SE",AD88="Médio"),5, IF(AND(W88="SE",AD88="Complexo"),7,0))))))</f>
        <v>0</v>
      </c>
      <c r="AF88" s="78" t="n">
        <f aca="false">IF(AND(W88="ALI",AC88="Simples"),7, IF(AND(W88="ALI",AC88="Médio"),10, IF(AND(W88="ALI",AC88="Complexo"),15, IF(AND(W88="AIE",AC88="Simples"),5, IF(AND(W88="AIE",AC88="Médio"),7, IF(AND(W88="AIE",AC88="Complexo"),10,0))))))</f>
        <v>0</v>
      </c>
      <c r="AG88" s="81" t="n">
        <f aca="false">IF(T88="OK",Q88,( IF(U88&lt;&gt;"Manutenção em interface",IF(U88&lt;&gt;"Desenv., Manutenção e Publicação de Páginas Estáticas",(AE88+AF88)*V88,V88),V88)))</f>
        <v>0</v>
      </c>
      <c r="AH88" s="70"/>
      <c r="AJ88" s="70"/>
      <c r="AL88" s="70"/>
      <c r="AM88" s="70" t="str">
        <f aca="false">IF(AG88=0,"",IF(AG88=Q88,"OK","Divergente"))</f>
        <v/>
      </c>
    </row>
    <row r="89" s="79" customFormat="true" ht="14" hidden="false" customHeight="false" outlineLevel="0" collapsed="false">
      <c r="A89" s="67"/>
      <c r="B89" s="68"/>
      <c r="C89" s="69" t="n">
        <f aca="false">IF(B89&lt;&gt;"",VLOOKUP(B89,'Tipo Projeto'!$A$3:$B$35,2,0),0)</f>
        <v>0</v>
      </c>
      <c r="D89" s="70"/>
      <c r="E89" s="70"/>
      <c r="F89" s="71"/>
      <c r="G89" s="70"/>
      <c r="H89" s="72"/>
      <c r="I89" s="73"/>
      <c r="J89" s="74"/>
      <c r="K89" s="75"/>
      <c r="L89" s="76" t="str">
        <f aca="false">IF(G89="EE",IF(OR(AND(OR(J89=1,J89=0),H89&gt;0,H89&lt;5),AND(OR(J89=1,J89=0),H89&gt;4,H89&lt;16),AND(J89=2,H89&gt;0,H89&lt;5)),"Simples",IF(OR(AND(OR(J89=1,J89=0),H89&gt;15),AND(J89=2,H89&gt;4,H89&lt;16),AND(J89&gt;2,H89&gt;0,H89&lt;5)),"Médio",IF(OR(AND(J89=2,H89&gt;15),AND(J89&gt;2,H89&gt;4,H89&lt;16),AND(J89&gt;2,H89&gt;15)),"Complexo",""))), IF(OR(G89="CE",G89="SE"),IF(OR(AND(OR(J89=1,J89=0),H89&gt;0,H89&lt;6),AND(OR(J89=1,J89=0),H89&gt;5,H89&lt;20),AND(J89&gt;1,J89&lt;4,H89&gt;0,H89&lt;6)),"Simples",IF(OR(AND(OR(J89=1,J89=0),H89&gt;19),AND(J89&gt;1,J89&lt;4,H89&gt;5,H89&lt;20),AND(J89&gt;3,H89&gt;0,H89&lt;6)),"Médio",IF(OR(AND(J89&gt;1,J89&lt;4,H89&gt;19),AND(J89&gt;3,H89&gt;5,H89&lt;20),AND(J89&gt;3,H89&gt;19)),"Complexo",""))),""))</f>
        <v/>
      </c>
      <c r="M89" s="71" t="str">
        <f aca="false">IF(G89="ALI",IF(OR(AND(OR(J89=1,J89=0),H89&gt;0,H89&lt;20),AND(OR(J89=1,J89=0),H89&gt;19,H89&lt;51),AND(J89&gt;1,J89&lt;6,H89&gt;0,H89&lt;20)),"Simples",IF(OR(AND(OR(J89=1,J89=0),H89&gt;50),AND(J89&gt;1,J89&lt;6,H89&gt;19,H89&lt;51),AND(J89&gt;5,H89&gt;0,H89&lt;20)),"Médio",IF(OR(AND(J89&gt;1,J89&lt;6,H89&gt;50),AND(J89&gt;5,H89&gt;19,H89&lt;51),AND(J89&gt;5,H89&gt;50)),"Complexo",""))), IF(G89="AIE",IF(OR(AND(OR(J89=1, J89=0),H89&gt;0,H89&lt;20),AND(OR(J89=1, J89=0),H89&gt;19,H89&lt;51),AND(J89&gt;1,J89&lt;6,H89&gt;0,H89&lt;20)),"Simples",IF(OR(AND(OR(J89=1, J89=0),H89&gt;50),AND(J89&gt;1,J89&lt;6,H89&gt;19,H89&lt;51),AND(J89&gt;5,H89&gt;0,H89&lt;20)),"Médio",IF(OR(AND(J89&gt;1,J89&lt;6,H89&gt;50),AND(J89&gt;5,H89&gt;19,H89&lt;51),AND(J89&gt;5,H89&gt;50)),"Complexo",""))),""))</f>
        <v/>
      </c>
      <c r="N89" s="77" t="str">
        <f aca="false">IF(L89="",M89,IF(M89="",L89,""))</f>
        <v/>
      </c>
      <c r="O89" s="78" t="n">
        <f aca="false">IF(AND(OR(G89="EE",G89="CE"),N89="Simples"),3, IF(AND(OR(G89="EE",G89="CE"),N89="Médio"),4, IF(AND(OR(G89="EE",G89="CE"),N89="Complexo"),6, IF(AND(G89="SE",N89="Simples"),4, IF(AND(G89="SE",N89="Médio"),5, IF(AND(G89="SE",N89="Complexo"),7,0))))))</f>
        <v>0</v>
      </c>
      <c r="P89" s="78" t="n">
        <f aca="false">IF(AND(G89="ALI",M89="Simples"),7, IF(AND(G89="ALI",M89="Médio"),10, IF(AND(G89="ALI",M89="Complexo"),15, IF(AND(G89="AIE",M89="Simples"),5, IF(AND(G89="AIE",M89="Médio"),7, IF(AND(G89="AIE",M89="Complexo"),10,0))))))</f>
        <v>0</v>
      </c>
      <c r="Q89" s="77" t="n">
        <f aca="false">IF(B89&lt;&gt;"Manutenção em interface",IF(B89&lt;&gt;"Desenv., Manutenção e Publicação de Páginas Estáticas",(O89+P89)*C89,C89),C89)</f>
        <v>0</v>
      </c>
      <c r="R89" s="70"/>
      <c r="T89" s="80"/>
      <c r="U89" s="68"/>
      <c r="V89" s="69" t="n">
        <f aca="false">IF(U89&lt;&gt;"",VLOOKUP(U89,'Tipo Projeto'!$A$3:$B$35,2,0),0)</f>
        <v>0</v>
      </c>
      <c r="W89" s="70"/>
      <c r="X89" s="72"/>
      <c r="Y89" s="73"/>
      <c r="Z89" s="74"/>
      <c r="AA89" s="75"/>
      <c r="AB89" s="76" t="str">
        <f aca="false">IF(W89="EE",IF(OR(AND(OR(Z89=1,Z89=0),X89&gt;0,X89&lt;5),AND(OR(Z89=1,Z89=0),X89&gt;4,X89&lt;16),AND(Z89=2,X89&gt;0,X89&lt;5)),"Simples",IF(OR(AND(OR(Z89=1,Z89=0),X89&gt;15),AND(Z89=2,X89&gt;4,X89&lt;16),AND(Z89&gt;2,X89&gt;0,X89&lt;5)),"Médio",IF(OR(AND(Z89=2,X89&gt;15),AND(Z89&gt;2,X89&gt;4,X89&lt;16),AND(Z89&gt;2,X89&gt;15)),"Complexo",""))), IF(OR(W89="CE",W89="SE"),IF(OR(AND(OR(Z89=1,Z89=0),X89&gt;0,X89&lt;6),AND(OR(Z89=1,Z89=0),X89&gt;5,X89&lt;20),AND(Z89&gt;1,Z89&lt;4,X89&gt;0,X89&lt;6)),"Simples",IF(OR(AND(OR(Z89=1,Z89=0),X89&gt;19),AND(Z89&gt;1,Z89&lt;4,X89&gt;5,X89&lt;20),AND(Z89&gt;3,X89&gt;0,X89&lt;6)),"Médio",IF(OR(AND(Z89&gt;1,Z89&lt;4,X89&gt;19),AND(Z89&gt;3,X89&gt;5,X89&lt;20),AND(Z89&gt;3,X89&gt;19)),"Complexo",""))),""))</f>
        <v/>
      </c>
      <c r="AC89" s="71" t="str">
        <f aca="false">IF(W89="ALI",IF(OR(AND(OR(Z89=1,Z89=0),X89&gt;0,X89&lt;20),AND(OR(Z89=1,Z89=0),X89&gt;19,X89&lt;51),AND(Z89&gt;1,Z89&lt;6,X89&gt;0,X89&lt;20)),"Simples",IF(OR(AND(OR(Z89=1,Z89=0),X89&gt;50),AND(Z89&gt;1,Z89&lt;6,X89&gt;19,X89&lt;51),AND(Z89&gt;5,X89&gt;0,X89&lt;20)),"Médio",IF(OR(AND(Z89&gt;1,Z89&lt;6,X89&gt;50),AND(Z89&gt;5,X89&gt;19,X89&lt;51),AND(Z89&gt;5,X89&gt;50)),"Complexo",""))), IF(W89="AIE",IF(OR(AND(OR(Z89=1, Z89=0),X89&gt;0,X89&lt;20),AND(OR(Z89=1, Z89=0),X89&gt;19,X89&lt;51),AND(Z89&gt;1,Z89&lt;6,X89&gt;0,X89&lt;20)),"Simples",IF(OR(AND(OR(Z89=1, Z89=0),X89&gt;50),AND(Z89&gt;1,Z89&lt;6,X89&gt;19,X89&lt;51),AND(Z89&gt;5,X89&gt;0,X89&lt;20)),"Médio",IF(OR(AND(Z89&gt;1,Z89&lt;6,X89&gt;50),AND(Z89&gt;5,X89&gt;19,X89&lt;51),AND(Z89&gt;5,X89&gt;50)),"Complexo",""))),""))</f>
        <v/>
      </c>
      <c r="AD89" s="77" t="str">
        <f aca="false">IF(AB89="",AC89,IF(AC89="",AB89,""))</f>
        <v/>
      </c>
      <c r="AE89" s="78" t="n">
        <f aca="false">IF(AND(OR(W89="EE",W89="CE"),AD89="Simples"),3, IF(AND(OR(W89="EE",W89="CE"),AD89="Médio"),4, IF(AND(OR(W89="EE",W89="CE"),AD89="Complexo"),6, IF(AND(W89="SE",AD89="Simples"),4, IF(AND(W89="SE",AD89="Médio"),5, IF(AND(W89="SE",AD89="Complexo"),7,0))))))</f>
        <v>0</v>
      </c>
      <c r="AF89" s="78" t="n">
        <f aca="false">IF(AND(W89="ALI",AC89="Simples"),7, IF(AND(W89="ALI",AC89="Médio"),10, IF(AND(W89="ALI",AC89="Complexo"),15, IF(AND(W89="AIE",AC89="Simples"),5, IF(AND(W89="AIE",AC89="Médio"),7, IF(AND(W89="AIE",AC89="Complexo"),10,0))))))</f>
        <v>0</v>
      </c>
      <c r="AG89" s="81" t="n">
        <f aca="false">IF(T89="OK",Q89,( IF(U89&lt;&gt;"Manutenção em interface",IF(U89&lt;&gt;"Desenv., Manutenção e Publicação de Páginas Estáticas",(AE89+AF89)*V89,V89),V89)))</f>
        <v>0</v>
      </c>
      <c r="AH89" s="70"/>
      <c r="AJ89" s="70"/>
      <c r="AL89" s="70"/>
      <c r="AM89" s="70" t="str">
        <f aca="false">IF(AG89=0,"",IF(AG89=Q89,"OK","Divergente"))</f>
        <v/>
      </c>
    </row>
    <row r="90" s="79" customFormat="true" ht="14" hidden="false" customHeight="false" outlineLevel="0" collapsed="false">
      <c r="A90" s="67"/>
      <c r="B90" s="68"/>
      <c r="C90" s="69" t="n">
        <f aca="false">IF(B90&lt;&gt;"",VLOOKUP(B90,'Tipo Projeto'!$A$3:$B$35,2,0),0)</f>
        <v>0</v>
      </c>
      <c r="D90" s="70"/>
      <c r="E90" s="70"/>
      <c r="F90" s="71"/>
      <c r="G90" s="70"/>
      <c r="H90" s="72"/>
      <c r="I90" s="73"/>
      <c r="J90" s="74"/>
      <c r="K90" s="75"/>
      <c r="L90" s="76" t="str">
        <f aca="false">IF(G90="EE",IF(OR(AND(OR(J90=1,J90=0),H90&gt;0,H90&lt;5),AND(OR(J90=1,J90=0),H90&gt;4,H90&lt;16),AND(J90=2,H90&gt;0,H90&lt;5)),"Simples",IF(OR(AND(OR(J90=1,J90=0),H90&gt;15),AND(J90=2,H90&gt;4,H90&lt;16),AND(J90&gt;2,H90&gt;0,H90&lt;5)),"Médio",IF(OR(AND(J90=2,H90&gt;15),AND(J90&gt;2,H90&gt;4,H90&lt;16),AND(J90&gt;2,H90&gt;15)),"Complexo",""))), IF(OR(G90="CE",G90="SE"),IF(OR(AND(OR(J90=1,J90=0),H90&gt;0,H90&lt;6),AND(OR(J90=1,J90=0),H90&gt;5,H90&lt;20),AND(J90&gt;1,J90&lt;4,H90&gt;0,H90&lt;6)),"Simples",IF(OR(AND(OR(J90=1,J90=0),H90&gt;19),AND(J90&gt;1,J90&lt;4,H90&gt;5,H90&lt;20),AND(J90&gt;3,H90&gt;0,H90&lt;6)),"Médio",IF(OR(AND(J90&gt;1,J90&lt;4,H90&gt;19),AND(J90&gt;3,H90&gt;5,H90&lt;20),AND(J90&gt;3,H90&gt;19)),"Complexo",""))),""))</f>
        <v/>
      </c>
      <c r="M90" s="71" t="str">
        <f aca="false">IF(G90="ALI",IF(OR(AND(OR(J90=1,J90=0),H90&gt;0,H90&lt;20),AND(OR(J90=1,J90=0),H90&gt;19,H90&lt;51),AND(J90&gt;1,J90&lt;6,H90&gt;0,H90&lt;20)),"Simples",IF(OR(AND(OR(J90=1,J90=0),H90&gt;50),AND(J90&gt;1,J90&lt;6,H90&gt;19,H90&lt;51),AND(J90&gt;5,H90&gt;0,H90&lt;20)),"Médio",IF(OR(AND(J90&gt;1,J90&lt;6,H90&gt;50),AND(J90&gt;5,H90&gt;19,H90&lt;51),AND(J90&gt;5,H90&gt;50)),"Complexo",""))), IF(G90="AIE",IF(OR(AND(OR(J90=1, J90=0),H90&gt;0,H90&lt;20),AND(OR(J90=1, J90=0),H90&gt;19,H90&lt;51),AND(J90&gt;1,J90&lt;6,H90&gt;0,H90&lt;20)),"Simples",IF(OR(AND(OR(J90=1, J90=0),H90&gt;50),AND(J90&gt;1,J90&lt;6,H90&gt;19,H90&lt;51),AND(J90&gt;5,H90&gt;0,H90&lt;20)),"Médio",IF(OR(AND(J90&gt;1,J90&lt;6,H90&gt;50),AND(J90&gt;5,H90&gt;19,H90&lt;51),AND(J90&gt;5,H90&gt;50)),"Complexo",""))),""))</f>
        <v/>
      </c>
      <c r="N90" s="77" t="str">
        <f aca="false">IF(L90="",M90,IF(M90="",L90,""))</f>
        <v/>
      </c>
      <c r="O90" s="78" t="n">
        <f aca="false">IF(AND(OR(G90="EE",G90="CE"),N90="Simples"),3, IF(AND(OR(G90="EE",G90="CE"),N90="Médio"),4, IF(AND(OR(G90="EE",G90="CE"),N90="Complexo"),6, IF(AND(G90="SE",N90="Simples"),4, IF(AND(G90="SE",N90="Médio"),5, IF(AND(G90="SE",N90="Complexo"),7,0))))))</f>
        <v>0</v>
      </c>
      <c r="P90" s="78" t="n">
        <f aca="false">IF(AND(G90="ALI",M90="Simples"),7, IF(AND(G90="ALI",M90="Médio"),10, IF(AND(G90="ALI",M90="Complexo"),15, IF(AND(G90="AIE",M90="Simples"),5, IF(AND(G90="AIE",M90="Médio"),7, IF(AND(G90="AIE",M90="Complexo"),10,0))))))</f>
        <v>0</v>
      </c>
      <c r="Q90" s="77" t="n">
        <f aca="false">IF(B90&lt;&gt;"Manutenção em interface",IF(B90&lt;&gt;"Desenv., Manutenção e Publicação de Páginas Estáticas",(O90+P90)*C90,C90),C90)</f>
        <v>0</v>
      </c>
      <c r="R90" s="70"/>
      <c r="T90" s="80"/>
      <c r="U90" s="68"/>
      <c r="V90" s="69" t="n">
        <f aca="false">IF(U90&lt;&gt;"",VLOOKUP(U90,'Tipo Projeto'!$A$3:$B$35,2,0),0)</f>
        <v>0</v>
      </c>
      <c r="W90" s="70"/>
      <c r="X90" s="72"/>
      <c r="Y90" s="73"/>
      <c r="Z90" s="74"/>
      <c r="AA90" s="75"/>
      <c r="AB90" s="76" t="str">
        <f aca="false">IF(W90="EE",IF(OR(AND(OR(Z90=1,Z90=0),X90&gt;0,X90&lt;5),AND(OR(Z90=1,Z90=0),X90&gt;4,X90&lt;16),AND(Z90=2,X90&gt;0,X90&lt;5)),"Simples",IF(OR(AND(OR(Z90=1,Z90=0),X90&gt;15),AND(Z90=2,X90&gt;4,X90&lt;16),AND(Z90&gt;2,X90&gt;0,X90&lt;5)),"Médio",IF(OR(AND(Z90=2,X90&gt;15),AND(Z90&gt;2,X90&gt;4,X90&lt;16),AND(Z90&gt;2,X90&gt;15)),"Complexo",""))), IF(OR(W90="CE",W90="SE"),IF(OR(AND(OR(Z90=1,Z90=0),X90&gt;0,X90&lt;6),AND(OR(Z90=1,Z90=0),X90&gt;5,X90&lt;20),AND(Z90&gt;1,Z90&lt;4,X90&gt;0,X90&lt;6)),"Simples",IF(OR(AND(OR(Z90=1,Z90=0),X90&gt;19),AND(Z90&gt;1,Z90&lt;4,X90&gt;5,X90&lt;20),AND(Z90&gt;3,X90&gt;0,X90&lt;6)),"Médio",IF(OR(AND(Z90&gt;1,Z90&lt;4,X90&gt;19),AND(Z90&gt;3,X90&gt;5,X90&lt;20),AND(Z90&gt;3,X90&gt;19)),"Complexo",""))),""))</f>
        <v/>
      </c>
      <c r="AC90" s="71" t="str">
        <f aca="false">IF(W90="ALI",IF(OR(AND(OR(Z90=1,Z90=0),X90&gt;0,X90&lt;20),AND(OR(Z90=1,Z90=0),X90&gt;19,X90&lt;51),AND(Z90&gt;1,Z90&lt;6,X90&gt;0,X90&lt;20)),"Simples",IF(OR(AND(OR(Z90=1,Z90=0),X90&gt;50),AND(Z90&gt;1,Z90&lt;6,X90&gt;19,X90&lt;51),AND(Z90&gt;5,X90&gt;0,X90&lt;20)),"Médio",IF(OR(AND(Z90&gt;1,Z90&lt;6,X90&gt;50),AND(Z90&gt;5,X90&gt;19,X90&lt;51),AND(Z90&gt;5,X90&gt;50)),"Complexo",""))), IF(W90="AIE",IF(OR(AND(OR(Z90=1, Z90=0),X90&gt;0,X90&lt;20),AND(OR(Z90=1, Z90=0),X90&gt;19,X90&lt;51),AND(Z90&gt;1,Z90&lt;6,X90&gt;0,X90&lt;20)),"Simples",IF(OR(AND(OR(Z90=1, Z90=0),X90&gt;50),AND(Z90&gt;1,Z90&lt;6,X90&gt;19,X90&lt;51),AND(Z90&gt;5,X90&gt;0,X90&lt;20)),"Médio",IF(OR(AND(Z90&gt;1,Z90&lt;6,X90&gt;50),AND(Z90&gt;5,X90&gt;19,X90&lt;51),AND(Z90&gt;5,X90&gt;50)),"Complexo",""))),""))</f>
        <v/>
      </c>
      <c r="AD90" s="77" t="str">
        <f aca="false">IF(AB90="",AC90,IF(AC90="",AB90,""))</f>
        <v/>
      </c>
      <c r="AE90" s="78" t="n">
        <f aca="false">IF(AND(OR(W90="EE",W90="CE"),AD90="Simples"),3, IF(AND(OR(W90="EE",W90="CE"),AD90="Médio"),4, IF(AND(OR(W90="EE",W90="CE"),AD90="Complexo"),6, IF(AND(W90="SE",AD90="Simples"),4, IF(AND(W90="SE",AD90="Médio"),5, IF(AND(W90="SE",AD90="Complexo"),7,0))))))</f>
        <v>0</v>
      </c>
      <c r="AF90" s="78" t="n">
        <f aca="false">IF(AND(W90="ALI",AC90="Simples"),7, IF(AND(W90="ALI",AC90="Médio"),10, IF(AND(W90="ALI",AC90="Complexo"),15, IF(AND(W90="AIE",AC90="Simples"),5, IF(AND(W90="AIE",AC90="Médio"),7, IF(AND(W90="AIE",AC90="Complexo"),10,0))))))</f>
        <v>0</v>
      </c>
      <c r="AG90" s="81" t="n">
        <f aca="false">IF(T90="OK",Q90,( IF(U90&lt;&gt;"Manutenção em interface",IF(U90&lt;&gt;"Desenv., Manutenção e Publicação de Páginas Estáticas",(AE90+AF90)*V90,V90),V90)))</f>
        <v>0</v>
      </c>
      <c r="AH90" s="70"/>
      <c r="AJ90" s="70"/>
      <c r="AL90" s="70"/>
      <c r="AM90" s="70" t="str">
        <f aca="false">IF(AG90=0,"",IF(AG90=Q90,"OK","Divergente"))</f>
        <v/>
      </c>
    </row>
    <row r="91" s="79" customFormat="true" ht="14" hidden="false" customHeight="false" outlineLevel="0" collapsed="false">
      <c r="A91" s="67"/>
      <c r="B91" s="68"/>
      <c r="C91" s="69" t="n">
        <f aca="false">IF(B91&lt;&gt;"",VLOOKUP(B91,'Tipo Projeto'!$A$3:$B$35,2,0),0)</f>
        <v>0</v>
      </c>
      <c r="D91" s="70"/>
      <c r="E91" s="70"/>
      <c r="F91" s="71"/>
      <c r="G91" s="70"/>
      <c r="H91" s="72"/>
      <c r="I91" s="73"/>
      <c r="J91" s="74"/>
      <c r="K91" s="75"/>
      <c r="L91" s="76" t="str">
        <f aca="false">IF(G91="EE",IF(OR(AND(OR(J91=1,J91=0),H91&gt;0,H91&lt;5),AND(OR(J91=1,J91=0),H91&gt;4,H91&lt;16),AND(J91=2,H91&gt;0,H91&lt;5)),"Simples",IF(OR(AND(OR(J91=1,J91=0),H91&gt;15),AND(J91=2,H91&gt;4,H91&lt;16),AND(J91&gt;2,H91&gt;0,H91&lt;5)),"Médio",IF(OR(AND(J91=2,H91&gt;15),AND(J91&gt;2,H91&gt;4,H91&lt;16),AND(J91&gt;2,H91&gt;15)),"Complexo",""))), IF(OR(G91="CE",G91="SE"),IF(OR(AND(OR(J91=1,J91=0),H91&gt;0,H91&lt;6),AND(OR(J91=1,J91=0),H91&gt;5,H91&lt;20),AND(J91&gt;1,J91&lt;4,H91&gt;0,H91&lt;6)),"Simples",IF(OR(AND(OR(J91=1,J91=0),H91&gt;19),AND(J91&gt;1,J91&lt;4,H91&gt;5,H91&lt;20),AND(J91&gt;3,H91&gt;0,H91&lt;6)),"Médio",IF(OR(AND(J91&gt;1,J91&lt;4,H91&gt;19),AND(J91&gt;3,H91&gt;5,H91&lt;20),AND(J91&gt;3,H91&gt;19)),"Complexo",""))),""))</f>
        <v/>
      </c>
      <c r="M91" s="71" t="str">
        <f aca="false">IF(G91="ALI",IF(OR(AND(OR(J91=1,J91=0),H91&gt;0,H91&lt;20),AND(OR(J91=1,J91=0),H91&gt;19,H91&lt;51),AND(J91&gt;1,J91&lt;6,H91&gt;0,H91&lt;20)),"Simples",IF(OR(AND(OR(J91=1,J91=0),H91&gt;50),AND(J91&gt;1,J91&lt;6,H91&gt;19,H91&lt;51),AND(J91&gt;5,H91&gt;0,H91&lt;20)),"Médio",IF(OR(AND(J91&gt;1,J91&lt;6,H91&gt;50),AND(J91&gt;5,H91&gt;19,H91&lt;51),AND(J91&gt;5,H91&gt;50)),"Complexo",""))), IF(G91="AIE",IF(OR(AND(OR(J91=1, J91=0),H91&gt;0,H91&lt;20),AND(OR(J91=1, J91=0),H91&gt;19,H91&lt;51),AND(J91&gt;1,J91&lt;6,H91&gt;0,H91&lt;20)),"Simples",IF(OR(AND(OR(J91=1, J91=0),H91&gt;50),AND(J91&gt;1,J91&lt;6,H91&gt;19,H91&lt;51),AND(J91&gt;5,H91&gt;0,H91&lt;20)),"Médio",IF(OR(AND(J91&gt;1,J91&lt;6,H91&gt;50),AND(J91&gt;5,H91&gt;19,H91&lt;51),AND(J91&gt;5,H91&gt;50)),"Complexo",""))),""))</f>
        <v/>
      </c>
      <c r="N91" s="77" t="str">
        <f aca="false">IF(L91="",M91,IF(M91="",L91,""))</f>
        <v/>
      </c>
      <c r="O91" s="78" t="n">
        <f aca="false">IF(AND(OR(G91="EE",G91="CE"),N91="Simples"),3, IF(AND(OR(G91="EE",G91="CE"),N91="Médio"),4, IF(AND(OR(G91="EE",G91="CE"),N91="Complexo"),6, IF(AND(G91="SE",N91="Simples"),4, IF(AND(G91="SE",N91="Médio"),5, IF(AND(G91="SE",N91="Complexo"),7,0))))))</f>
        <v>0</v>
      </c>
      <c r="P91" s="78" t="n">
        <f aca="false">IF(AND(G91="ALI",M91="Simples"),7, IF(AND(G91="ALI",M91="Médio"),10, IF(AND(G91="ALI",M91="Complexo"),15, IF(AND(G91="AIE",M91="Simples"),5, IF(AND(G91="AIE",M91="Médio"),7, IF(AND(G91="AIE",M91="Complexo"),10,0))))))</f>
        <v>0</v>
      </c>
      <c r="Q91" s="77" t="n">
        <f aca="false">IF(B91&lt;&gt;"Manutenção em interface",IF(B91&lt;&gt;"Desenv., Manutenção e Publicação de Páginas Estáticas",(O91+P91)*C91,C91),C91)</f>
        <v>0</v>
      </c>
      <c r="R91" s="70"/>
      <c r="T91" s="80"/>
      <c r="U91" s="68"/>
      <c r="V91" s="69" t="n">
        <f aca="false">IF(U91&lt;&gt;"",VLOOKUP(U91,'Tipo Projeto'!$A$3:$B$35,2,0),0)</f>
        <v>0</v>
      </c>
      <c r="W91" s="70"/>
      <c r="X91" s="72"/>
      <c r="Y91" s="73"/>
      <c r="Z91" s="74"/>
      <c r="AA91" s="75"/>
      <c r="AB91" s="76" t="str">
        <f aca="false">IF(W91="EE",IF(OR(AND(OR(Z91=1,Z91=0),X91&gt;0,X91&lt;5),AND(OR(Z91=1,Z91=0),X91&gt;4,X91&lt;16),AND(Z91=2,X91&gt;0,X91&lt;5)),"Simples",IF(OR(AND(OR(Z91=1,Z91=0),X91&gt;15),AND(Z91=2,X91&gt;4,X91&lt;16),AND(Z91&gt;2,X91&gt;0,X91&lt;5)),"Médio",IF(OR(AND(Z91=2,X91&gt;15),AND(Z91&gt;2,X91&gt;4,X91&lt;16),AND(Z91&gt;2,X91&gt;15)),"Complexo",""))), IF(OR(W91="CE",W91="SE"),IF(OR(AND(OR(Z91=1,Z91=0),X91&gt;0,X91&lt;6),AND(OR(Z91=1,Z91=0),X91&gt;5,X91&lt;20),AND(Z91&gt;1,Z91&lt;4,X91&gt;0,X91&lt;6)),"Simples",IF(OR(AND(OR(Z91=1,Z91=0),X91&gt;19),AND(Z91&gt;1,Z91&lt;4,X91&gt;5,X91&lt;20),AND(Z91&gt;3,X91&gt;0,X91&lt;6)),"Médio",IF(OR(AND(Z91&gt;1,Z91&lt;4,X91&gt;19),AND(Z91&gt;3,X91&gt;5,X91&lt;20),AND(Z91&gt;3,X91&gt;19)),"Complexo",""))),""))</f>
        <v/>
      </c>
      <c r="AC91" s="71" t="str">
        <f aca="false">IF(W91="ALI",IF(OR(AND(OR(Z91=1,Z91=0),X91&gt;0,X91&lt;20),AND(OR(Z91=1,Z91=0),X91&gt;19,X91&lt;51),AND(Z91&gt;1,Z91&lt;6,X91&gt;0,X91&lt;20)),"Simples",IF(OR(AND(OR(Z91=1,Z91=0),X91&gt;50),AND(Z91&gt;1,Z91&lt;6,X91&gt;19,X91&lt;51),AND(Z91&gt;5,X91&gt;0,X91&lt;20)),"Médio",IF(OR(AND(Z91&gt;1,Z91&lt;6,X91&gt;50),AND(Z91&gt;5,X91&gt;19,X91&lt;51),AND(Z91&gt;5,X91&gt;50)),"Complexo",""))), IF(W91="AIE",IF(OR(AND(OR(Z91=1, Z91=0),X91&gt;0,X91&lt;20),AND(OR(Z91=1, Z91=0),X91&gt;19,X91&lt;51),AND(Z91&gt;1,Z91&lt;6,X91&gt;0,X91&lt;20)),"Simples",IF(OR(AND(OR(Z91=1, Z91=0),X91&gt;50),AND(Z91&gt;1,Z91&lt;6,X91&gt;19,X91&lt;51),AND(Z91&gt;5,X91&gt;0,X91&lt;20)),"Médio",IF(OR(AND(Z91&gt;1,Z91&lt;6,X91&gt;50),AND(Z91&gt;5,X91&gt;19,X91&lt;51),AND(Z91&gt;5,X91&gt;50)),"Complexo",""))),""))</f>
        <v/>
      </c>
      <c r="AD91" s="77" t="str">
        <f aca="false">IF(AB91="",AC91,IF(AC91="",AB91,""))</f>
        <v/>
      </c>
      <c r="AE91" s="78" t="n">
        <f aca="false">IF(AND(OR(W91="EE",W91="CE"),AD91="Simples"),3, IF(AND(OR(W91="EE",W91="CE"),AD91="Médio"),4, IF(AND(OR(W91="EE",W91="CE"),AD91="Complexo"),6, IF(AND(W91="SE",AD91="Simples"),4, IF(AND(W91="SE",AD91="Médio"),5, IF(AND(W91="SE",AD91="Complexo"),7,0))))))</f>
        <v>0</v>
      </c>
      <c r="AF91" s="78" t="n">
        <f aca="false">IF(AND(W91="ALI",AC91="Simples"),7, IF(AND(W91="ALI",AC91="Médio"),10, IF(AND(W91="ALI",AC91="Complexo"),15, IF(AND(W91="AIE",AC91="Simples"),5, IF(AND(W91="AIE",AC91="Médio"),7, IF(AND(W91="AIE",AC91="Complexo"),10,0))))))</f>
        <v>0</v>
      </c>
      <c r="AG91" s="81" t="n">
        <f aca="false">IF(T91="OK",Q91,( IF(U91&lt;&gt;"Manutenção em interface",IF(U91&lt;&gt;"Desenv., Manutenção e Publicação de Páginas Estáticas",(AE91+AF91)*V91,V91),V91)))</f>
        <v>0</v>
      </c>
      <c r="AH91" s="70"/>
      <c r="AJ91" s="70"/>
      <c r="AL91" s="70"/>
      <c r="AM91" s="70" t="str">
        <f aca="false">IF(AG91=0,"",IF(AG91=Q91,"OK","Divergente"))</f>
        <v/>
      </c>
    </row>
    <row r="92" s="79" customFormat="true" ht="14" hidden="false" customHeight="false" outlineLevel="0" collapsed="false">
      <c r="A92" s="67"/>
      <c r="B92" s="68"/>
      <c r="C92" s="69" t="n">
        <f aca="false">IF(B92&lt;&gt;"",VLOOKUP(B92,'Tipo Projeto'!$A$3:$B$35,2,0),0)</f>
        <v>0</v>
      </c>
      <c r="D92" s="70"/>
      <c r="E92" s="70"/>
      <c r="F92" s="71"/>
      <c r="G92" s="70"/>
      <c r="H92" s="72"/>
      <c r="I92" s="73"/>
      <c r="J92" s="74"/>
      <c r="K92" s="75"/>
      <c r="L92" s="76" t="str">
        <f aca="false">IF(G92="EE",IF(OR(AND(OR(J92=1,J92=0),H92&gt;0,H92&lt;5),AND(OR(J92=1,J92=0),H92&gt;4,H92&lt;16),AND(J92=2,H92&gt;0,H92&lt;5)),"Simples",IF(OR(AND(OR(J92=1,J92=0),H92&gt;15),AND(J92=2,H92&gt;4,H92&lt;16),AND(J92&gt;2,H92&gt;0,H92&lt;5)),"Médio",IF(OR(AND(J92=2,H92&gt;15),AND(J92&gt;2,H92&gt;4,H92&lt;16),AND(J92&gt;2,H92&gt;15)),"Complexo",""))), IF(OR(G92="CE",G92="SE"),IF(OR(AND(OR(J92=1,J92=0),H92&gt;0,H92&lt;6),AND(OR(J92=1,J92=0),H92&gt;5,H92&lt;20),AND(J92&gt;1,J92&lt;4,H92&gt;0,H92&lt;6)),"Simples",IF(OR(AND(OR(J92=1,J92=0),H92&gt;19),AND(J92&gt;1,J92&lt;4,H92&gt;5,H92&lt;20),AND(J92&gt;3,H92&gt;0,H92&lt;6)),"Médio",IF(OR(AND(J92&gt;1,J92&lt;4,H92&gt;19),AND(J92&gt;3,H92&gt;5,H92&lt;20),AND(J92&gt;3,H92&gt;19)),"Complexo",""))),""))</f>
        <v/>
      </c>
      <c r="M92" s="71" t="str">
        <f aca="false">IF(G92="ALI",IF(OR(AND(OR(J92=1,J92=0),H92&gt;0,H92&lt;20),AND(OR(J92=1,J92=0),H92&gt;19,H92&lt;51),AND(J92&gt;1,J92&lt;6,H92&gt;0,H92&lt;20)),"Simples",IF(OR(AND(OR(J92=1,J92=0),H92&gt;50),AND(J92&gt;1,J92&lt;6,H92&gt;19,H92&lt;51),AND(J92&gt;5,H92&gt;0,H92&lt;20)),"Médio",IF(OR(AND(J92&gt;1,J92&lt;6,H92&gt;50),AND(J92&gt;5,H92&gt;19,H92&lt;51),AND(J92&gt;5,H92&gt;50)),"Complexo",""))), IF(G92="AIE",IF(OR(AND(OR(J92=1, J92=0),H92&gt;0,H92&lt;20),AND(OR(J92=1, J92=0),H92&gt;19,H92&lt;51),AND(J92&gt;1,J92&lt;6,H92&gt;0,H92&lt;20)),"Simples",IF(OR(AND(OR(J92=1, J92=0),H92&gt;50),AND(J92&gt;1,J92&lt;6,H92&gt;19,H92&lt;51),AND(J92&gt;5,H92&gt;0,H92&lt;20)),"Médio",IF(OR(AND(J92&gt;1,J92&lt;6,H92&gt;50),AND(J92&gt;5,H92&gt;19,H92&lt;51),AND(J92&gt;5,H92&gt;50)),"Complexo",""))),""))</f>
        <v/>
      </c>
      <c r="N92" s="77" t="str">
        <f aca="false">IF(L92="",M92,IF(M92="",L92,""))</f>
        <v/>
      </c>
      <c r="O92" s="78" t="n">
        <f aca="false">IF(AND(OR(G92="EE",G92="CE"),N92="Simples"),3, IF(AND(OR(G92="EE",G92="CE"),N92="Médio"),4, IF(AND(OR(G92="EE",G92="CE"),N92="Complexo"),6, IF(AND(G92="SE",N92="Simples"),4, IF(AND(G92="SE",N92="Médio"),5, IF(AND(G92="SE",N92="Complexo"),7,0))))))</f>
        <v>0</v>
      </c>
      <c r="P92" s="78" t="n">
        <f aca="false">IF(AND(G92="ALI",M92="Simples"),7, IF(AND(G92="ALI",M92="Médio"),10, IF(AND(G92="ALI",M92="Complexo"),15, IF(AND(G92="AIE",M92="Simples"),5, IF(AND(G92="AIE",M92="Médio"),7, IF(AND(G92="AIE",M92="Complexo"),10,0))))))</f>
        <v>0</v>
      </c>
      <c r="Q92" s="77" t="n">
        <f aca="false">IF(B92&lt;&gt;"Manutenção em interface",IF(B92&lt;&gt;"Desenv., Manutenção e Publicação de Páginas Estáticas",(O92+P92)*C92,C92),C92)</f>
        <v>0</v>
      </c>
      <c r="R92" s="70"/>
      <c r="T92" s="80"/>
      <c r="U92" s="68"/>
      <c r="V92" s="69" t="n">
        <f aca="false">IF(U92&lt;&gt;"",VLOOKUP(U92,'Tipo Projeto'!$A$3:$B$35,2,0),0)</f>
        <v>0</v>
      </c>
      <c r="W92" s="70"/>
      <c r="X92" s="72"/>
      <c r="Y92" s="73"/>
      <c r="Z92" s="74"/>
      <c r="AA92" s="75"/>
      <c r="AB92" s="76" t="str">
        <f aca="false">IF(W92="EE",IF(OR(AND(OR(Z92=1,Z92=0),X92&gt;0,X92&lt;5),AND(OR(Z92=1,Z92=0),X92&gt;4,X92&lt;16),AND(Z92=2,X92&gt;0,X92&lt;5)),"Simples",IF(OR(AND(OR(Z92=1,Z92=0),X92&gt;15),AND(Z92=2,X92&gt;4,X92&lt;16),AND(Z92&gt;2,X92&gt;0,X92&lt;5)),"Médio",IF(OR(AND(Z92=2,X92&gt;15),AND(Z92&gt;2,X92&gt;4,X92&lt;16),AND(Z92&gt;2,X92&gt;15)),"Complexo",""))), IF(OR(W92="CE",W92="SE"),IF(OR(AND(OR(Z92=1,Z92=0),X92&gt;0,X92&lt;6),AND(OR(Z92=1,Z92=0),X92&gt;5,X92&lt;20),AND(Z92&gt;1,Z92&lt;4,X92&gt;0,X92&lt;6)),"Simples",IF(OR(AND(OR(Z92=1,Z92=0),X92&gt;19),AND(Z92&gt;1,Z92&lt;4,X92&gt;5,X92&lt;20),AND(Z92&gt;3,X92&gt;0,X92&lt;6)),"Médio",IF(OR(AND(Z92&gt;1,Z92&lt;4,X92&gt;19),AND(Z92&gt;3,X92&gt;5,X92&lt;20),AND(Z92&gt;3,X92&gt;19)),"Complexo",""))),""))</f>
        <v/>
      </c>
      <c r="AC92" s="71" t="str">
        <f aca="false">IF(W92="ALI",IF(OR(AND(OR(Z92=1,Z92=0),X92&gt;0,X92&lt;20),AND(OR(Z92=1,Z92=0),X92&gt;19,X92&lt;51),AND(Z92&gt;1,Z92&lt;6,X92&gt;0,X92&lt;20)),"Simples",IF(OR(AND(OR(Z92=1,Z92=0),X92&gt;50),AND(Z92&gt;1,Z92&lt;6,X92&gt;19,X92&lt;51),AND(Z92&gt;5,X92&gt;0,X92&lt;20)),"Médio",IF(OR(AND(Z92&gt;1,Z92&lt;6,X92&gt;50),AND(Z92&gt;5,X92&gt;19,X92&lt;51),AND(Z92&gt;5,X92&gt;50)),"Complexo",""))), IF(W92="AIE",IF(OR(AND(OR(Z92=1, Z92=0),X92&gt;0,X92&lt;20),AND(OR(Z92=1, Z92=0),X92&gt;19,X92&lt;51),AND(Z92&gt;1,Z92&lt;6,X92&gt;0,X92&lt;20)),"Simples",IF(OR(AND(OR(Z92=1, Z92=0),X92&gt;50),AND(Z92&gt;1,Z92&lt;6,X92&gt;19,X92&lt;51),AND(Z92&gt;5,X92&gt;0,X92&lt;20)),"Médio",IF(OR(AND(Z92&gt;1,Z92&lt;6,X92&gt;50),AND(Z92&gt;5,X92&gt;19,X92&lt;51),AND(Z92&gt;5,X92&gt;50)),"Complexo",""))),""))</f>
        <v/>
      </c>
      <c r="AD92" s="77" t="str">
        <f aca="false">IF(AB92="",AC92,IF(AC92="",AB92,""))</f>
        <v/>
      </c>
      <c r="AE92" s="78" t="n">
        <f aca="false">IF(AND(OR(W92="EE",W92="CE"),AD92="Simples"),3, IF(AND(OR(W92="EE",W92="CE"),AD92="Médio"),4, IF(AND(OR(W92="EE",W92="CE"),AD92="Complexo"),6, IF(AND(W92="SE",AD92="Simples"),4, IF(AND(W92="SE",AD92="Médio"),5, IF(AND(W92="SE",AD92="Complexo"),7,0))))))</f>
        <v>0</v>
      </c>
      <c r="AF92" s="78" t="n">
        <f aca="false">IF(AND(W92="ALI",AC92="Simples"),7, IF(AND(W92="ALI",AC92="Médio"),10, IF(AND(W92="ALI",AC92="Complexo"),15, IF(AND(W92="AIE",AC92="Simples"),5, IF(AND(W92="AIE",AC92="Médio"),7, IF(AND(W92="AIE",AC92="Complexo"),10,0))))))</f>
        <v>0</v>
      </c>
      <c r="AG92" s="81" t="n">
        <f aca="false">IF(T92="OK",Q92,( IF(U92&lt;&gt;"Manutenção em interface",IF(U92&lt;&gt;"Desenv., Manutenção e Publicação de Páginas Estáticas",(AE92+AF92)*V92,V92),V92)))</f>
        <v>0</v>
      </c>
      <c r="AH92" s="70"/>
      <c r="AJ92" s="70"/>
      <c r="AL92" s="70"/>
      <c r="AM92" s="70" t="str">
        <f aca="false">IF(AG92=0,"",IF(AG92=Q92,"OK","Divergente"))</f>
        <v/>
      </c>
    </row>
    <row r="93" s="79" customFormat="true" ht="14" hidden="false" customHeight="false" outlineLevel="0" collapsed="false">
      <c r="A93" s="67"/>
      <c r="B93" s="68"/>
      <c r="C93" s="69" t="n">
        <f aca="false">IF(B93&lt;&gt;"",VLOOKUP(B93,'Tipo Projeto'!$A$3:$B$35,2,0),0)</f>
        <v>0</v>
      </c>
      <c r="D93" s="70"/>
      <c r="E93" s="70"/>
      <c r="F93" s="71"/>
      <c r="G93" s="70"/>
      <c r="H93" s="72"/>
      <c r="I93" s="73"/>
      <c r="J93" s="74"/>
      <c r="K93" s="75"/>
      <c r="L93" s="76" t="str">
        <f aca="false">IF(G93="EE",IF(OR(AND(OR(J93=1,J93=0),H93&gt;0,H93&lt;5),AND(OR(J93=1,J93=0),H93&gt;4,H93&lt;16),AND(J93=2,H93&gt;0,H93&lt;5)),"Simples",IF(OR(AND(OR(J93=1,J93=0),H93&gt;15),AND(J93=2,H93&gt;4,H93&lt;16),AND(J93&gt;2,H93&gt;0,H93&lt;5)),"Médio",IF(OR(AND(J93=2,H93&gt;15),AND(J93&gt;2,H93&gt;4,H93&lt;16),AND(J93&gt;2,H93&gt;15)),"Complexo",""))), IF(OR(G93="CE",G93="SE"),IF(OR(AND(OR(J93=1,J93=0),H93&gt;0,H93&lt;6),AND(OR(J93=1,J93=0),H93&gt;5,H93&lt;20),AND(J93&gt;1,J93&lt;4,H93&gt;0,H93&lt;6)),"Simples",IF(OR(AND(OR(J93=1,J93=0),H93&gt;19),AND(J93&gt;1,J93&lt;4,H93&gt;5,H93&lt;20),AND(J93&gt;3,H93&gt;0,H93&lt;6)),"Médio",IF(OR(AND(J93&gt;1,J93&lt;4,H93&gt;19),AND(J93&gt;3,H93&gt;5,H93&lt;20),AND(J93&gt;3,H93&gt;19)),"Complexo",""))),""))</f>
        <v/>
      </c>
      <c r="M93" s="71" t="str">
        <f aca="false">IF(G93="ALI",IF(OR(AND(OR(J93=1,J93=0),H93&gt;0,H93&lt;20),AND(OR(J93=1,J93=0),H93&gt;19,H93&lt;51),AND(J93&gt;1,J93&lt;6,H93&gt;0,H93&lt;20)),"Simples",IF(OR(AND(OR(J93=1,J93=0),H93&gt;50),AND(J93&gt;1,J93&lt;6,H93&gt;19,H93&lt;51),AND(J93&gt;5,H93&gt;0,H93&lt;20)),"Médio",IF(OR(AND(J93&gt;1,J93&lt;6,H93&gt;50),AND(J93&gt;5,H93&gt;19,H93&lt;51),AND(J93&gt;5,H93&gt;50)),"Complexo",""))), IF(G93="AIE",IF(OR(AND(OR(J93=1, J93=0),H93&gt;0,H93&lt;20),AND(OR(J93=1, J93=0),H93&gt;19,H93&lt;51),AND(J93&gt;1,J93&lt;6,H93&gt;0,H93&lt;20)),"Simples",IF(OR(AND(OR(J93=1, J93=0),H93&gt;50),AND(J93&gt;1,J93&lt;6,H93&gt;19,H93&lt;51),AND(J93&gt;5,H93&gt;0,H93&lt;20)),"Médio",IF(OR(AND(J93&gt;1,J93&lt;6,H93&gt;50),AND(J93&gt;5,H93&gt;19,H93&lt;51),AND(J93&gt;5,H93&gt;50)),"Complexo",""))),""))</f>
        <v/>
      </c>
      <c r="N93" s="77" t="str">
        <f aca="false">IF(L93="",M93,IF(M93="",L93,""))</f>
        <v/>
      </c>
      <c r="O93" s="78" t="n">
        <f aca="false">IF(AND(OR(G93="EE",G93="CE"),N93="Simples"),3, IF(AND(OR(G93="EE",G93="CE"),N93="Médio"),4, IF(AND(OR(G93="EE",G93="CE"),N93="Complexo"),6, IF(AND(G93="SE",N93="Simples"),4, IF(AND(G93="SE",N93="Médio"),5, IF(AND(G93="SE",N93="Complexo"),7,0))))))</f>
        <v>0</v>
      </c>
      <c r="P93" s="78" t="n">
        <f aca="false">IF(AND(G93="ALI",M93="Simples"),7, IF(AND(G93="ALI",M93="Médio"),10, IF(AND(G93="ALI",M93="Complexo"),15, IF(AND(G93="AIE",M93="Simples"),5, IF(AND(G93="AIE",M93="Médio"),7, IF(AND(G93="AIE",M93="Complexo"),10,0))))))</f>
        <v>0</v>
      </c>
      <c r="Q93" s="77" t="n">
        <f aca="false">IF(B93&lt;&gt;"Manutenção em interface",IF(B93&lt;&gt;"Desenv., Manutenção e Publicação de Páginas Estáticas",(O93+P93)*C93,C93),C93)</f>
        <v>0</v>
      </c>
      <c r="R93" s="70"/>
      <c r="T93" s="80"/>
      <c r="U93" s="68"/>
      <c r="V93" s="69" t="n">
        <f aca="false">IF(U93&lt;&gt;"",VLOOKUP(U93,'Tipo Projeto'!$A$3:$B$35,2,0),0)</f>
        <v>0</v>
      </c>
      <c r="W93" s="70"/>
      <c r="X93" s="72"/>
      <c r="Y93" s="73"/>
      <c r="Z93" s="74"/>
      <c r="AA93" s="75"/>
      <c r="AB93" s="76" t="str">
        <f aca="false">IF(W93="EE",IF(OR(AND(OR(Z93=1,Z93=0),X93&gt;0,X93&lt;5),AND(OR(Z93=1,Z93=0),X93&gt;4,X93&lt;16),AND(Z93=2,X93&gt;0,X93&lt;5)),"Simples",IF(OR(AND(OR(Z93=1,Z93=0),X93&gt;15),AND(Z93=2,X93&gt;4,X93&lt;16),AND(Z93&gt;2,X93&gt;0,X93&lt;5)),"Médio",IF(OR(AND(Z93=2,X93&gt;15),AND(Z93&gt;2,X93&gt;4,X93&lt;16),AND(Z93&gt;2,X93&gt;15)),"Complexo",""))), IF(OR(W93="CE",W93="SE"),IF(OR(AND(OR(Z93=1,Z93=0),X93&gt;0,X93&lt;6),AND(OR(Z93=1,Z93=0),X93&gt;5,X93&lt;20),AND(Z93&gt;1,Z93&lt;4,X93&gt;0,X93&lt;6)),"Simples",IF(OR(AND(OR(Z93=1,Z93=0),X93&gt;19),AND(Z93&gt;1,Z93&lt;4,X93&gt;5,X93&lt;20),AND(Z93&gt;3,X93&gt;0,X93&lt;6)),"Médio",IF(OR(AND(Z93&gt;1,Z93&lt;4,X93&gt;19),AND(Z93&gt;3,X93&gt;5,X93&lt;20),AND(Z93&gt;3,X93&gt;19)),"Complexo",""))),""))</f>
        <v/>
      </c>
      <c r="AC93" s="71" t="str">
        <f aca="false">IF(W93="ALI",IF(OR(AND(OR(Z93=1,Z93=0),X93&gt;0,X93&lt;20),AND(OR(Z93=1,Z93=0),X93&gt;19,X93&lt;51),AND(Z93&gt;1,Z93&lt;6,X93&gt;0,X93&lt;20)),"Simples",IF(OR(AND(OR(Z93=1,Z93=0),X93&gt;50),AND(Z93&gt;1,Z93&lt;6,X93&gt;19,X93&lt;51),AND(Z93&gt;5,X93&gt;0,X93&lt;20)),"Médio",IF(OR(AND(Z93&gt;1,Z93&lt;6,X93&gt;50),AND(Z93&gt;5,X93&gt;19,X93&lt;51),AND(Z93&gt;5,X93&gt;50)),"Complexo",""))), IF(W93="AIE",IF(OR(AND(OR(Z93=1, Z93=0),X93&gt;0,X93&lt;20),AND(OR(Z93=1, Z93=0),X93&gt;19,X93&lt;51),AND(Z93&gt;1,Z93&lt;6,X93&gt;0,X93&lt;20)),"Simples",IF(OR(AND(OR(Z93=1, Z93=0),X93&gt;50),AND(Z93&gt;1,Z93&lt;6,X93&gt;19,X93&lt;51),AND(Z93&gt;5,X93&gt;0,X93&lt;20)),"Médio",IF(OR(AND(Z93&gt;1,Z93&lt;6,X93&gt;50),AND(Z93&gt;5,X93&gt;19,X93&lt;51),AND(Z93&gt;5,X93&gt;50)),"Complexo",""))),""))</f>
        <v/>
      </c>
      <c r="AD93" s="77" t="str">
        <f aca="false">IF(AB93="",AC93,IF(AC93="",AB93,""))</f>
        <v/>
      </c>
      <c r="AE93" s="78" t="n">
        <f aca="false">IF(AND(OR(W93="EE",W93="CE"),AD93="Simples"),3, IF(AND(OR(W93="EE",W93="CE"),AD93="Médio"),4, IF(AND(OR(W93="EE",W93="CE"),AD93="Complexo"),6, IF(AND(W93="SE",AD93="Simples"),4, IF(AND(W93="SE",AD93="Médio"),5, IF(AND(W93="SE",AD93="Complexo"),7,0))))))</f>
        <v>0</v>
      </c>
      <c r="AF93" s="78" t="n">
        <f aca="false">IF(AND(W93="ALI",AC93="Simples"),7, IF(AND(W93="ALI",AC93="Médio"),10, IF(AND(W93="ALI",AC93="Complexo"),15, IF(AND(W93="AIE",AC93="Simples"),5, IF(AND(W93="AIE",AC93="Médio"),7, IF(AND(W93="AIE",AC93="Complexo"),10,0))))))</f>
        <v>0</v>
      </c>
      <c r="AG93" s="81" t="n">
        <f aca="false">IF(T93="OK",Q93,( IF(U93&lt;&gt;"Manutenção em interface",IF(U93&lt;&gt;"Desenv., Manutenção e Publicação de Páginas Estáticas",(AE93+AF93)*V93,V93),V93)))</f>
        <v>0</v>
      </c>
      <c r="AH93" s="70"/>
      <c r="AJ93" s="70"/>
      <c r="AL93" s="70"/>
      <c r="AM93" s="70" t="str">
        <f aca="false">IF(AG93=0,"",IF(AG93=Q93,"OK","Divergente"))</f>
        <v/>
      </c>
    </row>
    <row r="94" s="79" customFormat="true" ht="14" hidden="false" customHeight="false" outlineLevel="0" collapsed="false">
      <c r="A94" s="67"/>
      <c r="B94" s="68"/>
      <c r="C94" s="69" t="n">
        <f aca="false">IF(B94&lt;&gt;"",VLOOKUP(B94,'Tipo Projeto'!$A$3:$B$35,2,0),0)</f>
        <v>0</v>
      </c>
      <c r="D94" s="70"/>
      <c r="E94" s="70"/>
      <c r="F94" s="71"/>
      <c r="G94" s="70"/>
      <c r="H94" s="72"/>
      <c r="I94" s="73"/>
      <c r="J94" s="74"/>
      <c r="K94" s="75"/>
      <c r="L94" s="76" t="str">
        <f aca="false">IF(G94="EE",IF(OR(AND(OR(J94=1,J94=0),H94&gt;0,H94&lt;5),AND(OR(J94=1,J94=0),H94&gt;4,H94&lt;16),AND(J94=2,H94&gt;0,H94&lt;5)),"Simples",IF(OR(AND(OR(J94=1,J94=0),H94&gt;15),AND(J94=2,H94&gt;4,H94&lt;16),AND(J94&gt;2,H94&gt;0,H94&lt;5)),"Médio",IF(OR(AND(J94=2,H94&gt;15),AND(J94&gt;2,H94&gt;4,H94&lt;16),AND(J94&gt;2,H94&gt;15)),"Complexo",""))), IF(OR(G94="CE",G94="SE"),IF(OR(AND(OR(J94=1,J94=0),H94&gt;0,H94&lt;6),AND(OR(J94=1,J94=0),H94&gt;5,H94&lt;20),AND(J94&gt;1,J94&lt;4,H94&gt;0,H94&lt;6)),"Simples",IF(OR(AND(OR(J94=1,J94=0),H94&gt;19),AND(J94&gt;1,J94&lt;4,H94&gt;5,H94&lt;20),AND(J94&gt;3,H94&gt;0,H94&lt;6)),"Médio",IF(OR(AND(J94&gt;1,J94&lt;4,H94&gt;19),AND(J94&gt;3,H94&gt;5,H94&lt;20),AND(J94&gt;3,H94&gt;19)),"Complexo",""))),""))</f>
        <v/>
      </c>
      <c r="M94" s="71" t="str">
        <f aca="false">IF(G94="ALI",IF(OR(AND(OR(J94=1,J94=0),H94&gt;0,H94&lt;20),AND(OR(J94=1,J94=0),H94&gt;19,H94&lt;51),AND(J94&gt;1,J94&lt;6,H94&gt;0,H94&lt;20)),"Simples",IF(OR(AND(OR(J94=1,J94=0),H94&gt;50),AND(J94&gt;1,J94&lt;6,H94&gt;19,H94&lt;51),AND(J94&gt;5,H94&gt;0,H94&lt;20)),"Médio",IF(OR(AND(J94&gt;1,J94&lt;6,H94&gt;50),AND(J94&gt;5,H94&gt;19,H94&lt;51),AND(J94&gt;5,H94&gt;50)),"Complexo",""))), IF(G94="AIE",IF(OR(AND(OR(J94=1, J94=0),H94&gt;0,H94&lt;20),AND(OR(J94=1, J94=0),H94&gt;19,H94&lt;51),AND(J94&gt;1,J94&lt;6,H94&gt;0,H94&lt;20)),"Simples",IF(OR(AND(OR(J94=1, J94=0),H94&gt;50),AND(J94&gt;1,J94&lt;6,H94&gt;19,H94&lt;51),AND(J94&gt;5,H94&gt;0,H94&lt;20)),"Médio",IF(OR(AND(J94&gt;1,J94&lt;6,H94&gt;50),AND(J94&gt;5,H94&gt;19,H94&lt;51),AND(J94&gt;5,H94&gt;50)),"Complexo",""))),""))</f>
        <v/>
      </c>
      <c r="N94" s="77" t="str">
        <f aca="false">IF(L94="",M94,IF(M94="",L94,""))</f>
        <v/>
      </c>
      <c r="O94" s="78" t="n">
        <f aca="false">IF(AND(OR(G94="EE",G94="CE"),N94="Simples"),3, IF(AND(OR(G94="EE",G94="CE"),N94="Médio"),4, IF(AND(OR(G94="EE",G94="CE"),N94="Complexo"),6, IF(AND(G94="SE",N94="Simples"),4, IF(AND(G94="SE",N94="Médio"),5, IF(AND(G94="SE",N94="Complexo"),7,0))))))</f>
        <v>0</v>
      </c>
      <c r="P94" s="78" t="n">
        <f aca="false">IF(AND(G94="ALI",M94="Simples"),7, IF(AND(G94="ALI",M94="Médio"),10, IF(AND(G94="ALI",M94="Complexo"),15, IF(AND(G94="AIE",M94="Simples"),5, IF(AND(G94="AIE",M94="Médio"),7, IF(AND(G94="AIE",M94="Complexo"),10,0))))))</f>
        <v>0</v>
      </c>
      <c r="Q94" s="77" t="n">
        <f aca="false">IF(B94&lt;&gt;"Manutenção em interface",IF(B94&lt;&gt;"Desenv., Manutenção e Publicação de Páginas Estáticas",(O94+P94)*C94,C94),C94)</f>
        <v>0</v>
      </c>
      <c r="R94" s="70"/>
      <c r="T94" s="80"/>
      <c r="U94" s="68"/>
      <c r="V94" s="69" t="n">
        <f aca="false">IF(U94&lt;&gt;"",VLOOKUP(U94,'Tipo Projeto'!$A$3:$B$35,2,0),0)</f>
        <v>0</v>
      </c>
      <c r="W94" s="70"/>
      <c r="X94" s="72"/>
      <c r="Y94" s="73"/>
      <c r="Z94" s="74"/>
      <c r="AA94" s="75"/>
      <c r="AB94" s="76" t="str">
        <f aca="false">IF(W94="EE",IF(OR(AND(OR(Z94=1,Z94=0),X94&gt;0,X94&lt;5),AND(OR(Z94=1,Z94=0),X94&gt;4,X94&lt;16),AND(Z94=2,X94&gt;0,X94&lt;5)),"Simples",IF(OR(AND(OR(Z94=1,Z94=0),X94&gt;15),AND(Z94=2,X94&gt;4,X94&lt;16),AND(Z94&gt;2,X94&gt;0,X94&lt;5)),"Médio",IF(OR(AND(Z94=2,X94&gt;15),AND(Z94&gt;2,X94&gt;4,X94&lt;16),AND(Z94&gt;2,X94&gt;15)),"Complexo",""))), IF(OR(W94="CE",W94="SE"),IF(OR(AND(OR(Z94=1,Z94=0),X94&gt;0,X94&lt;6),AND(OR(Z94=1,Z94=0),X94&gt;5,X94&lt;20),AND(Z94&gt;1,Z94&lt;4,X94&gt;0,X94&lt;6)),"Simples",IF(OR(AND(OR(Z94=1,Z94=0),X94&gt;19),AND(Z94&gt;1,Z94&lt;4,X94&gt;5,X94&lt;20),AND(Z94&gt;3,X94&gt;0,X94&lt;6)),"Médio",IF(OR(AND(Z94&gt;1,Z94&lt;4,X94&gt;19),AND(Z94&gt;3,X94&gt;5,X94&lt;20),AND(Z94&gt;3,X94&gt;19)),"Complexo",""))),""))</f>
        <v/>
      </c>
      <c r="AC94" s="71" t="str">
        <f aca="false">IF(W94="ALI",IF(OR(AND(OR(Z94=1,Z94=0),X94&gt;0,X94&lt;20),AND(OR(Z94=1,Z94=0),X94&gt;19,X94&lt;51),AND(Z94&gt;1,Z94&lt;6,X94&gt;0,X94&lt;20)),"Simples",IF(OR(AND(OR(Z94=1,Z94=0),X94&gt;50),AND(Z94&gt;1,Z94&lt;6,X94&gt;19,X94&lt;51),AND(Z94&gt;5,X94&gt;0,X94&lt;20)),"Médio",IF(OR(AND(Z94&gt;1,Z94&lt;6,X94&gt;50),AND(Z94&gt;5,X94&gt;19,X94&lt;51),AND(Z94&gt;5,X94&gt;50)),"Complexo",""))), IF(W94="AIE",IF(OR(AND(OR(Z94=1, Z94=0),X94&gt;0,X94&lt;20),AND(OR(Z94=1, Z94=0),X94&gt;19,X94&lt;51),AND(Z94&gt;1,Z94&lt;6,X94&gt;0,X94&lt;20)),"Simples",IF(OR(AND(OR(Z94=1, Z94=0),X94&gt;50),AND(Z94&gt;1,Z94&lt;6,X94&gt;19,X94&lt;51),AND(Z94&gt;5,X94&gt;0,X94&lt;20)),"Médio",IF(OR(AND(Z94&gt;1,Z94&lt;6,X94&gt;50),AND(Z94&gt;5,X94&gt;19,X94&lt;51),AND(Z94&gt;5,X94&gt;50)),"Complexo",""))),""))</f>
        <v/>
      </c>
      <c r="AD94" s="77" t="str">
        <f aca="false">IF(AB94="",AC94,IF(AC94="",AB94,""))</f>
        <v/>
      </c>
      <c r="AE94" s="78" t="n">
        <f aca="false">IF(AND(OR(W94="EE",W94="CE"),AD94="Simples"),3, IF(AND(OR(W94="EE",W94="CE"),AD94="Médio"),4, IF(AND(OR(W94="EE",W94="CE"),AD94="Complexo"),6, IF(AND(W94="SE",AD94="Simples"),4, IF(AND(W94="SE",AD94="Médio"),5, IF(AND(W94="SE",AD94="Complexo"),7,0))))))</f>
        <v>0</v>
      </c>
      <c r="AF94" s="78" t="n">
        <f aca="false">IF(AND(W94="ALI",AC94="Simples"),7, IF(AND(W94="ALI",AC94="Médio"),10, IF(AND(W94="ALI",AC94="Complexo"),15, IF(AND(W94="AIE",AC94="Simples"),5, IF(AND(W94="AIE",AC94="Médio"),7, IF(AND(W94="AIE",AC94="Complexo"),10,0))))))</f>
        <v>0</v>
      </c>
      <c r="AG94" s="81" t="n">
        <f aca="false">IF(T94="OK",Q94,( IF(U94&lt;&gt;"Manutenção em interface",IF(U94&lt;&gt;"Desenv., Manutenção e Publicação de Páginas Estáticas",(AE94+AF94)*V94,V94),V94)))</f>
        <v>0</v>
      </c>
      <c r="AH94" s="70"/>
      <c r="AJ94" s="70"/>
      <c r="AL94" s="70"/>
      <c r="AM94" s="70" t="str">
        <f aca="false">IF(AG94=0,"",IF(AG94=Q94,"OK","Divergente"))</f>
        <v/>
      </c>
    </row>
    <row r="95" s="79" customFormat="true" ht="14" hidden="false" customHeight="false" outlineLevel="0" collapsed="false">
      <c r="A95" s="67"/>
      <c r="B95" s="68"/>
      <c r="C95" s="69" t="n">
        <f aca="false">IF(B95&lt;&gt;"",VLOOKUP(B95,'Tipo Projeto'!$A$3:$B$35,2,0),0)</f>
        <v>0</v>
      </c>
      <c r="D95" s="70"/>
      <c r="E95" s="70"/>
      <c r="F95" s="71"/>
      <c r="G95" s="70"/>
      <c r="H95" s="72"/>
      <c r="I95" s="73"/>
      <c r="J95" s="74"/>
      <c r="K95" s="75"/>
      <c r="L95" s="76" t="str">
        <f aca="false">IF(G95="EE",IF(OR(AND(OR(J95=1,J95=0),H95&gt;0,H95&lt;5),AND(OR(J95=1,J95=0),H95&gt;4,H95&lt;16),AND(J95=2,H95&gt;0,H95&lt;5)),"Simples",IF(OR(AND(OR(J95=1,J95=0),H95&gt;15),AND(J95=2,H95&gt;4,H95&lt;16),AND(J95&gt;2,H95&gt;0,H95&lt;5)),"Médio",IF(OR(AND(J95=2,H95&gt;15),AND(J95&gt;2,H95&gt;4,H95&lt;16),AND(J95&gt;2,H95&gt;15)),"Complexo",""))), IF(OR(G95="CE",G95="SE"),IF(OR(AND(OR(J95=1,J95=0),H95&gt;0,H95&lt;6),AND(OR(J95=1,J95=0),H95&gt;5,H95&lt;20),AND(J95&gt;1,J95&lt;4,H95&gt;0,H95&lt;6)),"Simples",IF(OR(AND(OR(J95=1,J95=0),H95&gt;19),AND(J95&gt;1,J95&lt;4,H95&gt;5,H95&lt;20),AND(J95&gt;3,H95&gt;0,H95&lt;6)),"Médio",IF(OR(AND(J95&gt;1,J95&lt;4,H95&gt;19),AND(J95&gt;3,H95&gt;5,H95&lt;20),AND(J95&gt;3,H95&gt;19)),"Complexo",""))),""))</f>
        <v/>
      </c>
      <c r="M95" s="71" t="str">
        <f aca="false">IF(G95="ALI",IF(OR(AND(OR(J95=1,J95=0),H95&gt;0,H95&lt;20),AND(OR(J95=1,J95=0),H95&gt;19,H95&lt;51),AND(J95&gt;1,J95&lt;6,H95&gt;0,H95&lt;20)),"Simples",IF(OR(AND(OR(J95=1,J95=0),H95&gt;50),AND(J95&gt;1,J95&lt;6,H95&gt;19,H95&lt;51),AND(J95&gt;5,H95&gt;0,H95&lt;20)),"Médio",IF(OR(AND(J95&gt;1,J95&lt;6,H95&gt;50),AND(J95&gt;5,H95&gt;19,H95&lt;51),AND(J95&gt;5,H95&gt;50)),"Complexo",""))), IF(G95="AIE",IF(OR(AND(OR(J95=1, J95=0),H95&gt;0,H95&lt;20),AND(OR(J95=1, J95=0),H95&gt;19,H95&lt;51),AND(J95&gt;1,J95&lt;6,H95&gt;0,H95&lt;20)),"Simples",IF(OR(AND(OR(J95=1, J95=0),H95&gt;50),AND(J95&gt;1,J95&lt;6,H95&gt;19,H95&lt;51),AND(J95&gt;5,H95&gt;0,H95&lt;20)),"Médio",IF(OR(AND(J95&gt;1,J95&lt;6,H95&gt;50),AND(J95&gt;5,H95&gt;19,H95&lt;51),AND(J95&gt;5,H95&gt;50)),"Complexo",""))),""))</f>
        <v/>
      </c>
      <c r="N95" s="77" t="str">
        <f aca="false">IF(L95="",M95,IF(M95="",L95,""))</f>
        <v/>
      </c>
      <c r="O95" s="78" t="n">
        <f aca="false">IF(AND(OR(G95="EE",G95="CE"),N95="Simples"),3, IF(AND(OR(G95="EE",G95="CE"),N95="Médio"),4, IF(AND(OR(G95="EE",G95="CE"),N95="Complexo"),6, IF(AND(G95="SE",N95="Simples"),4, IF(AND(G95="SE",N95="Médio"),5, IF(AND(G95="SE",N95="Complexo"),7,0))))))</f>
        <v>0</v>
      </c>
      <c r="P95" s="78" t="n">
        <f aca="false">IF(AND(G95="ALI",M95="Simples"),7, IF(AND(G95="ALI",M95="Médio"),10, IF(AND(G95="ALI",M95="Complexo"),15, IF(AND(G95="AIE",M95="Simples"),5, IF(AND(G95="AIE",M95="Médio"),7, IF(AND(G95="AIE",M95="Complexo"),10,0))))))</f>
        <v>0</v>
      </c>
      <c r="Q95" s="77" t="n">
        <f aca="false">IF(B95&lt;&gt;"Manutenção em interface",IF(B95&lt;&gt;"Desenv., Manutenção e Publicação de Páginas Estáticas",(O95+P95)*C95,C95),C95)</f>
        <v>0</v>
      </c>
      <c r="R95" s="70"/>
      <c r="T95" s="80"/>
      <c r="U95" s="68"/>
      <c r="V95" s="69" t="n">
        <f aca="false">IF(U95&lt;&gt;"",VLOOKUP(U95,'Tipo Projeto'!$A$3:$B$35,2,0),0)</f>
        <v>0</v>
      </c>
      <c r="W95" s="70"/>
      <c r="X95" s="72"/>
      <c r="Y95" s="73"/>
      <c r="Z95" s="74"/>
      <c r="AA95" s="75"/>
      <c r="AB95" s="76" t="str">
        <f aca="false">IF(W95="EE",IF(OR(AND(OR(Z95=1,Z95=0),X95&gt;0,X95&lt;5),AND(OR(Z95=1,Z95=0),X95&gt;4,X95&lt;16),AND(Z95=2,X95&gt;0,X95&lt;5)),"Simples",IF(OR(AND(OR(Z95=1,Z95=0),X95&gt;15),AND(Z95=2,X95&gt;4,X95&lt;16),AND(Z95&gt;2,X95&gt;0,X95&lt;5)),"Médio",IF(OR(AND(Z95=2,X95&gt;15),AND(Z95&gt;2,X95&gt;4,X95&lt;16),AND(Z95&gt;2,X95&gt;15)),"Complexo",""))), IF(OR(W95="CE",W95="SE"),IF(OR(AND(OR(Z95=1,Z95=0),X95&gt;0,X95&lt;6),AND(OR(Z95=1,Z95=0),X95&gt;5,X95&lt;20),AND(Z95&gt;1,Z95&lt;4,X95&gt;0,X95&lt;6)),"Simples",IF(OR(AND(OR(Z95=1,Z95=0),X95&gt;19),AND(Z95&gt;1,Z95&lt;4,X95&gt;5,X95&lt;20),AND(Z95&gt;3,X95&gt;0,X95&lt;6)),"Médio",IF(OR(AND(Z95&gt;1,Z95&lt;4,X95&gt;19),AND(Z95&gt;3,X95&gt;5,X95&lt;20),AND(Z95&gt;3,X95&gt;19)),"Complexo",""))),""))</f>
        <v/>
      </c>
      <c r="AC95" s="71" t="str">
        <f aca="false">IF(W95="ALI",IF(OR(AND(OR(Z95=1,Z95=0),X95&gt;0,X95&lt;20),AND(OR(Z95=1,Z95=0),X95&gt;19,X95&lt;51),AND(Z95&gt;1,Z95&lt;6,X95&gt;0,X95&lt;20)),"Simples",IF(OR(AND(OR(Z95=1,Z95=0),X95&gt;50),AND(Z95&gt;1,Z95&lt;6,X95&gt;19,X95&lt;51),AND(Z95&gt;5,X95&gt;0,X95&lt;20)),"Médio",IF(OR(AND(Z95&gt;1,Z95&lt;6,X95&gt;50),AND(Z95&gt;5,X95&gt;19,X95&lt;51),AND(Z95&gt;5,X95&gt;50)),"Complexo",""))), IF(W95="AIE",IF(OR(AND(OR(Z95=1, Z95=0),X95&gt;0,X95&lt;20),AND(OR(Z95=1, Z95=0),X95&gt;19,X95&lt;51),AND(Z95&gt;1,Z95&lt;6,X95&gt;0,X95&lt;20)),"Simples",IF(OR(AND(OR(Z95=1, Z95=0),X95&gt;50),AND(Z95&gt;1,Z95&lt;6,X95&gt;19,X95&lt;51),AND(Z95&gt;5,X95&gt;0,X95&lt;20)),"Médio",IF(OR(AND(Z95&gt;1,Z95&lt;6,X95&gt;50),AND(Z95&gt;5,X95&gt;19,X95&lt;51),AND(Z95&gt;5,X95&gt;50)),"Complexo",""))),""))</f>
        <v/>
      </c>
      <c r="AD95" s="77" t="str">
        <f aca="false">IF(AB95="",AC95,IF(AC95="",AB95,""))</f>
        <v/>
      </c>
      <c r="AE95" s="78" t="n">
        <f aca="false">IF(AND(OR(W95="EE",W95="CE"),AD95="Simples"),3, IF(AND(OR(W95="EE",W95="CE"),AD95="Médio"),4, IF(AND(OR(W95="EE",W95="CE"),AD95="Complexo"),6, IF(AND(W95="SE",AD95="Simples"),4, IF(AND(W95="SE",AD95="Médio"),5, IF(AND(W95="SE",AD95="Complexo"),7,0))))))</f>
        <v>0</v>
      </c>
      <c r="AF95" s="78" t="n">
        <f aca="false">IF(AND(W95="ALI",AC95="Simples"),7, IF(AND(W95="ALI",AC95="Médio"),10, IF(AND(W95="ALI",AC95="Complexo"),15, IF(AND(W95="AIE",AC95="Simples"),5, IF(AND(W95="AIE",AC95="Médio"),7, IF(AND(W95="AIE",AC95="Complexo"),10,0))))))</f>
        <v>0</v>
      </c>
      <c r="AG95" s="81" t="n">
        <f aca="false">IF(T95="OK",Q95,( IF(U95&lt;&gt;"Manutenção em interface",IF(U95&lt;&gt;"Desenv., Manutenção e Publicação de Páginas Estáticas",(AE95+AF95)*V95,V95),V95)))</f>
        <v>0</v>
      </c>
      <c r="AH95" s="70"/>
      <c r="AJ95" s="70"/>
      <c r="AL95" s="70"/>
      <c r="AM95" s="70" t="str">
        <f aca="false">IF(AG95=0,"",IF(AG95=Q95,"OK","Divergente"))</f>
        <v/>
      </c>
    </row>
    <row r="96" s="79" customFormat="true" ht="14" hidden="false" customHeight="false" outlineLevel="0" collapsed="false">
      <c r="A96" s="67"/>
      <c r="B96" s="68"/>
      <c r="C96" s="69" t="n">
        <f aca="false">IF(B96&lt;&gt;"",VLOOKUP(B96,'Tipo Projeto'!$A$3:$B$35,2,0),0)</f>
        <v>0</v>
      </c>
      <c r="D96" s="70"/>
      <c r="E96" s="70"/>
      <c r="F96" s="71"/>
      <c r="G96" s="70"/>
      <c r="H96" s="72"/>
      <c r="I96" s="73"/>
      <c r="J96" s="74"/>
      <c r="K96" s="75"/>
      <c r="L96" s="76" t="str">
        <f aca="false">IF(G96="EE",IF(OR(AND(OR(J96=1,J96=0),H96&gt;0,H96&lt;5),AND(OR(J96=1,J96=0),H96&gt;4,H96&lt;16),AND(J96=2,H96&gt;0,H96&lt;5)),"Simples",IF(OR(AND(OR(J96=1,J96=0),H96&gt;15),AND(J96=2,H96&gt;4,H96&lt;16),AND(J96&gt;2,H96&gt;0,H96&lt;5)),"Médio",IF(OR(AND(J96=2,H96&gt;15),AND(J96&gt;2,H96&gt;4,H96&lt;16),AND(J96&gt;2,H96&gt;15)),"Complexo",""))), IF(OR(G96="CE",G96="SE"),IF(OR(AND(OR(J96=1,J96=0),H96&gt;0,H96&lt;6),AND(OR(J96=1,J96=0),H96&gt;5,H96&lt;20),AND(J96&gt;1,J96&lt;4,H96&gt;0,H96&lt;6)),"Simples",IF(OR(AND(OR(J96=1,J96=0),H96&gt;19),AND(J96&gt;1,J96&lt;4,H96&gt;5,H96&lt;20),AND(J96&gt;3,H96&gt;0,H96&lt;6)),"Médio",IF(OR(AND(J96&gt;1,J96&lt;4,H96&gt;19),AND(J96&gt;3,H96&gt;5,H96&lt;20),AND(J96&gt;3,H96&gt;19)),"Complexo",""))),""))</f>
        <v/>
      </c>
      <c r="M96" s="71" t="str">
        <f aca="false">IF(G96="ALI",IF(OR(AND(OR(J96=1,J96=0),H96&gt;0,H96&lt;20),AND(OR(J96=1,J96=0),H96&gt;19,H96&lt;51),AND(J96&gt;1,J96&lt;6,H96&gt;0,H96&lt;20)),"Simples",IF(OR(AND(OR(J96=1,J96=0),H96&gt;50),AND(J96&gt;1,J96&lt;6,H96&gt;19,H96&lt;51),AND(J96&gt;5,H96&gt;0,H96&lt;20)),"Médio",IF(OR(AND(J96&gt;1,J96&lt;6,H96&gt;50),AND(J96&gt;5,H96&gt;19,H96&lt;51),AND(J96&gt;5,H96&gt;50)),"Complexo",""))), IF(G96="AIE",IF(OR(AND(OR(J96=1, J96=0),H96&gt;0,H96&lt;20),AND(OR(J96=1, J96=0),H96&gt;19,H96&lt;51),AND(J96&gt;1,J96&lt;6,H96&gt;0,H96&lt;20)),"Simples",IF(OR(AND(OR(J96=1, J96=0),H96&gt;50),AND(J96&gt;1,J96&lt;6,H96&gt;19,H96&lt;51),AND(J96&gt;5,H96&gt;0,H96&lt;20)),"Médio",IF(OR(AND(J96&gt;1,J96&lt;6,H96&gt;50),AND(J96&gt;5,H96&gt;19,H96&lt;51),AND(J96&gt;5,H96&gt;50)),"Complexo",""))),""))</f>
        <v/>
      </c>
      <c r="N96" s="77" t="str">
        <f aca="false">IF(L96="",M96,IF(M96="",L96,""))</f>
        <v/>
      </c>
      <c r="O96" s="78" t="n">
        <f aca="false">IF(AND(OR(G96="EE",G96="CE"),N96="Simples"),3, IF(AND(OR(G96="EE",G96="CE"),N96="Médio"),4, IF(AND(OR(G96="EE",G96="CE"),N96="Complexo"),6, IF(AND(G96="SE",N96="Simples"),4, IF(AND(G96="SE",N96="Médio"),5, IF(AND(G96="SE",N96="Complexo"),7,0))))))</f>
        <v>0</v>
      </c>
      <c r="P96" s="78" t="n">
        <f aca="false">IF(AND(G96="ALI",M96="Simples"),7, IF(AND(G96="ALI",M96="Médio"),10, IF(AND(G96="ALI",M96="Complexo"),15, IF(AND(G96="AIE",M96="Simples"),5, IF(AND(G96="AIE",M96="Médio"),7, IF(AND(G96="AIE",M96="Complexo"),10,0))))))</f>
        <v>0</v>
      </c>
      <c r="Q96" s="77" t="n">
        <f aca="false">IF(B96&lt;&gt;"Manutenção em interface",IF(B96&lt;&gt;"Desenv., Manutenção e Publicação de Páginas Estáticas",(O96+P96)*C96,C96),C96)</f>
        <v>0</v>
      </c>
      <c r="R96" s="70"/>
      <c r="T96" s="80"/>
      <c r="U96" s="68"/>
      <c r="V96" s="69" t="n">
        <f aca="false">IF(U96&lt;&gt;"",VLOOKUP(U96,'Tipo Projeto'!$A$3:$B$35,2,0),0)</f>
        <v>0</v>
      </c>
      <c r="W96" s="70"/>
      <c r="X96" s="72"/>
      <c r="Y96" s="73"/>
      <c r="Z96" s="74"/>
      <c r="AA96" s="75"/>
      <c r="AB96" s="76" t="str">
        <f aca="false">IF(W96="EE",IF(OR(AND(OR(Z96=1,Z96=0),X96&gt;0,X96&lt;5),AND(OR(Z96=1,Z96=0),X96&gt;4,X96&lt;16),AND(Z96=2,X96&gt;0,X96&lt;5)),"Simples",IF(OR(AND(OR(Z96=1,Z96=0),X96&gt;15),AND(Z96=2,X96&gt;4,X96&lt;16),AND(Z96&gt;2,X96&gt;0,X96&lt;5)),"Médio",IF(OR(AND(Z96=2,X96&gt;15),AND(Z96&gt;2,X96&gt;4,X96&lt;16),AND(Z96&gt;2,X96&gt;15)),"Complexo",""))), IF(OR(W96="CE",W96="SE"),IF(OR(AND(OR(Z96=1,Z96=0),X96&gt;0,X96&lt;6),AND(OR(Z96=1,Z96=0),X96&gt;5,X96&lt;20),AND(Z96&gt;1,Z96&lt;4,X96&gt;0,X96&lt;6)),"Simples",IF(OR(AND(OR(Z96=1,Z96=0),X96&gt;19),AND(Z96&gt;1,Z96&lt;4,X96&gt;5,X96&lt;20),AND(Z96&gt;3,X96&gt;0,X96&lt;6)),"Médio",IF(OR(AND(Z96&gt;1,Z96&lt;4,X96&gt;19),AND(Z96&gt;3,X96&gt;5,X96&lt;20),AND(Z96&gt;3,X96&gt;19)),"Complexo",""))),""))</f>
        <v/>
      </c>
      <c r="AC96" s="71" t="str">
        <f aca="false">IF(W96="ALI",IF(OR(AND(OR(Z96=1,Z96=0),X96&gt;0,X96&lt;20),AND(OR(Z96=1,Z96=0),X96&gt;19,X96&lt;51),AND(Z96&gt;1,Z96&lt;6,X96&gt;0,X96&lt;20)),"Simples",IF(OR(AND(OR(Z96=1,Z96=0),X96&gt;50),AND(Z96&gt;1,Z96&lt;6,X96&gt;19,X96&lt;51),AND(Z96&gt;5,X96&gt;0,X96&lt;20)),"Médio",IF(OR(AND(Z96&gt;1,Z96&lt;6,X96&gt;50),AND(Z96&gt;5,X96&gt;19,X96&lt;51),AND(Z96&gt;5,X96&gt;50)),"Complexo",""))), IF(W96="AIE",IF(OR(AND(OR(Z96=1, Z96=0),X96&gt;0,X96&lt;20),AND(OR(Z96=1, Z96=0),X96&gt;19,X96&lt;51),AND(Z96&gt;1,Z96&lt;6,X96&gt;0,X96&lt;20)),"Simples",IF(OR(AND(OR(Z96=1, Z96=0),X96&gt;50),AND(Z96&gt;1,Z96&lt;6,X96&gt;19,X96&lt;51),AND(Z96&gt;5,X96&gt;0,X96&lt;20)),"Médio",IF(OR(AND(Z96&gt;1,Z96&lt;6,X96&gt;50),AND(Z96&gt;5,X96&gt;19,X96&lt;51),AND(Z96&gt;5,X96&gt;50)),"Complexo",""))),""))</f>
        <v/>
      </c>
      <c r="AD96" s="77" t="str">
        <f aca="false">IF(AB96="",AC96,IF(AC96="",AB96,""))</f>
        <v/>
      </c>
      <c r="AE96" s="78" t="n">
        <f aca="false">IF(AND(OR(W96="EE",W96="CE"),AD96="Simples"),3, IF(AND(OR(W96="EE",W96="CE"),AD96="Médio"),4, IF(AND(OR(W96="EE",W96="CE"),AD96="Complexo"),6, IF(AND(W96="SE",AD96="Simples"),4, IF(AND(W96="SE",AD96="Médio"),5, IF(AND(W96="SE",AD96="Complexo"),7,0))))))</f>
        <v>0</v>
      </c>
      <c r="AF96" s="78" t="n">
        <f aca="false">IF(AND(W96="ALI",AC96="Simples"),7, IF(AND(W96="ALI",AC96="Médio"),10, IF(AND(W96="ALI",AC96="Complexo"),15, IF(AND(W96="AIE",AC96="Simples"),5, IF(AND(W96="AIE",AC96="Médio"),7, IF(AND(W96="AIE",AC96="Complexo"),10,0))))))</f>
        <v>0</v>
      </c>
      <c r="AG96" s="81" t="n">
        <f aca="false">IF(T96="OK",Q96,( IF(U96&lt;&gt;"Manutenção em interface",IF(U96&lt;&gt;"Desenv., Manutenção e Publicação de Páginas Estáticas",(AE96+AF96)*V96,V96),V96)))</f>
        <v>0</v>
      </c>
      <c r="AH96" s="70"/>
      <c r="AJ96" s="70"/>
      <c r="AL96" s="70"/>
      <c r="AM96" s="70" t="str">
        <f aca="false">IF(AG96=0,"",IF(AG96=Q96,"OK","Divergente"))</f>
        <v/>
      </c>
    </row>
    <row r="97" s="79" customFormat="true" ht="14" hidden="false" customHeight="false" outlineLevel="0" collapsed="false">
      <c r="A97" s="67"/>
      <c r="B97" s="68"/>
      <c r="C97" s="69" t="n">
        <f aca="false">IF(B97&lt;&gt;"",VLOOKUP(B97,'Tipo Projeto'!$A$3:$B$35,2,0),0)</f>
        <v>0</v>
      </c>
      <c r="D97" s="70"/>
      <c r="E97" s="70"/>
      <c r="F97" s="71"/>
      <c r="G97" s="70"/>
      <c r="H97" s="72"/>
      <c r="I97" s="73"/>
      <c r="J97" s="74"/>
      <c r="K97" s="75"/>
      <c r="L97" s="76" t="str">
        <f aca="false">IF(G97="EE",IF(OR(AND(OR(J97=1,J97=0),H97&gt;0,H97&lt;5),AND(OR(J97=1,J97=0),H97&gt;4,H97&lt;16),AND(J97=2,H97&gt;0,H97&lt;5)),"Simples",IF(OR(AND(OR(J97=1,J97=0),H97&gt;15),AND(J97=2,H97&gt;4,H97&lt;16),AND(J97&gt;2,H97&gt;0,H97&lt;5)),"Médio",IF(OR(AND(J97=2,H97&gt;15),AND(J97&gt;2,H97&gt;4,H97&lt;16),AND(J97&gt;2,H97&gt;15)),"Complexo",""))), IF(OR(G97="CE",G97="SE"),IF(OR(AND(OR(J97=1,J97=0),H97&gt;0,H97&lt;6),AND(OR(J97=1,J97=0),H97&gt;5,H97&lt;20),AND(J97&gt;1,J97&lt;4,H97&gt;0,H97&lt;6)),"Simples",IF(OR(AND(OR(J97=1,J97=0),H97&gt;19),AND(J97&gt;1,J97&lt;4,H97&gt;5,H97&lt;20),AND(J97&gt;3,H97&gt;0,H97&lt;6)),"Médio",IF(OR(AND(J97&gt;1,J97&lt;4,H97&gt;19),AND(J97&gt;3,H97&gt;5,H97&lt;20),AND(J97&gt;3,H97&gt;19)),"Complexo",""))),""))</f>
        <v/>
      </c>
      <c r="M97" s="71" t="str">
        <f aca="false">IF(G97="ALI",IF(OR(AND(OR(J97=1,J97=0),H97&gt;0,H97&lt;20),AND(OR(J97=1,J97=0),H97&gt;19,H97&lt;51),AND(J97&gt;1,J97&lt;6,H97&gt;0,H97&lt;20)),"Simples",IF(OR(AND(OR(J97=1,J97=0),H97&gt;50),AND(J97&gt;1,J97&lt;6,H97&gt;19,H97&lt;51),AND(J97&gt;5,H97&gt;0,H97&lt;20)),"Médio",IF(OR(AND(J97&gt;1,J97&lt;6,H97&gt;50),AND(J97&gt;5,H97&gt;19,H97&lt;51),AND(J97&gt;5,H97&gt;50)),"Complexo",""))), IF(G97="AIE",IF(OR(AND(OR(J97=1, J97=0),H97&gt;0,H97&lt;20),AND(OR(J97=1, J97=0),H97&gt;19,H97&lt;51),AND(J97&gt;1,J97&lt;6,H97&gt;0,H97&lt;20)),"Simples",IF(OR(AND(OR(J97=1, J97=0),H97&gt;50),AND(J97&gt;1,J97&lt;6,H97&gt;19,H97&lt;51),AND(J97&gt;5,H97&gt;0,H97&lt;20)),"Médio",IF(OR(AND(J97&gt;1,J97&lt;6,H97&gt;50),AND(J97&gt;5,H97&gt;19,H97&lt;51),AND(J97&gt;5,H97&gt;50)),"Complexo",""))),""))</f>
        <v/>
      </c>
      <c r="N97" s="77" t="str">
        <f aca="false">IF(L97="",M97,IF(M97="",L97,""))</f>
        <v/>
      </c>
      <c r="O97" s="78" t="n">
        <f aca="false">IF(AND(OR(G97="EE",G97="CE"),N97="Simples"),3, IF(AND(OR(G97="EE",G97="CE"),N97="Médio"),4, IF(AND(OR(G97="EE",G97="CE"),N97="Complexo"),6, IF(AND(G97="SE",N97="Simples"),4, IF(AND(G97="SE",N97="Médio"),5, IF(AND(G97="SE",N97="Complexo"),7,0))))))</f>
        <v>0</v>
      </c>
      <c r="P97" s="78" t="n">
        <f aca="false">IF(AND(G97="ALI",M97="Simples"),7, IF(AND(G97="ALI",M97="Médio"),10, IF(AND(G97="ALI",M97="Complexo"),15, IF(AND(G97="AIE",M97="Simples"),5, IF(AND(G97="AIE",M97="Médio"),7, IF(AND(G97="AIE",M97="Complexo"),10,0))))))</f>
        <v>0</v>
      </c>
      <c r="Q97" s="77" t="n">
        <f aca="false">IF(B97&lt;&gt;"Manutenção em interface",IF(B97&lt;&gt;"Desenv., Manutenção e Publicação de Páginas Estáticas",(O97+P97)*C97,C97),C97)</f>
        <v>0</v>
      </c>
      <c r="R97" s="70"/>
      <c r="T97" s="80"/>
      <c r="U97" s="68"/>
      <c r="V97" s="69" t="n">
        <f aca="false">IF(U97&lt;&gt;"",VLOOKUP(U97,'Tipo Projeto'!$A$3:$B$35,2,0),0)</f>
        <v>0</v>
      </c>
      <c r="W97" s="70"/>
      <c r="X97" s="72"/>
      <c r="Y97" s="73"/>
      <c r="Z97" s="74"/>
      <c r="AA97" s="75"/>
      <c r="AB97" s="76" t="str">
        <f aca="false">IF(W97="EE",IF(OR(AND(OR(Z97=1,Z97=0),X97&gt;0,X97&lt;5),AND(OR(Z97=1,Z97=0),X97&gt;4,X97&lt;16),AND(Z97=2,X97&gt;0,X97&lt;5)),"Simples",IF(OR(AND(OR(Z97=1,Z97=0),X97&gt;15),AND(Z97=2,X97&gt;4,X97&lt;16),AND(Z97&gt;2,X97&gt;0,X97&lt;5)),"Médio",IF(OR(AND(Z97=2,X97&gt;15),AND(Z97&gt;2,X97&gt;4,X97&lt;16),AND(Z97&gt;2,X97&gt;15)),"Complexo",""))), IF(OR(W97="CE",W97="SE"),IF(OR(AND(OR(Z97=1,Z97=0),X97&gt;0,X97&lt;6),AND(OR(Z97=1,Z97=0),X97&gt;5,X97&lt;20),AND(Z97&gt;1,Z97&lt;4,X97&gt;0,X97&lt;6)),"Simples",IF(OR(AND(OR(Z97=1,Z97=0),X97&gt;19),AND(Z97&gt;1,Z97&lt;4,X97&gt;5,X97&lt;20),AND(Z97&gt;3,X97&gt;0,X97&lt;6)),"Médio",IF(OR(AND(Z97&gt;1,Z97&lt;4,X97&gt;19),AND(Z97&gt;3,X97&gt;5,X97&lt;20),AND(Z97&gt;3,X97&gt;19)),"Complexo",""))),""))</f>
        <v/>
      </c>
      <c r="AC97" s="71" t="str">
        <f aca="false">IF(W97="ALI",IF(OR(AND(OR(Z97=1,Z97=0),X97&gt;0,X97&lt;20),AND(OR(Z97=1,Z97=0),X97&gt;19,X97&lt;51),AND(Z97&gt;1,Z97&lt;6,X97&gt;0,X97&lt;20)),"Simples",IF(OR(AND(OR(Z97=1,Z97=0),X97&gt;50),AND(Z97&gt;1,Z97&lt;6,X97&gt;19,X97&lt;51),AND(Z97&gt;5,X97&gt;0,X97&lt;20)),"Médio",IF(OR(AND(Z97&gt;1,Z97&lt;6,X97&gt;50),AND(Z97&gt;5,X97&gt;19,X97&lt;51),AND(Z97&gt;5,X97&gt;50)),"Complexo",""))), IF(W97="AIE",IF(OR(AND(OR(Z97=1, Z97=0),X97&gt;0,X97&lt;20),AND(OR(Z97=1, Z97=0),X97&gt;19,X97&lt;51),AND(Z97&gt;1,Z97&lt;6,X97&gt;0,X97&lt;20)),"Simples",IF(OR(AND(OR(Z97=1, Z97=0),X97&gt;50),AND(Z97&gt;1,Z97&lt;6,X97&gt;19,X97&lt;51),AND(Z97&gt;5,X97&gt;0,X97&lt;20)),"Médio",IF(OR(AND(Z97&gt;1,Z97&lt;6,X97&gt;50),AND(Z97&gt;5,X97&gt;19,X97&lt;51),AND(Z97&gt;5,X97&gt;50)),"Complexo",""))),""))</f>
        <v/>
      </c>
      <c r="AD97" s="77" t="str">
        <f aca="false">IF(AB97="",AC97,IF(AC97="",AB97,""))</f>
        <v/>
      </c>
      <c r="AE97" s="78" t="n">
        <f aca="false">IF(AND(OR(W97="EE",W97="CE"),AD97="Simples"),3, IF(AND(OR(W97="EE",W97="CE"),AD97="Médio"),4, IF(AND(OR(W97="EE",W97="CE"),AD97="Complexo"),6, IF(AND(W97="SE",AD97="Simples"),4, IF(AND(W97="SE",AD97="Médio"),5, IF(AND(W97="SE",AD97="Complexo"),7,0))))))</f>
        <v>0</v>
      </c>
      <c r="AF97" s="78" t="n">
        <f aca="false">IF(AND(W97="ALI",AC97="Simples"),7, IF(AND(W97="ALI",AC97="Médio"),10, IF(AND(W97="ALI",AC97="Complexo"),15, IF(AND(W97="AIE",AC97="Simples"),5, IF(AND(W97="AIE",AC97="Médio"),7, IF(AND(W97="AIE",AC97="Complexo"),10,0))))))</f>
        <v>0</v>
      </c>
      <c r="AG97" s="81" t="n">
        <f aca="false">IF(T97="OK",Q97,( IF(U97&lt;&gt;"Manutenção em interface",IF(U97&lt;&gt;"Desenv., Manutenção e Publicação de Páginas Estáticas",(AE97+AF97)*V97,V97),V97)))</f>
        <v>0</v>
      </c>
      <c r="AH97" s="70"/>
      <c r="AJ97" s="70"/>
      <c r="AL97" s="70"/>
      <c r="AM97" s="70" t="str">
        <f aca="false">IF(AG97=0,"",IF(AG97=Q97,"OK","Divergente"))</f>
        <v/>
      </c>
    </row>
    <row r="98" s="79" customFormat="true" ht="14" hidden="false" customHeight="false" outlineLevel="0" collapsed="false">
      <c r="A98" s="67"/>
      <c r="B98" s="68"/>
      <c r="C98" s="69" t="n">
        <f aca="false">IF(B98&lt;&gt;"",VLOOKUP(B98,'Tipo Projeto'!$A$3:$B$35,2,0),0)</f>
        <v>0</v>
      </c>
      <c r="D98" s="70"/>
      <c r="E98" s="70"/>
      <c r="F98" s="71"/>
      <c r="G98" s="70"/>
      <c r="H98" s="72"/>
      <c r="I98" s="73"/>
      <c r="J98" s="74"/>
      <c r="K98" s="75"/>
      <c r="L98" s="76" t="str">
        <f aca="false">IF(G98="EE",IF(OR(AND(OR(J98=1,J98=0),H98&gt;0,H98&lt;5),AND(OR(J98=1,J98=0),H98&gt;4,H98&lt;16),AND(J98=2,H98&gt;0,H98&lt;5)),"Simples",IF(OR(AND(OR(J98=1,J98=0),H98&gt;15),AND(J98=2,H98&gt;4,H98&lt;16),AND(J98&gt;2,H98&gt;0,H98&lt;5)),"Médio",IF(OR(AND(J98=2,H98&gt;15),AND(J98&gt;2,H98&gt;4,H98&lt;16),AND(J98&gt;2,H98&gt;15)),"Complexo",""))), IF(OR(G98="CE",G98="SE"),IF(OR(AND(OR(J98=1,J98=0),H98&gt;0,H98&lt;6),AND(OR(J98=1,J98=0),H98&gt;5,H98&lt;20),AND(J98&gt;1,J98&lt;4,H98&gt;0,H98&lt;6)),"Simples",IF(OR(AND(OR(J98=1,J98=0),H98&gt;19),AND(J98&gt;1,J98&lt;4,H98&gt;5,H98&lt;20),AND(J98&gt;3,H98&gt;0,H98&lt;6)),"Médio",IF(OR(AND(J98&gt;1,J98&lt;4,H98&gt;19),AND(J98&gt;3,H98&gt;5,H98&lt;20),AND(J98&gt;3,H98&gt;19)),"Complexo",""))),""))</f>
        <v/>
      </c>
      <c r="M98" s="71" t="str">
        <f aca="false">IF(G98="ALI",IF(OR(AND(OR(J98=1,J98=0),H98&gt;0,H98&lt;20),AND(OR(J98=1,J98=0),H98&gt;19,H98&lt;51),AND(J98&gt;1,J98&lt;6,H98&gt;0,H98&lt;20)),"Simples",IF(OR(AND(OR(J98=1,J98=0),H98&gt;50),AND(J98&gt;1,J98&lt;6,H98&gt;19,H98&lt;51),AND(J98&gt;5,H98&gt;0,H98&lt;20)),"Médio",IF(OR(AND(J98&gt;1,J98&lt;6,H98&gt;50),AND(J98&gt;5,H98&gt;19,H98&lt;51),AND(J98&gt;5,H98&gt;50)),"Complexo",""))), IF(G98="AIE",IF(OR(AND(OR(J98=1, J98=0),H98&gt;0,H98&lt;20),AND(OR(J98=1, J98=0),H98&gt;19,H98&lt;51),AND(J98&gt;1,J98&lt;6,H98&gt;0,H98&lt;20)),"Simples",IF(OR(AND(OR(J98=1, J98=0),H98&gt;50),AND(J98&gt;1,J98&lt;6,H98&gt;19,H98&lt;51),AND(J98&gt;5,H98&gt;0,H98&lt;20)),"Médio",IF(OR(AND(J98&gt;1,J98&lt;6,H98&gt;50),AND(J98&gt;5,H98&gt;19,H98&lt;51),AND(J98&gt;5,H98&gt;50)),"Complexo",""))),""))</f>
        <v/>
      </c>
      <c r="N98" s="77" t="str">
        <f aca="false">IF(L98="",M98,IF(M98="",L98,""))</f>
        <v/>
      </c>
      <c r="O98" s="78" t="n">
        <f aca="false">IF(AND(OR(G98="EE",G98="CE"),N98="Simples"),3, IF(AND(OR(G98="EE",G98="CE"),N98="Médio"),4, IF(AND(OR(G98="EE",G98="CE"),N98="Complexo"),6, IF(AND(G98="SE",N98="Simples"),4, IF(AND(G98="SE",N98="Médio"),5, IF(AND(G98="SE",N98="Complexo"),7,0))))))</f>
        <v>0</v>
      </c>
      <c r="P98" s="78" t="n">
        <f aca="false">IF(AND(G98="ALI",M98="Simples"),7, IF(AND(G98="ALI",M98="Médio"),10, IF(AND(G98="ALI",M98="Complexo"),15, IF(AND(G98="AIE",M98="Simples"),5, IF(AND(G98="AIE",M98="Médio"),7, IF(AND(G98="AIE",M98="Complexo"),10,0))))))</f>
        <v>0</v>
      </c>
      <c r="Q98" s="77" t="n">
        <f aca="false">IF(B98&lt;&gt;"Manutenção em interface",IF(B98&lt;&gt;"Desenv., Manutenção e Publicação de Páginas Estáticas",(O98+P98)*C98,C98),C98)</f>
        <v>0</v>
      </c>
      <c r="R98" s="70"/>
      <c r="T98" s="80"/>
      <c r="U98" s="68"/>
      <c r="V98" s="69" t="n">
        <f aca="false">IF(U98&lt;&gt;"",VLOOKUP(U98,'Tipo Projeto'!$A$3:$B$35,2,0),0)</f>
        <v>0</v>
      </c>
      <c r="W98" s="70"/>
      <c r="X98" s="72"/>
      <c r="Y98" s="73"/>
      <c r="Z98" s="74"/>
      <c r="AA98" s="75"/>
      <c r="AB98" s="76" t="str">
        <f aca="false">IF(W98="EE",IF(OR(AND(OR(Z98=1,Z98=0),X98&gt;0,X98&lt;5),AND(OR(Z98=1,Z98=0),X98&gt;4,X98&lt;16),AND(Z98=2,X98&gt;0,X98&lt;5)),"Simples",IF(OR(AND(OR(Z98=1,Z98=0),X98&gt;15),AND(Z98=2,X98&gt;4,X98&lt;16),AND(Z98&gt;2,X98&gt;0,X98&lt;5)),"Médio",IF(OR(AND(Z98=2,X98&gt;15),AND(Z98&gt;2,X98&gt;4,X98&lt;16),AND(Z98&gt;2,X98&gt;15)),"Complexo",""))), IF(OR(W98="CE",W98="SE"),IF(OR(AND(OR(Z98=1,Z98=0),X98&gt;0,X98&lt;6),AND(OR(Z98=1,Z98=0),X98&gt;5,X98&lt;20),AND(Z98&gt;1,Z98&lt;4,X98&gt;0,X98&lt;6)),"Simples",IF(OR(AND(OR(Z98=1,Z98=0),X98&gt;19),AND(Z98&gt;1,Z98&lt;4,X98&gt;5,X98&lt;20),AND(Z98&gt;3,X98&gt;0,X98&lt;6)),"Médio",IF(OR(AND(Z98&gt;1,Z98&lt;4,X98&gt;19),AND(Z98&gt;3,X98&gt;5,X98&lt;20),AND(Z98&gt;3,X98&gt;19)),"Complexo",""))),""))</f>
        <v/>
      </c>
      <c r="AC98" s="71" t="str">
        <f aca="false">IF(W98="ALI",IF(OR(AND(OR(Z98=1,Z98=0),X98&gt;0,X98&lt;20),AND(OR(Z98=1,Z98=0),X98&gt;19,X98&lt;51),AND(Z98&gt;1,Z98&lt;6,X98&gt;0,X98&lt;20)),"Simples",IF(OR(AND(OR(Z98=1,Z98=0),X98&gt;50),AND(Z98&gt;1,Z98&lt;6,X98&gt;19,X98&lt;51),AND(Z98&gt;5,X98&gt;0,X98&lt;20)),"Médio",IF(OR(AND(Z98&gt;1,Z98&lt;6,X98&gt;50),AND(Z98&gt;5,X98&gt;19,X98&lt;51),AND(Z98&gt;5,X98&gt;50)),"Complexo",""))), IF(W98="AIE",IF(OR(AND(OR(Z98=1, Z98=0),X98&gt;0,X98&lt;20),AND(OR(Z98=1, Z98=0),X98&gt;19,X98&lt;51),AND(Z98&gt;1,Z98&lt;6,X98&gt;0,X98&lt;20)),"Simples",IF(OR(AND(OR(Z98=1, Z98=0),X98&gt;50),AND(Z98&gt;1,Z98&lt;6,X98&gt;19,X98&lt;51),AND(Z98&gt;5,X98&gt;0,X98&lt;20)),"Médio",IF(OR(AND(Z98&gt;1,Z98&lt;6,X98&gt;50),AND(Z98&gt;5,X98&gt;19,X98&lt;51),AND(Z98&gt;5,X98&gt;50)),"Complexo",""))),""))</f>
        <v/>
      </c>
      <c r="AD98" s="77" t="str">
        <f aca="false">IF(AB98="",AC98,IF(AC98="",AB98,""))</f>
        <v/>
      </c>
      <c r="AE98" s="78" t="n">
        <f aca="false">IF(AND(OR(W98="EE",W98="CE"),AD98="Simples"),3, IF(AND(OR(W98="EE",W98="CE"),AD98="Médio"),4, IF(AND(OR(W98="EE",W98="CE"),AD98="Complexo"),6, IF(AND(W98="SE",AD98="Simples"),4, IF(AND(W98="SE",AD98="Médio"),5, IF(AND(W98="SE",AD98="Complexo"),7,0))))))</f>
        <v>0</v>
      </c>
      <c r="AF98" s="78" t="n">
        <f aca="false">IF(AND(W98="ALI",AC98="Simples"),7, IF(AND(W98="ALI",AC98="Médio"),10, IF(AND(W98="ALI",AC98="Complexo"),15, IF(AND(W98="AIE",AC98="Simples"),5, IF(AND(W98="AIE",AC98="Médio"),7, IF(AND(W98="AIE",AC98="Complexo"),10,0))))))</f>
        <v>0</v>
      </c>
      <c r="AG98" s="81" t="n">
        <f aca="false">IF(T98="OK",Q98,( IF(U98&lt;&gt;"Manutenção em interface",IF(U98&lt;&gt;"Desenv., Manutenção e Publicação de Páginas Estáticas",(AE98+AF98)*V98,V98),V98)))</f>
        <v>0</v>
      </c>
      <c r="AH98" s="70"/>
      <c r="AJ98" s="70"/>
      <c r="AL98" s="70"/>
      <c r="AM98" s="70" t="str">
        <f aca="false">IF(AG98=0,"",IF(AG98=Q98,"OK","Divergente"))</f>
        <v/>
      </c>
    </row>
    <row r="99" s="79" customFormat="true" ht="14" hidden="false" customHeight="false" outlineLevel="0" collapsed="false">
      <c r="A99" s="67"/>
      <c r="B99" s="68"/>
      <c r="C99" s="69" t="n">
        <f aca="false">IF(B99&lt;&gt;"",VLOOKUP(B99,'Tipo Projeto'!$A$3:$B$35,2,0),0)</f>
        <v>0</v>
      </c>
      <c r="D99" s="70"/>
      <c r="E99" s="70"/>
      <c r="F99" s="71"/>
      <c r="G99" s="70"/>
      <c r="H99" s="72"/>
      <c r="I99" s="73"/>
      <c r="J99" s="74"/>
      <c r="K99" s="75"/>
      <c r="L99" s="76" t="str">
        <f aca="false">IF(G99="EE",IF(OR(AND(OR(J99=1,J99=0),H99&gt;0,H99&lt;5),AND(OR(J99=1,J99=0),H99&gt;4,H99&lt;16),AND(J99=2,H99&gt;0,H99&lt;5)),"Simples",IF(OR(AND(OR(J99=1,J99=0),H99&gt;15),AND(J99=2,H99&gt;4,H99&lt;16),AND(J99&gt;2,H99&gt;0,H99&lt;5)),"Médio",IF(OR(AND(J99=2,H99&gt;15),AND(J99&gt;2,H99&gt;4,H99&lt;16),AND(J99&gt;2,H99&gt;15)),"Complexo",""))), IF(OR(G99="CE",G99="SE"),IF(OR(AND(OR(J99=1,J99=0),H99&gt;0,H99&lt;6),AND(OR(J99=1,J99=0),H99&gt;5,H99&lt;20),AND(J99&gt;1,J99&lt;4,H99&gt;0,H99&lt;6)),"Simples",IF(OR(AND(OR(J99=1,J99=0),H99&gt;19),AND(J99&gt;1,J99&lt;4,H99&gt;5,H99&lt;20),AND(J99&gt;3,H99&gt;0,H99&lt;6)),"Médio",IF(OR(AND(J99&gt;1,J99&lt;4,H99&gt;19),AND(J99&gt;3,H99&gt;5,H99&lt;20),AND(J99&gt;3,H99&gt;19)),"Complexo",""))),""))</f>
        <v/>
      </c>
      <c r="M99" s="71" t="str">
        <f aca="false">IF(G99="ALI",IF(OR(AND(OR(J99=1,J99=0),H99&gt;0,H99&lt;20),AND(OR(J99=1,J99=0),H99&gt;19,H99&lt;51),AND(J99&gt;1,J99&lt;6,H99&gt;0,H99&lt;20)),"Simples",IF(OR(AND(OR(J99=1,J99=0),H99&gt;50),AND(J99&gt;1,J99&lt;6,H99&gt;19,H99&lt;51),AND(J99&gt;5,H99&gt;0,H99&lt;20)),"Médio",IF(OR(AND(J99&gt;1,J99&lt;6,H99&gt;50),AND(J99&gt;5,H99&gt;19,H99&lt;51),AND(J99&gt;5,H99&gt;50)),"Complexo",""))), IF(G99="AIE",IF(OR(AND(OR(J99=1, J99=0),H99&gt;0,H99&lt;20),AND(OR(J99=1, J99=0),H99&gt;19,H99&lt;51),AND(J99&gt;1,J99&lt;6,H99&gt;0,H99&lt;20)),"Simples",IF(OR(AND(OR(J99=1, J99=0),H99&gt;50),AND(J99&gt;1,J99&lt;6,H99&gt;19,H99&lt;51),AND(J99&gt;5,H99&gt;0,H99&lt;20)),"Médio",IF(OR(AND(J99&gt;1,J99&lt;6,H99&gt;50),AND(J99&gt;5,H99&gt;19,H99&lt;51),AND(J99&gt;5,H99&gt;50)),"Complexo",""))),""))</f>
        <v/>
      </c>
      <c r="N99" s="77" t="str">
        <f aca="false">IF(L99="",M99,IF(M99="",L99,""))</f>
        <v/>
      </c>
      <c r="O99" s="78" t="n">
        <f aca="false">IF(AND(OR(G99="EE",G99="CE"),N99="Simples"),3, IF(AND(OR(G99="EE",G99="CE"),N99="Médio"),4, IF(AND(OR(G99="EE",G99="CE"),N99="Complexo"),6, IF(AND(G99="SE",N99="Simples"),4, IF(AND(G99="SE",N99="Médio"),5, IF(AND(G99="SE",N99="Complexo"),7,0))))))</f>
        <v>0</v>
      </c>
      <c r="P99" s="78" t="n">
        <f aca="false">IF(AND(G99="ALI",M99="Simples"),7, IF(AND(G99="ALI",M99="Médio"),10, IF(AND(G99="ALI",M99="Complexo"),15, IF(AND(G99="AIE",M99="Simples"),5, IF(AND(G99="AIE",M99="Médio"),7, IF(AND(G99="AIE",M99="Complexo"),10,0))))))</f>
        <v>0</v>
      </c>
      <c r="Q99" s="77" t="n">
        <f aca="false">IF(B99&lt;&gt;"Manutenção em interface",IF(B99&lt;&gt;"Desenv., Manutenção e Publicação de Páginas Estáticas",(O99+P99)*C99,C99),C99)</f>
        <v>0</v>
      </c>
      <c r="R99" s="70"/>
      <c r="T99" s="80"/>
      <c r="U99" s="68"/>
      <c r="V99" s="69" t="n">
        <f aca="false">IF(U99&lt;&gt;"",VLOOKUP(U99,'Tipo Projeto'!$A$3:$B$35,2,0),0)</f>
        <v>0</v>
      </c>
      <c r="W99" s="70"/>
      <c r="X99" s="72"/>
      <c r="Y99" s="73"/>
      <c r="Z99" s="74"/>
      <c r="AA99" s="75"/>
      <c r="AB99" s="76" t="str">
        <f aca="false">IF(W99="EE",IF(OR(AND(OR(Z99=1,Z99=0),X99&gt;0,X99&lt;5),AND(OR(Z99=1,Z99=0),X99&gt;4,X99&lt;16),AND(Z99=2,X99&gt;0,X99&lt;5)),"Simples",IF(OR(AND(OR(Z99=1,Z99=0),X99&gt;15),AND(Z99=2,X99&gt;4,X99&lt;16),AND(Z99&gt;2,X99&gt;0,X99&lt;5)),"Médio",IF(OR(AND(Z99=2,X99&gt;15),AND(Z99&gt;2,X99&gt;4,X99&lt;16),AND(Z99&gt;2,X99&gt;15)),"Complexo",""))), IF(OR(W99="CE",W99="SE"),IF(OR(AND(OR(Z99=1,Z99=0),X99&gt;0,X99&lt;6),AND(OR(Z99=1,Z99=0),X99&gt;5,X99&lt;20),AND(Z99&gt;1,Z99&lt;4,X99&gt;0,X99&lt;6)),"Simples",IF(OR(AND(OR(Z99=1,Z99=0),X99&gt;19),AND(Z99&gt;1,Z99&lt;4,X99&gt;5,X99&lt;20),AND(Z99&gt;3,X99&gt;0,X99&lt;6)),"Médio",IF(OR(AND(Z99&gt;1,Z99&lt;4,X99&gt;19),AND(Z99&gt;3,X99&gt;5,X99&lt;20),AND(Z99&gt;3,X99&gt;19)),"Complexo",""))),""))</f>
        <v/>
      </c>
      <c r="AC99" s="71" t="str">
        <f aca="false">IF(W99="ALI",IF(OR(AND(OR(Z99=1,Z99=0),X99&gt;0,X99&lt;20),AND(OR(Z99=1,Z99=0),X99&gt;19,X99&lt;51),AND(Z99&gt;1,Z99&lt;6,X99&gt;0,X99&lt;20)),"Simples",IF(OR(AND(OR(Z99=1,Z99=0),X99&gt;50),AND(Z99&gt;1,Z99&lt;6,X99&gt;19,X99&lt;51),AND(Z99&gt;5,X99&gt;0,X99&lt;20)),"Médio",IF(OR(AND(Z99&gt;1,Z99&lt;6,X99&gt;50),AND(Z99&gt;5,X99&gt;19,X99&lt;51),AND(Z99&gt;5,X99&gt;50)),"Complexo",""))), IF(W99="AIE",IF(OR(AND(OR(Z99=1, Z99=0),X99&gt;0,X99&lt;20),AND(OR(Z99=1, Z99=0),X99&gt;19,X99&lt;51),AND(Z99&gt;1,Z99&lt;6,X99&gt;0,X99&lt;20)),"Simples",IF(OR(AND(OR(Z99=1, Z99=0),X99&gt;50),AND(Z99&gt;1,Z99&lt;6,X99&gt;19,X99&lt;51),AND(Z99&gt;5,X99&gt;0,X99&lt;20)),"Médio",IF(OR(AND(Z99&gt;1,Z99&lt;6,X99&gt;50),AND(Z99&gt;5,X99&gt;19,X99&lt;51),AND(Z99&gt;5,X99&gt;50)),"Complexo",""))),""))</f>
        <v/>
      </c>
      <c r="AD99" s="77" t="str">
        <f aca="false">IF(AB99="",AC99,IF(AC99="",AB99,""))</f>
        <v/>
      </c>
      <c r="AE99" s="78" t="n">
        <f aca="false">IF(AND(OR(W99="EE",W99="CE"),AD99="Simples"),3, IF(AND(OR(W99="EE",W99="CE"),AD99="Médio"),4, IF(AND(OR(W99="EE",W99="CE"),AD99="Complexo"),6, IF(AND(W99="SE",AD99="Simples"),4, IF(AND(W99="SE",AD99="Médio"),5, IF(AND(W99="SE",AD99="Complexo"),7,0))))))</f>
        <v>0</v>
      </c>
      <c r="AF99" s="78" t="n">
        <f aca="false">IF(AND(W99="ALI",AC99="Simples"),7, IF(AND(W99="ALI",AC99="Médio"),10, IF(AND(W99="ALI",AC99="Complexo"),15, IF(AND(W99="AIE",AC99="Simples"),5, IF(AND(W99="AIE",AC99="Médio"),7, IF(AND(W99="AIE",AC99="Complexo"),10,0))))))</f>
        <v>0</v>
      </c>
      <c r="AG99" s="81" t="n">
        <f aca="false">IF(T99="OK",Q99,( IF(U99&lt;&gt;"Manutenção em interface",IF(U99&lt;&gt;"Desenv., Manutenção e Publicação de Páginas Estáticas",(AE99+AF99)*V99,V99),V99)))</f>
        <v>0</v>
      </c>
      <c r="AH99" s="70"/>
      <c r="AJ99" s="70"/>
      <c r="AL99" s="70"/>
      <c r="AM99" s="70" t="str">
        <f aca="false">IF(AG99=0,"",IF(AG99=Q99,"OK","Divergente"))</f>
        <v/>
      </c>
    </row>
    <row r="100" s="79" customFormat="true" ht="14" hidden="false" customHeight="false" outlineLevel="0" collapsed="false">
      <c r="A100" s="67"/>
      <c r="B100" s="68"/>
      <c r="C100" s="69" t="n">
        <f aca="false">IF(B100&lt;&gt;"",VLOOKUP(B100,'Tipo Projeto'!$A$3:$B$35,2,0),0)</f>
        <v>0</v>
      </c>
      <c r="D100" s="70"/>
      <c r="E100" s="70"/>
      <c r="F100" s="71"/>
      <c r="G100" s="70"/>
      <c r="H100" s="72"/>
      <c r="I100" s="73"/>
      <c r="J100" s="74"/>
      <c r="K100" s="75"/>
      <c r="L100" s="76" t="str">
        <f aca="false">IF(G100="EE",IF(OR(AND(OR(J100=1,J100=0),H100&gt;0,H100&lt;5),AND(OR(J100=1,J100=0),H100&gt;4,H100&lt;16),AND(J100=2,H100&gt;0,H100&lt;5)),"Simples",IF(OR(AND(OR(J100=1,J100=0),H100&gt;15),AND(J100=2,H100&gt;4,H100&lt;16),AND(J100&gt;2,H100&gt;0,H100&lt;5)),"Médio",IF(OR(AND(J100=2,H100&gt;15),AND(J100&gt;2,H100&gt;4,H100&lt;16),AND(J100&gt;2,H100&gt;15)),"Complexo",""))), IF(OR(G100="CE",G100="SE"),IF(OR(AND(OR(J100=1,J100=0),H100&gt;0,H100&lt;6),AND(OR(J100=1,J100=0),H100&gt;5,H100&lt;20),AND(J100&gt;1,J100&lt;4,H100&gt;0,H100&lt;6)),"Simples",IF(OR(AND(OR(J100=1,J100=0),H100&gt;19),AND(J100&gt;1,J100&lt;4,H100&gt;5,H100&lt;20),AND(J100&gt;3,H100&gt;0,H100&lt;6)),"Médio",IF(OR(AND(J100&gt;1,J100&lt;4,H100&gt;19),AND(J100&gt;3,H100&gt;5,H100&lt;20),AND(J100&gt;3,H100&gt;19)),"Complexo",""))),""))</f>
        <v/>
      </c>
      <c r="M100" s="71" t="str">
        <f aca="false">IF(G100="ALI",IF(OR(AND(OR(J100=1,J100=0),H100&gt;0,H100&lt;20),AND(OR(J100=1,J100=0),H100&gt;19,H100&lt;51),AND(J100&gt;1,J100&lt;6,H100&gt;0,H100&lt;20)),"Simples",IF(OR(AND(OR(J100=1,J100=0),H100&gt;50),AND(J100&gt;1,J100&lt;6,H100&gt;19,H100&lt;51),AND(J100&gt;5,H100&gt;0,H100&lt;20)),"Médio",IF(OR(AND(J100&gt;1,J100&lt;6,H100&gt;50),AND(J100&gt;5,H100&gt;19,H100&lt;51),AND(J100&gt;5,H100&gt;50)),"Complexo",""))), IF(G100="AIE",IF(OR(AND(OR(J100=1, J100=0),H100&gt;0,H100&lt;20),AND(OR(J100=1, J100=0),H100&gt;19,H100&lt;51),AND(J100&gt;1,J100&lt;6,H100&gt;0,H100&lt;20)),"Simples",IF(OR(AND(OR(J100=1, J100=0),H100&gt;50),AND(J100&gt;1,J100&lt;6,H100&gt;19,H100&lt;51),AND(J100&gt;5,H100&gt;0,H100&lt;20)),"Médio",IF(OR(AND(J100&gt;1,J100&lt;6,H100&gt;50),AND(J100&gt;5,H100&gt;19,H100&lt;51),AND(J100&gt;5,H100&gt;50)),"Complexo",""))),""))</f>
        <v/>
      </c>
      <c r="N100" s="77" t="str">
        <f aca="false">IF(L100="",M100,IF(M100="",L100,""))</f>
        <v/>
      </c>
      <c r="O100" s="78" t="n">
        <f aca="false">IF(AND(OR(G100="EE",G100="CE"),N100="Simples"),3, IF(AND(OR(G100="EE",G100="CE"),N100="Médio"),4, IF(AND(OR(G100="EE",G100="CE"),N100="Complexo"),6, IF(AND(G100="SE",N100="Simples"),4, IF(AND(G100="SE",N100="Médio"),5, IF(AND(G100="SE",N100="Complexo"),7,0))))))</f>
        <v>0</v>
      </c>
      <c r="P100" s="78" t="n">
        <f aca="false">IF(AND(G100="ALI",M100="Simples"),7, IF(AND(G100="ALI",M100="Médio"),10, IF(AND(G100="ALI",M100="Complexo"),15, IF(AND(G100="AIE",M100="Simples"),5, IF(AND(G100="AIE",M100="Médio"),7, IF(AND(G100="AIE",M100="Complexo"),10,0))))))</f>
        <v>0</v>
      </c>
      <c r="Q100" s="77" t="n">
        <f aca="false">IF(B100&lt;&gt;"Manutenção em interface",IF(B100&lt;&gt;"Desenv., Manutenção e Publicação de Páginas Estáticas",(O100+P100)*C100,C100),C100)</f>
        <v>0</v>
      </c>
      <c r="R100" s="70"/>
      <c r="T100" s="80"/>
      <c r="U100" s="68"/>
      <c r="V100" s="69" t="n">
        <f aca="false">IF(U100&lt;&gt;"",VLOOKUP(U100,'Tipo Projeto'!$A$3:$B$35,2,0),0)</f>
        <v>0</v>
      </c>
      <c r="W100" s="70"/>
      <c r="X100" s="72"/>
      <c r="Y100" s="73"/>
      <c r="Z100" s="74"/>
      <c r="AA100" s="75"/>
      <c r="AB100" s="76" t="str">
        <f aca="false">IF(W100="EE",IF(OR(AND(OR(Z100=1,Z100=0),X100&gt;0,X100&lt;5),AND(OR(Z100=1,Z100=0),X100&gt;4,X100&lt;16),AND(Z100=2,X100&gt;0,X100&lt;5)),"Simples",IF(OR(AND(OR(Z100=1,Z100=0),X100&gt;15),AND(Z100=2,X100&gt;4,X100&lt;16),AND(Z100&gt;2,X100&gt;0,X100&lt;5)),"Médio",IF(OR(AND(Z100=2,X100&gt;15),AND(Z100&gt;2,X100&gt;4,X100&lt;16),AND(Z100&gt;2,X100&gt;15)),"Complexo",""))), IF(OR(W100="CE",W100="SE"),IF(OR(AND(OR(Z100=1,Z100=0),X100&gt;0,X100&lt;6),AND(OR(Z100=1,Z100=0),X100&gt;5,X100&lt;20),AND(Z100&gt;1,Z100&lt;4,X100&gt;0,X100&lt;6)),"Simples",IF(OR(AND(OR(Z100=1,Z100=0),X100&gt;19),AND(Z100&gt;1,Z100&lt;4,X100&gt;5,X100&lt;20),AND(Z100&gt;3,X100&gt;0,X100&lt;6)),"Médio",IF(OR(AND(Z100&gt;1,Z100&lt;4,X100&gt;19),AND(Z100&gt;3,X100&gt;5,X100&lt;20),AND(Z100&gt;3,X100&gt;19)),"Complexo",""))),""))</f>
        <v/>
      </c>
      <c r="AC100" s="71" t="str">
        <f aca="false">IF(W100="ALI",IF(OR(AND(OR(Z100=1,Z100=0),X100&gt;0,X100&lt;20),AND(OR(Z100=1,Z100=0),X100&gt;19,X100&lt;51),AND(Z100&gt;1,Z100&lt;6,X100&gt;0,X100&lt;20)),"Simples",IF(OR(AND(OR(Z100=1,Z100=0),X100&gt;50),AND(Z100&gt;1,Z100&lt;6,X100&gt;19,X100&lt;51),AND(Z100&gt;5,X100&gt;0,X100&lt;20)),"Médio",IF(OR(AND(Z100&gt;1,Z100&lt;6,X100&gt;50),AND(Z100&gt;5,X100&gt;19,X100&lt;51),AND(Z100&gt;5,X100&gt;50)),"Complexo",""))), IF(W100="AIE",IF(OR(AND(OR(Z100=1, Z100=0),X100&gt;0,X100&lt;20),AND(OR(Z100=1, Z100=0),X100&gt;19,X100&lt;51),AND(Z100&gt;1,Z100&lt;6,X100&gt;0,X100&lt;20)),"Simples",IF(OR(AND(OR(Z100=1, Z100=0),X100&gt;50),AND(Z100&gt;1,Z100&lt;6,X100&gt;19,X100&lt;51),AND(Z100&gt;5,X100&gt;0,X100&lt;20)),"Médio",IF(OR(AND(Z100&gt;1,Z100&lt;6,X100&gt;50),AND(Z100&gt;5,X100&gt;19,X100&lt;51),AND(Z100&gt;5,X100&gt;50)),"Complexo",""))),""))</f>
        <v/>
      </c>
      <c r="AD100" s="77" t="str">
        <f aca="false">IF(AB100="",AC100,IF(AC100="",AB100,""))</f>
        <v/>
      </c>
      <c r="AE100" s="78" t="n">
        <f aca="false">IF(AND(OR(W100="EE",W100="CE"),AD100="Simples"),3, IF(AND(OR(W100="EE",W100="CE"),AD100="Médio"),4, IF(AND(OR(W100="EE",W100="CE"),AD100="Complexo"),6, IF(AND(W100="SE",AD100="Simples"),4, IF(AND(W100="SE",AD100="Médio"),5, IF(AND(W100="SE",AD100="Complexo"),7,0))))))</f>
        <v>0</v>
      </c>
      <c r="AF100" s="78" t="n">
        <f aca="false">IF(AND(W100="ALI",AC100="Simples"),7, IF(AND(W100="ALI",AC100="Médio"),10, IF(AND(W100="ALI",AC100="Complexo"),15, IF(AND(W100="AIE",AC100="Simples"),5, IF(AND(W100="AIE",AC100="Médio"),7, IF(AND(W100="AIE",AC100="Complexo"),10,0))))))</f>
        <v>0</v>
      </c>
      <c r="AG100" s="81" t="n">
        <f aca="false">IF(T100="OK",Q100,( IF(U100&lt;&gt;"Manutenção em interface",IF(U100&lt;&gt;"Desenv., Manutenção e Publicação de Páginas Estáticas",(AE100+AF100)*V100,V100),V100)))</f>
        <v>0</v>
      </c>
      <c r="AH100" s="70"/>
      <c r="AJ100" s="70"/>
      <c r="AL100" s="70"/>
      <c r="AM100" s="70" t="str">
        <f aca="false">IF(AG100=0,"",IF(AG100=Q100,"OK","Divergente"))</f>
        <v/>
      </c>
    </row>
    <row r="101" s="79" customFormat="true" ht="14" hidden="false" customHeight="false" outlineLevel="0" collapsed="false">
      <c r="A101" s="67"/>
      <c r="B101" s="68"/>
      <c r="C101" s="69" t="n">
        <f aca="false">IF(B101&lt;&gt;"",VLOOKUP(B101,'Tipo Projeto'!$A$3:$B$35,2,0),0)</f>
        <v>0</v>
      </c>
      <c r="D101" s="70"/>
      <c r="E101" s="70"/>
      <c r="F101" s="71"/>
      <c r="G101" s="70"/>
      <c r="H101" s="72"/>
      <c r="I101" s="73"/>
      <c r="J101" s="74"/>
      <c r="K101" s="75"/>
      <c r="L101" s="76" t="str">
        <f aca="false">IF(G101="EE",IF(OR(AND(OR(J101=1,J101=0),H101&gt;0,H101&lt;5),AND(OR(J101=1,J101=0),H101&gt;4,H101&lt;16),AND(J101=2,H101&gt;0,H101&lt;5)),"Simples",IF(OR(AND(OR(J101=1,J101=0),H101&gt;15),AND(J101=2,H101&gt;4,H101&lt;16),AND(J101&gt;2,H101&gt;0,H101&lt;5)),"Médio",IF(OR(AND(J101=2,H101&gt;15),AND(J101&gt;2,H101&gt;4,H101&lt;16),AND(J101&gt;2,H101&gt;15)),"Complexo",""))), IF(OR(G101="CE",G101="SE"),IF(OR(AND(OR(J101=1,J101=0),H101&gt;0,H101&lt;6),AND(OR(J101=1,J101=0),H101&gt;5,H101&lt;20),AND(J101&gt;1,J101&lt;4,H101&gt;0,H101&lt;6)),"Simples",IF(OR(AND(OR(J101=1,J101=0),H101&gt;19),AND(J101&gt;1,J101&lt;4,H101&gt;5,H101&lt;20),AND(J101&gt;3,H101&gt;0,H101&lt;6)),"Médio",IF(OR(AND(J101&gt;1,J101&lt;4,H101&gt;19),AND(J101&gt;3,H101&gt;5,H101&lt;20),AND(J101&gt;3,H101&gt;19)),"Complexo",""))),""))</f>
        <v/>
      </c>
      <c r="M101" s="71" t="str">
        <f aca="false">IF(G101="ALI",IF(OR(AND(OR(J101=1,J101=0),H101&gt;0,H101&lt;20),AND(OR(J101=1,J101=0),H101&gt;19,H101&lt;51),AND(J101&gt;1,J101&lt;6,H101&gt;0,H101&lt;20)),"Simples",IF(OR(AND(OR(J101=1,J101=0),H101&gt;50),AND(J101&gt;1,J101&lt;6,H101&gt;19,H101&lt;51),AND(J101&gt;5,H101&gt;0,H101&lt;20)),"Médio",IF(OR(AND(J101&gt;1,J101&lt;6,H101&gt;50),AND(J101&gt;5,H101&gt;19,H101&lt;51),AND(J101&gt;5,H101&gt;50)),"Complexo",""))), IF(G101="AIE",IF(OR(AND(OR(J101=1, J101=0),H101&gt;0,H101&lt;20),AND(OR(J101=1, J101=0),H101&gt;19,H101&lt;51),AND(J101&gt;1,J101&lt;6,H101&gt;0,H101&lt;20)),"Simples",IF(OR(AND(OR(J101=1, J101=0),H101&gt;50),AND(J101&gt;1,J101&lt;6,H101&gt;19,H101&lt;51),AND(J101&gt;5,H101&gt;0,H101&lt;20)),"Médio",IF(OR(AND(J101&gt;1,J101&lt;6,H101&gt;50),AND(J101&gt;5,H101&gt;19,H101&lt;51),AND(J101&gt;5,H101&gt;50)),"Complexo",""))),""))</f>
        <v/>
      </c>
      <c r="N101" s="77" t="str">
        <f aca="false">IF(L101="",M101,IF(M101="",L101,""))</f>
        <v/>
      </c>
      <c r="O101" s="78" t="n">
        <f aca="false">IF(AND(OR(G101="EE",G101="CE"),N101="Simples"),3, IF(AND(OR(G101="EE",G101="CE"),N101="Médio"),4, IF(AND(OR(G101="EE",G101="CE"),N101="Complexo"),6, IF(AND(G101="SE",N101="Simples"),4, IF(AND(G101="SE",N101="Médio"),5, IF(AND(G101="SE",N101="Complexo"),7,0))))))</f>
        <v>0</v>
      </c>
      <c r="P101" s="78" t="n">
        <f aca="false">IF(AND(G101="ALI",M101="Simples"),7, IF(AND(G101="ALI",M101="Médio"),10, IF(AND(G101="ALI",M101="Complexo"),15, IF(AND(G101="AIE",M101="Simples"),5, IF(AND(G101="AIE",M101="Médio"),7, IF(AND(G101="AIE",M101="Complexo"),10,0))))))</f>
        <v>0</v>
      </c>
      <c r="Q101" s="77" t="n">
        <f aca="false">IF(B101&lt;&gt;"Manutenção em interface",IF(B101&lt;&gt;"Desenv., Manutenção e Publicação de Páginas Estáticas",(O101+P101)*C101,C101),C101)</f>
        <v>0</v>
      </c>
      <c r="R101" s="70"/>
      <c r="T101" s="80"/>
      <c r="U101" s="68"/>
      <c r="V101" s="69" t="n">
        <f aca="false">IF(U101&lt;&gt;"",VLOOKUP(U101,'Tipo Projeto'!$A$3:$B$35,2,0),0)</f>
        <v>0</v>
      </c>
      <c r="W101" s="70"/>
      <c r="X101" s="72"/>
      <c r="Y101" s="73"/>
      <c r="Z101" s="74"/>
      <c r="AA101" s="75"/>
      <c r="AB101" s="76" t="str">
        <f aca="false">IF(W101="EE",IF(OR(AND(OR(Z101=1,Z101=0),X101&gt;0,X101&lt;5),AND(OR(Z101=1,Z101=0),X101&gt;4,X101&lt;16),AND(Z101=2,X101&gt;0,X101&lt;5)),"Simples",IF(OR(AND(OR(Z101=1,Z101=0),X101&gt;15),AND(Z101=2,X101&gt;4,X101&lt;16),AND(Z101&gt;2,X101&gt;0,X101&lt;5)),"Médio",IF(OR(AND(Z101=2,X101&gt;15),AND(Z101&gt;2,X101&gt;4,X101&lt;16),AND(Z101&gt;2,X101&gt;15)),"Complexo",""))), IF(OR(W101="CE",W101="SE"),IF(OR(AND(OR(Z101=1,Z101=0),X101&gt;0,X101&lt;6),AND(OR(Z101=1,Z101=0),X101&gt;5,X101&lt;20),AND(Z101&gt;1,Z101&lt;4,X101&gt;0,X101&lt;6)),"Simples",IF(OR(AND(OR(Z101=1,Z101=0),X101&gt;19),AND(Z101&gt;1,Z101&lt;4,X101&gt;5,X101&lt;20),AND(Z101&gt;3,X101&gt;0,X101&lt;6)),"Médio",IF(OR(AND(Z101&gt;1,Z101&lt;4,X101&gt;19),AND(Z101&gt;3,X101&gt;5,X101&lt;20),AND(Z101&gt;3,X101&gt;19)),"Complexo",""))),""))</f>
        <v/>
      </c>
      <c r="AC101" s="71" t="str">
        <f aca="false">IF(W101="ALI",IF(OR(AND(OR(Z101=1,Z101=0),X101&gt;0,X101&lt;20),AND(OR(Z101=1,Z101=0),X101&gt;19,X101&lt;51),AND(Z101&gt;1,Z101&lt;6,X101&gt;0,X101&lt;20)),"Simples",IF(OR(AND(OR(Z101=1,Z101=0),X101&gt;50),AND(Z101&gt;1,Z101&lt;6,X101&gt;19,X101&lt;51),AND(Z101&gt;5,X101&gt;0,X101&lt;20)),"Médio",IF(OR(AND(Z101&gt;1,Z101&lt;6,X101&gt;50),AND(Z101&gt;5,X101&gt;19,X101&lt;51),AND(Z101&gt;5,X101&gt;50)),"Complexo",""))), IF(W101="AIE",IF(OR(AND(OR(Z101=1, Z101=0),X101&gt;0,X101&lt;20),AND(OR(Z101=1, Z101=0),X101&gt;19,X101&lt;51),AND(Z101&gt;1,Z101&lt;6,X101&gt;0,X101&lt;20)),"Simples",IF(OR(AND(OR(Z101=1, Z101=0),X101&gt;50),AND(Z101&gt;1,Z101&lt;6,X101&gt;19,X101&lt;51),AND(Z101&gt;5,X101&gt;0,X101&lt;20)),"Médio",IF(OR(AND(Z101&gt;1,Z101&lt;6,X101&gt;50),AND(Z101&gt;5,X101&gt;19,X101&lt;51),AND(Z101&gt;5,X101&gt;50)),"Complexo",""))),""))</f>
        <v/>
      </c>
      <c r="AD101" s="77" t="str">
        <f aca="false">IF(AB101="",AC101,IF(AC101="",AB101,""))</f>
        <v/>
      </c>
      <c r="AE101" s="78" t="n">
        <f aca="false">IF(AND(OR(W101="EE",W101="CE"),AD101="Simples"),3, IF(AND(OR(W101="EE",W101="CE"),AD101="Médio"),4, IF(AND(OR(W101="EE",W101="CE"),AD101="Complexo"),6, IF(AND(W101="SE",AD101="Simples"),4, IF(AND(W101="SE",AD101="Médio"),5, IF(AND(W101="SE",AD101="Complexo"),7,0))))))</f>
        <v>0</v>
      </c>
      <c r="AF101" s="78" t="n">
        <f aca="false">IF(AND(W101="ALI",AC101="Simples"),7, IF(AND(W101="ALI",AC101="Médio"),10, IF(AND(W101="ALI",AC101="Complexo"),15, IF(AND(W101="AIE",AC101="Simples"),5, IF(AND(W101="AIE",AC101="Médio"),7, IF(AND(W101="AIE",AC101="Complexo"),10,0))))))</f>
        <v>0</v>
      </c>
      <c r="AG101" s="81" t="n">
        <f aca="false">IF(T101="OK",Q101,( IF(U101&lt;&gt;"Manutenção em interface",IF(U101&lt;&gt;"Desenv., Manutenção e Publicação de Páginas Estáticas",(AE101+AF101)*V101,V101),V101)))</f>
        <v>0</v>
      </c>
      <c r="AH101" s="70"/>
      <c r="AJ101" s="70"/>
      <c r="AL101" s="70"/>
      <c r="AM101" s="70" t="str">
        <f aca="false">IF(AG101=0,"",IF(AG101=Q101,"OK","Divergente"))</f>
        <v/>
      </c>
    </row>
    <row r="102" s="79" customFormat="true" ht="14" hidden="false" customHeight="false" outlineLevel="0" collapsed="false">
      <c r="A102" s="67"/>
      <c r="B102" s="68"/>
      <c r="C102" s="69" t="n">
        <f aca="false">IF(B102&lt;&gt;"",VLOOKUP(B102,'Tipo Projeto'!$A$3:$B$35,2,0),0)</f>
        <v>0</v>
      </c>
      <c r="D102" s="70"/>
      <c r="E102" s="70"/>
      <c r="F102" s="71"/>
      <c r="G102" s="70"/>
      <c r="H102" s="72"/>
      <c r="I102" s="73"/>
      <c r="J102" s="74"/>
      <c r="K102" s="75"/>
      <c r="L102" s="76" t="str">
        <f aca="false">IF(G102="EE",IF(OR(AND(OR(J102=1,J102=0),H102&gt;0,H102&lt;5),AND(OR(J102=1,J102=0),H102&gt;4,H102&lt;16),AND(J102=2,H102&gt;0,H102&lt;5)),"Simples",IF(OR(AND(OR(J102=1,J102=0),H102&gt;15),AND(J102=2,H102&gt;4,H102&lt;16),AND(J102&gt;2,H102&gt;0,H102&lt;5)),"Médio",IF(OR(AND(J102=2,H102&gt;15),AND(J102&gt;2,H102&gt;4,H102&lt;16),AND(J102&gt;2,H102&gt;15)),"Complexo",""))), IF(OR(G102="CE",G102="SE"),IF(OR(AND(OR(J102=1,J102=0),H102&gt;0,H102&lt;6),AND(OR(J102=1,J102=0),H102&gt;5,H102&lt;20),AND(J102&gt;1,J102&lt;4,H102&gt;0,H102&lt;6)),"Simples",IF(OR(AND(OR(J102=1,J102=0),H102&gt;19),AND(J102&gt;1,J102&lt;4,H102&gt;5,H102&lt;20),AND(J102&gt;3,H102&gt;0,H102&lt;6)),"Médio",IF(OR(AND(J102&gt;1,J102&lt;4,H102&gt;19),AND(J102&gt;3,H102&gt;5,H102&lt;20),AND(J102&gt;3,H102&gt;19)),"Complexo",""))),""))</f>
        <v/>
      </c>
      <c r="M102" s="71" t="str">
        <f aca="false">IF(G102="ALI",IF(OR(AND(OR(J102=1,J102=0),H102&gt;0,H102&lt;20),AND(OR(J102=1,J102=0),H102&gt;19,H102&lt;51),AND(J102&gt;1,J102&lt;6,H102&gt;0,H102&lt;20)),"Simples",IF(OR(AND(OR(J102=1,J102=0),H102&gt;50),AND(J102&gt;1,J102&lt;6,H102&gt;19,H102&lt;51),AND(J102&gt;5,H102&gt;0,H102&lt;20)),"Médio",IF(OR(AND(J102&gt;1,J102&lt;6,H102&gt;50),AND(J102&gt;5,H102&gt;19,H102&lt;51),AND(J102&gt;5,H102&gt;50)),"Complexo",""))), IF(G102="AIE",IF(OR(AND(OR(J102=1, J102=0),H102&gt;0,H102&lt;20),AND(OR(J102=1, J102=0),H102&gt;19,H102&lt;51),AND(J102&gt;1,J102&lt;6,H102&gt;0,H102&lt;20)),"Simples",IF(OR(AND(OR(J102=1, J102=0),H102&gt;50),AND(J102&gt;1,J102&lt;6,H102&gt;19,H102&lt;51),AND(J102&gt;5,H102&gt;0,H102&lt;20)),"Médio",IF(OR(AND(J102&gt;1,J102&lt;6,H102&gt;50),AND(J102&gt;5,H102&gt;19,H102&lt;51),AND(J102&gt;5,H102&gt;50)),"Complexo",""))),""))</f>
        <v/>
      </c>
      <c r="N102" s="77" t="str">
        <f aca="false">IF(L102="",M102,IF(M102="",L102,""))</f>
        <v/>
      </c>
      <c r="O102" s="78" t="n">
        <f aca="false">IF(AND(OR(G102="EE",G102="CE"),N102="Simples"),3, IF(AND(OR(G102="EE",G102="CE"),N102="Médio"),4, IF(AND(OR(G102="EE",G102="CE"),N102="Complexo"),6, IF(AND(G102="SE",N102="Simples"),4, IF(AND(G102="SE",N102="Médio"),5, IF(AND(G102="SE",N102="Complexo"),7,0))))))</f>
        <v>0</v>
      </c>
      <c r="P102" s="78" t="n">
        <f aca="false">IF(AND(G102="ALI",M102="Simples"),7, IF(AND(G102="ALI",M102="Médio"),10, IF(AND(G102="ALI",M102="Complexo"),15, IF(AND(G102="AIE",M102="Simples"),5, IF(AND(G102="AIE",M102="Médio"),7, IF(AND(G102="AIE",M102="Complexo"),10,0))))))</f>
        <v>0</v>
      </c>
      <c r="Q102" s="77" t="n">
        <f aca="false">IF(B102&lt;&gt;"Manutenção em interface",IF(B102&lt;&gt;"Desenv., Manutenção e Publicação de Páginas Estáticas",(O102+P102)*C102,C102),C102)</f>
        <v>0</v>
      </c>
      <c r="R102" s="70"/>
      <c r="T102" s="80"/>
      <c r="U102" s="68"/>
      <c r="V102" s="69" t="n">
        <f aca="false">IF(U102&lt;&gt;"",VLOOKUP(U102,'Tipo Projeto'!$A$3:$B$35,2,0),0)</f>
        <v>0</v>
      </c>
      <c r="W102" s="70"/>
      <c r="X102" s="72"/>
      <c r="Y102" s="73"/>
      <c r="Z102" s="74"/>
      <c r="AA102" s="75"/>
      <c r="AB102" s="76" t="str">
        <f aca="false">IF(W102="EE",IF(OR(AND(OR(Z102=1,Z102=0),X102&gt;0,X102&lt;5),AND(OR(Z102=1,Z102=0),X102&gt;4,X102&lt;16),AND(Z102=2,X102&gt;0,X102&lt;5)),"Simples",IF(OR(AND(OR(Z102=1,Z102=0),X102&gt;15),AND(Z102=2,X102&gt;4,X102&lt;16),AND(Z102&gt;2,X102&gt;0,X102&lt;5)),"Médio",IF(OR(AND(Z102=2,X102&gt;15),AND(Z102&gt;2,X102&gt;4,X102&lt;16),AND(Z102&gt;2,X102&gt;15)),"Complexo",""))), IF(OR(W102="CE",W102="SE"),IF(OR(AND(OR(Z102=1,Z102=0),X102&gt;0,X102&lt;6),AND(OR(Z102=1,Z102=0),X102&gt;5,X102&lt;20),AND(Z102&gt;1,Z102&lt;4,X102&gt;0,X102&lt;6)),"Simples",IF(OR(AND(OR(Z102=1,Z102=0),X102&gt;19),AND(Z102&gt;1,Z102&lt;4,X102&gt;5,X102&lt;20),AND(Z102&gt;3,X102&gt;0,X102&lt;6)),"Médio",IF(OR(AND(Z102&gt;1,Z102&lt;4,X102&gt;19),AND(Z102&gt;3,X102&gt;5,X102&lt;20),AND(Z102&gt;3,X102&gt;19)),"Complexo",""))),""))</f>
        <v/>
      </c>
      <c r="AC102" s="71" t="str">
        <f aca="false">IF(W102="ALI",IF(OR(AND(OR(Z102=1,Z102=0),X102&gt;0,X102&lt;20),AND(OR(Z102=1,Z102=0),X102&gt;19,X102&lt;51),AND(Z102&gt;1,Z102&lt;6,X102&gt;0,X102&lt;20)),"Simples",IF(OR(AND(OR(Z102=1,Z102=0),X102&gt;50),AND(Z102&gt;1,Z102&lt;6,X102&gt;19,X102&lt;51),AND(Z102&gt;5,X102&gt;0,X102&lt;20)),"Médio",IF(OR(AND(Z102&gt;1,Z102&lt;6,X102&gt;50),AND(Z102&gt;5,X102&gt;19,X102&lt;51),AND(Z102&gt;5,X102&gt;50)),"Complexo",""))), IF(W102="AIE",IF(OR(AND(OR(Z102=1, Z102=0),X102&gt;0,X102&lt;20),AND(OR(Z102=1, Z102=0),X102&gt;19,X102&lt;51),AND(Z102&gt;1,Z102&lt;6,X102&gt;0,X102&lt;20)),"Simples",IF(OR(AND(OR(Z102=1, Z102=0),X102&gt;50),AND(Z102&gt;1,Z102&lt;6,X102&gt;19,X102&lt;51),AND(Z102&gt;5,X102&gt;0,X102&lt;20)),"Médio",IF(OR(AND(Z102&gt;1,Z102&lt;6,X102&gt;50),AND(Z102&gt;5,X102&gt;19,X102&lt;51),AND(Z102&gt;5,X102&gt;50)),"Complexo",""))),""))</f>
        <v/>
      </c>
      <c r="AD102" s="77" t="str">
        <f aca="false">IF(AB102="",AC102,IF(AC102="",AB102,""))</f>
        <v/>
      </c>
      <c r="AE102" s="78" t="n">
        <f aca="false">IF(AND(OR(W102="EE",W102="CE"),AD102="Simples"),3, IF(AND(OR(W102="EE",W102="CE"),AD102="Médio"),4, IF(AND(OR(W102="EE",W102="CE"),AD102="Complexo"),6, IF(AND(W102="SE",AD102="Simples"),4, IF(AND(W102="SE",AD102="Médio"),5, IF(AND(W102="SE",AD102="Complexo"),7,0))))))</f>
        <v>0</v>
      </c>
      <c r="AF102" s="78" t="n">
        <f aca="false">IF(AND(W102="ALI",AC102="Simples"),7, IF(AND(W102="ALI",AC102="Médio"),10, IF(AND(W102="ALI",AC102="Complexo"),15, IF(AND(W102="AIE",AC102="Simples"),5, IF(AND(W102="AIE",AC102="Médio"),7, IF(AND(W102="AIE",AC102="Complexo"),10,0))))))</f>
        <v>0</v>
      </c>
      <c r="AG102" s="81" t="n">
        <f aca="false">IF(T102="OK",Q102,( IF(U102&lt;&gt;"Manutenção em interface",IF(U102&lt;&gt;"Desenv., Manutenção e Publicação de Páginas Estáticas",(AE102+AF102)*V102,V102),V102)))</f>
        <v>0</v>
      </c>
      <c r="AH102" s="70"/>
      <c r="AJ102" s="70"/>
      <c r="AL102" s="70"/>
      <c r="AM102" s="70" t="str">
        <f aca="false">IF(AG102=0,"",IF(AG102=Q102,"OK","Divergente"))</f>
        <v/>
      </c>
    </row>
    <row r="103" s="79" customFormat="true" ht="14" hidden="false" customHeight="false" outlineLevel="0" collapsed="false">
      <c r="A103" s="67"/>
      <c r="B103" s="68"/>
      <c r="C103" s="69" t="n">
        <f aca="false">IF(B103&lt;&gt;"",VLOOKUP(B103,'Tipo Projeto'!$A$3:$B$35,2,0),0)</f>
        <v>0</v>
      </c>
      <c r="D103" s="70"/>
      <c r="E103" s="70"/>
      <c r="F103" s="71"/>
      <c r="G103" s="70"/>
      <c r="H103" s="72"/>
      <c r="I103" s="73"/>
      <c r="J103" s="74"/>
      <c r="K103" s="75"/>
      <c r="L103" s="76" t="str">
        <f aca="false">IF(G103="EE",IF(OR(AND(OR(J103=1,J103=0),H103&gt;0,H103&lt;5),AND(OR(J103=1,J103=0),H103&gt;4,H103&lt;16),AND(J103=2,H103&gt;0,H103&lt;5)),"Simples",IF(OR(AND(OR(J103=1,J103=0),H103&gt;15),AND(J103=2,H103&gt;4,H103&lt;16),AND(J103&gt;2,H103&gt;0,H103&lt;5)),"Médio",IF(OR(AND(J103=2,H103&gt;15),AND(J103&gt;2,H103&gt;4,H103&lt;16),AND(J103&gt;2,H103&gt;15)),"Complexo",""))), IF(OR(G103="CE",G103="SE"),IF(OR(AND(OR(J103=1,J103=0),H103&gt;0,H103&lt;6),AND(OR(J103=1,J103=0),H103&gt;5,H103&lt;20),AND(J103&gt;1,J103&lt;4,H103&gt;0,H103&lt;6)),"Simples",IF(OR(AND(OR(J103=1,J103=0),H103&gt;19),AND(J103&gt;1,J103&lt;4,H103&gt;5,H103&lt;20),AND(J103&gt;3,H103&gt;0,H103&lt;6)),"Médio",IF(OR(AND(J103&gt;1,J103&lt;4,H103&gt;19),AND(J103&gt;3,H103&gt;5,H103&lt;20),AND(J103&gt;3,H103&gt;19)),"Complexo",""))),""))</f>
        <v/>
      </c>
      <c r="M103" s="71" t="str">
        <f aca="false">IF(G103="ALI",IF(OR(AND(OR(J103=1,J103=0),H103&gt;0,H103&lt;20),AND(OR(J103=1,J103=0),H103&gt;19,H103&lt;51),AND(J103&gt;1,J103&lt;6,H103&gt;0,H103&lt;20)),"Simples",IF(OR(AND(OR(J103=1,J103=0),H103&gt;50),AND(J103&gt;1,J103&lt;6,H103&gt;19,H103&lt;51),AND(J103&gt;5,H103&gt;0,H103&lt;20)),"Médio",IF(OR(AND(J103&gt;1,J103&lt;6,H103&gt;50),AND(J103&gt;5,H103&gt;19,H103&lt;51),AND(J103&gt;5,H103&gt;50)),"Complexo",""))), IF(G103="AIE",IF(OR(AND(OR(J103=1, J103=0),H103&gt;0,H103&lt;20),AND(OR(J103=1, J103=0),H103&gt;19,H103&lt;51),AND(J103&gt;1,J103&lt;6,H103&gt;0,H103&lt;20)),"Simples",IF(OR(AND(OR(J103=1, J103=0),H103&gt;50),AND(J103&gt;1,J103&lt;6,H103&gt;19,H103&lt;51),AND(J103&gt;5,H103&gt;0,H103&lt;20)),"Médio",IF(OR(AND(J103&gt;1,J103&lt;6,H103&gt;50),AND(J103&gt;5,H103&gt;19,H103&lt;51),AND(J103&gt;5,H103&gt;50)),"Complexo",""))),""))</f>
        <v/>
      </c>
      <c r="N103" s="77" t="str">
        <f aca="false">IF(L103="",M103,IF(M103="",L103,""))</f>
        <v/>
      </c>
      <c r="O103" s="78" t="n">
        <f aca="false">IF(AND(OR(G103="EE",G103="CE"),N103="Simples"),3, IF(AND(OR(G103="EE",G103="CE"),N103="Médio"),4, IF(AND(OR(G103="EE",G103="CE"),N103="Complexo"),6, IF(AND(G103="SE",N103="Simples"),4, IF(AND(G103="SE",N103="Médio"),5, IF(AND(G103="SE",N103="Complexo"),7,0))))))</f>
        <v>0</v>
      </c>
      <c r="P103" s="78" t="n">
        <f aca="false">IF(AND(G103="ALI",M103="Simples"),7, IF(AND(G103="ALI",M103="Médio"),10, IF(AND(G103="ALI",M103="Complexo"),15, IF(AND(G103="AIE",M103="Simples"),5, IF(AND(G103="AIE",M103="Médio"),7, IF(AND(G103="AIE",M103="Complexo"),10,0))))))</f>
        <v>0</v>
      </c>
      <c r="Q103" s="77" t="n">
        <f aca="false">IF(B103&lt;&gt;"Manutenção em interface",IF(B103&lt;&gt;"Desenv., Manutenção e Publicação de Páginas Estáticas",(O103+P103)*C103,C103),C103)</f>
        <v>0</v>
      </c>
      <c r="R103" s="70"/>
      <c r="T103" s="80"/>
      <c r="U103" s="68"/>
      <c r="V103" s="69" t="n">
        <f aca="false">IF(U103&lt;&gt;"",VLOOKUP(U103,'Tipo Projeto'!$A$3:$B$35,2,0),0)</f>
        <v>0</v>
      </c>
      <c r="W103" s="70"/>
      <c r="X103" s="72"/>
      <c r="Y103" s="73"/>
      <c r="Z103" s="74"/>
      <c r="AA103" s="75"/>
      <c r="AB103" s="76" t="str">
        <f aca="false">IF(W103="EE",IF(OR(AND(OR(Z103=1,Z103=0),X103&gt;0,X103&lt;5),AND(OR(Z103=1,Z103=0),X103&gt;4,X103&lt;16),AND(Z103=2,X103&gt;0,X103&lt;5)),"Simples",IF(OR(AND(OR(Z103=1,Z103=0),X103&gt;15),AND(Z103=2,X103&gt;4,X103&lt;16),AND(Z103&gt;2,X103&gt;0,X103&lt;5)),"Médio",IF(OR(AND(Z103=2,X103&gt;15),AND(Z103&gt;2,X103&gt;4,X103&lt;16),AND(Z103&gt;2,X103&gt;15)),"Complexo",""))), IF(OR(W103="CE",W103="SE"),IF(OR(AND(OR(Z103=1,Z103=0),X103&gt;0,X103&lt;6),AND(OR(Z103=1,Z103=0),X103&gt;5,X103&lt;20),AND(Z103&gt;1,Z103&lt;4,X103&gt;0,X103&lt;6)),"Simples",IF(OR(AND(OR(Z103=1,Z103=0),X103&gt;19),AND(Z103&gt;1,Z103&lt;4,X103&gt;5,X103&lt;20),AND(Z103&gt;3,X103&gt;0,X103&lt;6)),"Médio",IF(OR(AND(Z103&gt;1,Z103&lt;4,X103&gt;19),AND(Z103&gt;3,X103&gt;5,X103&lt;20),AND(Z103&gt;3,X103&gt;19)),"Complexo",""))),""))</f>
        <v/>
      </c>
      <c r="AC103" s="71" t="str">
        <f aca="false">IF(W103="ALI",IF(OR(AND(OR(Z103=1,Z103=0),X103&gt;0,X103&lt;20),AND(OR(Z103=1,Z103=0),X103&gt;19,X103&lt;51),AND(Z103&gt;1,Z103&lt;6,X103&gt;0,X103&lt;20)),"Simples",IF(OR(AND(OR(Z103=1,Z103=0),X103&gt;50),AND(Z103&gt;1,Z103&lt;6,X103&gt;19,X103&lt;51),AND(Z103&gt;5,X103&gt;0,X103&lt;20)),"Médio",IF(OR(AND(Z103&gt;1,Z103&lt;6,X103&gt;50),AND(Z103&gt;5,X103&gt;19,X103&lt;51),AND(Z103&gt;5,X103&gt;50)),"Complexo",""))), IF(W103="AIE",IF(OR(AND(OR(Z103=1, Z103=0),X103&gt;0,X103&lt;20),AND(OR(Z103=1, Z103=0),X103&gt;19,X103&lt;51),AND(Z103&gt;1,Z103&lt;6,X103&gt;0,X103&lt;20)),"Simples",IF(OR(AND(OR(Z103=1, Z103=0),X103&gt;50),AND(Z103&gt;1,Z103&lt;6,X103&gt;19,X103&lt;51),AND(Z103&gt;5,X103&gt;0,X103&lt;20)),"Médio",IF(OR(AND(Z103&gt;1,Z103&lt;6,X103&gt;50),AND(Z103&gt;5,X103&gt;19,X103&lt;51),AND(Z103&gt;5,X103&gt;50)),"Complexo",""))),""))</f>
        <v/>
      </c>
      <c r="AD103" s="77" t="str">
        <f aca="false">IF(AB103="",AC103,IF(AC103="",AB103,""))</f>
        <v/>
      </c>
      <c r="AE103" s="78" t="n">
        <f aca="false">IF(AND(OR(W103="EE",W103="CE"),AD103="Simples"),3, IF(AND(OR(W103="EE",W103="CE"),AD103="Médio"),4, IF(AND(OR(W103="EE",W103="CE"),AD103="Complexo"),6, IF(AND(W103="SE",AD103="Simples"),4, IF(AND(W103="SE",AD103="Médio"),5, IF(AND(W103="SE",AD103="Complexo"),7,0))))))</f>
        <v>0</v>
      </c>
      <c r="AF103" s="78" t="n">
        <f aca="false">IF(AND(W103="ALI",AC103="Simples"),7, IF(AND(W103="ALI",AC103="Médio"),10, IF(AND(W103="ALI",AC103="Complexo"),15, IF(AND(W103="AIE",AC103="Simples"),5, IF(AND(W103="AIE",AC103="Médio"),7, IF(AND(W103="AIE",AC103="Complexo"),10,0))))))</f>
        <v>0</v>
      </c>
      <c r="AG103" s="81" t="n">
        <f aca="false">IF(T103="OK",Q103,( IF(U103&lt;&gt;"Manutenção em interface",IF(U103&lt;&gt;"Desenv., Manutenção e Publicação de Páginas Estáticas",(AE103+AF103)*V103,V103),V103)))</f>
        <v>0</v>
      </c>
      <c r="AH103" s="70"/>
      <c r="AJ103" s="70"/>
      <c r="AL103" s="70"/>
      <c r="AM103" s="70" t="str">
        <f aca="false">IF(AG103=0,"",IF(AG103=Q103,"OK","Divergente"))</f>
        <v/>
      </c>
    </row>
    <row r="104" s="79" customFormat="true" ht="14" hidden="false" customHeight="false" outlineLevel="0" collapsed="false">
      <c r="A104" s="67"/>
      <c r="B104" s="68"/>
      <c r="C104" s="69" t="n">
        <f aca="false">IF(B104&lt;&gt;"",VLOOKUP(B104,'Tipo Projeto'!$A$3:$B$35,2,0),0)</f>
        <v>0</v>
      </c>
      <c r="D104" s="70"/>
      <c r="E104" s="70"/>
      <c r="F104" s="71"/>
      <c r="G104" s="70"/>
      <c r="H104" s="72"/>
      <c r="I104" s="73"/>
      <c r="J104" s="74"/>
      <c r="K104" s="75"/>
      <c r="L104" s="76" t="str">
        <f aca="false">IF(G104="EE",IF(OR(AND(OR(J104=1,J104=0),H104&gt;0,H104&lt;5),AND(OR(J104=1,J104=0),H104&gt;4,H104&lt;16),AND(J104=2,H104&gt;0,H104&lt;5)),"Simples",IF(OR(AND(OR(J104=1,J104=0),H104&gt;15),AND(J104=2,H104&gt;4,H104&lt;16),AND(J104&gt;2,H104&gt;0,H104&lt;5)),"Médio",IF(OR(AND(J104=2,H104&gt;15),AND(J104&gt;2,H104&gt;4,H104&lt;16),AND(J104&gt;2,H104&gt;15)),"Complexo",""))), IF(OR(G104="CE",G104="SE"),IF(OR(AND(OR(J104=1,J104=0),H104&gt;0,H104&lt;6),AND(OR(J104=1,J104=0),H104&gt;5,H104&lt;20),AND(J104&gt;1,J104&lt;4,H104&gt;0,H104&lt;6)),"Simples",IF(OR(AND(OR(J104=1,J104=0),H104&gt;19),AND(J104&gt;1,J104&lt;4,H104&gt;5,H104&lt;20),AND(J104&gt;3,H104&gt;0,H104&lt;6)),"Médio",IF(OR(AND(J104&gt;1,J104&lt;4,H104&gt;19),AND(J104&gt;3,H104&gt;5,H104&lt;20),AND(J104&gt;3,H104&gt;19)),"Complexo",""))),""))</f>
        <v/>
      </c>
      <c r="M104" s="71" t="str">
        <f aca="false">IF(G104="ALI",IF(OR(AND(OR(J104=1,J104=0),H104&gt;0,H104&lt;20),AND(OR(J104=1,J104=0),H104&gt;19,H104&lt;51),AND(J104&gt;1,J104&lt;6,H104&gt;0,H104&lt;20)),"Simples",IF(OR(AND(OR(J104=1,J104=0),H104&gt;50),AND(J104&gt;1,J104&lt;6,H104&gt;19,H104&lt;51),AND(J104&gt;5,H104&gt;0,H104&lt;20)),"Médio",IF(OR(AND(J104&gt;1,J104&lt;6,H104&gt;50),AND(J104&gt;5,H104&gt;19,H104&lt;51),AND(J104&gt;5,H104&gt;50)),"Complexo",""))), IF(G104="AIE",IF(OR(AND(OR(J104=1, J104=0),H104&gt;0,H104&lt;20),AND(OR(J104=1, J104=0),H104&gt;19,H104&lt;51),AND(J104&gt;1,J104&lt;6,H104&gt;0,H104&lt;20)),"Simples",IF(OR(AND(OR(J104=1, J104=0),H104&gt;50),AND(J104&gt;1,J104&lt;6,H104&gt;19,H104&lt;51),AND(J104&gt;5,H104&gt;0,H104&lt;20)),"Médio",IF(OR(AND(J104&gt;1,J104&lt;6,H104&gt;50),AND(J104&gt;5,H104&gt;19,H104&lt;51),AND(J104&gt;5,H104&gt;50)),"Complexo",""))),""))</f>
        <v/>
      </c>
      <c r="N104" s="77" t="str">
        <f aca="false">IF(L104="",M104,IF(M104="",L104,""))</f>
        <v/>
      </c>
      <c r="O104" s="78" t="n">
        <f aca="false">IF(AND(OR(G104="EE",G104="CE"),N104="Simples"),3, IF(AND(OR(G104="EE",G104="CE"),N104="Médio"),4, IF(AND(OR(G104="EE",G104="CE"),N104="Complexo"),6, IF(AND(G104="SE",N104="Simples"),4, IF(AND(G104="SE",N104="Médio"),5, IF(AND(G104="SE",N104="Complexo"),7,0))))))</f>
        <v>0</v>
      </c>
      <c r="P104" s="78" t="n">
        <f aca="false">IF(AND(G104="ALI",M104="Simples"),7, IF(AND(G104="ALI",M104="Médio"),10, IF(AND(G104="ALI",M104="Complexo"),15, IF(AND(G104="AIE",M104="Simples"),5, IF(AND(G104="AIE",M104="Médio"),7, IF(AND(G104="AIE",M104="Complexo"),10,0))))))</f>
        <v>0</v>
      </c>
      <c r="Q104" s="77" t="n">
        <f aca="false">IF(B104&lt;&gt;"Manutenção em interface",IF(B104&lt;&gt;"Desenv., Manutenção e Publicação de Páginas Estáticas",(O104+P104)*C104,C104),C104)</f>
        <v>0</v>
      </c>
      <c r="R104" s="70"/>
      <c r="T104" s="80"/>
      <c r="U104" s="68"/>
      <c r="V104" s="69" t="n">
        <f aca="false">IF(U104&lt;&gt;"",VLOOKUP(U104,'Tipo Projeto'!$A$3:$B$35,2,0),0)</f>
        <v>0</v>
      </c>
      <c r="W104" s="70"/>
      <c r="X104" s="72"/>
      <c r="Y104" s="73"/>
      <c r="Z104" s="74"/>
      <c r="AA104" s="75"/>
      <c r="AB104" s="76" t="str">
        <f aca="false">IF(W104="EE",IF(OR(AND(OR(Z104=1,Z104=0),X104&gt;0,X104&lt;5),AND(OR(Z104=1,Z104=0),X104&gt;4,X104&lt;16),AND(Z104=2,X104&gt;0,X104&lt;5)),"Simples",IF(OR(AND(OR(Z104=1,Z104=0),X104&gt;15),AND(Z104=2,X104&gt;4,X104&lt;16),AND(Z104&gt;2,X104&gt;0,X104&lt;5)),"Médio",IF(OR(AND(Z104=2,X104&gt;15),AND(Z104&gt;2,X104&gt;4,X104&lt;16),AND(Z104&gt;2,X104&gt;15)),"Complexo",""))), IF(OR(W104="CE",W104="SE"),IF(OR(AND(OR(Z104=1,Z104=0),X104&gt;0,X104&lt;6),AND(OR(Z104=1,Z104=0),X104&gt;5,X104&lt;20),AND(Z104&gt;1,Z104&lt;4,X104&gt;0,X104&lt;6)),"Simples",IF(OR(AND(OR(Z104=1,Z104=0),X104&gt;19),AND(Z104&gt;1,Z104&lt;4,X104&gt;5,X104&lt;20),AND(Z104&gt;3,X104&gt;0,X104&lt;6)),"Médio",IF(OR(AND(Z104&gt;1,Z104&lt;4,X104&gt;19),AND(Z104&gt;3,X104&gt;5,X104&lt;20),AND(Z104&gt;3,X104&gt;19)),"Complexo",""))),""))</f>
        <v/>
      </c>
      <c r="AC104" s="71" t="str">
        <f aca="false">IF(W104="ALI",IF(OR(AND(OR(Z104=1,Z104=0),X104&gt;0,X104&lt;20),AND(OR(Z104=1,Z104=0),X104&gt;19,X104&lt;51),AND(Z104&gt;1,Z104&lt;6,X104&gt;0,X104&lt;20)),"Simples",IF(OR(AND(OR(Z104=1,Z104=0),X104&gt;50),AND(Z104&gt;1,Z104&lt;6,X104&gt;19,X104&lt;51),AND(Z104&gt;5,X104&gt;0,X104&lt;20)),"Médio",IF(OR(AND(Z104&gt;1,Z104&lt;6,X104&gt;50),AND(Z104&gt;5,X104&gt;19,X104&lt;51),AND(Z104&gt;5,X104&gt;50)),"Complexo",""))), IF(W104="AIE",IF(OR(AND(OR(Z104=1, Z104=0),X104&gt;0,X104&lt;20),AND(OR(Z104=1, Z104=0),X104&gt;19,X104&lt;51),AND(Z104&gt;1,Z104&lt;6,X104&gt;0,X104&lt;20)),"Simples",IF(OR(AND(OR(Z104=1, Z104=0),X104&gt;50),AND(Z104&gt;1,Z104&lt;6,X104&gt;19,X104&lt;51),AND(Z104&gt;5,X104&gt;0,X104&lt;20)),"Médio",IF(OR(AND(Z104&gt;1,Z104&lt;6,X104&gt;50),AND(Z104&gt;5,X104&gt;19,X104&lt;51),AND(Z104&gt;5,X104&gt;50)),"Complexo",""))),""))</f>
        <v/>
      </c>
      <c r="AD104" s="77" t="str">
        <f aca="false">IF(AB104="",AC104,IF(AC104="",AB104,""))</f>
        <v/>
      </c>
      <c r="AE104" s="78" t="n">
        <f aca="false">IF(AND(OR(W104="EE",W104="CE"),AD104="Simples"),3, IF(AND(OR(W104="EE",W104="CE"),AD104="Médio"),4, IF(AND(OR(W104="EE",W104="CE"),AD104="Complexo"),6, IF(AND(W104="SE",AD104="Simples"),4, IF(AND(W104="SE",AD104="Médio"),5, IF(AND(W104="SE",AD104="Complexo"),7,0))))))</f>
        <v>0</v>
      </c>
      <c r="AF104" s="78" t="n">
        <f aca="false">IF(AND(W104="ALI",AC104="Simples"),7, IF(AND(W104="ALI",AC104="Médio"),10, IF(AND(W104="ALI",AC104="Complexo"),15, IF(AND(W104="AIE",AC104="Simples"),5, IF(AND(W104="AIE",AC104="Médio"),7, IF(AND(W104="AIE",AC104="Complexo"),10,0))))))</f>
        <v>0</v>
      </c>
      <c r="AG104" s="81" t="n">
        <f aca="false">IF(T104="OK",Q104,( IF(U104&lt;&gt;"Manutenção em interface",IF(U104&lt;&gt;"Desenv., Manutenção e Publicação de Páginas Estáticas",(AE104+AF104)*V104,V104),V104)))</f>
        <v>0</v>
      </c>
      <c r="AH104" s="70"/>
      <c r="AJ104" s="70"/>
      <c r="AL104" s="70"/>
      <c r="AM104" s="70" t="str">
        <f aca="false">IF(AG104=0,"",IF(AG104=Q104,"OK","Divergente"))</f>
        <v/>
      </c>
    </row>
    <row r="105" s="79" customFormat="true" ht="14" hidden="false" customHeight="false" outlineLevel="0" collapsed="false">
      <c r="A105" s="67"/>
      <c r="B105" s="68"/>
      <c r="C105" s="69" t="n">
        <f aca="false">IF(B105&lt;&gt;"",VLOOKUP(B105,'Tipo Projeto'!$A$3:$B$35,2,0),0)</f>
        <v>0</v>
      </c>
      <c r="D105" s="70"/>
      <c r="E105" s="70"/>
      <c r="F105" s="71"/>
      <c r="G105" s="70"/>
      <c r="H105" s="72"/>
      <c r="I105" s="73"/>
      <c r="J105" s="74"/>
      <c r="K105" s="75"/>
      <c r="L105" s="76" t="str">
        <f aca="false">IF(G105="EE",IF(OR(AND(OR(J105=1,J105=0),H105&gt;0,H105&lt;5),AND(OR(J105=1,J105=0),H105&gt;4,H105&lt;16),AND(J105=2,H105&gt;0,H105&lt;5)),"Simples",IF(OR(AND(OR(J105=1,J105=0),H105&gt;15),AND(J105=2,H105&gt;4,H105&lt;16),AND(J105&gt;2,H105&gt;0,H105&lt;5)),"Médio",IF(OR(AND(J105=2,H105&gt;15),AND(J105&gt;2,H105&gt;4,H105&lt;16),AND(J105&gt;2,H105&gt;15)),"Complexo",""))), IF(OR(G105="CE",G105="SE"),IF(OR(AND(OR(J105=1,J105=0),H105&gt;0,H105&lt;6),AND(OR(J105=1,J105=0),H105&gt;5,H105&lt;20),AND(J105&gt;1,J105&lt;4,H105&gt;0,H105&lt;6)),"Simples",IF(OR(AND(OR(J105=1,J105=0),H105&gt;19),AND(J105&gt;1,J105&lt;4,H105&gt;5,H105&lt;20),AND(J105&gt;3,H105&gt;0,H105&lt;6)),"Médio",IF(OR(AND(J105&gt;1,J105&lt;4,H105&gt;19),AND(J105&gt;3,H105&gt;5,H105&lt;20),AND(J105&gt;3,H105&gt;19)),"Complexo",""))),""))</f>
        <v/>
      </c>
      <c r="M105" s="71" t="str">
        <f aca="false">IF(G105="ALI",IF(OR(AND(OR(J105=1,J105=0),H105&gt;0,H105&lt;20),AND(OR(J105=1,J105=0),H105&gt;19,H105&lt;51),AND(J105&gt;1,J105&lt;6,H105&gt;0,H105&lt;20)),"Simples",IF(OR(AND(OR(J105=1,J105=0),H105&gt;50),AND(J105&gt;1,J105&lt;6,H105&gt;19,H105&lt;51),AND(J105&gt;5,H105&gt;0,H105&lt;20)),"Médio",IF(OR(AND(J105&gt;1,J105&lt;6,H105&gt;50),AND(J105&gt;5,H105&gt;19,H105&lt;51),AND(J105&gt;5,H105&gt;50)),"Complexo",""))), IF(G105="AIE",IF(OR(AND(OR(J105=1, J105=0),H105&gt;0,H105&lt;20),AND(OR(J105=1, J105=0),H105&gt;19,H105&lt;51),AND(J105&gt;1,J105&lt;6,H105&gt;0,H105&lt;20)),"Simples",IF(OR(AND(OR(J105=1, J105=0),H105&gt;50),AND(J105&gt;1,J105&lt;6,H105&gt;19,H105&lt;51),AND(J105&gt;5,H105&gt;0,H105&lt;20)),"Médio",IF(OR(AND(J105&gt;1,J105&lt;6,H105&gt;50),AND(J105&gt;5,H105&gt;19,H105&lt;51),AND(J105&gt;5,H105&gt;50)),"Complexo",""))),""))</f>
        <v/>
      </c>
      <c r="N105" s="77" t="str">
        <f aca="false">IF(L105="",M105,IF(M105="",L105,""))</f>
        <v/>
      </c>
      <c r="O105" s="78" t="n">
        <f aca="false">IF(AND(OR(G105="EE",G105="CE"),N105="Simples"),3, IF(AND(OR(G105="EE",G105="CE"),N105="Médio"),4, IF(AND(OR(G105="EE",G105="CE"),N105="Complexo"),6, IF(AND(G105="SE",N105="Simples"),4, IF(AND(G105="SE",N105="Médio"),5, IF(AND(G105="SE",N105="Complexo"),7,0))))))</f>
        <v>0</v>
      </c>
      <c r="P105" s="78" t="n">
        <f aca="false">IF(AND(G105="ALI",M105="Simples"),7, IF(AND(G105="ALI",M105="Médio"),10, IF(AND(G105="ALI",M105="Complexo"),15, IF(AND(G105="AIE",M105="Simples"),5, IF(AND(G105="AIE",M105="Médio"),7, IF(AND(G105="AIE",M105="Complexo"),10,0))))))</f>
        <v>0</v>
      </c>
      <c r="Q105" s="77" t="n">
        <f aca="false">IF(B105&lt;&gt;"Manutenção em interface",IF(B105&lt;&gt;"Desenv., Manutenção e Publicação de Páginas Estáticas",(O105+P105)*C105,C105),C105)</f>
        <v>0</v>
      </c>
      <c r="R105" s="70"/>
      <c r="T105" s="80"/>
      <c r="U105" s="68"/>
      <c r="V105" s="69" t="n">
        <f aca="false">IF(U105&lt;&gt;"",VLOOKUP(U105,'Tipo Projeto'!$A$3:$B$35,2,0),0)</f>
        <v>0</v>
      </c>
      <c r="W105" s="70"/>
      <c r="X105" s="72"/>
      <c r="Y105" s="73"/>
      <c r="Z105" s="74"/>
      <c r="AA105" s="75"/>
      <c r="AB105" s="76" t="str">
        <f aca="false">IF(W105="EE",IF(OR(AND(OR(Z105=1,Z105=0),X105&gt;0,X105&lt;5),AND(OR(Z105=1,Z105=0),X105&gt;4,X105&lt;16),AND(Z105=2,X105&gt;0,X105&lt;5)),"Simples",IF(OR(AND(OR(Z105=1,Z105=0),X105&gt;15),AND(Z105=2,X105&gt;4,X105&lt;16),AND(Z105&gt;2,X105&gt;0,X105&lt;5)),"Médio",IF(OR(AND(Z105=2,X105&gt;15),AND(Z105&gt;2,X105&gt;4,X105&lt;16),AND(Z105&gt;2,X105&gt;15)),"Complexo",""))), IF(OR(W105="CE",W105="SE"),IF(OR(AND(OR(Z105=1,Z105=0),X105&gt;0,X105&lt;6),AND(OR(Z105=1,Z105=0),X105&gt;5,X105&lt;20),AND(Z105&gt;1,Z105&lt;4,X105&gt;0,X105&lt;6)),"Simples",IF(OR(AND(OR(Z105=1,Z105=0),X105&gt;19),AND(Z105&gt;1,Z105&lt;4,X105&gt;5,X105&lt;20),AND(Z105&gt;3,X105&gt;0,X105&lt;6)),"Médio",IF(OR(AND(Z105&gt;1,Z105&lt;4,X105&gt;19),AND(Z105&gt;3,X105&gt;5,X105&lt;20),AND(Z105&gt;3,X105&gt;19)),"Complexo",""))),""))</f>
        <v/>
      </c>
      <c r="AC105" s="71" t="str">
        <f aca="false">IF(W105="ALI",IF(OR(AND(OR(Z105=1,Z105=0),X105&gt;0,X105&lt;20),AND(OR(Z105=1,Z105=0),X105&gt;19,X105&lt;51),AND(Z105&gt;1,Z105&lt;6,X105&gt;0,X105&lt;20)),"Simples",IF(OR(AND(OR(Z105=1,Z105=0),X105&gt;50),AND(Z105&gt;1,Z105&lt;6,X105&gt;19,X105&lt;51),AND(Z105&gt;5,X105&gt;0,X105&lt;20)),"Médio",IF(OR(AND(Z105&gt;1,Z105&lt;6,X105&gt;50),AND(Z105&gt;5,X105&gt;19,X105&lt;51),AND(Z105&gt;5,X105&gt;50)),"Complexo",""))), IF(W105="AIE",IF(OR(AND(OR(Z105=1, Z105=0),X105&gt;0,X105&lt;20),AND(OR(Z105=1, Z105=0),X105&gt;19,X105&lt;51),AND(Z105&gt;1,Z105&lt;6,X105&gt;0,X105&lt;20)),"Simples",IF(OR(AND(OR(Z105=1, Z105=0),X105&gt;50),AND(Z105&gt;1,Z105&lt;6,X105&gt;19,X105&lt;51),AND(Z105&gt;5,X105&gt;0,X105&lt;20)),"Médio",IF(OR(AND(Z105&gt;1,Z105&lt;6,X105&gt;50),AND(Z105&gt;5,X105&gt;19,X105&lt;51),AND(Z105&gt;5,X105&gt;50)),"Complexo",""))),""))</f>
        <v/>
      </c>
      <c r="AD105" s="77" t="str">
        <f aca="false">IF(AB105="",AC105,IF(AC105="",AB105,""))</f>
        <v/>
      </c>
      <c r="AE105" s="78" t="n">
        <f aca="false">IF(AND(OR(W105="EE",W105="CE"),AD105="Simples"),3, IF(AND(OR(W105="EE",W105="CE"),AD105="Médio"),4, IF(AND(OR(W105="EE",W105="CE"),AD105="Complexo"),6, IF(AND(W105="SE",AD105="Simples"),4, IF(AND(W105="SE",AD105="Médio"),5, IF(AND(W105="SE",AD105="Complexo"),7,0))))))</f>
        <v>0</v>
      </c>
      <c r="AF105" s="78" t="n">
        <f aca="false">IF(AND(W105="ALI",AC105="Simples"),7, IF(AND(W105="ALI",AC105="Médio"),10, IF(AND(W105="ALI",AC105="Complexo"),15, IF(AND(W105="AIE",AC105="Simples"),5, IF(AND(W105="AIE",AC105="Médio"),7, IF(AND(W105="AIE",AC105="Complexo"),10,0))))))</f>
        <v>0</v>
      </c>
      <c r="AG105" s="81" t="n">
        <f aca="false">IF(T105="OK",Q105,( IF(U105&lt;&gt;"Manutenção em interface",IF(U105&lt;&gt;"Desenv., Manutenção e Publicação de Páginas Estáticas",(AE105+AF105)*V105,V105),V105)))</f>
        <v>0</v>
      </c>
      <c r="AH105" s="70"/>
      <c r="AJ105" s="70"/>
      <c r="AL105" s="70"/>
      <c r="AM105" s="70" t="str">
        <f aca="false">IF(AG105=0,"",IF(AG105=Q105,"OK","Divergente"))</f>
        <v/>
      </c>
    </row>
    <row r="106" s="79" customFormat="true" ht="14" hidden="false" customHeight="false" outlineLevel="0" collapsed="false">
      <c r="A106" s="67"/>
      <c r="B106" s="68"/>
      <c r="C106" s="69" t="n">
        <f aca="false">IF(B106&lt;&gt;"",VLOOKUP(B106,'Tipo Projeto'!$A$3:$B$35,2,0),0)</f>
        <v>0</v>
      </c>
      <c r="D106" s="70"/>
      <c r="E106" s="70"/>
      <c r="F106" s="71"/>
      <c r="G106" s="70"/>
      <c r="H106" s="72"/>
      <c r="I106" s="73"/>
      <c r="J106" s="74"/>
      <c r="K106" s="75"/>
      <c r="L106" s="76" t="str">
        <f aca="false">IF(G106="EE",IF(OR(AND(OR(J106=1,J106=0),H106&gt;0,H106&lt;5),AND(OR(J106=1,J106=0),H106&gt;4,H106&lt;16),AND(J106=2,H106&gt;0,H106&lt;5)),"Simples",IF(OR(AND(OR(J106=1,J106=0),H106&gt;15),AND(J106=2,H106&gt;4,H106&lt;16),AND(J106&gt;2,H106&gt;0,H106&lt;5)),"Médio",IF(OR(AND(J106=2,H106&gt;15),AND(J106&gt;2,H106&gt;4,H106&lt;16),AND(J106&gt;2,H106&gt;15)),"Complexo",""))), IF(OR(G106="CE",G106="SE"),IF(OR(AND(OR(J106=1,J106=0),H106&gt;0,H106&lt;6),AND(OR(J106=1,J106=0),H106&gt;5,H106&lt;20),AND(J106&gt;1,J106&lt;4,H106&gt;0,H106&lt;6)),"Simples",IF(OR(AND(OR(J106=1,J106=0),H106&gt;19),AND(J106&gt;1,J106&lt;4,H106&gt;5,H106&lt;20),AND(J106&gt;3,H106&gt;0,H106&lt;6)),"Médio",IF(OR(AND(J106&gt;1,J106&lt;4,H106&gt;19),AND(J106&gt;3,H106&gt;5,H106&lt;20),AND(J106&gt;3,H106&gt;19)),"Complexo",""))),""))</f>
        <v/>
      </c>
      <c r="M106" s="71" t="str">
        <f aca="false">IF(G106="ALI",IF(OR(AND(OR(J106=1,J106=0),H106&gt;0,H106&lt;20),AND(OR(J106=1,J106=0),H106&gt;19,H106&lt;51),AND(J106&gt;1,J106&lt;6,H106&gt;0,H106&lt;20)),"Simples",IF(OR(AND(OR(J106=1,J106=0),H106&gt;50),AND(J106&gt;1,J106&lt;6,H106&gt;19,H106&lt;51),AND(J106&gt;5,H106&gt;0,H106&lt;20)),"Médio",IF(OR(AND(J106&gt;1,J106&lt;6,H106&gt;50),AND(J106&gt;5,H106&gt;19,H106&lt;51),AND(J106&gt;5,H106&gt;50)),"Complexo",""))), IF(G106="AIE",IF(OR(AND(OR(J106=1, J106=0),H106&gt;0,H106&lt;20),AND(OR(J106=1, J106=0),H106&gt;19,H106&lt;51),AND(J106&gt;1,J106&lt;6,H106&gt;0,H106&lt;20)),"Simples",IF(OR(AND(OR(J106=1, J106=0),H106&gt;50),AND(J106&gt;1,J106&lt;6,H106&gt;19,H106&lt;51),AND(J106&gt;5,H106&gt;0,H106&lt;20)),"Médio",IF(OR(AND(J106&gt;1,J106&lt;6,H106&gt;50),AND(J106&gt;5,H106&gt;19,H106&lt;51),AND(J106&gt;5,H106&gt;50)),"Complexo",""))),""))</f>
        <v/>
      </c>
      <c r="N106" s="77" t="str">
        <f aca="false">IF(L106="",M106,IF(M106="",L106,""))</f>
        <v/>
      </c>
      <c r="O106" s="78" t="n">
        <f aca="false">IF(AND(OR(G106="EE",G106="CE"),N106="Simples"),3, IF(AND(OR(G106="EE",G106="CE"),N106="Médio"),4, IF(AND(OR(G106="EE",G106="CE"),N106="Complexo"),6, IF(AND(G106="SE",N106="Simples"),4, IF(AND(G106="SE",N106="Médio"),5, IF(AND(G106="SE",N106="Complexo"),7,0))))))</f>
        <v>0</v>
      </c>
      <c r="P106" s="78" t="n">
        <f aca="false">IF(AND(G106="ALI",M106="Simples"),7, IF(AND(G106="ALI",M106="Médio"),10, IF(AND(G106="ALI",M106="Complexo"),15, IF(AND(G106="AIE",M106="Simples"),5, IF(AND(G106="AIE",M106="Médio"),7, IF(AND(G106="AIE",M106="Complexo"),10,0))))))</f>
        <v>0</v>
      </c>
      <c r="Q106" s="77" t="n">
        <f aca="false">IF(B106&lt;&gt;"Manutenção em interface",IF(B106&lt;&gt;"Desenv., Manutenção e Publicação de Páginas Estáticas",(O106+P106)*C106,C106),C106)</f>
        <v>0</v>
      </c>
      <c r="R106" s="70"/>
      <c r="T106" s="80"/>
      <c r="U106" s="68"/>
      <c r="V106" s="69" t="n">
        <f aca="false">IF(U106&lt;&gt;"",VLOOKUP(U106,'Tipo Projeto'!$A$3:$B$35,2,0),0)</f>
        <v>0</v>
      </c>
      <c r="W106" s="70"/>
      <c r="X106" s="72"/>
      <c r="Y106" s="73"/>
      <c r="Z106" s="74"/>
      <c r="AA106" s="75"/>
      <c r="AB106" s="76" t="str">
        <f aca="false">IF(W106="EE",IF(OR(AND(OR(Z106=1,Z106=0),X106&gt;0,X106&lt;5),AND(OR(Z106=1,Z106=0),X106&gt;4,X106&lt;16),AND(Z106=2,X106&gt;0,X106&lt;5)),"Simples",IF(OR(AND(OR(Z106=1,Z106=0),X106&gt;15),AND(Z106=2,X106&gt;4,X106&lt;16),AND(Z106&gt;2,X106&gt;0,X106&lt;5)),"Médio",IF(OR(AND(Z106=2,X106&gt;15),AND(Z106&gt;2,X106&gt;4,X106&lt;16),AND(Z106&gt;2,X106&gt;15)),"Complexo",""))), IF(OR(W106="CE",W106="SE"),IF(OR(AND(OR(Z106=1,Z106=0),X106&gt;0,X106&lt;6),AND(OR(Z106=1,Z106=0),X106&gt;5,X106&lt;20),AND(Z106&gt;1,Z106&lt;4,X106&gt;0,X106&lt;6)),"Simples",IF(OR(AND(OR(Z106=1,Z106=0),X106&gt;19),AND(Z106&gt;1,Z106&lt;4,X106&gt;5,X106&lt;20),AND(Z106&gt;3,X106&gt;0,X106&lt;6)),"Médio",IF(OR(AND(Z106&gt;1,Z106&lt;4,X106&gt;19),AND(Z106&gt;3,X106&gt;5,X106&lt;20),AND(Z106&gt;3,X106&gt;19)),"Complexo",""))),""))</f>
        <v/>
      </c>
      <c r="AC106" s="71" t="str">
        <f aca="false">IF(W106="ALI",IF(OR(AND(OR(Z106=1,Z106=0),X106&gt;0,X106&lt;20),AND(OR(Z106=1,Z106=0),X106&gt;19,X106&lt;51),AND(Z106&gt;1,Z106&lt;6,X106&gt;0,X106&lt;20)),"Simples",IF(OR(AND(OR(Z106=1,Z106=0),X106&gt;50),AND(Z106&gt;1,Z106&lt;6,X106&gt;19,X106&lt;51),AND(Z106&gt;5,X106&gt;0,X106&lt;20)),"Médio",IF(OR(AND(Z106&gt;1,Z106&lt;6,X106&gt;50),AND(Z106&gt;5,X106&gt;19,X106&lt;51),AND(Z106&gt;5,X106&gt;50)),"Complexo",""))), IF(W106="AIE",IF(OR(AND(OR(Z106=1, Z106=0),X106&gt;0,X106&lt;20),AND(OR(Z106=1, Z106=0),X106&gt;19,X106&lt;51),AND(Z106&gt;1,Z106&lt;6,X106&gt;0,X106&lt;20)),"Simples",IF(OR(AND(OR(Z106=1, Z106=0),X106&gt;50),AND(Z106&gt;1,Z106&lt;6,X106&gt;19,X106&lt;51),AND(Z106&gt;5,X106&gt;0,X106&lt;20)),"Médio",IF(OR(AND(Z106&gt;1,Z106&lt;6,X106&gt;50),AND(Z106&gt;5,X106&gt;19,X106&lt;51),AND(Z106&gt;5,X106&gt;50)),"Complexo",""))),""))</f>
        <v/>
      </c>
      <c r="AD106" s="77" t="str">
        <f aca="false">IF(AB106="",AC106,IF(AC106="",AB106,""))</f>
        <v/>
      </c>
      <c r="AE106" s="78" t="n">
        <f aca="false">IF(AND(OR(W106="EE",W106="CE"),AD106="Simples"),3, IF(AND(OR(W106="EE",W106="CE"),AD106="Médio"),4, IF(AND(OR(W106="EE",W106="CE"),AD106="Complexo"),6, IF(AND(W106="SE",AD106="Simples"),4, IF(AND(W106="SE",AD106="Médio"),5, IF(AND(W106="SE",AD106="Complexo"),7,0))))))</f>
        <v>0</v>
      </c>
      <c r="AF106" s="78" t="n">
        <f aca="false">IF(AND(W106="ALI",AC106="Simples"),7, IF(AND(W106="ALI",AC106="Médio"),10, IF(AND(W106="ALI",AC106="Complexo"),15, IF(AND(W106="AIE",AC106="Simples"),5, IF(AND(W106="AIE",AC106="Médio"),7, IF(AND(W106="AIE",AC106="Complexo"),10,0))))))</f>
        <v>0</v>
      </c>
      <c r="AG106" s="81" t="n">
        <f aca="false">IF(T106="OK",Q106,( IF(U106&lt;&gt;"Manutenção em interface",IF(U106&lt;&gt;"Desenv., Manutenção e Publicação de Páginas Estáticas",(AE106+AF106)*V106,V106),V106)))</f>
        <v>0</v>
      </c>
      <c r="AH106" s="70"/>
      <c r="AJ106" s="70"/>
      <c r="AL106" s="70"/>
      <c r="AM106" s="70" t="str">
        <f aca="false">IF(AG106=0,"",IF(AG106=Q106,"OK","Divergente"))</f>
        <v/>
      </c>
    </row>
    <row r="107" s="79" customFormat="true" ht="14" hidden="false" customHeight="false" outlineLevel="0" collapsed="false">
      <c r="A107" s="67"/>
      <c r="B107" s="68"/>
      <c r="C107" s="69" t="n">
        <f aca="false">IF(B107&lt;&gt;"",VLOOKUP(B107,'Tipo Projeto'!$A$3:$B$35,2,0),0)</f>
        <v>0</v>
      </c>
      <c r="D107" s="70"/>
      <c r="E107" s="70"/>
      <c r="F107" s="71"/>
      <c r="G107" s="70"/>
      <c r="H107" s="72"/>
      <c r="I107" s="73"/>
      <c r="J107" s="74"/>
      <c r="K107" s="75"/>
      <c r="L107" s="76" t="str">
        <f aca="false">IF(G107="EE",IF(OR(AND(OR(J107=1,J107=0),H107&gt;0,H107&lt;5),AND(OR(J107=1,J107=0),H107&gt;4,H107&lt;16),AND(J107=2,H107&gt;0,H107&lt;5)),"Simples",IF(OR(AND(OR(J107=1,J107=0),H107&gt;15),AND(J107=2,H107&gt;4,H107&lt;16),AND(J107&gt;2,H107&gt;0,H107&lt;5)),"Médio",IF(OR(AND(J107=2,H107&gt;15),AND(J107&gt;2,H107&gt;4,H107&lt;16),AND(J107&gt;2,H107&gt;15)),"Complexo",""))), IF(OR(G107="CE",G107="SE"),IF(OR(AND(OR(J107=1,J107=0),H107&gt;0,H107&lt;6),AND(OR(J107=1,J107=0),H107&gt;5,H107&lt;20),AND(J107&gt;1,J107&lt;4,H107&gt;0,H107&lt;6)),"Simples",IF(OR(AND(OR(J107=1,J107=0),H107&gt;19),AND(J107&gt;1,J107&lt;4,H107&gt;5,H107&lt;20),AND(J107&gt;3,H107&gt;0,H107&lt;6)),"Médio",IF(OR(AND(J107&gt;1,J107&lt;4,H107&gt;19),AND(J107&gt;3,H107&gt;5,H107&lt;20),AND(J107&gt;3,H107&gt;19)),"Complexo",""))),""))</f>
        <v/>
      </c>
      <c r="M107" s="71" t="str">
        <f aca="false">IF(G107="ALI",IF(OR(AND(OR(J107=1,J107=0),H107&gt;0,H107&lt;20),AND(OR(J107=1,J107=0),H107&gt;19,H107&lt;51),AND(J107&gt;1,J107&lt;6,H107&gt;0,H107&lt;20)),"Simples",IF(OR(AND(OR(J107=1,J107=0),H107&gt;50),AND(J107&gt;1,J107&lt;6,H107&gt;19,H107&lt;51),AND(J107&gt;5,H107&gt;0,H107&lt;20)),"Médio",IF(OR(AND(J107&gt;1,J107&lt;6,H107&gt;50),AND(J107&gt;5,H107&gt;19,H107&lt;51),AND(J107&gt;5,H107&gt;50)),"Complexo",""))), IF(G107="AIE",IF(OR(AND(OR(J107=1, J107=0),H107&gt;0,H107&lt;20),AND(OR(J107=1, J107=0),H107&gt;19,H107&lt;51),AND(J107&gt;1,J107&lt;6,H107&gt;0,H107&lt;20)),"Simples",IF(OR(AND(OR(J107=1, J107=0),H107&gt;50),AND(J107&gt;1,J107&lt;6,H107&gt;19,H107&lt;51),AND(J107&gt;5,H107&gt;0,H107&lt;20)),"Médio",IF(OR(AND(J107&gt;1,J107&lt;6,H107&gt;50),AND(J107&gt;5,H107&gt;19,H107&lt;51),AND(J107&gt;5,H107&gt;50)),"Complexo",""))),""))</f>
        <v/>
      </c>
      <c r="N107" s="77" t="str">
        <f aca="false">IF(L107="",M107,IF(M107="",L107,""))</f>
        <v/>
      </c>
      <c r="O107" s="78" t="n">
        <f aca="false">IF(AND(OR(G107="EE",G107="CE"),N107="Simples"),3, IF(AND(OR(G107="EE",G107="CE"),N107="Médio"),4, IF(AND(OR(G107="EE",G107="CE"),N107="Complexo"),6, IF(AND(G107="SE",N107="Simples"),4, IF(AND(G107="SE",N107="Médio"),5, IF(AND(G107="SE",N107="Complexo"),7,0))))))</f>
        <v>0</v>
      </c>
      <c r="P107" s="78" t="n">
        <f aca="false">IF(AND(G107="ALI",M107="Simples"),7, IF(AND(G107="ALI",M107="Médio"),10, IF(AND(G107="ALI",M107="Complexo"),15, IF(AND(G107="AIE",M107="Simples"),5, IF(AND(G107="AIE",M107="Médio"),7, IF(AND(G107="AIE",M107="Complexo"),10,0))))))</f>
        <v>0</v>
      </c>
      <c r="Q107" s="77" t="n">
        <f aca="false">IF(B107&lt;&gt;"Manutenção em interface",IF(B107&lt;&gt;"Desenv., Manutenção e Publicação de Páginas Estáticas",(O107+P107)*C107,C107),C107)</f>
        <v>0</v>
      </c>
      <c r="R107" s="70"/>
      <c r="T107" s="80"/>
      <c r="U107" s="68"/>
      <c r="V107" s="69" t="n">
        <f aca="false">IF(U107&lt;&gt;"",VLOOKUP(U107,'Tipo Projeto'!$A$3:$B$35,2,0),0)</f>
        <v>0</v>
      </c>
      <c r="W107" s="70"/>
      <c r="X107" s="72"/>
      <c r="Y107" s="73"/>
      <c r="Z107" s="74"/>
      <c r="AA107" s="75"/>
      <c r="AB107" s="76" t="str">
        <f aca="false">IF(W107="EE",IF(OR(AND(OR(Z107=1,Z107=0),X107&gt;0,X107&lt;5),AND(OR(Z107=1,Z107=0),X107&gt;4,X107&lt;16),AND(Z107=2,X107&gt;0,X107&lt;5)),"Simples",IF(OR(AND(OR(Z107=1,Z107=0),X107&gt;15),AND(Z107=2,X107&gt;4,X107&lt;16),AND(Z107&gt;2,X107&gt;0,X107&lt;5)),"Médio",IF(OR(AND(Z107=2,X107&gt;15),AND(Z107&gt;2,X107&gt;4,X107&lt;16),AND(Z107&gt;2,X107&gt;15)),"Complexo",""))), IF(OR(W107="CE",W107="SE"),IF(OR(AND(OR(Z107=1,Z107=0),X107&gt;0,X107&lt;6),AND(OR(Z107=1,Z107=0),X107&gt;5,X107&lt;20),AND(Z107&gt;1,Z107&lt;4,X107&gt;0,X107&lt;6)),"Simples",IF(OR(AND(OR(Z107=1,Z107=0),X107&gt;19),AND(Z107&gt;1,Z107&lt;4,X107&gt;5,X107&lt;20),AND(Z107&gt;3,X107&gt;0,X107&lt;6)),"Médio",IF(OR(AND(Z107&gt;1,Z107&lt;4,X107&gt;19),AND(Z107&gt;3,X107&gt;5,X107&lt;20),AND(Z107&gt;3,X107&gt;19)),"Complexo",""))),""))</f>
        <v/>
      </c>
      <c r="AC107" s="71" t="str">
        <f aca="false">IF(W107="ALI",IF(OR(AND(OR(Z107=1,Z107=0),X107&gt;0,X107&lt;20),AND(OR(Z107=1,Z107=0),X107&gt;19,X107&lt;51),AND(Z107&gt;1,Z107&lt;6,X107&gt;0,X107&lt;20)),"Simples",IF(OR(AND(OR(Z107=1,Z107=0),X107&gt;50),AND(Z107&gt;1,Z107&lt;6,X107&gt;19,X107&lt;51),AND(Z107&gt;5,X107&gt;0,X107&lt;20)),"Médio",IF(OR(AND(Z107&gt;1,Z107&lt;6,X107&gt;50),AND(Z107&gt;5,X107&gt;19,X107&lt;51),AND(Z107&gt;5,X107&gt;50)),"Complexo",""))), IF(W107="AIE",IF(OR(AND(OR(Z107=1, Z107=0),X107&gt;0,X107&lt;20),AND(OR(Z107=1, Z107=0),X107&gt;19,X107&lt;51),AND(Z107&gt;1,Z107&lt;6,X107&gt;0,X107&lt;20)),"Simples",IF(OR(AND(OR(Z107=1, Z107=0),X107&gt;50),AND(Z107&gt;1,Z107&lt;6,X107&gt;19,X107&lt;51),AND(Z107&gt;5,X107&gt;0,X107&lt;20)),"Médio",IF(OR(AND(Z107&gt;1,Z107&lt;6,X107&gt;50),AND(Z107&gt;5,X107&gt;19,X107&lt;51),AND(Z107&gt;5,X107&gt;50)),"Complexo",""))),""))</f>
        <v/>
      </c>
      <c r="AD107" s="77" t="str">
        <f aca="false">IF(AB107="",AC107,IF(AC107="",AB107,""))</f>
        <v/>
      </c>
      <c r="AE107" s="78" t="n">
        <f aca="false">IF(AND(OR(W107="EE",W107="CE"),AD107="Simples"),3, IF(AND(OR(W107="EE",W107="CE"),AD107="Médio"),4, IF(AND(OR(W107="EE",W107="CE"),AD107="Complexo"),6, IF(AND(W107="SE",AD107="Simples"),4, IF(AND(W107="SE",AD107="Médio"),5, IF(AND(W107="SE",AD107="Complexo"),7,0))))))</f>
        <v>0</v>
      </c>
      <c r="AF107" s="78" t="n">
        <f aca="false">IF(AND(W107="ALI",AC107="Simples"),7, IF(AND(W107="ALI",AC107="Médio"),10, IF(AND(W107="ALI",AC107="Complexo"),15, IF(AND(W107="AIE",AC107="Simples"),5, IF(AND(W107="AIE",AC107="Médio"),7, IF(AND(W107="AIE",AC107="Complexo"),10,0))))))</f>
        <v>0</v>
      </c>
      <c r="AG107" s="81" t="n">
        <f aca="false">IF(T107="OK",Q107,( IF(U107&lt;&gt;"Manutenção em interface",IF(U107&lt;&gt;"Desenv., Manutenção e Publicação de Páginas Estáticas",(AE107+AF107)*V107,V107),V107)))</f>
        <v>0</v>
      </c>
      <c r="AH107" s="70"/>
      <c r="AJ107" s="70"/>
      <c r="AL107" s="70"/>
      <c r="AM107" s="70" t="str">
        <f aca="false">IF(AG107=0,"",IF(AG107=Q107,"OK","Divergente"))</f>
        <v/>
      </c>
    </row>
    <row r="108" s="79" customFormat="true" ht="14" hidden="false" customHeight="false" outlineLevel="0" collapsed="false">
      <c r="A108" s="67"/>
      <c r="B108" s="68"/>
      <c r="C108" s="69" t="n">
        <f aca="false">IF(B108&lt;&gt;"",VLOOKUP(B108,'Tipo Projeto'!$A$3:$B$35,2,0),0)</f>
        <v>0</v>
      </c>
      <c r="D108" s="70"/>
      <c r="E108" s="70"/>
      <c r="F108" s="71"/>
      <c r="G108" s="70"/>
      <c r="H108" s="72"/>
      <c r="I108" s="73"/>
      <c r="J108" s="74"/>
      <c r="K108" s="75"/>
      <c r="L108" s="76" t="str">
        <f aca="false">IF(G108="EE",IF(OR(AND(OR(J108=1,J108=0),H108&gt;0,H108&lt;5),AND(OR(J108=1,J108=0),H108&gt;4,H108&lt;16),AND(J108=2,H108&gt;0,H108&lt;5)),"Simples",IF(OR(AND(OR(J108=1,J108=0),H108&gt;15),AND(J108=2,H108&gt;4,H108&lt;16),AND(J108&gt;2,H108&gt;0,H108&lt;5)),"Médio",IF(OR(AND(J108=2,H108&gt;15),AND(J108&gt;2,H108&gt;4,H108&lt;16),AND(J108&gt;2,H108&gt;15)),"Complexo",""))), IF(OR(G108="CE",G108="SE"),IF(OR(AND(OR(J108=1,J108=0),H108&gt;0,H108&lt;6),AND(OR(J108=1,J108=0),H108&gt;5,H108&lt;20),AND(J108&gt;1,J108&lt;4,H108&gt;0,H108&lt;6)),"Simples",IF(OR(AND(OR(J108=1,J108=0),H108&gt;19),AND(J108&gt;1,J108&lt;4,H108&gt;5,H108&lt;20),AND(J108&gt;3,H108&gt;0,H108&lt;6)),"Médio",IF(OR(AND(J108&gt;1,J108&lt;4,H108&gt;19),AND(J108&gt;3,H108&gt;5,H108&lt;20),AND(J108&gt;3,H108&gt;19)),"Complexo",""))),""))</f>
        <v/>
      </c>
      <c r="M108" s="71" t="str">
        <f aca="false">IF(G108="ALI",IF(OR(AND(OR(J108=1,J108=0),H108&gt;0,H108&lt;20),AND(OR(J108=1,J108=0),H108&gt;19,H108&lt;51),AND(J108&gt;1,J108&lt;6,H108&gt;0,H108&lt;20)),"Simples",IF(OR(AND(OR(J108=1,J108=0),H108&gt;50),AND(J108&gt;1,J108&lt;6,H108&gt;19,H108&lt;51),AND(J108&gt;5,H108&gt;0,H108&lt;20)),"Médio",IF(OR(AND(J108&gt;1,J108&lt;6,H108&gt;50),AND(J108&gt;5,H108&gt;19,H108&lt;51),AND(J108&gt;5,H108&gt;50)),"Complexo",""))), IF(G108="AIE",IF(OR(AND(OR(J108=1, J108=0),H108&gt;0,H108&lt;20),AND(OR(J108=1, J108=0),H108&gt;19,H108&lt;51),AND(J108&gt;1,J108&lt;6,H108&gt;0,H108&lt;20)),"Simples",IF(OR(AND(OR(J108=1, J108=0),H108&gt;50),AND(J108&gt;1,J108&lt;6,H108&gt;19,H108&lt;51),AND(J108&gt;5,H108&gt;0,H108&lt;20)),"Médio",IF(OR(AND(J108&gt;1,J108&lt;6,H108&gt;50),AND(J108&gt;5,H108&gt;19,H108&lt;51),AND(J108&gt;5,H108&gt;50)),"Complexo",""))),""))</f>
        <v/>
      </c>
      <c r="N108" s="77" t="str">
        <f aca="false">IF(L108="",M108,IF(M108="",L108,""))</f>
        <v/>
      </c>
      <c r="O108" s="78" t="n">
        <f aca="false">IF(AND(OR(G108="EE",G108="CE"),N108="Simples"),3, IF(AND(OR(G108="EE",G108="CE"),N108="Médio"),4, IF(AND(OR(G108="EE",G108="CE"),N108="Complexo"),6, IF(AND(G108="SE",N108="Simples"),4, IF(AND(G108="SE",N108="Médio"),5, IF(AND(G108="SE",N108="Complexo"),7,0))))))</f>
        <v>0</v>
      </c>
      <c r="P108" s="78" t="n">
        <f aca="false">IF(AND(G108="ALI",M108="Simples"),7, IF(AND(G108="ALI",M108="Médio"),10, IF(AND(G108="ALI",M108="Complexo"),15, IF(AND(G108="AIE",M108="Simples"),5, IF(AND(G108="AIE",M108="Médio"),7, IF(AND(G108="AIE",M108="Complexo"),10,0))))))</f>
        <v>0</v>
      </c>
      <c r="Q108" s="77" t="n">
        <f aca="false">IF(B108&lt;&gt;"Manutenção em interface",IF(B108&lt;&gt;"Desenv., Manutenção e Publicação de Páginas Estáticas",(O108+P108)*C108,C108),C108)</f>
        <v>0</v>
      </c>
      <c r="R108" s="70"/>
      <c r="T108" s="80"/>
      <c r="U108" s="68"/>
      <c r="V108" s="69" t="n">
        <f aca="false">IF(U108&lt;&gt;"",VLOOKUP(U108,'Tipo Projeto'!$A$3:$B$35,2,0),0)</f>
        <v>0</v>
      </c>
      <c r="W108" s="70"/>
      <c r="X108" s="72"/>
      <c r="Y108" s="73"/>
      <c r="Z108" s="74"/>
      <c r="AA108" s="75"/>
      <c r="AB108" s="76" t="str">
        <f aca="false">IF(W108="EE",IF(OR(AND(OR(Z108=1,Z108=0),X108&gt;0,X108&lt;5),AND(OR(Z108=1,Z108=0),X108&gt;4,X108&lt;16),AND(Z108=2,X108&gt;0,X108&lt;5)),"Simples",IF(OR(AND(OR(Z108=1,Z108=0),X108&gt;15),AND(Z108=2,X108&gt;4,X108&lt;16),AND(Z108&gt;2,X108&gt;0,X108&lt;5)),"Médio",IF(OR(AND(Z108=2,X108&gt;15),AND(Z108&gt;2,X108&gt;4,X108&lt;16),AND(Z108&gt;2,X108&gt;15)),"Complexo",""))), IF(OR(W108="CE",W108="SE"),IF(OR(AND(OR(Z108=1,Z108=0),X108&gt;0,X108&lt;6),AND(OR(Z108=1,Z108=0),X108&gt;5,X108&lt;20),AND(Z108&gt;1,Z108&lt;4,X108&gt;0,X108&lt;6)),"Simples",IF(OR(AND(OR(Z108=1,Z108=0),X108&gt;19),AND(Z108&gt;1,Z108&lt;4,X108&gt;5,X108&lt;20),AND(Z108&gt;3,X108&gt;0,X108&lt;6)),"Médio",IF(OR(AND(Z108&gt;1,Z108&lt;4,X108&gt;19),AND(Z108&gt;3,X108&gt;5,X108&lt;20),AND(Z108&gt;3,X108&gt;19)),"Complexo",""))),""))</f>
        <v/>
      </c>
      <c r="AC108" s="71" t="str">
        <f aca="false">IF(W108="ALI",IF(OR(AND(OR(Z108=1,Z108=0),X108&gt;0,X108&lt;20),AND(OR(Z108=1,Z108=0),X108&gt;19,X108&lt;51),AND(Z108&gt;1,Z108&lt;6,X108&gt;0,X108&lt;20)),"Simples",IF(OR(AND(OR(Z108=1,Z108=0),X108&gt;50),AND(Z108&gt;1,Z108&lt;6,X108&gt;19,X108&lt;51),AND(Z108&gt;5,X108&gt;0,X108&lt;20)),"Médio",IF(OR(AND(Z108&gt;1,Z108&lt;6,X108&gt;50),AND(Z108&gt;5,X108&gt;19,X108&lt;51),AND(Z108&gt;5,X108&gt;50)),"Complexo",""))), IF(W108="AIE",IF(OR(AND(OR(Z108=1, Z108=0),X108&gt;0,X108&lt;20),AND(OR(Z108=1, Z108=0),X108&gt;19,X108&lt;51),AND(Z108&gt;1,Z108&lt;6,X108&gt;0,X108&lt;20)),"Simples",IF(OR(AND(OR(Z108=1, Z108=0),X108&gt;50),AND(Z108&gt;1,Z108&lt;6,X108&gt;19,X108&lt;51),AND(Z108&gt;5,X108&gt;0,X108&lt;20)),"Médio",IF(OR(AND(Z108&gt;1,Z108&lt;6,X108&gt;50),AND(Z108&gt;5,X108&gt;19,X108&lt;51),AND(Z108&gt;5,X108&gt;50)),"Complexo",""))),""))</f>
        <v/>
      </c>
      <c r="AD108" s="77" t="str">
        <f aca="false">IF(AB108="",AC108,IF(AC108="",AB108,""))</f>
        <v/>
      </c>
      <c r="AE108" s="78" t="n">
        <f aca="false">IF(AND(OR(W108="EE",W108="CE"),AD108="Simples"),3, IF(AND(OR(W108="EE",W108="CE"),AD108="Médio"),4, IF(AND(OR(W108="EE",W108="CE"),AD108="Complexo"),6, IF(AND(W108="SE",AD108="Simples"),4, IF(AND(W108="SE",AD108="Médio"),5, IF(AND(W108="SE",AD108="Complexo"),7,0))))))</f>
        <v>0</v>
      </c>
      <c r="AF108" s="78" t="n">
        <f aca="false">IF(AND(W108="ALI",AC108="Simples"),7, IF(AND(W108="ALI",AC108="Médio"),10, IF(AND(W108="ALI",AC108="Complexo"),15, IF(AND(W108="AIE",AC108="Simples"),5, IF(AND(W108="AIE",AC108="Médio"),7, IF(AND(W108="AIE",AC108="Complexo"),10,0))))))</f>
        <v>0</v>
      </c>
      <c r="AG108" s="81" t="n">
        <f aca="false">IF(T108="OK",Q108,( IF(U108&lt;&gt;"Manutenção em interface",IF(U108&lt;&gt;"Desenv., Manutenção e Publicação de Páginas Estáticas",(AE108+AF108)*V108,V108),V108)))</f>
        <v>0</v>
      </c>
      <c r="AH108" s="70"/>
      <c r="AJ108" s="70"/>
      <c r="AL108" s="70"/>
      <c r="AM108" s="70" t="str">
        <f aca="false">IF(AG108=0,"",IF(AG108=Q108,"OK","Divergente"))</f>
        <v/>
      </c>
    </row>
    <row r="109" s="79" customFormat="true" ht="14" hidden="false" customHeight="false" outlineLevel="0" collapsed="false">
      <c r="A109" s="67"/>
      <c r="B109" s="68"/>
      <c r="C109" s="69" t="n">
        <f aca="false">IF(B109&lt;&gt;"",VLOOKUP(B109,'Tipo Projeto'!$A$3:$B$35,2,0),0)</f>
        <v>0</v>
      </c>
      <c r="D109" s="70"/>
      <c r="E109" s="70"/>
      <c r="F109" s="71"/>
      <c r="G109" s="70"/>
      <c r="H109" s="72"/>
      <c r="I109" s="73"/>
      <c r="J109" s="74"/>
      <c r="K109" s="75"/>
      <c r="L109" s="76" t="str">
        <f aca="false">IF(G109="EE",IF(OR(AND(OR(J109=1,J109=0),H109&gt;0,H109&lt;5),AND(OR(J109=1,J109=0),H109&gt;4,H109&lt;16),AND(J109=2,H109&gt;0,H109&lt;5)),"Simples",IF(OR(AND(OR(J109=1,J109=0),H109&gt;15),AND(J109=2,H109&gt;4,H109&lt;16),AND(J109&gt;2,H109&gt;0,H109&lt;5)),"Médio",IF(OR(AND(J109=2,H109&gt;15),AND(J109&gt;2,H109&gt;4,H109&lt;16),AND(J109&gt;2,H109&gt;15)),"Complexo",""))), IF(OR(G109="CE",G109="SE"),IF(OR(AND(OR(J109=1,J109=0),H109&gt;0,H109&lt;6),AND(OR(J109=1,J109=0),H109&gt;5,H109&lt;20),AND(J109&gt;1,J109&lt;4,H109&gt;0,H109&lt;6)),"Simples",IF(OR(AND(OR(J109=1,J109=0),H109&gt;19),AND(J109&gt;1,J109&lt;4,H109&gt;5,H109&lt;20),AND(J109&gt;3,H109&gt;0,H109&lt;6)),"Médio",IF(OR(AND(J109&gt;1,J109&lt;4,H109&gt;19),AND(J109&gt;3,H109&gt;5,H109&lt;20),AND(J109&gt;3,H109&gt;19)),"Complexo",""))),""))</f>
        <v/>
      </c>
      <c r="M109" s="71" t="str">
        <f aca="false">IF(G109="ALI",IF(OR(AND(OR(J109=1,J109=0),H109&gt;0,H109&lt;20),AND(OR(J109=1,J109=0),H109&gt;19,H109&lt;51),AND(J109&gt;1,J109&lt;6,H109&gt;0,H109&lt;20)),"Simples",IF(OR(AND(OR(J109=1,J109=0),H109&gt;50),AND(J109&gt;1,J109&lt;6,H109&gt;19,H109&lt;51),AND(J109&gt;5,H109&gt;0,H109&lt;20)),"Médio",IF(OR(AND(J109&gt;1,J109&lt;6,H109&gt;50),AND(J109&gt;5,H109&gt;19,H109&lt;51),AND(J109&gt;5,H109&gt;50)),"Complexo",""))), IF(G109="AIE",IF(OR(AND(OR(J109=1, J109=0),H109&gt;0,H109&lt;20),AND(OR(J109=1, J109=0),H109&gt;19,H109&lt;51),AND(J109&gt;1,J109&lt;6,H109&gt;0,H109&lt;20)),"Simples",IF(OR(AND(OR(J109=1, J109=0),H109&gt;50),AND(J109&gt;1,J109&lt;6,H109&gt;19,H109&lt;51),AND(J109&gt;5,H109&gt;0,H109&lt;20)),"Médio",IF(OR(AND(J109&gt;1,J109&lt;6,H109&gt;50),AND(J109&gt;5,H109&gt;19,H109&lt;51),AND(J109&gt;5,H109&gt;50)),"Complexo",""))),""))</f>
        <v/>
      </c>
      <c r="N109" s="77" t="str">
        <f aca="false">IF(L109="",M109,IF(M109="",L109,""))</f>
        <v/>
      </c>
      <c r="O109" s="78" t="n">
        <f aca="false">IF(AND(OR(G109="EE",G109="CE"),N109="Simples"),3, IF(AND(OR(G109="EE",G109="CE"),N109="Médio"),4, IF(AND(OR(G109="EE",G109="CE"),N109="Complexo"),6, IF(AND(G109="SE",N109="Simples"),4, IF(AND(G109="SE",N109="Médio"),5, IF(AND(G109="SE",N109="Complexo"),7,0))))))</f>
        <v>0</v>
      </c>
      <c r="P109" s="78" t="n">
        <f aca="false">IF(AND(G109="ALI",M109="Simples"),7, IF(AND(G109="ALI",M109="Médio"),10, IF(AND(G109="ALI",M109="Complexo"),15, IF(AND(G109="AIE",M109="Simples"),5, IF(AND(G109="AIE",M109="Médio"),7, IF(AND(G109="AIE",M109="Complexo"),10,0))))))</f>
        <v>0</v>
      </c>
      <c r="Q109" s="77" t="n">
        <f aca="false">IF(B109&lt;&gt;"Manutenção em interface",IF(B109&lt;&gt;"Desenv., Manutenção e Publicação de Páginas Estáticas",(O109+P109)*C109,C109),C109)</f>
        <v>0</v>
      </c>
      <c r="R109" s="70"/>
      <c r="T109" s="80"/>
      <c r="U109" s="68"/>
      <c r="V109" s="69" t="n">
        <f aca="false">IF(U109&lt;&gt;"",VLOOKUP(U109,'Tipo Projeto'!$A$3:$B$35,2,0),0)</f>
        <v>0</v>
      </c>
      <c r="W109" s="70"/>
      <c r="X109" s="72"/>
      <c r="Y109" s="73"/>
      <c r="Z109" s="74"/>
      <c r="AA109" s="75"/>
      <c r="AB109" s="76" t="str">
        <f aca="false">IF(W109="EE",IF(OR(AND(OR(Z109=1,Z109=0),X109&gt;0,X109&lt;5),AND(OR(Z109=1,Z109=0),X109&gt;4,X109&lt;16),AND(Z109=2,X109&gt;0,X109&lt;5)),"Simples",IF(OR(AND(OR(Z109=1,Z109=0),X109&gt;15),AND(Z109=2,X109&gt;4,X109&lt;16),AND(Z109&gt;2,X109&gt;0,X109&lt;5)),"Médio",IF(OR(AND(Z109=2,X109&gt;15),AND(Z109&gt;2,X109&gt;4,X109&lt;16),AND(Z109&gt;2,X109&gt;15)),"Complexo",""))), IF(OR(W109="CE",W109="SE"),IF(OR(AND(OR(Z109=1,Z109=0),X109&gt;0,X109&lt;6),AND(OR(Z109=1,Z109=0),X109&gt;5,X109&lt;20),AND(Z109&gt;1,Z109&lt;4,X109&gt;0,X109&lt;6)),"Simples",IF(OR(AND(OR(Z109=1,Z109=0),X109&gt;19),AND(Z109&gt;1,Z109&lt;4,X109&gt;5,X109&lt;20),AND(Z109&gt;3,X109&gt;0,X109&lt;6)),"Médio",IF(OR(AND(Z109&gt;1,Z109&lt;4,X109&gt;19),AND(Z109&gt;3,X109&gt;5,X109&lt;20),AND(Z109&gt;3,X109&gt;19)),"Complexo",""))),""))</f>
        <v/>
      </c>
      <c r="AC109" s="71" t="str">
        <f aca="false">IF(W109="ALI",IF(OR(AND(OR(Z109=1,Z109=0),X109&gt;0,X109&lt;20),AND(OR(Z109=1,Z109=0),X109&gt;19,X109&lt;51),AND(Z109&gt;1,Z109&lt;6,X109&gt;0,X109&lt;20)),"Simples",IF(OR(AND(OR(Z109=1,Z109=0),X109&gt;50),AND(Z109&gt;1,Z109&lt;6,X109&gt;19,X109&lt;51),AND(Z109&gt;5,X109&gt;0,X109&lt;20)),"Médio",IF(OR(AND(Z109&gt;1,Z109&lt;6,X109&gt;50),AND(Z109&gt;5,X109&gt;19,X109&lt;51),AND(Z109&gt;5,X109&gt;50)),"Complexo",""))), IF(W109="AIE",IF(OR(AND(OR(Z109=1, Z109=0),X109&gt;0,X109&lt;20),AND(OR(Z109=1, Z109=0),X109&gt;19,X109&lt;51),AND(Z109&gt;1,Z109&lt;6,X109&gt;0,X109&lt;20)),"Simples",IF(OR(AND(OR(Z109=1, Z109=0),X109&gt;50),AND(Z109&gt;1,Z109&lt;6,X109&gt;19,X109&lt;51),AND(Z109&gt;5,X109&gt;0,X109&lt;20)),"Médio",IF(OR(AND(Z109&gt;1,Z109&lt;6,X109&gt;50),AND(Z109&gt;5,X109&gt;19,X109&lt;51),AND(Z109&gt;5,X109&gt;50)),"Complexo",""))),""))</f>
        <v/>
      </c>
      <c r="AD109" s="77" t="str">
        <f aca="false">IF(AB109="",AC109,IF(AC109="",AB109,""))</f>
        <v/>
      </c>
      <c r="AE109" s="78" t="n">
        <f aca="false">IF(AND(OR(W109="EE",W109="CE"),AD109="Simples"),3, IF(AND(OR(W109="EE",W109="CE"),AD109="Médio"),4, IF(AND(OR(W109="EE",W109="CE"),AD109="Complexo"),6, IF(AND(W109="SE",AD109="Simples"),4, IF(AND(W109="SE",AD109="Médio"),5, IF(AND(W109="SE",AD109="Complexo"),7,0))))))</f>
        <v>0</v>
      </c>
      <c r="AF109" s="78" t="n">
        <f aca="false">IF(AND(W109="ALI",AC109="Simples"),7, IF(AND(W109="ALI",AC109="Médio"),10, IF(AND(W109="ALI",AC109="Complexo"),15, IF(AND(W109="AIE",AC109="Simples"),5, IF(AND(W109="AIE",AC109="Médio"),7, IF(AND(W109="AIE",AC109="Complexo"),10,0))))))</f>
        <v>0</v>
      </c>
      <c r="AG109" s="81" t="n">
        <f aca="false">IF(T109="OK",Q109,( IF(U109&lt;&gt;"Manutenção em interface",IF(U109&lt;&gt;"Desenv., Manutenção e Publicação de Páginas Estáticas",(AE109+AF109)*V109,V109),V109)))</f>
        <v>0</v>
      </c>
      <c r="AH109" s="70"/>
      <c r="AJ109" s="70"/>
      <c r="AL109" s="70"/>
      <c r="AM109" s="70" t="str">
        <f aca="false">IF(AG109=0,"",IF(AG109=Q109,"OK","Divergente"))</f>
        <v/>
      </c>
    </row>
    <row r="110" s="79" customFormat="true" ht="14" hidden="false" customHeight="false" outlineLevel="0" collapsed="false">
      <c r="A110" s="67"/>
      <c r="B110" s="68"/>
      <c r="C110" s="69" t="n">
        <f aca="false">IF(B110&lt;&gt;"",VLOOKUP(B110,'Tipo Projeto'!$A$3:$B$35,2,0),0)</f>
        <v>0</v>
      </c>
      <c r="D110" s="70"/>
      <c r="E110" s="70"/>
      <c r="F110" s="71"/>
      <c r="G110" s="70"/>
      <c r="H110" s="72"/>
      <c r="I110" s="73"/>
      <c r="J110" s="74"/>
      <c r="K110" s="75"/>
      <c r="L110" s="76" t="str">
        <f aca="false">IF(G110="EE",IF(OR(AND(OR(J110=1,J110=0),H110&gt;0,H110&lt;5),AND(OR(J110=1,J110=0),H110&gt;4,H110&lt;16),AND(J110=2,H110&gt;0,H110&lt;5)),"Simples",IF(OR(AND(OR(J110=1,J110=0),H110&gt;15),AND(J110=2,H110&gt;4,H110&lt;16),AND(J110&gt;2,H110&gt;0,H110&lt;5)),"Médio",IF(OR(AND(J110=2,H110&gt;15),AND(J110&gt;2,H110&gt;4,H110&lt;16),AND(J110&gt;2,H110&gt;15)),"Complexo",""))), IF(OR(G110="CE",G110="SE"),IF(OR(AND(OR(J110=1,J110=0),H110&gt;0,H110&lt;6),AND(OR(J110=1,J110=0),H110&gt;5,H110&lt;20),AND(J110&gt;1,J110&lt;4,H110&gt;0,H110&lt;6)),"Simples",IF(OR(AND(OR(J110=1,J110=0),H110&gt;19),AND(J110&gt;1,J110&lt;4,H110&gt;5,H110&lt;20),AND(J110&gt;3,H110&gt;0,H110&lt;6)),"Médio",IF(OR(AND(J110&gt;1,J110&lt;4,H110&gt;19),AND(J110&gt;3,H110&gt;5,H110&lt;20),AND(J110&gt;3,H110&gt;19)),"Complexo",""))),""))</f>
        <v/>
      </c>
      <c r="M110" s="71" t="str">
        <f aca="false">IF(G110="ALI",IF(OR(AND(OR(J110=1,J110=0),H110&gt;0,H110&lt;20),AND(OR(J110=1,J110=0),H110&gt;19,H110&lt;51),AND(J110&gt;1,J110&lt;6,H110&gt;0,H110&lt;20)),"Simples",IF(OR(AND(OR(J110=1,J110=0),H110&gt;50),AND(J110&gt;1,J110&lt;6,H110&gt;19,H110&lt;51),AND(J110&gt;5,H110&gt;0,H110&lt;20)),"Médio",IF(OR(AND(J110&gt;1,J110&lt;6,H110&gt;50),AND(J110&gt;5,H110&gt;19,H110&lt;51),AND(J110&gt;5,H110&gt;50)),"Complexo",""))), IF(G110="AIE",IF(OR(AND(OR(J110=1, J110=0),H110&gt;0,H110&lt;20),AND(OR(J110=1, J110=0),H110&gt;19,H110&lt;51),AND(J110&gt;1,J110&lt;6,H110&gt;0,H110&lt;20)),"Simples",IF(OR(AND(OR(J110=1, J110=0),H110&gt;50),AND(J110&gt;1,J110&lt;6,H110&gt;19,H110&lt;51),AND(J110&gt;5,H110&gt;0,H110&lt;20)),"Médio",IF(OR(AND(J110&gt;1,J110&lt;6,H110&gt;50),AND(J110&gt;5,H110&gt;19,H110&lt;51),AND(J110&gt;5,H110&gt;50)),"Complexo",""))),""))</f>
        <v/>
      </c>
      <c r="N110" s="77" t="str">
        <f aca="false">IF(L110="",M110,IF(M110="",L110,""))</f>
        <v/>
      </c>
      <c r="O110" s="78" t="n">
        <f aca="false">IF(AND(OR(G110="EE",G110="CE"),N110="Simples"),3, IF(AND(OR(G110="EE",G110="CE"),N110="Médio"),4, IF(AND(OR(G110="EE",G110="CE"),N110="Complexo"),6, IF(AND(G110="SE",N110="Simples"),4, IF(AND(G110="SE",N110="Médio"),5, IF(AND(G110="SE",N110="Complexo"),7,0))))))</f>
        <v>0</v>
      </c>
      <c r="P110" s="78" t="n">
        <f aca="false">IF(AND(G110="ALI",M110="Simples"),7, IF(AND(G110="ALI",M110="Médio"),10, IF(AND(G110="ALI",M110="Complexo"),15, IF(AND(G110="AIE",M110="Simples"),5, IF(AND(G110="AIE",M110="Médio"),7, IF(AND(G110="AIE",M110="Complexo"),10,0))))))</f>
        <v>0</v>
      </c>
      <c r="Q110" s="77" t="n">
        <f aca="false">IF(B110&lt;&gt;"Manutenção em interface",IF(B110&lt;&gt;"Desenv., Manutenção e Publicação de Páginas Estáticas",(O110+P110)*C110,C110),C110)</f>
        <v>0</v>
      </c>
      <c r="R110" s="70"/>
      <c r="T110" s="80"/>
      <c r="U110" s="68"/>
      <c r="V110" s="69" t="n">
        <f aca="false">IF(U110&lt;&gt;"",VLOOKUP(U110,'Tipo Projeto'!$A$3:$B$35,2,0),0)</f>
        <v>0</v>
      </c>
      <c r="W110" s="70"/>
      <c r="X110" s="72"/>
      <c r="Y110" s="73"/>
      <c r="Z110" s="74"/>
      <c r="AA110" s="75"/>
      <c r="AB110" s="76" t="str">
        <f aca="false">IF(W110="EE",IF(OR(AND(OR(Z110=1,Z110=0),X110&gt;0,X110&lt;5),AND(OR(Z110=1,Z110=0),X110&gt;4,X110&lt;16),AND(Z110=2,X110&gt;0,X110&lt;5)),"Simples",IF(OR(AND(OR(Z110=1,Z110=0),X110&gt;15),AND(Z110=2,X110&gt;4,X110&lt;16),AND(Z110&gt;2,X110&gt;0,X110&lt;5)),"Médio",IF(OR(AND(Z110=2,X110&gt;15),AND(Z110&gt;2,X110&gt;4,X110&lt;16),AND(Z110&gt;2,X110&gt;15)),"Complexo",""))), IF(OR(W110="CE",W110="SE"),IF(OR(AND(OR(Z110=1,Z110=0),X110&gt;0,X110&lt;6),AND(OR(Z110=1,Z110=0),X110&gt;5,X110&lt;20),AND(Z110&gt;1,Z110&lt;4,X110&gt;0,X110&lt;6)),"Simples",IF(OR(AND(OR(Z110=1,Z110=0),X110&gt;19),AND(Z110&gt;1,Z110&lt;4,X110&gt;5,X110&lt;20),AND(Z110&gt;3,X110&gt;0,X110&lt;6)),"Médio",IF(OR(AND(Z110&gt;1,Z110&lt;4,X110&gt;19),AND(Z110&gt;3,X110&gt;5,X110&lt;20),AND(Z110&gt;3,X110&gt;19)),"Complexo",""))),""))</f>
        <v/>
      </c>
      <c r="AC110" s="71" t="str">
        <f aca="false">IF(W110="ALI",IF(OR(AND(OR(Z110=1,Z110=0),X110&gt;0,X110&lt;20),AND(OR(Z110=1,Z110=0),X110&gt;19,X110&lt;51),AND(Z110&gt;1,Z110&lt;6,X110&gt;0,X110&lt;20)),"Simples",IF(OR(AND(OR(Z110=1,Z110=0),X110&gt;50),AND(Z110&gt;1,Z110&lt;6,X110&gt;19,X110&lt;51),AND(Z110&gt;5,X110&gt;0,X110&lt;20)),"Médio",IF(OR(AND(Z110&gt;1,Z110&lt;6,X110&gt;50),AND(Z110&gt;5,X110&gt;19,X110&lt;51),AND(Z110&gt;5,X110&gt;50)),"Complexo",""))), IF(W110="AIE",IF(OR(AND(OR(Z110=1, Z110=0),X110&gt;0,X110&lt;20),AND(OR(Z110=1, Z110=0),X110&gt;19,X110&lt;51),AND(Z110&gt;1,Z110&lt;6,X110&gt;0,X110&lt;20)),"Simples",IF(OR(AND(OR(Z110=1, Z110=0),X110&gt;50),AND(Z110&gt;1,Z110&lt;6,X110&gt;19,X110&lt;51),AND(Z110&gt;5,X110&gt;0,X110&lt;20)),"Médio",IF(OR(AND(Z110&gt;1,Z110&lt;6,X110&gt;50),AND(Z110&gt;5,X110&gt;19,X110&lt;51),AND(Z110&gt;5,X110&gt;50)),"Complexo",""))),""))</f>
        <v/>
      </c>
      <c r="AD110" s="77" t="str">
        <f aca="false">IF(AB110="",AC110,IF(AC110="",AB110,""))</f>
        <v/>
      </c>
      <c r="AE110" s="78" t="n">
        <f aca="false">IF(AND(OR(W110="EE",W110="CE"),AD110="Simples"),3, IF(AND(OR(W110="EE",W110="CE"),AD110="Médio"),4, IF(AND(OR(W110="EE",W110="CE"),AD110="Complexo"),6, IF(AND(W110="SE",AD110="Simples"),4, IF(AND(W110="SE",AD110="Médio"),5, IF(AND(W110="SE",AD110="Complexo"),7,0))))))</f>
        <v>0</v>
      </c>
      <c r="AF110" s="78" t="n">
        <f aca="false">IF(AND(W110="ALI",AC110="Simples"),7, IF(AND(W110="ALI",AC110="Médio"),10, IF(AND(W110="ALI",AC110="Complexo"),15, IF(AND(W110="AIE",AC110="Simples"),5, IF(AND(W110="AIE",AC110="Médio"),7, IF(AND(W110="AIE",AC110="Complexo"),10,0))))))</f>
        <v>0</v>
      </c>
      <c r="AG110" s="81" t="n">
        <f aca="false">IF(T110="OK",Q110,( IF(U110&lt;&gt;"Manutenção em interface",IF(U110&lt;&gt;"Desenv., Manutenção e Publicação de Páginas Estáticas",(AE110+AF110)*V110,V110),V110)))</f>
        <v>0</v>
      </c>
      <c r="AH110" s="70"/>
      <c r="AJ110" s="70"/>
      <c r="AL110" s="70"/>
      <c r="AM110" s="70" t="str">
        <f aca="false">IF(AG110=0,"",IF(AG110=Q110,"OK","Divergente"))</f>
        <v/>
      </c>
    </row>
    <row r="111" s="79" customFormat="true" ht="14" hidden="false" customHeight="false" outlineLevel="0" collapsed="false">
      <c r="A111" s="67"/>
      <c r="B111" s="68"/>
      <c r="C111" s="69" t="n">
        <f aca="false">IF(B111&lt;&gt;"",VLOOKUP(B111,'Tipo Projeto'!$A$3:$B$35,2,0),0)</f>
        <v>0</v>
      </c>
      <c r="D111" s="70"/>
      <c r="E111" s="70"/>
      <c r="F111" s="71"/>
      <c r="G111" s="70"/>
      <c r="H111" s="72"/>
      <c r="I111" s="73"/>
      <c r="J111" s="74"/>
      <c r="K111" s="75"/>
      <c r="L111" s="76" t="str">
        <f aca="false">IF(G111="EE",IF(OR(AND(OR(J111=1,J111=0),H111&gt;0,H111&lt;5),AND(OR(J111=1,J111=0),H111&gt;4,H111&lt;16),AND(J111=2,H111&gt;0,H111&lt;5)),"Simples",IF(OR(AND(OR(J111=1,J111=0),H111&gt;15),AND(J111=2,H111&gt;4,H111&lt;16),AND(J111&gt;2,H111&gt;0,H111&lt;5)),"Médio",IF(OR(AND(J111=2,H111&gt;15),AND(J111&gt;2,H111&gt;4,H111&lt;16),AND(J111&gt;2,H111&gt;15)),"Complexo",""))), IF(OR(G111="CE",G111="SE"),IF(OR(AND(OR(J111=1,J111=0),H111&gt;0,H111&lt;6),AND(OR(J111=1,J111=0),H111&gt;5,H111&lt;20),AND(J111&gt;1,J111&lt;4,H111&gt;0,H111&lt;6)),"Simples",IF(OR(AND(OR(J111=1,J111=0),H111&gt;19),AND(J111&gt;1,J111&lt;4,H111&gt;5,H111&lt;20),AND(J111&gt;3,H111&gt;0,H111&lt;6)),"Médio",IF(OR(AND(J111&gt;1,J111&lt;4,H111&gt;19),AND(J111&gt;3,H111&gt;5,H111&lt;20),AND(J111&gt;3,H111&gt;19)),"Complexo",""))),""))</f>
        <v/>
      </c>
      <c r="M111" s="71" t="str">
        <f aca="false">IF(G111="ALI",IF(OR(AND(OR(J111=1,J111=0),H111&gt;0,H111&lt;20),AND(OR(J111=1,J111=0),H111&gt;19,H111&lt;51),AND(J111&gt;1,J111&lt;6,H111&gt;0,H111&lt;20)),"Simples",IF(OR(AND(OR(J111=1,J111=0),H111&gt;50),AND(J111&gt;1,J111&lt;6,H111&gt;19,H111&lt;51),AND(J111&gt;5,H111&gt;0,H111&lt;20)),"Médio",IF(OR(AND(J111&gt;1,J111&lt;6,H111&gt;50),AND(J111&gt;5,H111&gt;19,H111&lt;51),AND(J111&gt;5,H111&gt;50)),"Complexo",""))), IF(G111="AIE",IF(OR(AND(OR(J111=1, J111=0),H111&gt;0,H111&lt;20),AND(OR(J111=1, J111=0),H111&gt;19,H111&lt;51),AND(J111&gt;1,J111&lt;6,H111&gt;0,H111&lt;20)),"Simples",IF(OR(AND(OR(J111=1, J111=0),H111&gt;50),AND(J111&gt;1,J111&lt;6,H111&gt;19,H111&lt;51),AND(J111&gt;5,H111&gt;0,H111&lt;20)),"Médio",IF(OR(AND(J111&gt;1,J111&lt;6,H111&gt;50),AND(J111&gt;5,H111&gt;19,H111&lt;51),AND(J111&gt;5,H111&gt;50)),"Complexo",""))),""))</f>
        <v/>
      </c>
      <c r="N111" s="77" t="str">
        <f aca="false">IF(L111="",M111,IF(M111="",L111,""))</f>
        <v/>
      </c>
      <c r="O111" s="78" t="n">
        <f aca="false">IF(AND(OR(G111="EE",G111="CE"),N111="Simples"),3, IF(AND(OR(G111="EE",G111="CE"),N111="Médio"),4, IF(AND(OR(G111="EE",G111="CE"),N111="Complexo"),6, IF(AND(G111="SE",N111="Simples"),4, IF(AND(G111="SE",N111="Médio"),5, IF(AND(G111="SE",N111="Complexo"),7,0))))))</f>
        <v>0</v>
      </c>
      <c r="P111" s="78" t="n">
        <f aca="false">IF(AND(G111="ALI",M111="Simples"),7, IF(AND(G111="ALI",M111="Médio"),10, IF(AND(G111="ALI",M111="Complexo"),15, IF(AND(G111="AIE",M111="Simples"),5, IF(AND(G111="AIE",M111="Médio"),7, IF(AND(G111="AIE",M111="Complexo"),10,0))))))</f>
        <v>0</v>
      </c>
      <c r="Q111" s="77" t="n">
        <f aca="false">IF(B111&lt;&gt;"Manutenção em interface",IF(B111&lt;&gt;"Desenv., Manutenção e Publicação de Páginas Estáticas",(O111+P111)*C111,C111),C111)</f>
        <v>0</v>
      </c>
      <c r="R111" s="70"/>
      <c r="T111" s="80"/>
      <c r="U111" s="68"/>
      <c r="V111" s="69" t="n">
        <f aca="false">IF(U111&lt;&gt;"",VLOOKUP(U111,'Tipo Projeto'!$A$3:$B$35,2,0),0)</f>
        <v>0</v>
      </c>
      <c r="W111" s="70"/>
      <c r="X111" s="72"/>
      <c r="Y111" s="73"/>
      <c r="Z111" s="74"/>
      <c r="AA111" s="75"/>
      <c r="AB111" s="76" t="str">
        <f aca="false">IF(W111="EE",IF(OR(AND(OR(Z111=1,Z111=0),X111&gt;0,X111&lt;5),AND(OR(Z111=1,Z111=0),X111&gt;4,X111&lt;16),AND(Z111=2,X111&gt;0,X111&lt;5)),"Simples",IF(OR(AND(OR(Z111=1,Z111=0),X111&gt;15),AND(Z111=2,X111&gt;4,X111&lt;16),AND(Z111&gt;2,X111&gt;0,X111&lt;5)),"Médio",IF(OR(AND(Z111=2,X111&gt;15),AND(Z111&gt;2,X111&gt;4,X111&lt;16),AND(Z111&gt;2,X111&gt;15)),"Complexo",""))), IF(OR(W111="CE",W111="SE"),IF(OR(AND(OR(Z111=1,Z111=0),X111&gt;0,X111&lt;6),AND(OR(Z111=1,Z111=0),X111&gt;5,X111&lt;20),AND(Z111&gt;1,Z111&lt;4,X111&gt;0,X111&lt;6)),"Simples",IF(OR(AND(OR(Z111=1,Z111=0),X111&gt;19),AND(Z111&gt;1,Z111&lt;4,X111&gt;5,X111&lt;20),AND(Z111&gt;3,X111&gt;0,X111&lt;6)),"Médio",IF(OR(AND(Z111&gt;1,Z111&lt;4,X111&gt;19),AND(Z111&gt;3,X111&gt;5,X111&lt;20),AND(Z111&gt;3,X111&gt;19)),"Complexo",""))),""))</f>
        <v/>
      </c>
      <c r="AC111" s="71" t="str">
        <f aca="false">IF(W111="ALI",IF(OR(AND(OR(Z111=1,Z111=0),X111&gt;0,X111&lt;20),AND(OR(Z111=1,Z111=0),X111&gt;19,X111&lt;51),AND(Z111&gt;1,Z111&lt;6,X111&gt;0,X111&lt;20)),"Simples",IF(OR(AND(OR(Z111=1,Z111=0),X111&gt;50),AND(Z111&gt;1,Z111&lt;6,X111&gt;19,X111&lt;51),AND(Z111&gt;5,X111&gt;0,X111&lt;20)),"Médio",IF(OR(AND(Z111&gt;1,Z111&lt;6,X111&gt;50),AND(Z111&gt;5,X111&gt;19,X111&lt;51),AND(Z111&gt;5,X111&gt;50)),"Complexo",""))), IF(W111="AIE",IF(OR(AND(OR(Z111=1, Z111=0),X111&gt;0,X111&lt;20),AND(OR(Z111=1, Z111=0),X111&gt;19,X111&lt;51),AND(Z111&gt;1,Z111&lt;6,X111&gt;0,X111&lt;20)),"Simples",IF(OR(AND(OR(Z111=1, Z111=0),X111&gt;50),AND(Z111&gt;1,Z111&lt;6,X111&gt;19,X111&lt;51),AND(Z111&gt;5,X111&gt;0,X111&lt;20)),"Médio",IF(OR(AND(Z111&gt;1,Z111&lt;6,X111&gt;50),AND(Z111&gt;5,X111&gt;19,X111&lt;51),AND(Z111&gt;5,X111&gt;50)),"Complexo",""))),""))</f>
        <v/>
      </c>
      <c r="AD111" s="77" t="str">
        <f aca="false">IF(AB111="",AC111,IF(AC111="",AB111,""))</f>
        <v/>
      </c>
      <c r="AE111" s="78" t="n">
        <f aca="false">IF(AND(OR(W111="EE",W111="CE"),AD111="Simples"),3, IF(AND(OR(W111="EE",W111="CE"),AD111="Médio"),4, IF(AND(OR(W111="EE",W111="CE"),AD111="Complexo"),6, IF(AND(W111="SE",AD111="Simples"),4, IF(AND(W111="SE",AD111="Médio"),5, IF(AND(W111="SE",AD111="Complexo"),7,0))))))</f>
        <v>0</v>
      </c>
      <c r="AF111" s="78" t="n">
        <f aca="false">IF(AND(W111="ALI",AC111="Simples"),7, IF(AND(W111="ALI",AC111="Médio"),10, IF(AND(W111="ALI",AC111="Complexo"),15, IF(AND(W111="AIE",AC111="Simples"),5, IF(AND(W111="AIE",AC111="Médio"),7, IF(AND(W111="AIE",AC111="Complexo"),10,0))))))</f>
        <v>0</v>
      </c>
      <c r="AG111" s="81" t="n">
        <f aca="false">IF(T111="OK",Q111,( IF(U111&lt;&gt;"Manutenção em interface",IF(U111&lt;&gt;"Desenv., Manutenção e Publicação de Páginas Estáticas",(AE111+AF111)*V111,V111),V111)))</f>
        <v>0</v>
      </c>
      <c r="AH111" s="70"/>
      <c r="AJ111" s="70"/>
      <c r="AL111" s="70"/>
      <c r="AM111" s="70" t="str">
        <f aca="false">IF(AG111=0,"",IF(AG111=Q111,"OK","Divergente"))</f>
        <v/>
      </c>
    </row>
    <row r="112" s="79" customFormat="true" ht="14" hidden="false" customHeight="false" outlineLevel="0" collapsed="false">
      <c r="A112" s="67"/>
      <c r="B112" s="68"/>
      <c r="C112" s="69" t="n">
        <f aca="false">IF(B112&lt;&gt;"",VLOOKUP(B112,'Tipo Projeto'!$A$3:$B$35,2,0),0)</f>
        <v>0</v>
      </c>
      <c r="D112" s="70"/>
      <c r="E112" s="70"/>
      <c r="F112" s="71"/>
      <c r="G112" s="70"/>
      <c r="H112" s="72"/>
      <c r="I112" s="73"/>
      <c r="J112" s="74"/>
      <c r="K112" s="75"/>
      <c r="L112" s="76" t="str">
        <f aca="false">IF(G112="EE",IF(OR(AND(OR(J112=1,J112=0),H112&gt;0,H112&lt;5),AND(OR(J112=1,J112=0),H112&gt;4,H112&lt;16),AND(J112=2,H112&gt;0,H112&lt;5)),"Simples",IF(OR(AND(OR(J112=1,J112=0),H112&gt;15),AND(J112=2,H112&gt;4,H112&lt;16),AND(J112&gt;2,H112&gt;0,H112&lt;5)),"Médio",IF(OR(AND(J112=2,H112&gt;15),AND(J112&gt;2,H112&gt;4,H112&lt;16),AND(J112&gt;2,H112&gt;15)),"Complexo",""))), IF(OR(G112="CE",G112="SE"),IF(OR(AND(OR(J112=1,J112=0),H112&gt;0,H112&lt;6),AND(OR(J112=1,J112=0),H112&gt;5,H112&lt;20),AND(J112&gt;1,J112&lt;4,H112&gt;0,H112&lt;6)),"Simples",IF(OR(AND(OR(J112=1,J112=0),H112&gt;19),AND(J112&gt;1,J112&lt;4,H112&gt;5,H112&lt;20),AND(J112&gt;3,H112&gt;0,H112&lt;6)),"Médio",IF(OR(AND(J112&gt;1,J112&lt;4,H112&gt;19),AND(J112&gt;3,H112&gt;5,H112&lt;20),AND(J112&gt;3,H112&gt;19)),"Complexo",""))),""))</f>
        <v/>
      </c>
      <c r="M112" s="71" t="str">
        <f aca="false">IF(G112="ALI",IF(OR(AND(OR(J112=1,J112=0),H112&gt;0,H112&lt;20),AND(OR(J112=1,J112=0),H112&gt;19,H112&lt;51),AND(J112&gt;1,J112&lt;6,H112&gt;0,H112&lt;20)),"Simples",IF(OR(AND(OR(J112=1,J112=0),H112&gt;50),AND(J112&gt;1,J112&lt;6,H112&gt;19,H112&lt;51),AND(J112&gt;5,H112&gt;0,H112&lt;20)),"Médio",IF(OR(AND(J112&gt;1,J112&lt;6,H112&gt;50),AND(J112&gt;5,H112&gt;19,H112&lt;51),AND(J112&gt;5,H112&gt;50)),"Complexo",""))), IF(G112="AIE",IF(OR(AND(OR(J112=1, J112=0),H112&gt;0,H112&lt;20),AND(OR(J112=1, J112=0),H112&gt;19,H112&lt;51),AND(J112&gt;1,J112&lt;6,H112&gt;0,H112&lt;20)),"Simples",IF(OR(AND(OR(J112=1, J112=0),H112&gt;50),AND(J112&gt;1,J112&lt;6,H112&gt;19,H112&lt;51),AND(J112&gt;5,H112&gt;0,H112&lt;20)),"Médio",IF(OR(AND(J112&gt;1,J112&lt;6,H112&gt;50),AND(J112&gt;5,H112&gt;19,H112&lt;51),AND(J112&gt;5,H112&gt;50)),"Complexo",""))),""))</f>
        <v/>
      </c>
      <c r="N112" s="77" t="str">
        <f aca="false">IF(L112="",M112,IF(M112="",L112,""))</f>
        <v/>
      </c>
      <c r="O112" s="78" t="n">
        <f aca="false">IF(AND(OR(G112="EE",G112="CE"),N112="Simples"),3, IF(AND(OR(G112="EE",G112="CE"),N112="Médio"),4, IF(AND(OR(G112="EE",G112="CE"),N112="Complexo"),6, IF(AND(G112="SE",N112="Simples"),4, IF(AND(G112="SE",N112="Médio"),5, IF(AND(G112="SE",N112="Complexo"),7,0))))))</f>
        <v>0</v>
      </c>
      <c r="P112" s="78" t="n">
        <f aca="false">IF(AND(G112="ALI",M112="Simples"),7, IF(AND(G112="ALI",M112="Médio"),10, IF(AND(G112="ALI",M112="Complexo"),15, IF(AND(G112="AIE",M112="Simples"),5, IF(AND(G112="AIE",M112="Médio"),7, IF(AND(G112="AIE",M112="Complexo"),10,0))))))</f>
        <v>0</v>
      </c>
      <c r="Q112" s="77" t="n">
        <f aca="false">IF(B112&lt;&gt;"Manutenção em interface",IF(B112&lt;&gt;"Desenv., Manutenção e Publicação de Páginas Estáticas",(O112+P112)*C112,C112),C112)</f>
        <v>0</v>
      </c>
      <c r="R112" s="70"/>
      <c r="T112" s="80"/>
      <c r="U112" s="68"/>
      <c r="V112" s="69" t="n">
        <f aca="false">IF(U112&lt;&gt;"",VLOOKUP(U112,'Tipo Projeto'!$A$3:$B$35,2,0),0)</f>
        <v>0</v>
      </c>
      <c r="W112" s="70"/>
      <c r="X112" s="72"/>
      <c r="Y112" s="73"/>
      <c r="Z112" s="74"/>
      <c r="AA112" s="75"/>
      <c r="AB112" s="76" t="str">
        <f aca="false">IF(W112="EE",IF(OR(AND(OR(Z112=1,Z112=0),X112&gt;0,X112&lt;5),AND(OR(Z112=1,Z112=0),X112&gt;4,X112&lt;16),AND(Z112=2,X112&gt;0,X112&lt;5)),"Simples",IF(OR(AND(OR(Z112=1,Z112=0),X112&gt;15),AND(Z112=2,X112&gt;4,X112&lt;16),AND(Z112&gt;2,X112&gt;0,X112&lt;5)),"Médio",IF(OR(AND(Z112=2,X112&gt;15),AND(Z112&gt;2,X112&gt;4,X112&lt;16),AND(Z112&gt;2,X112&gt;15)),"Complexo",""))), IF(OR(W112="CE",W112="SE"),IF(OR(AND(OR(Z112=1,Z112=0),X112&gt;0,X112&lt;6),AND(OR(Z112=1,Z112=0),X112&gt;5,X112&lt;20),AND(Z112&gt;1,Z112&lt;4,X112&gt;0,X112&lt;6)),"Simples",IF(OR(AND(OR(Z112=1,Z112=0),X112&gt;19),AND(Z112&gt;1,Z112&lt;4,X112&gt;5,X112&lt;20),AND(Z112&gt;3,X112&gt;0,X112&lt;6)),"Médio",IF(OR(AND(Z112&gt;1,Z112&lt;4,X112&gt;19),AND(Z112&gt;3,X112&gt;5,X112&lt;20),AND(Z112&gt;3,X112&gt;19)),"Complexo",""))),""))</f>
        <v/>
      </c>
      <c r="AC112" s="71" t="str">
        <f aca="false">IF(W112="ALI",IF(OR(AND(OR(Z112=1,Z112=0),X112&gt;0,X112&lt;20),AND(OR(Z112=1,Z112=0),X112&gt;19,X112&lt;51),AND(Z112&gt;1,Z112&lt;6,X112&gt;0,X112&lt;20)),"Simples",IF(OR(AND(OR(Z112=1,Z112=0),X112&gt;50),AND(Z112&gt;1,Z112&lt;6,X112&gt;19,X112&lt;51),AND(Z112&gt;5,X112&gt;0,X112&lt;20)),"Médio",IF(OR(AND(Z112&gt;1,Z112&lt;6,X112&gt;50),AND(Z112&gt;5,X112&gt;19,X112&lt;51),AND(Z112&gt;5,X112&gt;50)),"Complexo",""))), IF(W112="AIE",IF(OR(AND(OR(Z112=1, Z112=0),X112&gt;0,X112&lt;20),AND(OR(Z112=1, Z112=0),X112&gt;19,X112&lt;51),AND(Z112&gt;1,Z112&lt;6,X112&gt;0,X112&lt;20)),"Simples",IF(OR(AND(OR(Z112=1, Z112=0),X112&gt;50),AND(Z112&gt;1,Z112&lt;6,X112&gt;19,X112&lt;51),AND(Z112&gt;5,X112&gt;0,X112&lt;20)),"Médio",IF(OR(AND(Z112&gt;1,Z112&lt;6,X112&gt;50),AND(Z112&gt;5,X112&gt;19,X112&lt;51),AND(Z112&gt;5,X112&gt;50)),"Complexo",""))),""))</f>
        <v/>
      </c>
      <c r="AD112" s="77" t="str">
        <f aca="false">IF(AB112="",AC112,IF(AC112="",AB112,""))</f>
        <v/>
      </c>
      <c r="AE112" s="78" t="n">
        <f aca="false">IF(AND(OR(W112="EE",W112="CE"),AD112="Simples"),3, IF(AND(OR(W112="EE",W112="CE"),AD112="Médio"),4, IF(AND(OR(W112="EE",W112="CE"),AD112="Complexo"),6, IF(AND(W112="SE",AD112="Simples"),4, IF(AND(W112="SE",AD112="Médio"),5, IF(AND(W112="SE",AD112="Complexo"),7,0))))))</f>
        <v>0</v>
      </c>
      <c r="AF112" s="78" t="n">
        <f aca="false">IF(AND(W112="ALI",AC112="Simples"),7, IF(AND(W112="ALI",AC112="Médio"),10, IF(AND(W112="ALI",AC112="Complexo"),15, IF(AND(W112="AIE",AC112="Simples"),5, IF(AND(W112="AIE",AC112="Médio"),7, IF(AND(W112="AIE",AC112="Complexo"),10,0))))))</f>
        <v>0</v>
      </c>
      <c r="AG112" s="81" t="n">
        <f aca="false">IF(T112="OK",Q112,( IF(U112&lt;&gt;"Manutenção em interface",IF(U112&lt;&gt;"Desenv., Manutenção e Publicação de Páginas Estáticas",(AE112+AF112)*V112,V112),V112)))</f>
        <v>0</v>
      </c>
      <c r="AH112" s="70"/>
      <c r="AJ112" s="70"/>
      <c r="AL112" s="70"/>
      <c r="AM112" s="70" t="str">
        <f aca="false">IF(AG112=0,"",IF(AG112=Q112,"OK","Divergente"))</f>
        <v/>
      </c>
    </row>
    <row r="113" s="79" customFormat="true" ht="14" hidden="false" customHeight="false" outlineLevel="0" collapsed="false">
      <c r="A113" s="67"/>
      <c r="B113" s="68"/>
      <c r="C113" s="69" t="n">
        <f aca="false">IF(B113&lt;&gt;"",VLOOKUP(B113,'Tipo Projeto'!$A$3:$B$35,2,0),0)</f>
        <v>0</v>
      </c>
      <c r="D113" s="70"/>
      <c r="E113" s="70"/>
      <c r="F113" s="71"/>
      <c r="G113" s="70"/>
      <c r="H113" s="72"/>
      <c r="I113" s="73"/>
      <c r="J113" s="74"/>
      <c r="K113" s="75"/>
      <c r="L113" s="76" t="str">
        <f aca="false">IF(G113="EE",IF(OR(AND(OR(J113=1,J113=0),H113&gt;0,H113&lt;5),AND(OR(J113=1,J113=0),H113&gt;4,H113&lt;16),AND(J113=2,H113&gt;0,H113&lt;5)),"Simples",IF(OR(AND(OR(J113=1,J113=0),H113&gt;15),AND(J113=2,H113&gt;4,H113&lt;16),AND(J113&gt;2,H113&gt;0,H113&lt;5)),"Médio",IF(OR(AND(J113=2,H113&gt;15),AND(J113&gt;2,H113&gt;4,H113&lt;16),AND(J113&gt;2,H113&gt;15)),"Complexo",""))), IF(OR(G113="CE",G113="SE"),IF(OR(AND(OR(J113=1,J113=0),H113&gt;0,H113&lt;6),AND(OR(J113=1,J113=0),H113&gt;5,H113&lt;20),AND(J113&gt;1,J113&lt;4,H113&gt;0,H113&lt;6)),"Simples",IF(OR(AND(OR(J113=1,J113=0),H113&gt;19),AND(J113&gt;1,J113&lt;4,H113&gt;5,H113&lt;20),AND(J113&gt;3,H113&gt;0,H113&lt;6)),"Médio",IF(OR(AND(J113&gt;1,J113&lt;4,H113&gt;19),AND(J113&gt;3,H113&gt;5,H113&lt;20),AND(J113&gt;3,H113&gt;19)),"Complexo",""))),""))</f>
        <v/>
      </c>
      <c r="M113" s="71" t="str">
        <f aca="false">IF(G113="ALI",IF(OR(AND(OR(J113=1,J113=0),H113&gt;0,H113&lt;20),AND(OR(J113=1,J113=0),H113&gt;19,H113&lt;51),AND(J113&gt;1,J113&lt;6,H113&gt;0,H113&lt;20)),"Simples",IF(OR(AND(OR(J113=1,J113=0),H113&gt;50),AND(J113&gt;1,J113&lt;6,H113&gt;19,H113&lt;51),AND(J113&gt;5,H113&gt;0,H113&lt;20)),"Médio",IF(OR(AND(J113&gt;1,J113&lt;6,H113&gt;50),AND(J113&gt;5,H113&gt;19,H113&lt;51),AND(J113&gt;5,H113&gt;50)),"Complexo",""))), IF(G113="AIE",IF(OR(AND(OR(J113=1, J113=0),H113&gt;0,H113&lt;20),AND(OR(J113=1, J113=0),H113&gt;19,H113&lt;51),AND(J113&gt;1,J113&lt;6,H113&gt;0,H113&lt;20)),"Simples",IF(OR(AND(OR(J113=1, J113=0),H113&gt;50),AND(J113&gt;1,J113&lt;6,H113&gt;19,H113&lt;51),AND(J113&gt;5,H113&gt;0,H113&lt;20)),"Médio",IF(OR(AND(J113&gt;1,J113&lt;6,H113&gt;50),AND(J113&gt;5,H113&gt;19,H113&lt;51),AND(J113&gt;5,H113&gt;50)),"Complexo",""))),""))</f>
        <v/>
      </c>
      <c r="N113" s="77" t="str">
        <f aca="false">IF(L113="",M113,IF(M113="",L113,""))</f>
        <v/>
      </c>
      <c r="O113" s="78" t="n">
        <f aca="false">IF(AND(OR(G113="EE",G113="CE"),N113="Simples"),3, IF(AND(OR(G113="EE",G113="CE"),N113="Médio"),4, IF(AND(OR(G113="EE",G113="CE"),N113="Complexo"),6, IF(AND(G113="SE",N113="Simples"),4, IF(AND(G113="SE",N113="Médio"),5, IF(AND(G113="SE",N113="Complexo"),7,0))))))</f>
        <v>0</v>
      </c>
      <c r="P113" s="78" t="n">
        <f aca="false">IF(AND(G113="ALI",M113="Simples"),7, IF(AND(G113="ALI",M113="Médio"),10, IF(AND(G113="ALI",M113="Complexo"),15, IF(AND(G113="AIE",M113="Simples"),5, IF(AND(G113="AIE",M113="Médio"),7, IF(AND(G113="AIE",M113="Complexo"),10,0))))))</f>
        <v>0</v>
      </c>
      <c r="Q113" s="77" t="n">
        <f aca="false">IF(B113&lt;&gt;"Manutenção em interface",IF(B113&lt;&gt;"Desenv., Manutenção e Publicação de Páginas Estáticas",(O113+P113)*C113,C113),C113)</f>
        <v>0</v>
      </c>
      <c r="R113" s="70"/>
      <c r="T113" s="80"/>
      <c r="U113" s="68"/>
      <c r="V113" s="69" t="n">
        <f aca="false">IF(U113&lt;&gt;"",VLOOKUP(U113,'Tipo Projeto'!$A$3:$B$35,2,0),0)</f>
        <v>0</v>
      </c>
      <c r="W113" s="70"/>
      <c r="X113" s="72"/>
      <c r="Y113" s="73"/>
      <c r="Z113" s="74"/>
      <c r="AA113" s="75"/>
      <c r="AB113" s="76" t="str">
        <f aca="false">IF(W113="EE",IF(OR(AND(OR(Z113=1,Z113=0),X113&gt;0,X113&lt;5),AND(OR(Z113=1,Z113=0),X113&gt;4,X113&lt;16),AND(Z113=2,X113&gt;0,X113&lt;5)),"Simples",IF(OR(AND(OR(Z113=1,Z113=0),X113&gt;15),AND(Z113=2,X113&gt;4,X113&lt;16),AND(Z113&gt;2,X113&gt;0,X113&lt;5)),"Médio",IF(OR(AND(Z113=2,X113&gt;15),AND(Z113&gt;2,X113&gt;4,X113&lt;16),AND(Z113&gt;2,X113&gt;15)),"Complexo",""))), IF(OR(W113="CE",W113="SE"),IF(OR(AND(OR(Z113=1,Z113=0),X113&gt;0,X113&lt;6),AND(OR(Z113=1,Z113=0),X113&gt;5,X113&lt;20),AND(Z113&gt;1,Z113&lt;4,X113&gt;0,X113&lt;6)),"Simples",IF(OR(AND(OR(Z113=1,Z113=0),X113&gt;19),AND(Z113&gt;1,Z113&lt;4,X113&gt;5,X113&lt;20),AND(Z113&gt;3,X113&gt;0,X113&lt;6)),"Médio",IF(OR(AND(Z113&gt;1,Z113&lt;4,X113&gt;19),AND(Z113&gt;3,X113&gt;5,X113&lt;20),AND(Z113&gt;3,X113&gt;19)),"Complexo",""))),""))</f>
        <v/>
      </c>
      <c r="AC113" s="71" t="str">
        <f aca="false">IF(W113="ALI",IF(OR(AND(OR(Z113=1,Z113=0),X113&gt;0,X113&lt;20),AND(OR(Z113=1,Z113=0),X113&gt;19,X113&lt;51),AND(Z113&gt;1,Z113&lt;6,X113&gt;0,X113&lt;20)),"Simples",IF(OR(AND(OR(Z113=1,Z113=0),X113&gt;50),AND(Z113&gt;1,Z113&lt;6,X113&gt;19,X113&lt;51),AND(Z113&gt;5,X113&gt;0,X113&lt;20)),"Médio",IF(OR(AND(Z113&gt;1,Z113&lt;6,X113&gt;50),AND(Z113&gt;5,X113&gt;19,X113&lt;51),AND(Z113&gt;5,X113&gt;50)),"Complexo",""))), IF(W113="AIE",IF(OR(AND(OR(Z113=1, Z113=0),X113&gt;0,X113&lt;20),AND(OR(Z113=1, Z113=0),X113&gt;19,X113&lt;51),AND(Z113&gt;1,Z113&lt;6,X113&gt;0,X113&lt;20)),"Simples",IF(OR(AND(OR(Z113=1, Z113=0),X113&gt;50),AND(Z113&gt;1,Z113&lt;6,X113&gt;19,X113&lt;51),AND(Z113&gt;5,X113&gt;0,X113&lt;20)),"Médio",IF(OR(AND(Z113&gt;1,Z113&lt;6,X113&gt;50),AND(Z113&gt;5,X113&gt;19,X113&lt;51),AND(Z113&gt;5,X113&gt;50)),"Complexo",""))),""))</f>
        <v/>
      </c>
      <c r="AD113" s="77" t="str">
        <f aca="false">IF(AB113="",AC113,IF(AC113="",AB113,""))</f>
        <v/>
      </c>
      <c r="AE113" s="78" t="n">
        <f aca="false">IF(AND(OR(W113="EE",W113="CE"),AD113="Simples"),3, IF(AND(OR(W113="EE",W113="CE"),AD113="Médio"),4, IF(AND(OR(W113="EE",W113="CE"),AD113="Complexo"),6, IF(AND(W113="SE",AD113="Simples"),4, IF(AND(W113="SE",AD113="Médio"),5, IF(AND(W113="SE",AD113="Complexo"),7,0))))))</f>
        <v>0</v>
      </c>
      <c r="AF113" s="78" t="n">
        <f aca="false">IF(AND(W113="ALI",AC113="Simples"),7, IF(AND(W113="ALI",AC113="Médio"),10, IF(AND(W113="ALI",AC113="Complexo"),15, IF(AND(W113="AIE",AC113="Simples"),5, IF(AND(W113="AIE",AC113="Médio"),7, IF(AND(W113="AIE",AC113="Complexo"),10,0))))))</f>
        <v>0</v>
      </c>
      <c r="AG113" s="81" t="n">
        <f aca="false">IF(T113="OK",Q113,( IF(U113&lt;&gt;"Manutenção em interface",IF(U113&lt;&gt;"Desenv., Manutenção e Publicação de Páginas Estáticas",(AE113+AF113)*V113,V113),V113)))</f>
        <v>0</v>
      </c>
      <c r="AH113" s="70"/>
      <c r="AJ113" s="70"/>
      <c r="AL113" s="70"/>
      <c r="AM113" s="70" t="str">
        <f aca="false">IF(AG113=0,"",IF(AG113=Q113,"OK","Divergente"))</f>
        <v/>
      </c>
    </row>
    <row r="114" s="79" customFormat="true" ht="14" hidden="false" customHeight="false" outlineLevel="0" collapsed="false">
      <c r="A114" s="67"/>
      <c r="B114" s="68"/>
      <c r="C114" s="69" t="n">
        <f aca="false">IF(B114&lt;&gt;"",VLOOKUP(B114,'Tipo Projeto'!$A$3:$B$35,2,0),0)</f>
        <v>0</v>
      </c>
      <c r="D114" s="70"/>
      <c r="E114" s="70"/>
      <c r="F114" s="71"/>
      <c r="G114" s="70"/>
      <c r="H114" s="72"/>
      <c r="I114" s="73"/>
      <c r="J114" s="74"/>
      <c r="K114" s="75"/>
      <c r="L114" s="76" t="str">
        <f aca="false">IF(G114="EE",IF(OR(AND(OR(J114=1,J114=0),H114&gt;0,H114&lt;5),AND(OR(J114=1,J114=0),H114&gt;4,H114&lt;16),AND(J114=2,H114&gt;0,H114&lt;5)),"Simples",IF(OR(AND(OR(J114=1,J114=0),H114&gt;15),AND(J114=2,H114&gt;4,H114&lt;16),AND(J114&gt;2,H114&gt;0,H114&lt;5)),"Médio",IF(OR(AND(J114=2,H114&gt;15),AND(J114&gt;2,H114&gt;4,H114&lt;16),AND(J114&gt;2,H114&gt;15)),"Complexo",""))), IF(OR(G114="CE",G114="SE"),IF(OR(AND(OR(J114=1,J114=0),H114&gt;0,H114&lt;6),AND(OR(J114=1,J114=0),H114&gt;5,H114&lt;20),AND(J114&gt;1,J114&lt;4,H114&gt;0,H114&lt;6)),"Simples",IF(OR(AND(OR(J114=1,J114=0),H114&gt;19),AND(J114&gt;1,J114&lt;4,H114&gt;5,H114&lt;20),AND(J114&gt;3,H114&gt;0,H114&lt;6)),"Médio",IF(OR(AND(J114&gt;1,J114&lt;4,H114&gt;19),AND(J114&gt;3,H114&gt;5,H114&lt;20),AND(J114&gt;3,H114&gt;19)),"Complexo",""))),""))</f>
        <v/>
      </c>
      <c r="M114" s="71" t="str">
        <f aca="false">IF(G114="ALI",IF(OR(AND(OR(J114=1,J114=0),H114&gt;0,H114&lt;20),AND(OR(J114=1,J114=0),H114&gt;19,H114&lt;51),AND(J114&gt;1,J114&lt;6,H114&gt;0,H114&lt;20)),"Simples",IF(OR(AND(OR(J114=1,J114=0),H114&gt;50),AND(J114&gt;1,J114&lt;6,H114&gt;19,H114&lt;51),AND(J114&gt;5,H114&gt;0,H114&lt;20)),"Médio",IF(OR(AND(J114&gt;1,J114&lt;6,H114&gt;50),AND(J114&gt;5,H114&gt;19,H114&lt;51),AND(J114&gt;5,H114&gt;50)),"Complexo",""))), IF(G114="AIE",IF(OR(AND(OR(J114=1, J114=0),H114&gt;0,H114&lt;20),AND(OR(J114=1, J114=0),H114&gt;19,H114&lt;51),AND(J114&gt;1,J114&lt;6,H114&gt;0,H114&lt;20)),"Simples",IF(OR(AND(OR(J114=1, J114=0),H114&gt;50),AND(J114&gt;1,J114&lt;6,H114&gt;19,H114&lt;51),AND(J114&gt;5,H114&gt;0,H114&lt;20)),"Médio",IF(OR(AND(J114&gt;1,J114&lt;6,H114&gt;50),AND(J114&gt;5,H114&gt;19,H114&lt;51),AND(J114&gt;5,H114&gt;50)),"Complexo",""))),""))</f>
        <v/>
      </c>
      <c r="N114" s="77" t="str">
        <f aca="false">IF(L114="",M114,IF(M114="",L114,""))</f>
        <v/>
      </c>
      <c r="O114" s="78" t="n">
        <f aca="false">IF(AND(OR(G114="EE",G114="CE"),N114="Simples"),3, IF(AND(OR(G114="EE",G114="CE"),N114="Médio"),4, IF(AND(OR(G114="EE",G114="CE"),N114="Complexo"),6, IF(AND(G114="SE",N114="Simples"),4, IF(AND(G114="SE",N114="Médio"),5, IF(AND(G114="SE",N114="Complexo"),7,0))))))</f>
        <v>0</v>
      </c>
      <c r="P114" s="78" t="n">
        <f aca="false">IF(AND(G114="ALI",M114="Simples"),7, IF(AND(G114="ALI",M114="Médio"),10, IF(AND(G114="ALI",M114="Complexo"),15, IF(AND(G114="AIE",M114="Simples"),5, IF(AND(G114="AIE",M114="Médio"),7, IF(AND(G114="AIE",M114="Complexo"),10,0))))))</f>
        <v>0</v>
      </c>
      <c r="Q114" s="77" t="n">
        <f aca="false">IF(B114&lt;&gt;"Manutenção em interface",IF(B114&lt;&gt;"Desenv., Manutenção e Publicação de Páginas Estáticas",(O114+P114)*C114,C114),C114)</f>
        <v>0</v>
      </c>
      <c r="R114" s="70"/>
      <c r="T114" s="80"/>
      <c r="U114" s="68"/>
      <c r="V114" s="69" t="n">
        <f aca="false">IF(U114&lt;&gt;"",VLOOKUP(U114,'Tipo Projeto'!$A$3:$B$35,2,0),0)</f>
        <v>0</v>
      </c>
      <c r="W114" s="70"/>
      <c r="X114" s="72"/>
      <c r="Y114" s="73"/>
      <c r="Z114" s="74"/>
      <c r="AA114" s="75"/>
      <c r="AB114" s="76" t="str">
        <f aca="false">IF(W114="EE",IF(OR(AND(OR(Z114=1,Z114=0),X114&gt;0,X114&lt;5),AND(OR(Z114=1,Z114=0),X114&gt;4,X114&lt;16),AND(Z114=2,X114&gt;0,X114&lt;5)),"Simples",IF(OR(AND(OR(Z114=1,Z114=0),X114&gt;15),AND(Z114=2,X114&gt;4,X114&lt;16),AND(Z114&gt;2,X114&gt;0,X114&lt;5)),"Médio",IF(OR(AND(Z114=2,X114&gt;15),AND(Z114&gt;2,X114&gt;4,X114&lt;16),AND(Z114&gt;2,X114&gt;15)),"Complexo",""))), IF(OR(W114="CE",W114="SE"),IF(OR(AND(OR(Z114=1,Z114=0),X114&gt;0,X114&lt;6),AND(OR(Z114=1,Z114=0),X114&gt;5,X114&lt;20),AND(Z114&gt;1,Z114&lt;4,X114&gt;0,X114&lt;6)),"Simples",IF(OR(AND(OR(Z114=1,Z114=0),X114&gt;19),AND(Z114&gt;1,Z114&lt;4,X114&gt;5,X114&lt;20),AND(Z114&gt;3,X114&gt;0,X114&lt;6)),"Médio",IF(OR(AND(Z114&gt;1,Z114&lt;4,X114&gt;19),AND(Z114&gt;3,X114&gt;5,X114&lt;20),AND(Z114&gt;3,X114&gt;19)),"Complexo",""))),""))</f>
        <v/>
      </c>
      <c r="AC114" s="71" t="str">
        <f aca="false">IF(W114="ALI",IF(OR(AND(OR(Z114=1,Z114=0),X114&gt;0,X114&lt;20),AND(OR(Z114=1,Z114=0),X114&gt;19,X114&lt;51),AND(Z114&gt;1,Z114&lt;6,X114&gt;0,X114&lt;20)),"Simples",IF(OR(AND(OR(Z114=1,Z114=0),X114&gt;50),AND(Z114&gt;1,Z114&lt;6,X114&gt;19,X114&lt;51),AND(Z114&gt;5,X114&gt;0,X114&lt;20)),"Médio",IF(OR(AND(Z114&gt;1,Z114&lt;6,X114&gt;50),AND(Z114&gt;5,X114&gt;19,X114&lt;51),AND(Z114&gt;5,X114&gt;50)),"Complexo",""))), IF(W114="AIE",IF(OR(AND(OR(Z114=1, Z114=0),X114&gt;0,X114&lt;20),AND(OR(Z114=1, Z114=0),X114&gt;19,X114&lt;51),AND(Z114&gt;1,Z114&lt;6,X114&gt;0,X114&lt;20)),"Simples",IF(OR(AND(OR(Z114=1, Z114=0),X114&gt;50),AND(Z114&gt;1,Z114&lt;6,X114&gt;19,X114&lt;51),AND(Z114&gt;5,X114&gt;0,X114&lt;20)),"Médio",IF(OR(AND(Z114&gt;1,Z114&lt;6,X114&gt;50),AND(Z114&gt;5,X114&gt;19,X114&lt;51),AND(Z114&gt;5,X114&gt;50)),"Complexo",""))),""))</f>
        <v/>
      </c>
      <c r="AD114" s="77" t="str">
        <f aca="false">IF(AB114="",AC114,IF(AC114="",AB114,""))</f>
        <v/>
      </c>
      <c r="AE114" s="78" t="n">
        <f aca="false">IF(AND(OR(W114="EE",W114="CE"),AD114="Simples"),3, IF(AND(OR(W114="EE",W114="CE"),AD114="Médio"),4, IF(AND(OR(W114="EE",W114="CE"),AD114="Complexo"),6, IF(AND(W114="SE",AD114="Simples"),4, IF(AND(W114="SE",AD114="Médio"),5, IF(AND(W114="SE",AD114="Complexo"),7,0))))))</f>
        <v>0</v>
      </c>
      <c r="AF114" s="78" t="n">
        <f aca="false">IF(AND(W114="ALI",AC114="Simples"),7, IF(AND(W114="ALI",AC114="Médio"),10, IF(AND(W114="ALI",AC114="Complexo"),15, IF(AND(W114="AIE",AC114="Simples"),5, IF(AND(W114="AIE",AC114="Médio"),7, IF(AND(W114="AIE",AC114="Complexo"),10,0))))))</f>
        <v>0</v>
      </c>
      <c r="AG114" s="81" t="n">
        <f aca="false">IF(T114="OK",Q114,( IF(U114&lt;&gt;"Manutenção em interface",IF(U114&lt;&gt;"Desenv., Manutenção e Publicação de Páginas Estáticas",(AE114+AF114)*V114,V114),V114)))</f>
        <v>0</v>
      </c>
      <c r="AH114" s="70"/>
      <c r="AJ114" s="70"/>
      <c r="AL114" s="70"/>
      <c r="AM114" s="70" t="str">
        <f aca="false">IF(AG114=0,"",IF(AG114=Q114,"OK","Divergente"))</f>
        <v/>
      </c>
    </row>
    <row r="115" s="79" customFormat="true" ht="14" hidden="false" customHeight="false" outlineLevel="0" collapsed="false">
      <c r="A115" s="67"/>
      <c r="B115" s="68"/>
      <c r="C115" s="69" t="n">
        <f aca="false">IF(B115&lt;&gt;"",VLOOKUP(B115,'Tipo Projeto'!$A$3:$B$35,2,0),0)</f>
        <v>0</v>
      </c>
      <c r="D115" s="70"/>
      <c r="E115" s="70"/>
      <c r="F115" s="71"/>
      <c r="G115" s="70"/>
      <c r="H115" s="72"/>
      <c r="I115" s="73"/>
      <c r="J115" s="74"/>
      <c r="K115" s="75"/>
      <c r="L115" s="76" t="str">
        <f aca="false">IF(G115="EE",IF(OR(AND(OR(J115=1,J115=0),H115&gt;0,H115&lt;5),AND(OR(J115=1,J115=0),H115&gt;4,H115&lt;16),AND(J115=2,H115&gt;0,H115&lt;5)),"Simples",IF(OR(AND(OR(J115=1,J115=0),H115&gt;15),AND(J115=2,H115&gt;4,H115&lt;16),AND(J115&gt;2,H115&gt;0,H115&lt;5)),"Médio",IF(OR(AND(J115=2,H115&gt;15),AND(J115&gt;2,H115&gt;4,H115&lt;16),AND(J115&gt;2,H115&gt;15)),"Complexo",""))), IF(OR(G115="CE",G115="SE"),IF(OR(AND(OR(J115=1,J115=0),H115&gt;0,H115&lt;6),AND(OR(J115=1,J115=0),H115&gt;5,H115&lt;20),AND(J115&gt;1,J115&lt;4,H115&gt;0,H115&lt;6)),"Simples",IF(OR(AND(OR(J115=1,J115=0),H115&gt;19),AND(J115&gt;1,J115&lt;4,H115&gt;5,H115&lt;20),AND(J115&gt;3,H115&gt;0,H115&lt;6)),"Médio",IF(OR(AND(J115&gt;1,J115&lt;4,H115&gt;19),AND(J115&gt;3,H115&gt;5,H115&lt;20),AND(J115&gt;3,H115&gt;19)),"Complexo",""))),""))</f>
        <v/>
      </c>
      <c r="M115" s="71" t="str">
        <f aca="false">IF(G115="ALI",IF(OR(AND(OR(J115=1,J115=0),H115&gt;0,H115&lt;20),AND(OR(J115=1,J115=0),H115&gt;19,H115&lt;51),AND(J115&gt;1,J115&lt;6,H115&gt;0,H115&lt;20)),"Simples",IF(OR(AND(OR(J115=1,J115=0),H115&gt;50),AND(J115&gt;1,J115&lt;6,H115&gt;19,H115&lt;51),AND(J115&gt;5,H115&gt;0,H115&lt;20)),"Médio",IF(OR(AND(J115&gt;1,J115&lt;6,H115&gt;50),AND(J115&gt;5,H115&gt;19,H115&lt;51),AND(J115&gt;5,H115&gt;50)),"Complexo",""))), IF(G115="AIE",IF(OR(AND(OR(J115=1, J115=0),H115&gt;0,H115&lt;20),AND(OR(J115=1, J115=0),H115&gt;19,H115&lt;51),AND(J115&gt;1,J115&lt;6,H115&gt;0,H115&lt;20)),"Simples",IF(OR(AND(OR(J115=1, J115=0),H115&gt;50),AND(J115&gt;1,J115&lt;6,H115&gt;19,H115&lt;51),AND(J115&gt;5,H115&gt;0,H115&lt;20)),"Médio",IF(OR(AND(J115&gt;1,J115&lt;6,H115&gt;50),AND(J115&gt;5,H115&gt;19,H115&lt;51),AND(J115&gt;5,H115&gt;50)),"Complexo",""))),""))</f>
        <v/>
      </c>
      <c r="N115" s="77" t="str">
        <f aca="false">IF(L115="",M115,IF(M115="",L115,""))</f>
        <v/>
      </c>
      <c r="O115" s="78" t="n">
        <f aca="false">IF(AND(OR(G115="EE",G115="CE"),N115="Simples"),3, IF(AND(OR(G115="EE",G115="CE"),N115="Médio"),4, IF(AND(OR(G115="EE",G115="CE"),N115="Complexo"),6, IF(AND(G115="SE",N115="Simples"),4, IF(AND(G115="SE",N115="Médio"),5, IF(AND(G115="SE",N115="Complexo"),7,0))))))</f>
        <v>0</v>
      </c>
      <c r="P115" s="78" t="n">
        <f aca="false">IF(AND(G115="ALI",M115="Simples"),7, IF(AND(G115="ALI",M115="Médio"),10, IF(AND(G115="ALI",M115="Complexo"),15, IF(AND(G115="AIE",M115="Simples"),5, IF(AND(G115="AIE",M115="Médio"),7, IF(AND(G115="AIE",M115="Complexo"),10,0))))))</f>
        <v>0</v>
      </c>
      <c r="Q115" s="77" t="n">
        <f aca="false">IF(B115&lt;&gt;"Manutenção em interface",IF(B115&lt;&gt;"Desenv., Manutenção e Publicação de Páginas Estáticas",(O115+P115)*C115,C115),C115)</f>
        <v>0</v>
      </c>
      <c r="R115" s="70"/>
      <c r="T115" s="80"/>
      <c r="U115" s="68"/>
      <c r="V115" s="69" t="n">
        <f aca="false">IF(U115&lt;&gt;"",VLOOKUP(U115,'Tipo Projeto'!$A$3:$B$35,2,0),0)</f>
        <v>0</v>
      </c>
      <c r="W115" s="70"/>
      <c r="X115" s="72"/>
      <c r="Y115" s="73"/>
      <c r="Z115" s="74"/>
      <c r="AA115" s="75"/>
      <c r="AB115" s="76" t="str">
        <f aca="false">IF(W115="EE",IF(OR(AND(OR(Z115=1,Z115=0),X115&gt;0,X115&lt;5),AND(OR(Z115=1,Z115=0),X115&gt;4,X115&lt;16),AND(Z115=2,X115&gt;0,X115&lt;5)),"Simples",IF(OR(AND(OR(Z115=1,Z115=0),X115&gt;15),AND(Z115=2,X115&gt;4,X115&lt;16),AND(Z115&gt;2,X115&gt;0,X115&lt;5)),"Médio",IF(OR(AND(Z115=2,X115&gt;15),AND(Z115&gt;2,X115&gt;4,X115&lt;16),AND(Z115&gt;2,X115&gt;15)),"Complexo",""))), IF(OR(W115="CE",W115="SE"),IF(OR(AND(OR(Z115=1,Z115=0),X115&gt;0,X115&lt;6),AND(OR(Z115=1,Z115=0),X115&gt;5,X115&lt;20),AND(Z115&gt;1,Z115&lt;4,X115&gt;0,X115&lt;6)),"Simples",IF(OR(AND(OR(Z115=1,Z115=0),X115&gt;19),AND(Z115&gt;1,Z115&lt;4,X115&gt;5,X115&lt;20),AND(Z115&gt;3,X115&gt;0,X115&lt;6)),"Médio",IF(OR(AND(Z115&gt;1,Z115&lt;4,X115&gt;19),AND(Z115&gt;3,X115&gt;5,X115&lt;20),AND(Z115&gt;3,X115&gt;19)),"Complexo",""))),""))</f>
        <v/>
      </c>
      <c r="AC115" s="71" t="str">
        <f aca="false">IF(W115="ALI",IF(OR(AND(OR(Z115=1,Z115=0),X115&gt;0,X115&lt;20),AND(OR(Z115=1,Z115=0),X115&gt;19,X115&lt;51),AND(Z115&gt;1,Z115&lt;6,X115&gt;0,X115&lt;20)),"Simples",IF(OR(AND(OR(Z115=1,Z115=0),X115&gt;50),AND(Z115&gt;1,Z115&lt;6,X115&gt;19,X115&lt;51),AND(Z115&gt;5,X115&gt;0,X115&lt;20)),"Médio",IF(OR(AND(Z115&gt;1,Z115&lt;6,X115&gt;50),AND(Z115&gt;5,X115&gt;19,X115&lt;51),AND(Z115&gt;5,X115&gt;50)),"Complexo",""))), IF(W115="AIE",IF(OR(AND(OR(Z115=1, Z115=0),X115&gt;0,X115&lt;20),AND(OR(Z115=1, Z115=0),X115&gt;19,X115&lt;51),AND(Z115&gt;1,Z115&lt;6,X115&gt;0,X115&lt;20)),"Simples",IF(OR(AND(OR(Z115=1, Z115=0),X115&gt;50),AND(Z115&gt;1,Z115&lt;6,X115&gt;19,X115&lt;51),AND(Z115&gt;5,X115&gt;0,X115&lt;20)),"Médio",IF(OR(AND(Z115&gt;1,Z115&lt;6,X115&gt;50),AND(Z115&gt;5,X115&gt;19,X115&lt;51),AND(Z115&gt;5,X115&gt;50)),"Complexo",""))),""))</f>
        <v/>
      </c>
      <c r="AD115" s="77" t="str">
        <f aca="false">IF(AB115="",AC115,IF(AC115="",AB115,""))</f>
        <v/>
      </c>
      <c r="AE115" s="78" t="n">
        <f aca="false">IF(AND(OR(W115="EE",W115="CE"),AD115="Simples"),3, IF(AND(OR(W115="EE",W115="CE"),AD115="Médio"),4, IF(AND(OR(W115="EE",W115="CE"),AD115="Complexo"),6, IF(AND(W115="SE",AD115="Simples"),4, IF(AND(W115="SE",AD115="Médio"),5, IF(AND(W115="SE",AD115="Complexo"),7,0))))))</f>
        <v>0</v>
      </c>
      <c r="AF115" s="78" t="n">
        <f aca="false">IF(AND(W115="ALI",AC115="Simples"),7, IF(AND(W115="ALI",AC115="Médio"),10, IF(AND(W115="ALI",AC115="Complexo"),15, IF(AND(W115="AIE",AC115="Simples"),5, IF(AND(W115="AIE",AC115="Médio"),7, IF(AND(W115="AIE",AC115="Complexo"),10,0))))))</f>
        <v>0</v>
      </c>
      <c r="AG115" s="81" t="n">
        <f aca="false">IF(T115="OK",Q115,( IF(U115&lt;&gt;"Manutenção em interface",IF(U115&lt;&gt;"Desenv., Manutenção e Publicação de Páginas Estáticas",(AE115+AF115)*V115,V115),V115)))</f>
        <v>0</v>
      </c>
      <c r="AH115" s="70"/>
      <c r="AJ115" s="70"/>
      <c r="AL115" s="70"/>
      <c r="AM115" s="70" t="str">
        <f aca="false">IF(AG115=0,"",IF(AG115=Q115,"OK","Divergente"))</f>
        <v/>
      </c>
    </row>
    <row r="116" s="79" customFormat="true" ht="14" hidden="false" customHeight="false" outlineLevel="0" collapsed="false">
      <c r="A116" s="67"/>
      <c r="B116" s="68"/>
      <c r="C116" s="69" t="n">
        <f aca="false">IF(B116&lt;&gt;"",VLOOKUP(B116,'Tipo Projeto'!$A$3:$B$35,2,0),0)</f>
        <v>0</v>
      </c>
      <c r="D116" s="70"/>
      <c r="E116" s="70"/>
      <c r="F116" s="71"/>
      <c r="G116" s="70"/>
      <c r="H116" s="72"/>
      <c r="I116" s="73"/>
      <c r="J116" s="74"/>
      <c r="K116" s="75"/>
      <c r="L116" s="76" t="str">
        <f aca="false">IF(G116="EE",IF(OR(AND(OR(J116=1,J116=0),H116&gt;0,H116&lt;5),AND(OR(J116=1,J116=0),H116&gt;4,H116&lt;16),AND(J116=2,H116&gt;0,H116&lt;5)),"Simples",IF(OR(AND(OR(J116=1,J116=0),H116&gt;15),AND(J116=2,H116&gt;4,H116&lt;16),AND(J116&gt;2,H116&gt;0,H116&lt;5)),"Médio",IF(OR(AND(J116=2,H116&gt;15),AND(J116&gt;2,H116&gt;4,H116&lt;16),AND(J116&gt;2,H116&gt;15)),"Complexo",""))), IF(OR(G116="CE",G116="SE"),IF(OR(AND(OR(J116=1,J116=0),H116&gt;0,H116&lt;6),AND(OR(J116=1,J116=0),H116&gt;5,H116&lt;20),AND(J116&gt;1,J116&lt;4,H116&gt;0,H116&lt;6)),"Simples",IF(OR(AND(OR(J116=1,J116=0),H116&gt;19),AND(J116&gt;1,J116&lt;4,H116&gt;5,H116&lt;20),AND(J116&gt;3,H116&gt;0,H116&lt;6)),"Médio",IF(OR(AND(J116&gt;1,J116&lt;4,H116&gt;19),AND(J116&gt;3,H116&gt;5,H116&lt;20),AND(J116&gt;3,H116&gt;19)),"Complexo",""))),""))</f>
        <v/>
      </c>
      <c r="M116" s="71" t="str">
        <f aca="false">IF(G116="ALI",IF(OR(AND(OR(J116=1,J116=0),H116&gt;0,H116&lt;20),AND(OR(J116=1,J116=0),H116&gt;19,H116&lt;51),AND(J116&gt;1,J116&lt;6,H116&gt;0,H116&lt;20)),"Simples",IF(OR(AND(OR(J116=1,J116=0),H116&gt;50),AND(J116&gt;1,J116&lt;6,H116&gt;19,H116&lt;51),AND(J116&gt;5,H116&gt;0,H116&lt;20)),"Médio",IF(OR(AND(J116&gt;1,J116&lt;6,H116&gt;50),AND(J116&gt;5,H116&gt;19,H116&lt;51),AND(J116&gt;5,H116&gt;50)),"Complexo",""))), IF(G116="AIE",IF(OR(AND(OR(J116=1, J116=0),H116&gt;0,H116&lt;20),AND(OR(J116=1, J116=0),H116&gt;19,H116&lt;51),AND(J116&gt;1,J116&lt;6,H116&gt;0,H116&lt;20)),"Simples",IF(OR(AND(OR(J116=1, J116=0),H116&gt;50),AND(J116&gt;1,J116&lt;6,H116&gt;19,H116&lt;51),AND(J116&gt;5,H116&gt;0,H116&lt;20)),"Médio",IF(OR(AND(J116&gt;1,J116&lt;6,H116&gt;50),AND(J116&gt;5,H116&gt;19,H116&lt;51),AND(J116&gt;5,H116&gt;50)),"Complexo",""))),""))</f>
        <v/>
      </c>
      <c r="N116" s="77" t="str">
        <f aca="false">IF(L116="",M116,IF(M116="",L116,""))</f>
        <v/>
      </c>
      <c r="O116" s="78" t="n">
        <f aca="false">IF(AND(OR(G116="EE",G116="CE"),N116="Simples"),3, IF(AND(OR(G116="EE",G116="CE"),N116="Médio"),4, IF(AND(OR(G116="EE",G116="CE"),N116="Complexo"),6, IF(AND(G116="SE",N116="Simples"),4, IF(AND(G116="SE",N116="Médio"),5, IF(AND(G116="SE",N116="Complexo"),7,0))))))</f>
        <v>0</v>
      </c>
      <c r="P116" s="78" t="n">
        <f aca="false">IF(AND(G116="ALI",M116="Simples"),7, IF(AND(G116="ALI",M116="Médio"),10, IF(AND(G116="ALI",M116="Complexo"),15, IF(AND(G116="AIE",M116="Simples"),5, IF(AND(G116="AIE",M116="Médio"),7, IF(AND(G116="AIE",M116="Complexo"),10,0))))))</f>
        <v>0</v>
      </c>
      <c r="Q116" s="77" t="n">
        <f aca="false">IF(B116&lt;&gt;"Manutenção em interface",IF(B116&lt;&gt;"Desenv., Manutenção e Publicação de Páginas Estáticas",(O116+P116)*C116,C116),C116)</f>
        <v>0</v>
      </c>
      <c r="R116" s="70"/>
      <c r="T116" s="80"/>
      <c r="U116" s="68"/>
      <c r="V116" s="69" t="n">
        <f aca="false">IF(U116&lt;&gt;"",VLOOKUP(U116,'Tipo Projeto'!$A$3:$B$35,2,0),0)</f>
        <v>0</v>
      </c>
      <c r="W116" s="70"/>
      <c r="X116" s="72"/>
      <c r="Y116" s="73"/>
      <c r="Z116" s="74"/>
      <c r="AA116" s="75"/>
      <c r="AB116" s="76" t="str">
        <f aca="false">IF(W116="EE",IF(OR(AND(OR(Z116=1,Z116=0),X116&gt;0,X116&lt;5),AND(OR(Z116=1,Z116=0),X116&gt;4,X116&lt;16),AND(Z116=2,X116&gt;0,X116&lt;5)),"Simples",IF(OR(AND(OR(Z116=1,Z116=0),X116&gt;15),AND(Z116=2,X116&gt;4,X116&lt;16),AND(Z116&gt;2,X116&gt;0,X116&lt;5)),"Médio",IF(OR(AND(Z116=2,X116&gt;15),AND(Z116&gt;2,X116&gt;4,X116&lt;16),AND(Z116&gt;2,X116&gt;15)),"Complexo",""))), IF(OR(W116="CE",W116="SE"),IF(OR(AND(OR(Z116=1,Z116=0),X116&gt;0,X116&lt;6),AND(OR(Z116=1,Z116=0),X116&gt;5,X116&lt;20),AND(Z116&gt;1,Z116&lt;4,X116&gt;0,X116&lt;6)),"Simples",IF(OR(AND(OR(Z116=1,Z116=0),X116&gt;19),AND(Z116&gt;1,Z116&lt;4,X116&gt;5,X116&lt;20),AND(Z116&gt;3,X116&gt;0,X116&lt;6)),"Médio",IF(OR(AND(Z116&gt;1,Z116&lt;4,X116&gt;19),AND(Z116&gt;3,X116&gt;5,X116&lt;20),AND(Z116&gt;3,X116&gt;19)),"Complexo",""))),""))</f>
        <v/>
      </c>
      <c r="AC116" s="71" t="str">
        <f aca="false">IF(W116="ALI",IF(OR(AND(OR(Z116=1,Z116=0),X116&gt;0,X116&lt;20),AND(OR(Z116=1,Z116=0),X116&gt;19,X116&lt;51),AND(Z116&gt;1,Z116&lt;6,X116&gt;0,X116&lt;20)),"Simples",IF(OR(AND(OR(Z116=1,Z116=0),X116&gt;50),AND(Z116&gt;1,Z116&lt;6,X116&gt;19,X116&lt;51),AND(Z116&gt;5,X116&gt;0,X116&lt;20)),"Médio",IF(OR(AND(Z116&gt;1,Z116&lt;6,X116&gt;50),AND(Z116&gt;5,X116&gt;19,X116&lt;51),AND(Z116&gt;5,X116&gt;50)),"Complexo",""))), IF(W116="AIE",IF(OR(AND(OR(Z116=1, Z116=0),X116&gt;0,X116&lt;20),AND(OR(Z116=1, Z116=0),X116&gt;19,X116&lt;51),AND(Z116&gt;1,Z116&lt;6,X116&gt;0,X116&lt;20)),"Simples",IF(OR(AND(OR(Z116=1, Z116=0),X116&gt;50),AND(Z116&gt;1,Z116&lt;6,X116&gt;19,X116&lt;51),AND(Z116&gt;5,X116&gt;0,X116&lt;20)),"Médio",IF(OR(AND(Z116&gt;1,Z116&lt;6,X116&gt;50),AND(Z116&gt;5,X116&gt;19,X116&lt;51),AND(Z116&gt;5,X116&gt;50)),"Complexo",""))),""))</f>
        <v/>
      </c>
      <c r="AD116" s="77" t="str">
        <f aca="false">IF(AB116="",AC116,IF(AC116="",AB116,""))</f>
        <v/>
      </c>
      <c r="AE116" s="78" t="n">
        <f aca="false">IF(AND(OR(W116="EE",W116="CE"),AD116="Simples"),3, IF(AND(OR(W116="EE",W116="CE"),AD116="Médio"),4, IF(AND(OR(W116="EE",W116="CE"),AD116="Complexo"),6, IF(AND(W116="SE",AD116="Simples"),4, IF(AND(W116="SE",AD116="Médio"),5, IF(AND(W116="SE",AD116="Complexo"),7,0))))))</f>
        <v>0</v>
      </c>
      <c r="AF116" s="78" t="n">
        <f aca="false">IF(AND(W116="ALI",AC116="Simples"),7, IF(AND(W116="ALI",AC116="Médio"),10, IF(AND(W116="ALI",AC116="Complexo"),15, IF(AND(W116="AIE",AC116="Simples"),5, IF(AND(W116="AIE",AC116="Médio"),7, IF(AND(W116="AIE",AC116="Complexo"),10,0))))))</f>
        <v>0</v>
      </c>
      <c r="AG116" s="81" t="n">
        <f aca="false">IF(T116="OK",Q116,( IF(U116&lt;&gt;"Manutenção em interface",IF(U116&lt;&gt;"Desenv., Manutenção e Publicação de Páginas Estáticas",(AE116+AF116)*V116,V116),V116)))</f>
        <v>0</v>
      </c>
      <c r="AH116" s="70"/>
      <c r="AJ116" s="70"/>
      <c r="AL116" s="70"/>
      <c r="AM116" s="70" t="str">
        <f aca="false">IF(AG116=0,"",IF(AG116=Q116,"OK","Divergente"))</f>
        <v/>
      </c>
    </row>
    <row r="117" s="79" customFormat="true" ht="14" hidden="false" customHeight="false" outlineLevel="0" collapsed="false">
      <c r="A117" s="67"/>
      <c r="B117" s="68"/>
      <c r="C117" s="69" t="n">
        <f aca="false">IF(B117&lt;&gt;"",VLOOKUP(B117,'Tipo Projeto'!$A$3:$B$35,2,0),0)</f>
        <v>0</v>
      </c>
      <c r="D117" s="70"/>
      <c r="E117" s="70"/>
      <c r="F117" s="71"/>
      <c r="G117" s="70"/>
      <c r="H117" s="72"/>
      <c r="I117" s="73"/>
      <c r="J117" s="74"/>
      <c r="K117" s="75"/>
      <c r="L117" s="76" t="str">
        <f aca="false">IF(G117="EE",IF(OR(AND(OR(J117=1,J117=0),H117&gt;0,H117&lt;5),AND(OR(J117=1,J117=0),H117&gt;4,H117&lt;16),AND(J117=2,H117&gt;0,H117&lt;5)),"Simples",IF(OR(AND(OR(J117=1,J117=0),H117&gt;15),AND(J117=2,H117&gt;4,H117&lt;16),AND(J117&gt;2,H117&gt;0,H117&lt;5)),"Médio",IF(OR(AND(J117=2,H117&gt;15),AND(J117&gt;2,H117&gt;4,H117&lt;16),AND(J117&gt;2,H117&gt;15)),"Complexo",""))), IF(OR(G117="CE",G117="SE"),IF(OR(AND(OR(J117=1,J117=0),H117&gt;0,H117&lt;6),AND(OR(J117=1,J117=0),H117&gt;5,H117&lt;20),AND(J117&gt;1,J117&lt;4,H117&gt;0,H117&lt;6)),"Simples",IF(OR(AND(OR(J117=1,J117=0),H117&gt;19),AND(J117&gt;1,J117&lt;4,H117&gt;5,H117&lt;20),AND(J117&gt;3,H117&gt;0,H117&lt;6)),"Médio",IF(OR(AND(J117&gt;1,J117&lt;4,H117&gt;19),AND(J117&gt;3,H117&gt;5,H117&lt;20),AND(J117&gt;3,H117&gt;19)),"Complexo",""))),""))</f>
        <v/>
      </c>
      <c r="M117" s="71" t="str">
        <f aca="false">IF(G117="ALI",IF(OR(AND(OR(J117=1,J117=0),H117&gt;0,H117&lt;20),AND(OR(J117=1,J117=0),H117&gt;19,H117&lt;51),AND(J117&gt;1,J117&lt;6,H117&gt;0,H117&lt;20)),"Simples",IF(OR(AND(OR(J117=1,J117=0),H117&gt;50),AND(J117&gt;1,J117&lt;6,H117&gt;19,H117&lt;51),AND(J117&gt;5,H117&gt;0,H117&lt;20)),"Médio",IF(OR(AND(J117&gt;1,J117&lt;6,H117&gt;50),AND(J117&gt;5,H117&gt;19,H117&lt;51),AND(J117&gt;5,H117&gt;50)),"Complexo",""))), IF(G117="AIE",IF(OR(AND(OR(J117=1, J117=0),H117&gt;0,H117&lt;20),AND(OR(J117=1, J117=0),H117&gt;19,H117&lt;51),AND(J117&gt;1,J117&lt;6,H117&gt;0,H117&lt;20)),"Simples",IF(OR(AND(OR(J117=1, J117=0),H117&gt;50),AND(J117&gt;1,J117&lt;6,H117&gt;19,H117&lt;51),AND(J117&gt;5,H117&gt;0,H117&lt;20)),"Médio",IF(OR(AND(J117&gt;1,J117&lt;6,H117&gt;50),AND(J117&gt;5,H117&gt;19,H117&lt;51),AND(J117&gt;5,H117&gt;50)),"Complexo",""))),""))</f>
        <v/>
      </c>
      <c r="N117" s="77" t="str">
        <f aca="false">IF(L117="",M117,IF(M117="",L117,""))</f>
        <v/>
      </c>
      <c r="O117" s="78" t="n">
        <f aca="false">IF(AND(OR(G117="EE",G117="CE"),N117="Simples"),3, IF(AND(OR(G117="EE",G117="CE"),N117="Médio"),4, IF(AND(OR(G117="EE",G117="CE"),N117="Complexo"),6, IF(AND(G117="SE",N117="Simples"),4, IF(AND(G117="SE",N117="Médio"),5, IF(AND(G117="SE",N117="Complexo"),7,0))))))</f>
        <v>0</v>
      </c>
      <c r="P117" s="78" t="n">
        <f aca="false">IF(AND(G117="ALI",M117="Simples"),7, IF(AND(G117="ALI",M117="Médio"),10, IF(AND(G117="ALI",M117="Complexo"),15, IF(AND(G117="AIE",M117="Simples"),5, IF(AND(G117="AIE",M117="Médio"),7, IF(AND(G117="AIE",M117="Complexo"),10,0))))))</f>
        <v>0</v>
      </c>
      <c r="Q117" s="77" t="n">
        <f aca="false">IF(B117&lt;&gt;"Manutenção em interface",IF(B117&lt;&gt;"Desenv., Manutenção e Publicação de Páginas Estáticas",(O117+P117)*C117,C117),C117)</f>
        <v>0</v>
      </c>
      <c r="R117" s="70"/>
      <c r="T117" s="80"/>
      <c r="U117" s="68"/>
      <c r="V117" s="69" t="n">
        <f aca="false">IF(U117&lt;&gt;"",VLOOKUP(U117,'Tipo Projeto'!$A$3:$B$35,2,0),0)</f>
        <v>0</v>
      </c>
      <c r="W117" s="70"/>
      <c r="X117" s="72"/>
      <c r="Y117" s="73"/>
      <c r="Z117" s="74"/>
      <c r="AA117" s="75"/>
      <c r="AB117" s="76" t="str">
        <f aca="false">IF(W117="EE",IF(OR(AND(OR(Z117=1,Z117=0),X117&gt;0,X117&lt;5),AND(OR(Z117=1,Z117=0),X117&gt;4,X117&lt;16),AND(Z117=2,X117&gt;0,X117&lt;5)),"Simples",IF(OR(AND(OR(Z117=1,Z117=0),X117&gt;15),AND(Z117=2,X117&gt;4,X117&lt;16),AND(Z117&gt;2,X117&gt;0,X117&lt;5)),"Médio",IF(OR(AND(Z117=2,X117&gt;15),AND(Z117&gt;2,X117&gt;4,X117&lt;16),AND(Z117&gt;2,X117&gt;15)),"Complexo",""))), IF(OR(W117="CE",W117="SE"),IF(OR(AND(OR(Z117=1,Z117=0),X117&gt;0,X117&lt;6),AND(OR(Z117=1,Z117=0),X117&gt;5,X117&lt;20),AND(Z117&gt;1,Z117&lt;4,X117&gt;0,X117&lt;6)),"Simples",IF(OR(AND(OR(Z117=1,Z117=0),X117&gt;19),AND(Z117&gt;1,Z117&lt;4,X117&gt;5,X117&lt;20),AND(Z117&gt;3,X117&gt;0,X117&lt;6)),"Médio",IF(OR(AND(Z117&gt;1,Z117&lt;4,X117&gt;19),AND(Z117&gt;3,X117&gt;5,X117&lt;20),AND(Z117&gt;3,X117&gt;19)),"Complexo",""))),""))</f>
        <v/>
      </c>
      <c r="AC117" s="71" t="str">
        <f aca="false">IF(W117="ALI",IF(OR(AND(OR(Z117=1,Z117=0),X117&gt;0,X117&lt;20),AND(OR(Z117=1,Z117=0),X117&gt;19,X117&lt;51),AND(Z117&gt;1,Z117&lt;6,X117&gt;0,X117&lt;20)),"Simples",IF(OR(AND(OR(Z117=1,Z117=0),X117&gt;50),AND(Z117&gt;1,Z117&lt;6,X117&gt;19,X117&lt;51),AND(Z117&gt;5,X117&gt;0,X117&lt;20)),"Médio",IF(OR(AND(Z117&gt;1,Z117&lt;6,X117&gt;50),AND(Z117&gt;5,X117&gt;19,X117&lt;51),AND(Z117&gt;5,X117&gt;50)),"Complexo",""))), IF(W117="AIE",IF(OR(AND(OR(Z117=1, Z117=0),X117&gt;0,X117&lt;20),AND(OR(Z117=1, Z117=0),X117&gt;19,X117&lt;51),AND(Z117&gt;1,Z117&lt;6,X117&gt;0,X117&lt;20)),"Simples",IF(OR(AND(OR(Z117=1, Z117=0),X117&gt;50),AND(Z117&gt;1,Z117&lt;6,X117&gt;19,X117&lt;51),AND(Z117&gt;5,X117&gt;0,X117&lt;20)),"Médio",IF(OR(AND(Z117&gt;1,Z117&lt;6,X117&gt;50),AND(Z117&gt;5,X117&gt;19,X117&lt;51),AND(Z117&gt;5,X117&gt;50)),"Complexo",""))),""))</f>
        <v/>
      </c>
      <c r="AD117" s="77" t="str">
        <f aca="false">IF(AB117="",AC117,IF(AC117="",AB117,""))</f>
        <v/>
      </c>
      <c r="AE117" s="78" t="n">
        <f aca="false">IF(AND(OR(W117="EE",W117="CE"),AD117="Simples"),3, IF(AND(OR(W117="EE",W117="CE"),AD117="Médio"),4, IF(AND(OR(W117="EE",W117="CE"),AD117="Complexo"),6, IF(AND(W117="SE",AD117="Simples"),4, IF(AND(W117="SE",AD117="Médio"),5, IF(AND(W117="SE",AD117="Complexo"),7,0))))))</f>
        <v>0</v>
      </c>
      <c r="AF117" s="78" t="n">
        <f aca="false">IF(AND(W117="ALI",AC117="Simples"),7, IF(AND(W117="ALI",AC117="Médio"),10, IF(AND(W117="ALI",AC117="Complexo"),15, IF(AND(W117="AIE",AC117="Simples"),5, IF(AND(W117="AIE",AC117="Médio"),7, IF(AND(W117="AIE",AC117="Complexo"),10,0))))))</f>
        <v>0</v>
      </c>
      <c r="AG117" s="81" t="n">
        <f aca="false">IF(T117="OK",Q117,( IF(U117&lt;&gt;"Manutenção em interface",IF(U117&lt;&gt;"Desenv., Manutenção e Publicação de Páginas Estáticas",(AE117+AF117)*V117,V117),V117)))</f>
        <v>0</v>
      </c>
      <c r="AH117" s="70"/>
      <c r="AJ117" s="70"/>
      <c r="AL117" s="70"/>
      <c r="AM117" s="70" t="str">
        <f aca="false">IF(AG117=0,"",IF(AG117=Q117,"OK","Divergente"))</f>
        <v/>
      </c>
    </row>
    <row r="118" s="79" customFormat="true" ht="14" hidden="false" customHeight="false" outlineLevel="0" collapsed="false">
      <c r="A118" s="67"/>
      <c r="B118" s="68"/>
      <c r="C118" s="69" t="n">
        <f aca="false">IF(B118&lt;&gt;"",VLOOKUP(B118,'Tipo Projeto'!$A$3:$B$35,2,0),0)</f>
        <v>0</v>
      </c>
      <c r="D118" s="70"/>
      <c r="E118" s="70"/>
      <c r="F118" s="71"/>
      <c r="G118" s="70"/>
      <c r="H118" s="72"/>
      <c r="I118" s="73"/>
      <c r="J118" s="74"/>
      <c r="K118" s="75"/>
      <c r="L118" s="76" t="str">
        <f aca="false">IF(G118="EE",IF(OR(AND(OR(J118=1,J118=0),H118&gt;0,H118&lt;5),AND(OR(J118=1,J118=0),H118&gt;4,H118&lt;16),AND(J118=2,H118&gt;0,H118&lt;5)),"Simples",IF(OR(AND(OR(J118=1,J118=0),H118&gt;15),AND(J118=2,H118&gt;4,H118&lt;16),AND(J118&gt;2,H118&gt;0,H118&lt;5)),"Médio",IF(OR(AND(J118=2,H118&gt;15),AND(J118&gt;2,H118&gt;4,H118&lt;16),AND(J118&gt;2,H118&gt;15)),"Complexo",""))), IF(OR(G118="CE",G118="SE"),IF(OR(AND(OR(J118=1,J118=0),H118&gt;0,H118&lt;6),AND(OR(J118=1,J118=0),H118&gt;5,H118&lt;20),AND(J118&gt;1,J118&lt;4,H118&gt;0,H118&lt;6)),"Simples",IF(OR(AND(OR(J118=1,J118=0),H118&gt;19),AND(J118&gt;1,J118&lt;4,H118&gt;5,H118&lt;20),AND(J118&gt;3,H118&gt;0,H118&lt;6)),"Médio",IF(OR(AND(J118&gt;1,J118&lt;4,H118&gt;19),AND(J118&gt;3,H118&gt;5,H118&lt;20),AND(J118&gt;3,H118&gt;19)),"Complexo",""))),""))</f>
        <v/>
      </c>
      <c r="M118" s="71" t="str">
        <f aca="false">IF(G118="ALI",IF(OR(AND(OR(J118=1,J118=0),H118&gt;0,H118&lt;20),AND(OR(J118=1,J118=0),H118&gt;19,H118&lt;51),AND(J118&gt;1,J118&lt;6,H118&gt;0,H118&lt;20)),"Simples",IF(OR(AND(OR(J118=1,J118=0),H118&gt;50),AND(J118&gt;1,J118&lt;6,H118&gt;19,H118&lt;51),AND(J118&gt;5,H118&gt;0,H118&lt;20)),"Médio",IF(OR(AND(J118&gt;1,J118&lt;6,H118&gt;50),AND(J118&gt;5,H118&gt;19,H118&lt;51),AND(J118&gt;5,H118&gt;50)),"Complexo",""))), IF(G118="AIE",IF(OR(AND(OR(J118=1, J118=0),H118&gt;0,H118&lt;20),AND(OR(J118=1, J118=0),H118&gt;19,H118&lt;51),AND(J118&gt;1,J118&lt;6,H118&gt;0,H118&lt;20)),"Simples",IF(OR(AND(OR(J118=1, J118=0),H118&gt;50),AND(J118&gt;1,J118&lt;6,H118&gt;19,H118&lt;51),AND(J118&gt;5,H118&gt;0,H118&lt;20)),"Médio",IF(OR(AND(J118&gt;1,J118&lt;6,H118&gt;50),AND(J118&gt;5,H118&gt;19,H118&lt;51),AND(J118&gt;5,H118&gt;50)),"Complexo",""))),""))</f>
        <v/>
      </c>
      <c r="N118" s="77" t="str">
        <f aca="false">IF(L118="",M118,IF(M118="",L118,""))</f>
        <v/>
      </c>
      <c r="O118" s="78" t="n">
        <f aca="false">IF(AND(OR(G118="EE",G118="CE"),N118="Simples"),3, IF(AND(OR(G118="EE",G118="CE"),N118="Médio"),4, IF(AND(OR(G118="EE",G118="CE"),N118="Complexo"),6, IF(AND(G118="SE",N118="Simples"),4, IF(AND(G118="SE",N118="Médio"),5, IF(AND(G118="SE",N118="Complexo"),7,0))))))</f>
        <v>0</v>
      </c>
      <c r="P118" s="78" t="n">
        <f aca="false">IF(AND(G118="ALI",M118="Simples"),7, IF(AND(G118="ALI",M118="Médio"),10, IF(AND(G118="ALI",M118="Complexo"),15, IF(AND(G118="AIE",M118="Simples"),5, IF(AND(G118="AIE",M118="Médio"),7, IF(AND(G118="AIE",M118="Complexo"),10,0))))))</f>
        <v>0</v>
      </c>
      <c r="Q118" s="77" t="n">
        <f aca="false">IF(B118&lt;&gt;"Manutenção em interface",IF(B118&lt;&gt;"Desenv., Manutenção e Publicação de Páginas Estáticas",(O118+P118)*C118,C118),C118)</f>
        <v>0</v>
      </c>
      <c r="R118" s="70"/>
      <c r="T118" s="80"/>
      <c r="U118" s="68"/>
      <c r="V118" s="69" t="n">
        <f aca="false">IF(U118&lt;&gt;"",VLOOKUP(U118,'Tipo Projeto'!$A$3:$B$35,2,0),0)</f>
        <v>0</v>
      </c>
      <c r="W118" s="70"/>
      <c r="X118" s="72"/>
      <c r="Y118" s="73"/>
      <c r="Z118" s="74"/>
      <c r="AA118" s="75"/>
      <c r="AB118" s="76" t="str">
        <f aca="false">IF(W118="EE",IF(OR(AND(OR(Z118=1,Z118=0),X118&gt;0,X118&lt;5),AND(OR(Z118=1,Z118=0),X118&gt;4,X118&lt;16),AND(Z118=2,X118&gt;0,X118&lt;5)),"Simples",IF(OR(AND(OR(Z118=1,Z118=0),X118&gt;15),AND(Z118=2,X118&gt;4,X118&lt;16),AND(Z118&gt;2,X118&gt;0,X118&lt;5)),"Médio",IF(OR(AND(Z118=2,X118&gt;15),AND(Z118&gt;2,X118&gt;4,X118&lt;16),AND(Z118&gt;2,X118&gt;15)),"Complexo",""))), IF(OR(W118="CE",W118="SE"),IF(OR(AND(OR(Z118=1,Z118=0),X118&gt;0,X118&lt;6),AND(OR(Z118=1,Z118=0),X118&gt;5,X118&lt;20),AND(Z118&gt;1,Z118&lt;4,X118&gt;0,X118&lt;6)),"Simples",IF(OR(AND(OR(Z118=1,Z118=0),X118&gt;19),AND(Z118&gt;1,Z118&lt;4,X118&gt;5,X118&lt;20),AND(Z118&gt;3,X118&gt;0,X118&lt;6)),"Médio",IF(OR(AND(Z118&gt;1,Z118&lt;4,X118&gt;19),AND(Z118&gt;3,X118&gt;5,X118&lt;20),AND(Z118&gt;3,X118&gt;19)),"Complexo",""))),""))</f>
        <v/>
      </c>
      <c r="AC118" s="71" t="str">
        <f aca="false">IF(W118="ALI",IF(OR(AND(OR(Z118=1,Z118=0),X118&gt;0,X118&lt;20),AND(OR(Z118=1,Z118=0),X118&gt;19,X118&lt;51),AND(Z118&gt;1,Z118&lt;6,X118&gt;0,X118&lt;20)),"Simples",IF(OR(AND(OR(Z118=1,Z118=0),X118&gt;50),AND(Z118&gt;1,Z118&lt;6,X118&gt;19,X118&lt;51),AND(Z118&gt;5,X118&gt;0,X118&lt;20)),"Médio",IF(OR(AND(Z118&gt;1,Z118&lt;6,X118&gt;50),AND(Z118&gt;5,X118&gt;19,X118&lt;51),AND(Z118&gt;5,X118&gt;50)),"Complexo",""))), IF(W118="AIE",IF(OR(AND(OR(Z118=1, Z118=0),X118&gt;0,X118&lt;20),AND(OR(Z118=1, Z118=0),X118&gt;19,X118&lt;51),AND(Z118&gt;1,Z118&lt;6,X118&gt;0,X118&lt;20)),"Simples",IF(OR(AND(OR(Z118=1, Z118=0),X118&gt;50),AND(Z118&gt;1,Z118&lt;6,X118&gt;19,X118&lt;51),AND(Z118&gt;5,X118&gt;0,X118&lt;20)),"Médio",IF(OR(AND(Z118&gt;1,Z118&lt;6,X118&gt;50),AND(Z118&gt;5,X118&gt;19,X118&lt;51),AND(Z118&gt;5,X118&gt;50)),"Complexo",""))),""))</f>
        <v/>
      </c>
      <c r="AD118" s="77" t="str">
        <f aca="false">IF(AB118="",AC118,IF(AC118="",AB118,""))</f>
        <v/>
      </c>
      <c r="AE118" s="78" t="n">
        <f aca="false">IF(AND(OR(W118="EE",W118="CE"),AD118="Simples"),3, IF(AND(OR(W118="EE",W118="CE"),AD118="Médio"),4, IF(AND(OR(W118="EE",W118="CE"),AD118="Complexo"),6, IF(AND(W118="SE",AD118="Simples"),4, IF(AND(W118="SE",AD118="Médio"),5, IF(AND(W118="SE",AD118="Complexo"),7,0))))))</f>
        <v>0</v>
      </c>
      <c r="AF118" s="78" t="n">
        <f aca="false">IF(AND(W118="ALI",AC118="Simples"),7, IF(AND(W118="ALI",AC118="Médio"),10, IF(AND(W118="ALI",AC118="Complexo"),15, IF(AND(W118="AIE",AC118="Simples"),5, IF(AND(W118="AIE",AC118="Médio"),7, IF(AND(W118="AIE",AC118="Complexo"),10,0))))))</f>
        <v>0</v>
      </c>
      <c r="AG118" s="81" t="n">
        <f aca="false">IF(T118="OK",Q118,( IF(U118&lt;&gt;"Manutenção em interface",IF(U118&lt;&gt;"Desenv., Manutenção e Publicação de Páginas Estáticas",(AE118+AF118)*V118,V118),V118)))</f>
        <v>0</v>
      </c>
      <c r="AH118" s="70"/>
      <c r="AJ118" s="70"/>
      <c r="AL118" s="70"/>
      <c r="AM118" s="70" t="str">
        <f aca="false">IF(AG118=0,"",IF(AG118=Q118,"OK","Divergente"))</f>
        <v/>
      </c>
    </row>
    <row r="119" s="79" customFormat="true" ht="14" hidden="false" customHeight="false" outlineLevel="0" collapsed="false">
      <c r="A119" s="67"/>
      <c r="B119" s="68"/>
      <c r="C119" s="69" t="n">
        <f aca="false">IF(B119&lt;&gt;"",VLOOKUP(B119,'Tipo Projeto'!$A$3:$B$35,2,0),0)</f>
        <v>0</v>
      </c>
      <c r="D119" s="70"/>
      <c r="E119" s="70"/>
      <c r="F119" s="71"/>
      <c r="G119" s="70"/>
      <c r="H119" s="72"/>
      <c r="I119" s="73"/>
      <c r="J119" s="74"/>
      <c r="K119" s="75"/>
      <c r="L119" s="76" t="str">
        <f aca="false">IF(G119="EE",IF(OR(AND(OR(J119=1,J119=0),H119&gt;0,H119&lt;5),AND(OR(J119=1,J119=0),H119&gt;4,H119&lt;16),AND(J119=2,H119&gt;0,H119&lt;5)),"Simples",IF(OR(AND(OR(J119=1,J119=0),H119&gt;15),AND(J119=2,H119&gt;4,H119&lt;16),AND(J119&gt;2,H119&gt;0,H119&lt;5)),"Médio",IF(OR(AND(J119=2,H119&gt;15),AND(J119&gt;2,H119&gt;4,H119&lt;16),AND(J119&gt;2,H119&gt;15)),"Complexo",""))), IF(OR(G119="CE",G119="SE"),IF(OR(AND(OR(J119=1,J119=0),H119&gt;0,H119&lt;6),AND(OR(J119=1,J119=0),H119&gt;5,H119&lt;20),AND(J119&gt;1,J119&lt;4,H119&gt;0,H119&lt;6)),"Simples",IF(OR(AND(OR(J119=1,J119=0),H119&gt;19),AND(J119&gt;1,J119&lt;4,H119&gt;5,H119&lt;20),AND(J119&gt;3,H119&gt;0,H119&lt;6)),"Médio",IF(OR(AND(J119&gt;1,J119&lt;4,H119&gt;19),AND(J119&gt;3,H119&gt;5,H119&lt;20),AND(J119&gt;3,H119&gt;19)),"Complexo",""))),""))</f>
        <v/>
      </c>
      <c r="M119" s="71" t="str">
        <f aca="false">IF(G119="ALI",IF(OR(AND(OR(J119=1,J119=0),H119&gt;0,H119&lt;20),AND(OR(J119=1,J119=0),H119&gt;19,H119&lt;51),AND(J119&gt;1,J119&lt;6,H119&gt;0,H119&lt;20)),"Simples",IF(OR(AND(OR(J119=1,J119=0),H119&gt;50),AND(J119&gt;1,J119&lt;6,H119&gt;19,H119&lt;51),AND(J119&gt;5,H119&gt;0,H119&lt;20)),"Médio",IF(OR(AND(J119&gt;1,J119&lt;6,H119&gt;50),AND(J119&gt;5,H119&gt;19,H119&lt;51),AND(J119&gt;5,H119&gt;50)),"Complexo",""))), IF(G119="AIE",IF(OR(AND(OR(J119=1, J119=0),H119&gt;0,H119&lt;20),AND(OR(J119=1, J119=0),H119&gt;19,H119&lt;51),AND(J119&gt;1,J119&lt;6,H119&gt;0,H119&lt;20)),"Simples",IF(OR(AND(OR(J119=1, J119=0),H119&gt;50),AND(J119&gt;1,J119&lt;6,H119&gt;19,H119&lt;51),AND(J119&gt;5,H119&gt;0,H119&lt;20)),"Médio",IF(OR(AND(J119&gt;1,J119&lt;6,H119&gt;50),AND(J119&gt;5,H119&gt;19,H119&lt;51),AND(J119&gt;5,H119&gt;50)),"Complexo",""))),""))</f>
        <v/>
      </c>
      <c r="N119" s="77" t="str">
        <f aca="false">IF(L119="",M119,IF(M119="",L119,""))</f>
        <v/>
      </c>
      <c r="O119" s="78" t="n">
        <f aca="false">IF(AND(OR(G119="EE",G119="CE"),N119="Simples"),3, IF(AND(OR(G119="EE",G119="CE"),N119="Médio"),4, IF(AND(OR(G119="EE",G119="CE"),N119="Complexo"),6, IF(AND(G119="SE",N119="Simples"),4, IF(AND(G119="SE",N119="Médio"),5, IF(AND(G119="SE",N119="Complexo"),7,0))))))</f>
        <v>0</v>
      </c>
      <c r="P119" s="78" t="n">
        <f aca="false">IF(AND(G119="ALI",M119="Simples"),7, IF(AND(G119="ALI",M119="Médio"),10, IF(AND(G119="ALI",M119="Complexo"),15, IF(AND(G119="AIE",M119="Simples"),5, IF(AND(G119="AIE",M119="Médio"),7, IF(AND(G119="AIE",M119="Complexo"),10,0))))))</f>
        <v>0</v>
      </c>
      <c r="Q119" s="77" t="n">
        <f aca="false">IF(B119&lt;&gt;"Manutenção em interface",IF(B119&lt;&gt;"Desenv., Manutenção e Publicação de Páginas Estáticas",(O119+P119)*C119,C119),C119)</f>
        <v>0</v>
      </c>
      <c r="R119" s="70"/>
      <c r="T119" s="80"/>
      <c r="U119" s="68"/>
      <c r="V119" s="69" t="n">
        <f aca="false">IF(U119&lt;&gt;"",VLOOKUP(U119,'Tipo Projeto'!$A$3:$B$35,2,0),0)</f>
        <v>0</v>
      </c>
      <c r="W119" s="70"/>
      <c r="X119" s="72"/>
      <c r="Y119" s="73"/>
      <c r="Z119" s="74"/>
      <c r="AA119" s="75"/>
      <c r="AB119" s="76" t="str">
        <f aca="false">IF(W119="EE",IF(OR(AND(OR(Z119=1,Z119=0),X119&gt;0,X119&lt;5),AND(OR(Z119=1,Z119=0),X119&gt;4,X119&lt;16),AND(Z119=2,X119&gt;0,X119&lt;5)),"Simples",IF(OR(AND(OR(Z119=1,Z119=0),X119&gt;15),AND(Z119=2,X119&gt;4,X119&lt;16),AND(Z119&gt;2,X119&gt;0,X119&lt;5)),"Médio",IF(OR(AND(Z119=2,X119&gt;15),AND(Z119&gt;2,X119&gt;4,X119&lt;16),AND(Z119&gt;2,X119&gt;15)),"Complexo",""))), IF(OR(W119="CE",W119="SE"),IF(OR(AND(OR(Z119=1,Z119=0),X119&gt;0,X119&lt;6),AND(OR(Z119=1,Z119=0),X119&gt;5,X119&lt;20),AND(Z119&gt;1,Z119&lt;4,X119&gt;0,X119&lt;6)),"Simples",IF(OR(AND(OR(Z119=1,Z119=0),X119&gt;19),AND(Z119&gt;1,Z119&lt;4,X119&gt;5,X119&lt;20),AND(Z119&gt;3,X119&gt;0,X119&lt;6)),"Médio",IF(OR(AND(Z119&gt;1,Z119&lt;4,X119&gt;19),AND(Z119&gt;3,X119&gt;5,X119&lt;20),AND(Z119&gt;3,X119&gt;19)),"Complexo",""))),""))</f>
        <v/>
      </c>
      <c r="AC119" s="71" t="str">
        <f aca="false">IF(W119="ALI",IF(OR(AND(OR(Z119=1,Z119=0),X119&gt;0,X119&lt;20),AND(OR(Z119=1,Z119=0),X119&gt;19,X119&lt;51),AND(Z119&gt;1,Z119&lt;6,X119&gt;0,X119&lt;20)),"Simples",IF(OR(AND(OR(Z119=1,Z119=0),X119&gt;50),AND(Z119&gt;1,Z119&lt;6,X119&gt;19,X119&lt;51),AND(Z119&gt;5,X119&gt;0,X119&lt;20)),"Médio",IF(OR(AND(Z119&gt;1,Z119&lt;6,X119&gt;50),AND(Z119&gt;5,X119&gt;19,X119&lt;51),AND(Z119&gt;5,X119&gt;50)),"Complexo",""))), IF(W119="AIE",IF(OR(AND(OR(Z119=1, Z119=0),X119&gt;0,X119&lt;20),AND(OR(Z119=1, Z119=0),X119&gt;19,X119&lt;51),AND(Z119&gt;1,Z119&lt;6,X119&gt;0,X119&lt;20)),"Simples",IF(OR(AND(OR(Z119=1, Z119=0),X119&gt;50),AND(Z119&gt;1,Z119&lt;6,X119&gt;19,X119&lt;51),AND(Z119&gt;5,X119&gt;0,X119&lt;20)),"Médio",IF(OR(AND(Z119&gt;1,Z119&lt;6,X119&gt;50),AND(Z119&gt;5,X119&gt;19,X119&lt;51),AND(Z119&gt;5,X119&gt;50)),"Complexo",""))),""))</f>
        <v/>
      </c>
      <c r="AD119" s="77" t="str">
        <f aca="false">IF(AB119="",AC119,IF(AC119="",AB119,""))</f>
        <v/>
      </c>
      <c r="AE119" s="78" t="n">
        <f aca="false">IF(AND(OR(W119="EE",W119="CE"),AD119="Simples"),3, IF(AND(OR(W119="EE",W119="CE"),AD119="Médio"),4, IF(AND(OR(W119="EE",W119="CE"),AD119="Complexo"),6, IF(AND(W119="SE",AD119="Simples"),4, IF(AND(W119="SE",AD119="Médio"),5, IF(AND(W119="SE",AD119="Complexo"),7,0))))))</f>
        <v>0</v>
      </c>
      <c r="AF119" s="78" t="n">
        <f aca="false">IF(AND(W119="ALI",AC119="Simples"),7, IF(AND(W119="ALI",AC119="Médio"),10, IF(AND(W119="ALI",AC119="Complexo"),15, IF(AND(W119="AIE",AC119="Simples"),5, IF(AND(W119="AIE",AC119="Médio"),7, IF(AND(W119="AIE",AC119="Complexo"),10,0))))))</f>
        <v>0</v>
      </c>
      <c r="AG119" s="81" t="n">
        <f aca="false">IF(T119="OK",Q119,( IF(U119&lt;&gt;"Manutenção em interface",IF(U119&lt;&gt;"Desenv., Manutenção e Publicação de Páginas Estáticas",(AE119+AF119)*V119,V119),V119)))</f>
        <v>0</v>
      </c>
      <c r="AH119" s="70"/>
      <c r="AJ119" s="70"/>
      <c r="AL119" s="70"/>
      <c r="AM119" s="70" t="str">
        <f aca="false">IF(AG119=0,"",IF(AG119=Q119,"OK","Divergente"))</f>
        <v/>
      </c>
    </row>
    <row r="120" s="79" customFormat="true" ht="14" hidden="false" customHeight="false" outlineLevel="0" collapsed="false">
      <c r="A120" s="67"/>
      <c r="B120" s="68"/>
      <c r="C120" s="69" t="n">
        <f aca="false">IF(B120&lt;&gt;"",VLOOKUP(B120,'Tipo Projeto'!$A$3:$B$35,2,0),0)</f>
        <v>0</v>
      </c>
      <c r="D120" s="70"/>
      <c r="E120" s="70"/>
      <c r="F120" s="71"/>
      <c r="G120" s="70"/>
      <c r="H120" s="72"/>
      <c r="I120" s="73"/>
      <c r="J120" s="74"/>
      <c r="K120" s="75"/>
      <c r="L120" s="76" t="str">
        <f aca="false">IF(G120="EE",IF(OR(AND(OR(J120=1,J120=0),H120&gt;0,H120&lt;5),AND(OR(J120=1,J120=0),H120&gt;4,H120&lt;16),AND(J120=2,H120&gt;0,H120&lt;5)),"Simples",IF(OR(AND(OR(J120=1,J120=0),H120&gt;15),AND(J120=2,H120&gt;4,H120&lt;16),AND(J120&gt;2,H120&gt;0,H120&lt;5)),"Médio",IF(OR(AND(J120=2,H120&gt;15),AND(J120&gt;2,H120&gt;4,H120&lt;16),AND(J120&gt;2,H120&gt;15)),"Complexo",""))), IF(OR(G120="CE",G120="SE"),IF(OR(AND(OR(J120=1,J120=0),H120&gt;0,H120&lt;6),AND(OR(J120=1,J120=0),H120&gt;5,H120&lt;20),AND(J120&gt;1,J120&lt;4,H120&gt;0,H120&lt;6)),"Simples",IF(OR(AND(OR(J120=1,J120=0),H120&gt;19),AND(J120&gt;1,J120&lt;4,H120&gt;5,H120&lt;20),AND(J120&gt;3,H120&gt;0,H120&lt;6)),"Médio",IF(OR(AND(J120&gt;1,J120&lt;4,H120&gt;19),AND(J120&gt;3,H120&gt;5,H120&lt;20),AND(J120&gt;3,H120&gt;19)),"Complexo",""))),""))</f>
        <v/>
      </c>
      <c r="M120" s="71" t="str">
        <f aca="false">IF(G120="ALI",IF(OR(AND(OR(J120=1,J120=0),H120&gt;0,H120&lt;20),AND(OR(J120=1,J120=0),H120&gt;19,H120&lt;51),AND(J120&gt;1,J120&lt;6,H120&gt;0,H120&lt;20)),"Simples",IF(OR(AND(OR(J120=1,J120=0),H120&gt;50),AND(J120&gt;1,J120&lt;6,H120&gt;19,H120&lt;51),AND(J120&gt;5,H120&gt;0,H120&lt;20)),"Médio",IF(OR(AND(J120&gt;1,J120&lt;6,H120&gt;50),AND(J120&gt;5,H120&gt;19,H120&lt;51),AND(J120&gt;5,H120&gt;50)),"Complexo",""))), IF(G120="AIE",IF(OR(AND(OR(J120=1, J120=0),H120&gt;0,H120&lt;20),AND(OR(J120=1, J120=0),H120&gt;19,H120&lt;51),AND(J120&gt;1,J120&lt;6,H120&gt;0,H120&lt;20)),"Simples",IF(OR(AND(OR(J120=1, J120=0),H120&gt;50),AND(J120&gt;1,J120&lt;6,H120&gt;19,H120&lt;51),AND(J120&gt;5,H120&gt;0,H120&lt;20)),"Médio",IF(OR(AND(J120&gt;1,J120&lt;6,H120&gt;50),AND(J120&gt;5,H120&gt;19,H120&lt;51),AND(J120&gt;5,H120&gt;50)),"Complexo",""))),""))</f>
        <v/>
      </c>
      <c r="N120" s="77" t="str">
        <f aca="false">IF(L120="",M120,IF(M120="",L120,""))</f>
        <v/>
      </c>
      <c r="O120" s="78" t="n">
        <f aca="false">IF(AND(OR(G120="EE",G120="CE"),N120="Simples"),3, IF(AND(OR(G120="EE",G120="CE"),N120="Médio"),4, IF(AND(OR(G120="EE",G120="CE"),N120="Complexo"),6, IF(AND(G120="SE",N120="Simples"),4, IF(AND(G120="SE",N120="Médio"),5, IF(AND(G120="SE",N120="Complexo"),7,0))))))</f>
        <v>0</v>
      </c>
      <c r="P120" s="78" t="n">
        <f aca="false">IF(AND(G120="ALI",M120="Simples"),7, IF(AND(G120="ALI",M120="Médio"),10, IF(AND(G120="ALI",M120="Complexo"),15, IF(AND(G120="AIE",M120="Simples"),5, IF(AND(G120="AIE",M120="Médio"),7, IF(AND(G120="AIE",M120="Complexo"),10,0))))))</f>
        <v>0</v>
      </c>
      <c r="Q120" s="77" t="n">
        <f aca="false">IF(B120&lt;&gt;"Manutenção em interface",IF(B120&lt;&gt;"Desenv., Manutenção e Publicação de Páginas Estáticas",(O120+P120)*C120,C120),C120)</f>
        <v>0</v>
      </c>
      <c r="R120" s="70"/>
      <c r="T120" s="80"/>
      <c r="U120" s="68"/>
      <c r="V120" s="69" t="n">
        <f aca="false">IF(U120&lt;&gt;"",VLOOKUP(U120,'Tipo Projeto'!$A$3:$B$35,2,0),0)</f>
        <v>0</v>
      </c>
      <c r="W120" s="70"/>
      <c r="X120" s="72"/>
      <c r="Y120" s="73"/>
      <c r="Z120" s="74"/>
      <c r="AA120" s="75"/>
      <c r="AB120" s="76" t="str">
        <f aca="false">IF(W120="EE",IF(OR(AND(OR(Z120=1,Z120=0),X120&gt;0,X120&lt;5),AND(OR(Z120=1,Z120=0),X120&gt;4,X120&lt;16),AND(Z120=2,X120&gt;0,X120&lt;5)),"Simples",IF(OR(AND(OR(Z120=1,Z120=0),X120&gt;15),AND(Z120=2,X120&gt;4,X120&lt;16),AND(Z120&gt;2,X120&gt;0,X120&lt;5)),"Médio",IF(OR(AND(Z120=2,X120&gt;15),AND(Z120&gt;2,X120&gt;4,X120&lt;16),AND(Z120&gt;2,X120&gt;15)),"Complexo",""))), IF(OR(W120="CE",W120="SE"),IF(OR(AND(OR(Z120=1,Z120=0),X120&gt;0,X120&lt;6),AND(OR(Z120=1,Z120=0),X120&gt;5,X120&lt;20),AND(Z120&gt;1,Z120&lt;4,X120&gt;0,X120&lt;6)),"Simples",IF(OR(AND(OR(Z120=1,Z120=0),X120&gt;19),AND(Z120&gt;1,Z120&lt;4,X120&gt;5,X120&lt;20),AND(Z120&gt;3,X120&gt;0,X120&lt;6)),"Médio",IF(OR(AND(Z120&gt;1,Z120&lt;4,X120&gt;19),AND(Z120&gt;3,X120&gt;5,X120&lt;20),AND(Z120&gt;3,X120&gt;19)),"Complexo",""))),""))</f>
        <v/>
      </c>
      <c r="AC120" s="71" t="str">
        <f aca="false">IF(W120="ALI",IF(OR(AND(OR(Z120=1,Z120=0),X120&gt;0,X120&lt;20),AND(OR(Z120=1,Z120=0),X120&gt;19,X120&lt;51),AND(Z120&gt;1,Z120&lt;6,X120&gt;0,X120&lt;20)),"Simples",IF(OR(AND(OR(Z120=1,Z120=0),X120&gt;50),AND(Z120&gt;1,Z120&lt;6,X120&gt;19,X120&lt;51),AND(Z120&gt;5,X120&gt;0,X120&lt;20)),"Médio",IF(OR(AND(Z120&gt;1,Z120&lt;6,X120&gt;50),AND(Z120&gt;5,X120&gt;19,X120&lt;51),AND(Z120&gt;5,X120&gt;50)),"Complexo",""))), IF(W120="AIE",IF(OR(AND(OR(Z120=1, Z120=0),X120&gt;0,X120&lt;20),AND(OR(Z120=1, Z120=0),X120&gt;19,X120&lt;51),AND(Z120&gt;1,Z120&lt;6,X120&gt;0,X120&lt;20)),"Simples",IF(OR(AND(OR(Z120=1, Z120=0),X120&gt;50),AND(Z120&gt;1,Z120&lt;6,X120&gt;19,X120&lt;51),AND(Z120&gt;5,X120&gt;0,X120&lt;20)),"Médio",IF(OR(AND(Z120&gt;1,Z120&lt;6,X120&gt;50),AND(Z120&gt;5,X120&gt;19,X120&lt;51),AND(Z120&gt;5,X120&gt;50)),"Complexo",""))),""))</f>
        <v/>
      </c>
      <c r="AD120" s="77" t="str">
        <f aca="false">IF(AB120="",AC120,IF(AC120="",AB120,""))</f>
        <v/>
      </c>
      <c r="AE120" s="78" t="n">
        <f aca="false">IF(AND(OR(W120="EE",W120="CE"),AD120="Simples"),3, IF(AND(OR(W120="EE",W120="CE"),AD120="Médio"),4, IF(AND(OR(W120="EE",W120="CE"),AD120="Complexo"),6, IF(AND(W120="SE",AD120="Simples"),4, IF(AND(W120="SE",AD120="Médio"),5, IF(AND(W120="SE",AD120="Complexo"),7,0))))))</f>
        <v>0</v>
      </c>
      <c r="AF120" s="78" t="n">
        <f aca="false">IF(AND(W120="ALI",AC120="Simples"),7, IF(AND(W120="ALI",AC120="Médio"),10, IF(AND(W120="ALI",AC120="Complexo"),15, IF(AND(W120="AIE",AC120="Simples"),5, IF(AND(W120="AIE",AC120="Médio"),7, IF(AND(W120="AIE",AC120="Complexo"),10,0))))))</f>
        <v>0</v>
      </c>
      <c r="AG120" s="81" t="n">
        <f aca="false">IF(T120="OK",Q120,( IF(U120&lt;&gt;"Manutenção em interface",IF(U120&lt;&gt;"Desenv., Manutenção e Publicação de Páginas Estáticas",(AE120+AF120)*V120,V120),V120)))</f>
        <v>0</v>
      </c>
      <c r="AH120" s="70"/>
      <c r="AJ120" s="70"/>
      <c r="AL120" s="70"/>
      <c r="AM120" s="70" t="str">
        <f aca="false">IF(AG120=0,"",IF(AG120=Q120,"OK","Divergente"))</f>
        <v/>
      </c>
    </row>
    <row r="121" s="79" customFormat="true" ht="14" hidden="false" customHeight="false" outlineLevel="0" collapsed="false">
      <c r="A121" s="67"/>
      <c r="B121" s="68"/>
      <c r="C121" s="69" t="n">
        <f aca="false">IF(B121&lt;&gt;"",VLOOKUP(B121,'Tipo Projeto'!$A$3:$B$35,2,0),0)</f>
        <v>0</v>
      </c>
      <c r="D121" s="70"/>
      <c r="E121" s="70"/>
      <c r="F121" s="71"/>
      <c r="G121" s="70"/>
      <c r="H121" s="72"/>
      <c r="I121" s="73"/>
      <c r="J121" s="74"/>
      <c r="K121" s="75"/>
      <c r="L121" s="76" t="str">
        <f aca="false">IF(G121="EE",IF(OR(AND(OR(J121=1,J121=0),H121&gt;0,H121&lt;5),AND(OR(J121=1,J121=0),H121&gt;4,H121&lt;16),AND(J121=2,H121&gt;0,H121&lt;5)),"Simples",IF(OR(AND(OR(J121=1,J121=0),H121&gt;15),AND(J121=2,H121&gt;4,H121&lt;16),AND(J121&gt;2,H121&gt;0,H121&lt;5)),"Médio",IF(OR(AND(J121=2,H121&gt;15),AND(J121&gt;2,H121&gt;4,H121&lt;16),AND(J121&gt;2,H121&gt;15)),"Complexo",""))), IF(OR(G121="CE",G121="SE"),IF(OR(AND(OR(J121=1,J121=0),H121&gt;0,H121&lt;6),AND(OR(J121=1,J121=0),H121&gt;5,H121&lt;20),AND(J121&gt;1,J121&lt;4,H121&gt;0,H121&lt;6)),"Simples",IF(OR(AND(OR(J121=1,J121=0),H121&gt;19),AND(J121&gt;1,J121&lt;4,H121&gt;5,H121&lt;20),AND(J121&gt;3,H121&gt;0,H121&lt;6)),"Médio",IF(OR(AND(J121&gt;1,J121&lt;4,H121&gt;19),AND(J121&gt;3,H121&gt;5,H121&lt;20),AND(J121&gt;3,H121&gt;19)),"Complexo",""))),""))</f>
        <v/>
      </c>
      <c r="M121" s="71" t="str">
        <f aca="false">IF(G121="ALI",IF(OR(AND(OR(J121=1,J121=0),H121&gt;0,H121&lt;20),AND(OR(J121=1,J121=0),H121&gt;19,H121&lt;51),AND(J121&gt;1,J121&lt;6,H121&gt;0,H121&lt;20)),"Simples",IF(OR(AND(OR(J121=1,J121=0),H121&gt;50),AND(J121&gt;1,J121&lt;6,H121&gt;19,H121&lt;51),AND(J121&gt;5,H121&gt;0,H121&lt;20)),"Médio",IF(OR(AND(J121&gt;1,J121&lt;6,H121&gt;50),AND(J121&gt;5,H121&gt;19,H121&lt;51),AND(J121&gt;5,H121&gt;50)),"Complexo",""))), IF(G121="AIE",IF(OR(AND(OR(J121=1, J121=0),H121&gt;0,H121&lt;20),AND(OR(J121=1, J121=0),H121&gt;19,H121&lt;51),AND(J121&gt;1,J121&lt;6,H121&gt;0,H121&lt;20)),"Simples",IF(OR(AND(OR(J121=1, J121=0),H121&gt;50),AND(J121&gt;1,J121&lt;6,H121&gt;19,H121&lt;51),AND(J121&gt;5,H121&gt;0,H121&lt;20)),"Médio",IF(OR(AND(J121&gt;1,J121&lt;6,H121&gt;50),AND(J121&gt;5,H121&gt;19,H121&lt;51),AND(J121&gt;5,H121&gt;50)),"Complexo",""))),""))</f>
        <v/>
      </c>
      <c r="N121" s="77" t="str">
        <f aca="false">IF(L121="",M121,IF(M121="",L121,""))</f>
        <v/>
      </c>
      <c r="O121" s="78" t="n">
        <f aca="false">IF(AND(OR(G121="EE",G121="CE"),N121="Simples"),3, IF(AND(OR(G121="EE",G121="CE"),N121="Médio"),4, IF(AND(OR(G121="EE",G121="CE"),N121="Complexo"),6, IF(AND(G121="SE",N121="Simples"),4, IF(AND(G121="SE",N121="Médio"),5, IF(AND(G121="SE",N121="Complexo"),7,0))))))</f>
        <v>0</v>
      </c>
      <c r="P121" s="78" t="n">
        <f aca="false">IF(AND(G121="ALI",M121="Simples"),7, IF(AND(G121="ALI",M121="Médio"),10, IF(AND(G121="ALI",M121="Complexo"),15, IF(AND(G121="AIE",M121="Simples"),5, IF(AND(G121="AIE",M121="Médio"),7, IF(AND(G121="AIE",M121="Complexo"),10,0))))))</f>
        <v>0</v>
      </c>
      <c r="Q121" s="77" t="n">
        <f aca="false">IF(B121&lt;&gt;"Manutenção em interface",IF(B121&lt;&gt;"Desenv., Manutenção e Publicação de Páginas Estáticas",(O121+P121)*C121,C121),C121)</f>
        <v>0</v>
      </c>
      <c r="R121" s="70"/>
      <c r="T121" s="80"/>
      <c r="U121" s="68"/>
      <c r="V121" s="69" t="n">
        <f aca="false">IF(U121&lt;&gt;"",VLOOKUP(U121,'Tipo Projeto'!$A$3:$B$35,2,0),0)</f>
        <v>0</v>
      </c>
      <c r="W121" s="70"/>
      <c r="X121" s="72"/>
      <c r="Y121" s="73"/>
      <c r="Z121" s="74"/>
      <c r="AA121" s="75"/>
      <c r="AB121" s="76" t="str">
        <f aca="false">IF(W121="EE",IF(OR(AND(OR(Z121=1,Z121=0),X121&gt;0,X121&lt;5),AND(OR(Z121=1,Z121=0),X121&gt;4,X121&lt;16),AND(Z121=2,X121&gt;0,X121&lt;5)),"Simples",IF(OR(AND(OR(Z121=1,Z121=0),X121&gt;15),AND(Z121=2,X121&gt;4,X121&lt;16),AND(Z121&gt;2,X121&gt;0,X121&lt;5)),"Médio",IF(OR(AND(Z121=2,X121&gt;15),AND(Z121&gt;2,X121&gt;4,X121&lt;16),AND(Z121&gt;2,X121&gt;15)),"Complexo",""))), IF(OR(W121="CE",W121="SE"),IF(OR(AND(OR(Z121=1,Z121=0),X121&gt;0,X121&lt;6),AND(OR(Z121=1,Z121=0),X121&gt;5,X121&lt;20),AND(Z121&gt;1,Z121&lt;4,X121&gt;0,X121&lt;6)),"Simples",IF(OR(AND(OR(Z121=1,Z121=0),X121&gt;19),AND(Z121&gt;1,Z121&lt;4,X121&gt;5,X121&lt;20),AND(Z121&gt;3,X121&gt;0,X121&lt;6)),"Médio",IF(OR(AND(Z121&gt;1,Z121&lt;4,X121&gt;19),AND(Z121&gt;3,X121&gt;5,X121&lt;20),AND(Z121&gt;3,X121&gt;19)),"Complexo",""))),""))</f>
        <v/>
      </c>
      <c r="AC121" s="71" t="str">
        <f aca="false">IF(W121="ALI",IF(OR(AND(OR(Z121=1,Z121=0),X121&gt;0,X121&lt;20),AND(OR(Z121=1,Z121=0),X121&gt;19,X121&lt;51),AND(Z121&gt;1,Z121&lt;6,X121&gt;0,X121&lt;20)),"Simples",IF(OR(AND(OR(Z121=1,Z121=0),X121&gt;50),AND(Z121&gt;1,Z121&lt;6,X121&gt;19,X121&lt;51),AND(Z121&gt;5,X121&gt;0,X121&lt;20)),"Médio",IF(OR(AND(Z121&gt;1,Z121&lt;6,X121&gt;50),AND(Z121&gt;5,X121&gt;19,X121&lt;51),AND(Z121&gt;5,X121&gt;50)),"Complexo",""))), IF(W121="AIE",IF(OR(AND(OR(Z121=1, Z121=0),X121&gt;0,X121&lt;20),AND(OR(Z121=1, Z121=0),X121&gt;19,X121&lt;51),AND(Z121&gt;1,Z121&lt;6,X121&gt;0,X121&lt;20)),"Simples",IF(OR(AND(OR(Z121=1, Z121=0),X121&gt;50),AND(Z121&gt;1,Z121&lt;6,X121&gt;19,X121&lt;51),AND(Z121&gt;5,X121&gt;0,X121&lt;20)),"Médio",IF(OR(AND(Z121&gt;1,Z121&lt;6,X121&gt;50),AND(Z121&gt;5,X121&gt;19,X121&lt;51),AND(Z121&gt;5,X121&gt;50)),"Complexo",""))),""))</f>
        <v/>
      </c>
      <c r="AD121" s="77" t="str">
        <f aca="false">IF(AB121="",AC121,IF(AC121="",AB121,""))</f>
        <v/>
      </c>
      <c r="AE121" s="78" t="n">
        <f aca="false">IF(AND(OR(W121="EE",W121="CE"),AD121="Simples"),3, IF(AND(OR(W121="EE",W121="CE"),AD121="Médio"),4, IF(AND(OR(W121="EE",W121="CE"),AD121="Complexo"),6, IF(AND(W121="SE",AD121="Simples"),4, IF(AND(W121="SE",AD121="Médio"),5, IF(AND(W121="SE",AD121="Complexo"),7,0))))))</f>
        <v>0</v>
      </c>
      <c r="AF121" s="78" t="n">
        <f aca="false">IF(AND(W121="ALI",AC121="Simples"),7, IF(AND(W121="ALI",AC121="Médio"),10, IF(AND(W121="ALI",AC121="Complexo"),15, IF(AND(W121="AIE",AC121="Simples"),5, IF(AND(W121="AIE",AC121="Médio"),7, IF(AND(W121="AIE",AC121="Complexo"),10,0))))))</f>
        <v>0</v>
      </c>
      <c r="AG121" s="81" t="n">
        <f aca="false">IF(T121="OK",Q121,( IF(U121&lt;&gt;"Manutenção em interface",IF(U121&lt;&gt;"Desenv., Manutenção e Publicação de Páginas Estáticas",(AE121+AF121)*V121,V121),V121)))</f>
        <v>0</v>
      </c>
      <c r="AH121" s="70"/>
      <c r="AJ121" s="70"/>
      <c r="AL121" s="70"/>
      <c r="AM121" s="70" t="str">
        <f aca="false">IF(AG121=0,"",IF(AG121=Q121,"OK","Divergente"))</f>
        <v/>
      </c>
    </row>
    <row r="122" s="79" customFormat="true" ht="14" hidden="false" customHeight="false" outlineLevel="0" collapsed="false">
      <c r="A122" s="67"/>
      <c r="B122" s="68"/>
      <c r="C122" s="69" t="n">
        <f aca="false">IF(B122&lt;&gt;"",VLOOKUP(B122,'Tipo Projeto'!$A$3:$B$35,2,0),0)</f>
        <v>0</v>
      </c>
      <c r="D122" s="70"/>
      <c r="E122" s="70"/>
      <c r="F122" s="71"/>
      <c r="G122" s="70"/>
      <c r="H122" s="72"/>
      <c r="I122" s="73"/>
      <c r="J122" s="74"/>
      <c r="K122" s="75"/>
      <c r="L122" s="76" t="str">
        <f aca="false">IF(G122="EE",IF(OR(AND(OR(J122=1,J122=0),H122&gt;0,H122&lt;5),AND(OR(J122=1,J122=0),H122&gt;4,H122&lt;16),AND(J122=2,H122&gt;0,H122&lt;5)),"Simples",IF(OR(AND(OR(J122=1,J122=0),H122&gt;15),AND(J122=2,H122&gt;4,H122&lt;16),AND(J122&gt;2,H122&gt;0,H122&lt;5)),"Médio",IF(OR(AND(J122=2,H122&gt;15),AND(J122&gt;2,H122&gt;4,H122&lt;16),AND(J122&gt;2,H122&gt;15)),"Complexo",""))), IF(OR(G122="CE",G122="SE"),IF(OR(AND(OR(J122=1,J122=0),H122&gt;0,H122&lt;6),AND(OR(J122=1,J122=0),H122&gt;5,H122&lt;20),AND(J122&gt;1,J122&lt;4,H122&gt;0,H122&lt;6)),"Simples",IF(OR(AND(OR(J122=1,J122=0),H122&gt;19),AND(J122&gt;1,J122&lt;4,H122&gt;5,H122&lt;20),AND(J122&gt;3,H122&gt;0,H122&lt;6)),"Médio",IF(OR(AND(J122&gt;1,J122&lt;4,H122&gt;19),AND(J122&gt;3,H122&gt;5,H122&lt;20),AND(J122&gt;3,H122&gt;19)),"Complexo",""))),""))</f>
        <v/>
      </c>
      <c r="M122" s="71" t="str">
        <f aca="false">IF(G122="ALI",IF(OR(AND(OR(J122=1,J122=0),H122&gt;0,H122&lt;20),AND(OR(J122=1,J122=0),H122&gt;19,H122&lt;51),AND(J122&gt;1,J122&lt;6,H122&gt;0,H122&lt;20)),"Simples",IF(OR(AND(OR(J122=1,J122=0),H122&gt;50),AND(J122&gt;1,J122&lt;6,H122&gt;19,H122&lt;51),AND(J122&gt;5,H122&gt;0,H122&lt;20)),"Médio",IF(OR(AND(J122&gt;1,J122&lt;6,H122&gt;50),AND(J122&gt;5,H122&gt;19,H122&lt;51),AND(J122&gt;5,H122&gt;50)),"Complexo",""))), IF(G122="AIE",IF(OR(AND(OR(J122=1, J122=0),H122&gt;0,H122&lt;20),AND(OR(J122=1, J122=0),H122&gt;19,H122&lt;51),AND(J122&gt;1,J122&lt;6,H122&gt;0,H122&lt;20)),"Simples",IF(OR(AND(OR(J122=1, J122=0),H122&gt;50),AND(J122&gt;1,J122&lt;6,H122&gt;19,H122&lt;51),AND(J122&gt;5,H122&gt;0,H122&lt;20)),"Médio",IF(OR(AND(J122&gt;1,J122&lt;6,H122&gt;50),AND(J122&gt;5,H122&gt;19,H122&lt;51),AND(J122&gt;5,H122&gt;50)),"Complexo",""))),""))</f>
        <v/>
      </c>
      <c r="N122" s="77" t="str">
        <f aca="false">IF(L122="",M122,IF(M122="",L122,""))</f>
        <v/>
      </c>
      <c r="O122" s="78" t="n">
        <f aca="false">IF(AND(OR(G122="EE",G122="CE"),N122="Simples"),3, IF(AND(OR(G122="EE",G122="CE"),N122="Médio"),4, IF(AND(OR(G122="EE",G122="CE"),N122="Complexo"),6, IF(AND(G122="SE",N122="Simples"),4, IF(AND(G122="SE",N122="Médio"),5, IF(AND(G122="SE",N122="Complexo"),7,0))))))</f>
        <v>0</v>
      </c>
      <c r="P122" s="78" t="n">
        <f aca="false">IF(AND(G122="ALI",M122="Simples"),7, IF(AND(G122="ALI",M122="Médio"),10, IF(AND(G122="ALI",M122="Complexo"),15, IF(AND(G122="AIE",M122="Simples"),5, IF(AND(G122="AIE",M122="Médio"),7, IF(AND(G122="AIE",M122="Complexo"),10,0))))))</f>
        <v>0</v>
      </c>
      <c r="Q122" s="77" t="n">
        <f aca="false">IF(B122&lt;&gt;"Manutenção em interface",IF(B122&lt;&gt;"Desenv., Manutenção e Publicação de Páginas Estáticas",(O122+P122)*C122,C122),C122)</f>
        <v>0</v>
      </c>
      <c r="R122" s="70"/>
      <c r="T122" s="80"/>
      <c r="U122" s="68"/>
      <c r="V122" s="69" t="n">
        <f aca="false">IF(U122&lt;&gt;"",VLOOKUP(U122,'Tipo Projeto'!$A$3:$B$35,2,0),0)</f>
        <v>0</v>
      </c>
      <c r="W122" s="70"/>
      <c r="X122" s="72"/>
      <c r="Y122" s="73"/>
      <c r="Z122" s="74"/>
      <c r="AA122" s="75"/>
      <c r="AB122" s="76" t="str">
        <f aca="false">IF(W122="EE",IF(OR(AND(OR(Z122=1,Z122=0),X122&gt;0,X122&lt;5),AND(OR(Z122=1,Z122=0),X122&gt;4,X122&lt;16),AND(Z122=2,X122&gt;0,X122&lt;5)),"Simples",IF(OR(AND(OR(Z122=1,Z122=0),X122&gt;15),AND(Z122=2,X122&gt;4,X122&lt;16),AND(Z122&gt;2,X122&gt;0,X122&lt;5)),"Médio",IF(OR(AND(Z122=2,X122&gt;15),AND(Z122&gt;2,X122&gt;4,X122&lt;16),AND(Z122&gt;2,X122&gt;15)),"Complexo",""))), IF(OR(W122="CE",W122="SE"),IF(OR(AND(OR(Z122=1,Z122=0),X122&gt;0,X122&lt;6),AND(OR(Z122=1,Z122=0),X122&gt;5,X122&lt;20),AND(Z122&gt;1,Z122&lt;4,X122&gt;0,X122&lt;6)),"Simples",IF(OR(AND(OR(Z122=1,Z122=0),X122&gt;19),AND(Z122&gt;1,Z122&lt;4,X122&gt;5,X122&lt;20),AND(Z122&gt;3,X122&gt;0,X122&lt;6)),"Médio",IF(OR(AND(Z122&gt;1,Z122&lt;4,X122&gt;19),AND(Z122&gt;3,X122&gt;5,X122&lt;20),AND(Z122&gt;3,X122&gt;19)),"Complexo",""))),""))</f>
        <v/>
      </c>
      <c r="AC122" s="71" t="str">
        <f aca="false">IF(W122="ALI",IF(OR(AND(OR(Z122=1,Z122=0),X122&gt;0,X122&lt;20),AND(OR(Z122=1,Z122=0),X122&gt;19,X122&lt;51),AND(Z122&gt;1,Z122&lt;6,X122&gt;0,X122&lt;20)),"Simples",IF(OR(AND(OR(Z122=1,Z122=0),X122&gt;50),AND(Z122&gt;1,Z122&lt;6,X122&gt;19,X122&lt;51),AND(Z122&gt;5,X122&gt;0,X122&lt;20)),"Médio",IF(OR(AND(Z122&gt;1,Z122&lt;6,X122&gt;50),AND(Z122&gt;5,X122&gt;19,X122&lt;51),AND(Z122&gt;5,X122&gt;50)),"Complexo",""))), IF(W122="AIE",IF(OR(AND(OR(Z122=1, Z122=0),X122&gt;0,X122&lt;20),AND(OR(Z122=1, Z122=0),X122&gt;19,X122&lt;51),AND(Z122&gt;1,Z122&lt;6,X122&gt;0,X122&lt;20)),"Simples",IF(OR(AND(OR(Z122=1, Z122=0),X122&gt;50),AND(Z122&gt;1,Z122&lt;6,X122&gt;19,X122&lt;51),AND(Z122&gt;5,X122&gt;0,X122&lt;20)),"Médio",IF(OR(AND(Z122&gt;1,Z122&lt;6,X122&gt;50),AND(Z122&gt;5,X122&gt;19,X122&lt;51),AND(Z122&gt;5,X122&gt;50)),"Complexo",""))),""))</f>
        <v/>
      </c>
      <c r="AD122" s="77" t="str">
        <f aca="false">IF(AB122="",AC122,IF(AC122="",AB122,""))</f>
        <v/>
      </c>
      <c r="AE122" s="78" t="n">
        <f aca="false">IF(AND(OR(W122="EE",W122="CE"),AD122="Simples"),3, IF(AND(OR(W122="EE",W122="CE"),AD122="Médio"),4, IF(AND(OR(W122="EE",W122="CE"),AD122="Complexo"),6, IF(AND(W122="SE",AD122="Simples"),4, IF(AND(W122="SE",AD122="Médio"),5, IF(AND(W122="SE",AD122="Complexo"),7,0))))))</f>
        <v>0</v>
      </c>
      <c r="AF122" s="78" t="n">
        <f aca="false">IF(AND(W122="ALI",AC122="Simples"),7, IF(AND(W122="ALI",AC122="Médio"),10, IF(AND(W122="ALI",AC122="Complexo"),15, IF(AND(W122="AIE",AC122="Simples"),5, IF(AND(W122="AIE",AC122="Médio"),7, IF(AND(W122="AIE",AC122="Complexo"),10,0))))))</f>
        <v>0</v>
      </c>
      <c r="AG122" s="81" t="n">
        <f aca="false">IF(T122="OK",Q122,( IF(U122&lt;&gt;"Manutenção em interface",IF(U122&lt;&gt;"Desenv., Manutenção e Publicação de Páginas Estáticas",(AE122+AF122)*V122,V122),V122)))</f>
        <v>0</v>
      </c>
      <c r="AH122" s="70"/>
      <c r="AJ122" s="70"/>
      <c r="AL122" s="70"/>
      <c r="AM122" s="70" t="str">
        <f aca="false">IF(AG122=0,"",IF(AG122=Q122,"OK","Divergente"))</f>
        <v/>
      </c>
    </row>
    <row r="123" s="79" customFormat="true" ht="14" hidden="false" customHeight="false" outlineLevel="0" collapsed="false">
      <c r="A123" s="67"/>
      <c r="B123" s="68"/>
      <c r="C123" s="69" t="n">
        <f aca="false">IF(B123&lt;&gt;"",VLOOKUP(B123,'Tipo Projeto'!$A$3:$B$35,2,0),0)</f>
        <v>0</v>
      </c>
      <c r="D123" s="70"/>
      <c r="E123" s="70"/>
      <c r="F123" s="71"/>
      <c r="G123" s="70"/>
      <c r="H123" s="72"/>
      <c r="I123" s="73"/>
      <c r="J123" s="74"/>
      <c r="K123" s="75"/>
      <c r="L123" s="76" t="str">
        <f aca="false">IF(G123="EE",IF(OR(AND(OR(J123=1,J123=0),H123&gt;0,H123&lt;5),AND(OR(J123=1,J123=0),H123&gt;4,H123&lt;16),AND(J123=2,H123&gt;0,H123&lt;5)),"Simples",IF(OR(AND(OR(J123=1,J123=0),H123&gt;15),AND(J123=2,H123&gt;4,H123&lt;16),AND(J123&gt;2,H123&gt;0,H123&lt;5)),"Médio",IF(OR(AND(J123=2,H123&gt;15),AND(J123&gt;2,H123&gt;4,H123&lt;16),AND(J123&gt;2,H123&gt;15)),"Complexo",""))), IF(OR(G123="CE",G123="SE"),IF(OR(AND(OR(J123=1,J123=0),H123&gt;0,H123&lt;6),AND(OR(J123=1,J123=0),H123&gt;5,H123&lt;20),AND(J123&gt;1,J123&lt;4,H123&gt;0,H123&lt;6)),"Simples",IF(OR(AND(OR(J123=1,J123=0),H123&gt;19),AND(J123&gt;1,J123&lt;4,H123&gt;5,H123&lt;20),AND(J123&gt;3,H123&gt;0,H123&lt;6)),"Médio",IF(OR(AND(J123&gt;1,J123&lt;4,H123&gt;19),AND(J123&gt;3,H123&gt;5,H123&lt;20),AND(J123&gt;3,H123&gt;19)),"Complexo",""))),""))</f>
        <v/>
      </c>
      <c r="M123" s="71" t="str">
        <f aca="false">IF(G123="ALI",IF(OR(AND(OR(J123=1,J123=0),H123&gt;0,H123&lt;20),AND(OR(J123=1,J123=0),H123&gt;19,H123&lt;51),AND(J123&gt;1,J123&lt;6,H123&gt;0,H123&lt;20)),"Simples",IF(OR(AND(OR(J123=1,J123=0),H123&gt;50),AND(J123&gt;1,J123&lt;6,H123&gt;19,H123&lt;51),AND(J123&gt;5,H123&gt;0,H123&lt;20)),"Médio",IF(OR(AND(J123&gt;1,J123&lt;6,H123&gt;50),AND(J123&gt;5,H123&gt;19,H123&lt;51),AND(J123&gt;5,H123&gt;50)),"Complexo",""))), IF(G123="AIE",IF(OR(AND(OR(J123=1, J123=0),H123&gt;0,H123&lt;20),AND(OR(J123=1, J123=0),H123&gt;19,H123&lt;51),AND(J123&gt;1,J123&lt;6,H123&gt;0,H123&lt;20)),"Simples",IF(OR(AND(OR(J123=1, J123=0),H123&gt;50),AND(J123&gt;1,J123&lt;6,H123&gt;19,H123&lt;51),AND(J123&gt;5,H123&gt;0,H123&lt;20)),"Médio",IF(OR(AND(J123&gt;1,J123&lt;6,H123&gt;50),AND(J123&gt;5,H123&gt;19,H123&lt;51),AND(J123&gt;5,H123&gt;50)),"Complexo",""))),""))</f>
        <v/>
      </c>
      <c r="N123" s="77" t="str">
        <f aca="false">IF(L123="",M123,IF(M123="",L123,""))</f>
        <v/>
      </c>
      <c r="O123" s="78" t="n">
        <f aca="false">IF(AND(OR(G123="EE",G123="CE"),N123="Simples"),3, IF(AND(OR(G123="EE",G123="CE"),N123="Médio"),4, IF(AND(OR(G123="EE",G123="CE"),N123="Complexo"),6, IF(AND(G123="SE",N123="Simples"),4, IF(AND(G123="SE",N123="Médio"),5, IF(AND(G123="SE",N123="Complexo"),7,0))))))</f>
        <v>0</v>
      </c>
      <c r="P123" s="78" t="n">
        <f aca="false">IF(AND(G123="ALI",M123="Simples"),7, IF(AND(G123="ALI",M123="Médio"),10, IF(AND(G123="ALI",M123="Complexo"),15, IF(AND(G123="AIE",M123="Simples"),5, IF(AND(G123="AIE",M123="Médio"),7, IF(AND(G123="AIE",M123="Complexo"),10,0))))))</f>
        <v>0</v>
      </c>
      <c r="Q123" s="77" t="n">
        <f aca="false">IF(B123&lt;&gt;"Manutenção em interface",IF(B123&lt;&gt;"Desenv., Manutenção e Publicação de Páginas Estáticas",(O123+P123)*C123,C123),C123)</f>
        <v>0</v>
      </c>
      <c r="R123" s="70"/>
      <c r="T123" s="80"/>
      <c r="U123" s="68"/>
      <c r="V123" s="69" t="n">
        <f aca="false">IF(U123&lt;&gt;"",VLOOKUP(U123,'Tipo Projeto'!$A$3:$B$35,2,0),0)</f>
        <v>0</v>
      </c>
      <c r="W123" s="70"/>
      <c r="X123" s="72"/>
      <c r="Y123" s="73"/>
      <c r="Z123" s="74"/>
      <c r="AA123" s="75"/>
      <c r="AB123" s="76" t="str">
        <f aca="false">IF(W123="EE",IF(OR(AND(OR(Z123=1,Z123=0),X123&gt;0,X123&lt;5),AND(OR(Z123=1,Z123=0),X123&gt;4,X123&lt;16),AND(Z123=2,X123&gt;0,X123&lt;5)),"Simples",IF(OR(AND(OR(Z123=1,Z123=0),X123&gt;15),AND(Z123=2,X123&gt;4,X123&lt;16),AND(Z123&gt;2,X123&gt;0,X123&lt;5)),"Médio",IF(OR(AND(Z123=2,X123&gt;15),AND(Z123&gt;2,X123&gt;4,X123&lt;16),AND(Z123&gt;2,X123&gt;15)),"Complexo",""))), IF(OR(W123="CE",W123="SE"),IF(OR(AND(OR(Z123=1,Z123=0),X123&gt;0,X123&lt;6),AND(OR(Z123=1,Z123=0),X123&gt;5,X123&lt;20),AND(Z123&gt;1,Z123&lt;4,X123&gt;0,X123&lt;6)),"Simples",IF(OR(AND(OR(Z123=1,Z123=0),X123&gt;19),AND(Z123&gt;1,Z123&lt;4,X123&gt;5,X123&lt;20),AND(Z123&gt;3,X123&gt;0,X123&lt;6)),"Médio",IF(OR(AND(Z123&gt;1,Z123&lt;4,X123&gt;19),AND(Z123&gt;3,X123&gt;5,X123&lt;20),AND(Z123&gt;3,X123&gt;19)),"Complexo",""))),""))</f>
        <v/>
      </c>
      <c r="AC123" s="71" t="str">
        <f aca="false">IF(W123="ALI",IF(OR(AND(OR(Z123=1,Z123=0),X123&gt;0,X123&lt;20),AND(OR(Z123=1,Z123=0),X123&gt;19,X123&lt;51),AND(Z123&gt;1,Z123&lt;6,X123&gt;0,X123&lt;20)),"Simples",IF(OR(AND(OR(Z123=1,Z123=0),X123&gt;50),AND(Z123&gt;1,Z123&lt;6,X123&gt;19,X123&lt;51),AND(Z123&gt;5,X123&gt;0,X123&lt;20)),"Médio",IF(OR(AND(Z123&gt;1,Z123&lt;6,X123&gt;50),AND(Z123&gt;5,X123&gt;19,X123&lt;51),AND(Z123&gt;5,X123&gt;50)),"Complexo",""))), IF(W123="AIE",IF(OR(AND(OR(Z123=1, Z123=0),X123&gt;0,X123&lt;20),AND(OR(Z123=1, Z123=0),X123&gt;19,X123&lt;51),AND(Z123&gt;1,Z123&lt;6,X123&gt;0,X123&lt;20)),"Simples",IF(OR(AND(OR(Z123=1, Z123=0),X123&gt;50),AND(Z123&gt;1,Z123&lt;6,X123&gt;19,X123&lt;51),AND(Z123&gt;5,X123&gt;0,X123&lt;20)),"Médio",IF(OR(AND(Z123&gt;1,Z123&lt;6,X123&gt;50),AND(Z123&gt;5,X123&gt;19,X123&lt;51),AND(Z123&gt;5,X123&gt;50)),"Complexo",""))),""))</f>
        <v/>
      </c>
      <c r="AD123" s="77" t="str">
        <f aca="false">IF(AB123="",AC123,IF(AC123="",AB123,""))</f>
        <v/>
      </c>
      <c r="AE123" s="78" t="n">
        <f aca="false">IF(AND(OR(W123="EE",W123="CE"),AD123="Simples"),3, IF(AND(OR(W123="EE",W123="CE"),AD123="Médio"),4, IF(AND(OR(W123="EE",W123="CE"),AD123="Complexo"),6, IF(AND(W123="SE",AD123="Simples"),4, IF(AND(W123="SE",AD123="Médio"),5, IF(AND(W123="SE",AD123="Complexo"),7,0))))))</f>
        <v>0</v>
      </c>
      <c r="AF123" s="78" t="n">
        <f aca="false">IF(AND(W123="ALI",AC123="Simples"),7, IF(AND(W123="ALI",AC123="Médio"),10, IF(AND(W123="ALI",AC123="Complexo"),15, IF(AND(W123="AIE",AC123="Simples"),5, IF(AND(W123="AIE",AC123="Médio"),7, IF(AND(W123="AIE",AC123="Complexo"),10,0))))))</f>
        <v>0</v>
      </c>
      <c r="AG123" s="81" t="n">
        <f aca="false">IF(T123="OK",Q123,( IF(U123&lt;&gt;"Manutenção em interface",IF(U123&lt;&gt;"Desenv., Manutenção e Publicação de Páginas Estáticas",(AE123+AF123)*V123,V123),V123)))</f>
        <v>0</v>
      </c>
      <c r="AH123" s="70"/>
      <c r="AJ123" s="70"/>
      <c r="AL123" s="70"/>
      <c r="AM123" s="70" t="str">
        <f aca="false">IF(AG123=0,"",IF(AG123=Q123,"OK","Divergente"))</f>
        <v/>
      </c>
    </row>
    <row r="124" s="79" customFormat="true" ht="14" hidden="false" customHeight="false" outlineLevel="0" collapsed="false">
      <c r="A124" s="67"/>
      <c r="B124" s="68"/>
      <c r="C124" s="69" t="n">
        <f aca="false">IF(B124&lt;&gt;"",VLOOKUP(B124,'Tipo Projeto'!$A$3:$B$35,2,0),0)</f>
        <v>0</v>
      </c>
      <c r="D124" s="70"/>
      <c r="E124" s="70"/>
      <c r="F124" s="71"/>
      <c r="G124" s="70"/>
      <c r="H124" s="72"/>
      <c r="I124" s="73"/>
      <c r="J124" s="74"/>
      <c r="K124" s="75"/>
      <c r="L124" s="76" t="str">
        <f aca="false">IF(G124="EE",IF(OR(AND(OR(J124=1,J124=0),H124&gt;0,H124&lt;5),AND(OR(J124=1,J124=0),H124&gt;4,H124&lt;16),AND(J124=2,H124&gt;0,H124&lt;5)),"Simples",IF(OR(AND(OR(J124=1,J124=0),H124&gt;15),AND(J124=2,H124&gt;4,H124&lt;16),AND(J124&gt;2,H124&gt;0,H124&lt;5)),"Médio",IF(OR(AND(J124=2,H124&gt;15),AND(J124&gt;2,H124&gt;4,H124&lt;16),AND(J124&gt;2,H124&gt;15)),"Complexo",""))), IF(OR(G124="CE",G124="SE"),IF(OR(AND(OR(J124=1,J124=0),H124&gt;0,H124&lt;6),AND(OR(J124=1,J124=0),H124&gt;5,H124&lt;20),AND(J124&gt;1,J124&lt;4,H124&gt;0,H124&lt;6)),"Simples",IF(OR(AND(OR(J124=1,J124=0),H124&gt;19),AND(J124&gt;1,J124&lt;4,H124&gt;5,H124&lt;20),AND(J124&gt;3,H124&gt;0,H124&lt;6)),"Médio",IF(OR(AND(J124&gt;1,J124&lt;4,H124&gt;19),AND(J124&gt;3,H124&gt;5,H124&lt;20),AND(J124&gt;3,H124&gt;19)),"Complexo",""))),""))</f>
        <v/>
      </c>
      <c r="M124" s="71" t="str">
        <f aca="false">IF(G124="ALI",IF(OR(AND(OR(J124=1,J124=0),H124&gt;0,H124&lt;20),AND(OR(J124=1,J124=0),H124&gt;19,H124&lt;51),AND(J124&gt;1,J124&lt;6,H124&gt;0,H124&lt;20)),"Simples",IF(OR(AND(OR(J124=1,J124=0),H124&gt;50),AND(J124&gt;1,J124&lt;6,H124&gt;19,H124&lt;51),AND(J124&gt;5,H124&gt;0,H124&lt;20)),"Médio",IF(OR(AND(J124&gt;1,J124&lt;6,H124&gt;50),AND(J124&gt;5,H124&gt;19,H124&lt;51),AND(J124&gt;5,H124&gt;50)),"Complexo",""))), IF(G124="AIE",IF(OR(AND(OR(J124=1, J124=0),H124&gt;0,H124&lt;20),AND(OR(J124=1, J124=0),H124&gt;19,H124&lt;51),AND(J124&gt;1,J124&lt;6,H124&gt;0,H124&lt;20)),"Simples",IF(OR(AND(OR(J124=1, J124=0),H124&gt;50),AND(J124&gt;1,J124&lt;6,H124&gt;19,H124&lt;51),AND(J124&gt;5,H124&gt;0,H124&lt;20)),"Médio",IF(OR(AND(J124&gt;1,J124&lt;6,H124&gt;50),AND(J124&gt;5,H124&gt;19,H124&lt;51),AND(J124&gt;5,H124&gt;50)),"Complexo",""))),""))</f>
        <v/>
      </c>
      <c r="N124" s="77" t="str">
        <f aca="false">IF(L124="",M124,IF(M124="",L124,""))</f>
        <v/>
      </c>
      <c r="O124" s="78" t="n">
        <f aca="false">IF(AND(OR(G124="EE",G124="CE"),N124="Simples"),3, IF(AND(OR(G124="EE",G124="CE"),N124="Médio"),4, IF(AND(OR(G124="EE",G124="CE"),N124="Complexo"),6, IF(AND(G124="SE",N124="Simples"),4, IF(AND(G124="SE",N124="Médio"),5, IF(AND(G124="SE",N124="Complexo"),7,0))))))</f>
        <v>0</v>
      </c>
      <c r="P124" s="78" t="n">
        <f aca="false">IF(AND(G124="ALI",M124="Simples"),7, IF(AND(G124="ALI",M124="Médio"),10, IF(AND(G124="ALI",M124="Complexo"),15, IF(AND(G124="AIE",M124="Simples"),5, IF(AND(G124="AIE",M124="Médio"),7, IF(AND(G124="AIE",M124="Complexo"),10,0))))))</f>
        <v>0</v>
      </c>
      <c r="Q124" s="77" t="n">
        <f aca="false">IF(B124&lt;&gt;"Manutenção em interface",IF(B124&lt;&gt;"Desenv., Manutenção e Publicação de Páginas Estáticas",(O124+P124)*C124,C124),C124)</f>
        <v>0</v>
      </c>
      <c r="R124" s="70"/>
      <c r="T124" s="80"/>
      <c r="U124" s="68"/>
      <c r="V124" s="69" t="n">
        <f aca="false">IF(U124&lt;&gt;"",VLOOKUP(U124,'Tipo Projeto'!$A$3:$B$35,2,0),0)</f>
        <v>0</v>
      </c>
      <c r="W124" s="70"/>
      <c r="X124" s="72"/>
      <c r="Y124" s="73"/>
      <c r="Z124" s="74"/>
      <c r="AA124" s="75"/>
      <c r="AB124" s="76" t="str">
        <f aca="false">IF(W124="EE",IF(OR(AND(OR(Z124=1,Z124=0),X124&gt;0,X124&lt;5),AND(OR(Z124=1,Z124=0),X124&gt;4,X124&lt;16),AND(Z124=2,X124&gt;0,X124&lt;5)),"Simples",IF(OR(AND(OR(Z124=1,Z124=0),X124&gt;15),AND(Z124=2,X124&gt;4,X124&lt;16),AND(Z124&gt;2,X124&gt;0,X124&lt;5)),"Médio",IF(OR(AND(Z124=2,X124&gt;15),AND(Z124&gt;2,X124&gt;4,X124&lt;16),AND(Z124&gt;2,X124&gt;15)),"Complexo",""))), IF(OR(W124="CE",W124="SE"),IF(OR(AND(OR(Z124=1,Z124=0),X124&gt;0,X124&lt;6),AND(OR(Z124=1,Z124=0),X124&gt;5,X124&lt;20),AND(Z124&gt;1,Z124&lt;4,X124&gt;0,X124&lt;6)),"Simples",IF(OR(AND(OR(Z124=1,Z124=0),X124&gt;19),AND(Z124&gt;1,Z124&lt;4,X124&gt;5,X124&lt;20),AND(Z124&gt;3,X124&gt;0,X124&lt;6)),"Médio",IF(OR(AND(Z124&gt;1,Z124&lt;4,X124&gt;19),AND(Z124&gt;3,X124&gt;5,X124&lt;20),AND(Z124&gt;3,X124&gt;19)),"Complexo",""))),""))</f>
        <v/>
      </c>
      <c r="AC124" s="71" t="str">
        <f aca="false">IF(W124="ALI",IF(OR(AND(OR(Z124=1,Z124=0),X124&gt;0,X124&lt;20),AND(OR(Z124=1,Z124=0),X124&gt;19,X124&lt;51),AND(Z124&gt;1,Z124&lt;6,X124&gt;0,X124&lt;20)),"Simples",IF(OR(AND(OR(Z124=1,Z124=0),X124&gt;50),AND(Z124&gt;1,Z124&lt;6,X124&gt;19,X124&lt;51),AND(Z124&gt;5,X124&gt;0,X124&lt;20)),"Médio",IF(OR(AND(Z124&gt;1,Z124&lt;6,X124&gt;50),AND(Z124&gt;5,X124&gt;19,X124&lt;51),AND(Z124&gt;5,X124&gt;50)),"Complexo",""))), IF(W124="AIE",IF(OR(AND(OR(Z124=1, Z124=0),X124&gt;0,X124&lt;20),AND(OR(Z124=1, Z124=0),X124&gt;19,X124&lt;51),AND(Z124&gt;1,Z124&lt;6,X124&gt;0,X124&lt;20)),"Simples",IF(OR(AND(OR(Z124=1, Z124=0),X124&gt;50),AND(Z124&gt;1,Z124&lt;6,X124&gt;19,X124&lt;51),AND(Z124&gt;5,X124&gt;0,X124&lt;20)),"Médio",IF(OR(AND(Z124&gt;1,Z124&lt;6,X124&gt;50),AND(Z124&gt;5,X124&gt;19,X124&lt;51),AND(Z124&gt;5,X124&gt;50)),"Complexo",""))),""))</f>
        <v/>
      </c>
      <c r="AD124" s="77" t="str">
        <f aca="false">IF(AB124="",AC124,IF(AC124="",AB124,""))</f>
        <v/>
      </c>
      <c r="AE124" s="78" t="n">
        <f aca="false">IF(AND(OR(W124="EE",W124="CE"),AD124="Simples"),3, IF(AND(OR(W124="EE",W124="CE"),AD124="Médio"),4, IF(AND(OR(W124="EE",W124="CE"),AD124="Complexo"),6, IF(AND(W124="SE",AD124="Simples"),4, IF(AND(W124="SE",AD124="Médio"),5, IF(AND(W124="SE",AD124="Complexo"),7,0))))))</f>
        <v>0</v>
      </c>
      <c r="AF124" s="78" t="n">
        <f aca="false">IF(AND(W124="ALI",AC124="Simples"),7, IF(AND(W124="ALI",AC124="Médio"),10, IF(AND(W124="ALI",AC124="Complexo"),15, IF(AND(W124="AIE",AC124="Simples"),5, IF(AND(W124="AIE",AC124="Médio"),7, IF(AND(W124="AIE",AC124="Complexo"),10,0))))))</f>
        <v>0</v>
      </c>
      <c r="AG124" s="81" t="n">
        <f aca="false">IF(T124="OK",Q124,( IF(U124&lt;&gt;"Manutenção em interface",IF(U124&lt;&gt;"Desenv., Manutenção e Publicação de Páginas Estáticas",(AE124+AF124)*V124,V124),V124)))</f>
        <v>0</v>
      </c>
      <c r="AH124" s="70"/>
      <c r="AJ124" s="70"/>
      <c r="AL124" s="70"/>
      <c r="AM124" s="70" t="str">
        <f aca="false">IF(AG124=0,"",IF(AG124=Q124,"OK","Divergente"))</f>
        <v/>
      </c>
    </row>
    <row r="125" s="79" customFormat="true" ht="14" hidden="false" customHeight="false" outlineLevel="0" collapsed="false">
      <c r="A125" s="67"/>
      <c r="B125" s="68"/>
      <c r="C125" s="69" t="n">
        <f aca="false">IF(B125&lt;&gt;"",VLOOKUP(B125,'Tipo Projeto'!$A$3:$B$35,2,0),0)</f>
        <v>0</v>
      </c>
      <c r="D125" s="70"/>
      <c r="E125" s="70"/>
      <c r="F125" s="71"/>
      <c r="G125" s="70"/>
      <c r="H125" s="72"/>
      <c r="I125" s="73"/>
      <c r="J125" s="74"/>
      <c r="K125" s="75"/>
      <c r="L125" s="76" t="str">
        <f aca="false">IF(G125="EE",IF(OR(AND(OR(J125=1,J125=0),H125&gt;0,H125&lt;5),AND(OR(J125=1,J125=0),H125&gt;4,H125&lt;16),AND(J125=2,H125&gt;0,H125&lt;5)),"Simples",IF(OR(AND(OR(J125=1,J125=0),H125&gt;15),AND(J125=2,H125&gt;4,H125&lt;16),AND(J125&gt;2,H125&gt;0,H125&lt;5)),"Médio",IF(OR(AND(J125=2,H125&gt;15),AND(J125&gt;2,H125&gt;4,H125&lt;16),AND(J125&gt;2,H125&gt;15)),"Complexo",""))), IF(OR(G125="CE",G125="SE"),IF(OR(AND(OR(J125=1,J125=0),H125&gt;0,H125&lt;6),AND(OR(J125=1,J125=0),H125&gt;5,H125&lt;20),AND(J125&gt;1,J125&lt;4,H125&gt;0,H125&lt;6)),"Simples",IF(OR(AND(OR(J125=1,J125=0),H125&gt;19),AND(J125&gt;1,J125&lt;4,H125&gt;5,H125&lt;20),AND(J125&gt;3,H125&gt;0,H125&lt;6)),"Médio",IF(OR(AND(J125&gt;1,J125&lt;4,H125&gt;19),AND(J125&gt;3,H125&gt;5,H125&lt;20),AND(J125&gt;3,H125&gt;19)),"Complexo",""))),""))</f>
        <v/>
      </c>
      <c r="M125" s="71" t="str">
        <f aca="false">IF(G125="ALI",IF(OR(AND(OR(J125=1,J125=0),H125&gt;0,H125&lt;20),AND(OR(J125=1,J125=0),H125&gt;19,H125&lt;51),AND(J125&gt;1,J125&lt;6,H125&gt;0,H125&lt;20)),"Simples",IF(OR(AND(OR(J125=1,J125=0),H125&gt;50),AND(J125&gt;1,J125&lt;6,H125&gt;19,H125&lt;51),AND(J125&gt;5,H125&gt;0,H125&lt;20)),"Médio",IF(OR(AND(J125&gt;1,J125&lt;6,H125&gt;50),AND(J125&gt;5,H125&gt;19,H125&lt;51),AND(J125&gt;5,H125&gt;50)),"Complexo",""))), IF(G125="AIE",IF(OR(AND(OR(J125=1, J125=0),H125&gt;0,H125&lt;20),AND(OR(J125=1, J125=0),H125&gt;19,H125&lt;51),AND(J125&gt;1,J125&lt;6,H125&gt;0,H125&lt;20)),"Simples",IF(OR(AND(OR(J125=1, J125=0),H125&gt;50),AND(J125&gt;1,J125&lt;6,H125&gt;19,H125&lt;51),AND(J125&gt;5,H125&gt;0,H125&lt;20)),"Médio",IF(OR(AND(J125&gt;1,J125&lt;6,H125&gt;50),AND(J125&gt;5,H125&gt;19,H125&lt;51),AND(J125&gt;5,H125&gt;50)),"Complexo",""))),""))</f>
        <v/>
      </c>
      <c r="N125" s="77" t="str">
        <f aca="false">IF(L125="",M125,IF(M125="",L125,""))</f>
        <v/>
      </c>
      <c r="O125" s="78" t="n">
        <f aca="false">IF(AND(OR(G125="EE",G125="CE"),N125="Simples"),3, IF(AND(OR(G125="EE",G125="CE"),N125="Médio"),4, IF(AND(OR(G125="EE",G125="CE"),N125="Complexo"),6, IF(AND(G125="SE",N125="Simples"),4, IF(AND(G125="SE",N125="Médio"),5, IF(AND(G125="SE",N125="Complexo"),7,0))))))</f>
        <v>0</v>
      </c>
      <c r="P125" s="78" t="n">
        <f aca="false">IF(AND(G125="ALI",M125="Simples"),7, IF(AND(G125="ALI",M125="Médio"),10, IF(AND(G125="ALI",M125="Complexo"),15, IF(AND(G125="AIE",M125="Simples"),5, IF(AND(G125="AIE",M125="Médio"),7, IF(AND(G125="AIE",M125="Complexo"),10,0))))))</f>
        <v>0</v>
      </c>
      <c r="Q125" s="77" t="n">
        <f aca="false">IF(B125&lt;&gt;"Manutenção em interface",IF(B125&lt;&gt;"Desenv., Manutenção e Publicação de Páginas Estáticas",(O125+P125)*C125,C125),C125)</f>
        <v>0</v>
      </c>
      <c r="R125" s="70"/>
      <c r="T125" s="80"/>
      <c r="U125" s="68"/>
      <c r="V125" s="69" t="n">
        <f aca="false">IF(U125&lt;&gt;"",VLOOKUP(U125,'Tipo Projeto'!$A$3:$B$35,2,0),0)</f>
        <v>0</v>
      </c>
      <c r="W125" s="70"/>
      <c r="X125" s="72"/>
      <c r="Y125" s="73"/>
      <c r="Z125" s="74"/>
      <c r="AA125" s="75"/>
      <c r="AB125" s="76" t="str">
        <f aca="false">IF(W125="EE",IF(OR(AND(OR(Z125=1,Z125=0),X125&gt;0,X125&lt;5),AND(OR(Z125=1,Z125=0),X125&gt;4,X125&lt;16),AND(Z125=2,X125&gt;0,X125&lt;5)),"Simples",IF(OR(AND(OR(Z125=1,Z125=0),X125&gt;15),AND(Z125=2,X125&gt;4,X125&lt;16),AND(Z125&gt;2,X125&gt;0,X125&lt;5)),"Médio",IF(OR(AND(Z125=2,X125&gt;15),AND(Z125&gt;2,X125&gt;4,X125&lt;16),AND(Z125&gt;2,X125&gt;15)),"Complexo",""))), IF(OR(W125="CE",W125="SE"),IF(OR(AND(OR(Z125=1,Z125=0),X125&gt;0,X125&lt;6),AND(OR(Z125=1,Z125=0),X125&gt;5,X125&lt;20),AND(Z125&gt;1,Z125&lt;4,X125&gt;0,X125&lt;6)),"Simples",IF(OR(AND(OR(Z125=1,Z125=0),X125&gt;19),AND(Z125&gt;1,Z125&lt;4,X125&gt;5,X125&lt;20),AND(Z125&gt;3,X125&gt;0,X125&lt;6)),"Médio",IF(OR(AND(Z125&gt;1,Z125&lt;4,X125&gt;19),AND(Z125&gt;3,X125&gt;5,X125&lt;20),AND(Z125&gt;3,X125&gt;19)),"Complexo",""))),""))</f>
        <v/>
      </c>
      <c r="AC125" s="71" t="str">
        <f aca="false">IF(W125="ALI",IF(OR(AND(OR(Z125=1,Z125=0),X125&gt;0,X125&lt;20),AND(OR(Z125=1,Z125=0),X125&gt;19,X125&lt;51),AND(Z125&gt;1,Z125&lt;6,X125&gt;0,X125&lt;20)),"Simples",IF(OR(AND(OR(Z125=1,Z125=0),X125&gt;50),AND(Z125&gt;1,Z125&lt;6,X125&gt;19,X125&lt;51),AND(Z125&gt;5,X125&gt;0,X125&lt;20)),"Médio",IF(OR(AND(Z125&gt;1,Z125&lt;6,X125&gt;50),AND(Z125&gt;5,X125&gt;19,X125&lt;51),AND(Z125&gt;5,X125&gt;50)),"Complexo",""))), IF(W125="AIE",IF(OR(AND(OR(Z125=1, Z125=0),X125&gt;0,X125&lt;20),AND(OR(Z125=1, Z125=0),X125&gt;19,X125&lt;51),AND(Z125&gt;1,Z125&lt;6,X125&gt;0,X125&lt;20)),"Simples",IF(OR(AND(OR(Z125=1, Z125=0),X125&gt;50),AND(Z125&gt;1,Z125&lt;6,X125&gt;19,X125&lt;51),AND(Z125&gt;5,X125&gt;0,X125&lt;20)),"Médio",IF(OR(AND(Z125&gt;1,Z125&lt;6,X125&gt;50),AND(Z125&gt;5,X125&gt;19,X125&lt;51),AND(Z125&gt;5,X125&gt;50)),"Complexo",""))),""))</f>
        <v/>
      </c>
      <c r="AD125" s="77" t="str">
        <f aca="false">IF(AB125="",AC125,IF(AC125="",AB125,""))</f>
        <v/>
      </c>
      <c r="AE125" s="78" t="n">
        <f aca="false">IF(AND(OR(W125="EE",W125="CE"),AD125="Simples"),3, IF(AND(OR(W125="EE",W125="CE"),AD125="Médio"),4, IF(AND(OR(W125="EE",W125="CE"),AD125="Complexo"),6, IF(AND(W125="SE",AD125="Simples"),4, IF(AND(W125="SE",AD125="Médio"),5, IF(AND(W125="SE",AD125="Complexo"),7,0))))))</f>
        <v>0</v>
      </c>
      <c r="AF125" s="78" t="n">
        <f aca="false">IF(AND(W125="ALI",AC125="Simples"),7, IF(AND(W125="ALI",AC125="Médio"),10, IF(AND(W125="ALI",AC125="Complexo"),15, IF(AND(W125="AIE",AC125="Simples"),5, IF(AND(W125="AIE",AC125="Médio"),7, IF(AND(W125="AIE",AC125="Complexo"),10,0))))))</f>
        <v>0</v>
      </c>
      <c r="AG125" s="81" t="n">
        <f aca="false">IF(T125="OK",Q125,( IF(U125&lt;&gt;"Manutenção em interface",IF(U125&lt;&gt;"Desenv., Manutenção e Publicação de Páginas Estáticas",(AE125+AF125)*V125,V125),V125)))</f>
        <v>0</v>
      </c>
      <c r="AH125" s="70"/>
      <c r="AJ125" s="70"/>
      <c r="AL125" s="70"/>
      <c r="AM125" s="70" t="str">
        <f aca="false">IF(AG125=0,"",IF(AG125=Q125,"OK","Divergente"))</f>
        <v/>
      </c>
    </row>
    <row r="126" s="79" customFormat="true" ht="14" hidden="false" customHeight="false" outlineLevel="0" collapsed="false">
      <c r="A126" s="67"/>
      <c r="B126" s="68"/>
      <c r="C126" s="69" t="n">
        <f aca="false">IF(B126&lt;&gt;"",VLOOKUP(B126,'Tipo Projeto'!$A$3:$B$35,2,0),0)</f>
        <v>0</v>
      </c>
      <c r="D126" s="70"/>
      <c r="E126" s="70"/>
      <c r="F126" s="71"/>
      <c r="G126" s="70"/>
      <c r="H126" s="72"/>
      <c r="I126" s="73"/>
      <c r="J126" s="74"/>
      <c r="K126" s="75"/>
      <c r="L126" s="76" t="str">
        <f aca="false">IF(G126="EE",IF(OR(AND(OR(J126=1,J126=0),H126&gt;0,H126&lt;5),AND(OR(J126=1,J126=0),H126&gt;4,H126&lt;16),AND(J126=2,H126&gt;0,H126&lt;5)),"Simples",IF(OR(AND(OR(J126=1,J126=0),H126&gt;15),AND(J126=2,H126&gt;4,H126&lt;16),AND(J126&gt;2,H126&gt;0,H126&lt;5)),"Médio",IF(OR(AND(J126=2,H126&gt;15),AND(J126&gt;2,H126&gt;4,H126&lt;16),AND(J126&gt;2,H126&gt;15)),"Complexo",""))), IF(OR(G126="CE",G126="SE"),IF(OR(AND(OR(J126=1,J126=0),H126&gt;0,H126&lt;6),AND(OR(J126=1,J126=0),H126&gt;5,H126&lt;20),AND(J126&gt;1,J126&lt;4,H126&gt;0,H126&lt;6)),"Simples",IF(OR(AND(OR(J126=1,J126=0),H126&gt;19),AND(J126&gt;1,J126&lt;4,H126&gt;5,H126&lt;20),AND(J126&gt;3,H126&gt;0,H126&lt;6)),"Médio",IF(OR(AND(J126&gt;1,J126&lt;4,H126&gt;19),AND(J126&gt;3,H126&gt;5,H126&lt;20),AND(J126&gt;3,H126&gt;19)),"Complexo",""))),""))</f>
        <v/>
      </c>
      <c r="M126" s="71" t="str">
        <f aca="false">IF(G126="ALI",IF(OR(AND(OR(J126=1,J126=0),H126&gt;0,H126&lt;20),AND(OR(J126=1,J126=0),H126&gt;19,H126&lt;51),AND(J126&gt;1,J126&lt;6,H126&gt;0,H126&lt;20)),"Simples",IF(OR(AND(OR(J126=1,J126=0),H126&gt;50),AND(J126&gt;1,J126&lt;6,H126&gt;19,H126&lt;51),AND(J126&gt;5,H126&gt;0,H126&lt;20)),"Médio",IF(OR(AND(J126&gt;1,J126&lt;6,H126&gt;50),AND(J126&gt;5,H126&gt;19,H126&lt;51),AND(J126&gt;5,H126&gt;50)),"Complexo",""))), IF(G126="AIE",IF(OR(AND(OR(J126=1, J126=0),H126&gt;0,H126&lt;20),AND(OR(J126=1, J126=0),H126&gt;19,H126&lt;51),AND(J126&gt;1,J126&lt;6,H126&gt;0,H126&lt;20)),"Simples",IF(OR(AND(OR(J126=1, J126=0),H126&gt;50),AND(J126&gt;1,J126&lt;6,H126&gt;19,H126&lt;51),AND(J126&gt;5,H126&gt;0,H126&lt;20)),"Médio",IF(OR(AND(J126&gt;1,J126&lt;6,H126&gt;50),AND(J126&gt;5,H126&gt;19,H126&lt;51),AND(J126&gt;5,H126&gt;50)),"Complexo",""))),""))</f>
        <v/>
      </c>
      <c r="N126" s="77" t="str">
        <f aca="false">IF(L126="",M126,IF(M126="",L126,""))</f>
        <v/>
      </c>
      <c r="O126" s="78" t="n">
        <f aca="false">IF(AND(OR(G126="EE",G126="CE"),N126="Simples"),3, IF(AND(OR(G126="EE",G126="CE"),N126="Médio"),4, IF(AND(OR(G126="EE",G126="CE"),N126="Complexo"),6, IF(AND(G126="SE",N126="Simples"),4, IF(AND(G126="SE",N126="Médio"),5, IF(AND(G126="SE",N126="Complexo"),7,0))))))</f>
        <v>0</v>
      </c>
      <c r="P126" s="78" t="n">
        <f aca="false">IF(AND(G126="ALI",M126="Simples"),7, IF(AND(G126="ALI",M126="Médio"),10, IF(AND(G126="ALI",M126="Complexo"),15, IF(AND(G126="AIE",M126="Simples"),5, IF(AND(G126="AIE",M126="Médio"),7, IF(AND(G126="AIE",M126="Complexo"),10,0))))))</f>
        <v>0</v>
      </c>
      <c r="Q126" s="77" t="n">
        <f aca="false">IF(B126&lt;&gt;"Manutenção em interface",IF(B126&lt;&gt;"Desenv., Manutenção e Publicação de Páginas Estáticas",(O126+P126)*C126,C126),C126)</f>
        <v>0</v>
      </c>
      <c r="R126" s="70"/>
      <c r="T126" s="80"/>
      <c r="U126" s="68"/>
      <c r="V126" s="69" t="n">
        <f aca="false">IF(U126&lt;&gt;"",VLOOKUP(U126,'Tipo Projeto'!$A$3:$B$35,2,0),0)</f>
        <v>0</v>
      </c>
      <c r="W126" s="70"/>
      <c r="X126" s="72"/>
      <c r="Y126" s="73"/>
      <c r="Z126" s="74"/>
      <c r="AA126" s="75"/>
      <c r="AB126" s="76" t="str">
        <f aca="false">IF(W126="EE",IF(OR(AND(OR(Z126=1,Z126=0),X126&gt;0,X126&lt;5),AND(OR(Z126=1,Z126=0),X126&gt;4,X126&lt;16),AND(Z126=2,X126&gt;0,X126&lt;5)),"Simples",IF(OR(AND(OR(Z126=1,Z126=0),X126&gt;15),AND(Z126=2,X126&gt;4,X126&lt;16),AND(Z126&gt;2,X126&gt;0,X126&lt;5)),"Médio",IF(OR(AND(Z126=2,X126&gt;15),AND(Z126&gt;2,X126&gt;4,X126&lt;16),AND(Z126&gt;2,X126&gt;15)),"Complexo",""))), IF(OR(W126="CE",W126="SE"),IF(OR(AND(OR(Z126=1,Z126=0),X126&gt;0,X126&lt;6),AND(OR(Z126=1,Z126=0),X126&gt;5,X126&lt;20),AND(Z126&gt;1,Z126&lt;4,X126&gt;0,X126&lt;6)),"Simples",IF(OR(AND(OR(Z126=1,Z126=0),X126&gt;19),AND(Z126&gt;1,Z126&lt;4,X126&gt;5,X126&lt;20),AND(Z126&gt;3,X126&gt;0,X126&lt;6)),"Médio",IF(OR(AND(Z126&gt;1,Z126&lt;4,X126&gt;19),AND(Z126&gt;3,X126&gt;5,X126&lt;20),AND(Z126&gt;3,X126&gt;19)),"Complexo",""))),""))</f>
        <v/>
      </c>
      <c r="AC126" s="71" t="str">
        <f aca="false">IF(W126="ALI",IF(OR(AND(OR(Z126=1,Z126=0),X126&gt;0,X126&lt;20),AND(OR(Z126=1,Z126=0),X126&gt;19,X126&lt;51),AND(Z126&gt;1,Z126&lt;6,X126&gt;0,X126&lt;20)),"Simples",IF(OR(AND(OR(Z126=1,Z126=0),X126&gt;50),AND(Z126&gt;1,Z126&lt;6,X126&gt;19,X126&lt;51),AND(Z126&gt;5,X126&gt;0,X126&lt;20)),"Médio",IF(OR(AND(Z126&gt;1,Z126&lt;6,X126&gt;50),AND(Z126&gt;5,X126&gt;19,X126&lt;51),AND(Z126&gt;5,X126&gt;50)),"Complexo",""))), IF(W126="AIE",IF(OR(AND(OR(Z126=1, Z126=0),X126&gt;0,X126&lt;20),AND(OR(Z126=1, Z126=0),X126&gt;19,X126&lt;51),AND(Z126&gt;1,Z126&lt;6,X126&gt;0,X126&lt;20)),"Simples",IF(OR(AND(OR(Z126=1, Z126=0),X126&gt;50),AND(Z126&gt;1,Z126&lt;6,X126&gt;19,X126&lt;51),AND(Z126&gt;5,X126&gt;0,X126&lt;20)),"Médio",IF(OR(AND(Z126&gt;1,Z126&lt;6,X126&gt;50),AND(Z126&gt;5,X126&gt;19,X126&lt;51),AND(Z126&gt;5,X126&gt;50)),"Complexo",""))),""))</f>
        <v/>
      </c>
      <c r="AD126" s="77" t="str">
        <f aca="false">IF(AB126="",AC126,IF(AC126="",AB126,""))</f>
        <v/>
      </c>
      <c r="AE126" s="78" t="n">
        <f aca="false">IF(AND(OR(W126="EE",W126="CE"),AD126="Simples"),3, IF(AND(OR(W126="EE",W126="CE"),AD126="Médio"),4, IF(AND(OR(W126="EE",W126="CE"),AD126="Complexo"),6, IF(AND(W126="SE",AD126="Simples"),4, IF(AND(W126="SE",AD126="Médio"),5, IF(AND(W126="SE",AD126="Complexo"),7,0))))))</f>
        <v>0</v>
      </c>
      <c r="AF126" s="78" t="n">
        <f aca="false">IF(AND(W126="ALI",AC126="Simples"),7, IF(AND(W126="ALI",AC126="Médio"),10, IF(AND(W126="ALI",AC126="Complexo"),15, IF(AND(W126="AIE",AC126="Simples"),5, IF(AND(W126="AIE",AC126="Médio"),7, IF(AND(W126="AIE",AC126="Complexo"),10,0))))))</f>
        <v>0</v>
      </c>
      <c r="AG126" s="81" t="n">
        <f aca="false">IF(T126="OK",Q126,( IF(U126&lt;&gt;"Manutenção em interface",IF(U126&lt;&gt;"Desenv., Manutenção e Publicação de Páginas Estáticas",(AE126+AF126)*V126,V126),V126)))</f>
        <v>0</v>
      </c>
      <c r="AH126" s="70"/>
      <c r="AJ126" s="70"/>
      <c r="AL126" s="70"/>
      <c r="AM126" s="70" t="str">
        <f aca="false">IF(AG126=0,"",IF(AG126=Q126,"OK","Divergente"))</f>
        <v/>
      </c>
    </row>
    <row r="127" s="79" customFormat="true" ht="14" hidden="false" customHeight="false" outlineLevel="0" collapsed="false">
      <c r="A127" s="67"/>
      <c r="B127" s="68"/>
      <c r="C127" s="69" t="n">
        <f aca="false">IF(B127&lt;&gt;"",VLOOKUP(B127,'Tipo Projeto'!$A$3:$B$35,2,0),0)</f>
        <v>0</v>
      </c>
      <c r="D127" s="70"/>
      <c r="E127" s="70"/>
      <c r="F127" s="71"/>
      <c r="G127" s="70"/>
      <c r="H127" s="72"/>
      <c r="I127" s="73"/>
      <c r="J127" s="74"/>
      <c r="K127" s="75"/>
      <c r="L127" s="76" t="str">
        <f aca="false">IF(G127="EE",IF(OR(AND(OR(J127=1,J127=0),H127&gt;0,H127&lt;5),AND(OR(J127=1,J127=0),H127&gt;4,H127&lt;16),AND(J127=2,H127&gt;0,H127&lt;5)),"Simples",IF(OR(AND(OR(J127=1,J127=0),H127&gt;15),AND(J127=2,H127&gt;4,H127&lt;16),AND(J127&gt;2,H127&gt;0,H127&lt;5)),"Médio",IF(OR(AND(J127=2,H127&gt;15),AND(J127&gt;2,H127&gt;4,H127&lt;16),AND(J127&gt;2,H127&gt;15)),"Complexo",""))), IF(OR(G127="CE",G127="SE"),IF(OR(AND(OR(J127=1,J127=0),H127&gt;0,H127&lt;6),AND(OR(J127=1,J127=0),H127&gt;5,H127&lt;20),AND(J127&gt;1,J127&lt;4,H127&gt;0,H127&lt;6)),"Simples",IF(OR(AND(OR(J127=1,J127=0),H127&gt;19),AND(J127&gt;1,J127&lt;4,H127&gt;5,H127&lt;20),AND(J127&gt;3,H127&gt;0,H127&lt;6)),"Médio",IF(OR(AND(J127&gt;1,J127&lt;4,H127&gt;19),AND(J127&gt;3,H127&gt;5,H127&lt;20),AND(J127&gt;3,H127&gt;19)),"Complexo",""))),""))</f>
        <v/>
      </c>
      <c r="M127" s="71" t="str">
        <f aca="false">IF(G127="ALI",IF(OR(AND(OR(J127=1,J127=0),H127&gt;0,H127&lt;20),AND(OR(J127=1,J127=0),H127&gt;19,H127&lt;51),AND(J127&gt;1,J127&lt;6,H127&gt;0,H127&lt;20)),"Simples",IF(OR(AND(OR(J127=1,J127=0),H127&gt;50),AND(J127&gt;1,J127&lt;6,H127&gt;19,H127&lt;51),AND(J127&gt;5,H127&gt;0,H127&lt;20)),"Médio",IF(OR(AND(J127&gt;1,J127&lt;6,H127&gt;50),AND(J127&gt;5,H127&gt;19,H127&lt;51),AND(J127&gt;5,H127&gt;50)),"Complexo",""))), IF(G127="AIE",IF(OR(AND(OR(J127=1, J127=0),H127&gt;0,H127&lt;20),AND(OR(J127=1, J127=0),H127&gt;19,H127&lt;51),AND(J127&gt;1,J127&lt;6,H127&gt;0,H127&lt;20)),"Simples",IF(OR(AND(OR(J127=1, J127=0),H127&gt;50),AND(J127&gt;1,J127&lt;6,H127&gt;19,H127&lt;51),AND(J127&gt;5,H127&gt;0,H127&lt;20)),"Médio",IF(OR(AND(J127&gt;1,J127&lt;6,H127&gt;50),AND(J127&gt;5,H127&gt;19,H127&lt;51),AND(J127&gt;5,H127&gt;50)),"Complexo",""))),""))</f>
        <v/>
      </c>
      <c r="N127" s="77" t="str">
        <f aca="false">IF(L127="",M127,IF(M127="",L127,""))</f>
        <v/>
      </c>
      <c r="O127" s="78" t="n">
        <f aca="false">IF(AND(OR(G127="EE",G127="CE"),N127="Simples"),3, IF(AND(OR(G127="EE",G127="CE"),N127="Médio"),4, IF(AND(OR(G127="EE",G127="CE"),N127="Complexo"),6, IF(AND(G127="SE",N127="Simples"),4, IF(AND(G127="SE",N127="Médio"),5, IF(AND(G127="SE",N127="Complexo"),7,0))))))</f>
        <v>0</v>
      </c>
      <c r="P127" s="78" t="n">
        <f aca="false">IF(AND(G127="ALI",M127="Simples"),7, IF(AND(G127="ALI",M127="Médio"),10, IF(AND(G127="ALI",M127="Complexo"),15, IF(AND(G127="AIE",M127="Simples"),5, IF(AND(G127="AIE",M127="Médio"),7, IF(AND(G127="AIE",M127="Complexo"),10,0))))))</f>
        <v>0</v>
      </c>
      <c r="Q127" s="77" t="n">
        <f aca="false">IF(B127&lt;&gt;"Manutenção em interface",IF(B127&lt;&gt;"Desenv., Manutenção e Publicação de Páginas Estáticas",(O127+P127)*C127,C127),C127)</f>
        <v>0</v>
      </c>
      <c r="R127" s="70"/>
      <c r="T127" s="80"/>
      <c r="U127" s="68"/>
      <c r="V127" s="69" t="n">
        <f aca="false">IF(U127&lt;&gt;"",VLOOKUP(U127,'Tipo Projeto'!$A$3:$B$35,2,0),0)</f>
        <v>0</v>
      </c>
      <c r="W127" s="70"/>
      <c r="X127" s="72"/>
      <c r="Y127" s="73"/>
      <c r="Z127" s="74"/>
      <c r="AA127" s="75"/>
      <c r="AB127" s="76" t="str">
        <f aca="false">IF(W127="EE",IF(OR(AND(OR(Z127=1,Z127=0),X127&gt;0,X127&lt;5),AND(OR(Z127=1,Z127=0),X127&gt;4,X127&lt;16),AND(Z127=2,X127&gt;0,X127&lt;5)),"Simples",IF(OR(AND(OR(Z127=1,Z127=0),X127&gt;15),AND(Z127=2,X127&gt;4,X127&lt;16),AND(Z127&gt;2,X127&gt;0,X127&lt;5)),"Médio",IF(OR(AND(Z127=2,X127&gt;15),AND(Z127&gt;2,X127&gt;4,X127&lt;16),AND(Z127&gt;2,X127&gt;15)),"Complexo",""))), IF(OR(W127="CE",W127="SE"),IF(OR(AND(OR(Z127=1,Z127=0),X127&gt;0,X127&lt;6),AND(OR(Z127=1,Z127=0),X127&gt;5,X127&lt;20),AND(Z127&gt;1,Z127&lt;4,X127&gt;0,X127&lt;6)),"Simples",IF(OR(AND(OR(Z127=1,Z127=0),X127&gt;19),AND(Z127&gt;1,Z127&lt;4,X127&gt;5,X127&lt;20),AND(Z127&gt;3,X127&gt;0,X127&lt;6)),"Médio",IF(OR(AND(Z127&gt;1,Z127&lt;4,X127&gt;19),AND(Z127&gt;3,X127&gt;5,X127&lt;20),AND(Z127&gt;3,X127&gt;19)),"Complexo",""))),""))</f>
        <v/>
      </c>
      <c r="AC127" s="71" t="str">
        <f aca="false">IF(W127="ALI",IF(OR(AND(OR(Z127=1,Z127=0),X127&gt;0,X127&lt;20),AND(OR(Z127=1,Z127=0),X127&gt;19,X127&lt;51),AND(Z127&gt;1,Z127&lt;6,X127&gt;0,X127&lt;20)),"Simples",IF(OR(AND(OR(Z127=1,Z127=0),X127&gt;50),AND(Z127&gt;1,Z127&lt;6,X127&gt;19,X127&lt;51),AND(Z127&gt;5,X127&gt;0,X127&lt;20)),"Médio",IF(OR(AND(Z127&gt;1,Z127&lt;6,X127&gt;50),AND(Z127&gt;5,X127&gt;19,X127&lt;51),AND(Z127&gt;5,X127&gt;50)),"Complexo",""))), IF(W127="AIE",IF(OR(AND(OR(Z127=1, Z127=0),X127&gt;0,X127&lt;20),AND(OR(Z127=1, Z127=0),X127&gt;19,X127&lt;51),AND(Z127&gt;1,Z127&lt;6,X127&gt;0,X127&lt;20)),"Simples",IF(OR(AND(OR(Z127=1, Z127=0),X127&gt;50),AND(Z127&gt;1,Z127&lt;6,X127&gt;19,X127&lt;51),AND(Z127&gt;5,X127&gt;0,X127&lt;20)),"Médio",IF(OR(AND(Z127&gt;1,Z127&lt;6,X127&gt;50),AND(Z127&gt;5,X127&gt;19,X127&lt;51),AND(Z127&gt;5,X127&gt;50)),"Complexo",""))),""))</f>
        <v/>
      </c>
      <c r="AD127" s="77" t="str">
        <f aca="false">IF(AB127="",AC127,IF(AC127="",AB127,""))</f>
        <v/>
      </c>
      <c r="AE127" s="78" t="n">
        <f aca="false">IF(AND(OR(W127="EE",W127="CE"),AD127="Simples"),3, IF(AND(OR(W127="EE",W127="CE"),AD127="Médio"),4, IF(AND(OR(W127="EE",W127="CE"),AD127="Complexo"),6, IF(AND(W127="SE",AD127="Simples"),4, IF(AND(W127="SE",AD127="Médio"),5, IF(AND(W127="SE",AD127="Complexo"),7,0))))))</f>
        <v>0</v>
      </c>
      <c r="AF127" s="78" t="n">
        <f aca="false">IF(AND(W127="ALI",AC127="Simples"),7, IF(AND(W127="ALI",AC127="Médio"),10, IF(AND(W127="ALI",AC127="Complexo"),15, IF(AND(W127="AIE",AC127="Simples"),5, IF(AND(W127="AIE",AC127="Médio"),7, IF(AND(W127="AIE",AC127="Complexo"),10,0))))))</f>
        <v>0</v>
      </c>
      <c r="AG127" s="81" t="n">
        <f aca="false">IF(T127="OK",Q127,( IF(U127&lt;&gt;"Manutenção em interface",IF(U127&lt;&gt;"Desenv., Manutenção e Publicação de Páginas Estáticas",(AE127+AF127)*V127,V127),V127)))</f>
        <v>0</v>
      </c>
      <c r="AH127" s="70"/>
      <c r="AJ127" s="70"/>
      <c r="AL127" s="70"/>
      <c r="AM127" s="70" t="str">
        <f aca="false">IF(AG127=0,"",IF(AG127=Q127,"OK","Divergente"))</f>
        <v/>
      </c>
    </row>
    <row r="128" s="79" customFormat="true" ht="14" hidden="false" customHeight="false" outlineLevel="0" collapsed="false">
      <c r="A128" s="67"/>
      <c r="B128" s="68"/>
      <c r="C128" s="69" t="n">
        <f aca="false">IF(B128&lt;&gt;"",VLOOKUP(B128,'Tipo Projeto'!$A$3:$B$35,2,0),0)</f>
        <v>0</v>
      </c>
      <c r="D128" s="70"/>
      <c r="E128" s="70"/>
      <c r="F128" s="71"/>
      <c r="G128" s="70"/>
      <c r="H128" s="72"/>
      <c r="I128" s="73"/>
      <c r="J128" s="74"/>
      <c r="K128" s="75"/>
      <c r="L128" s="76" t="str">
        <f aca="false">IF(G128="EE",IF(OR(AND(OR(J128=1,J128=0),H128&gt;0,H128&lt;5),AND(OR(J128=1,J128=0),H128&gt;4,H128&lt;16),AND(J128=2,H128&gt;0,H128&lt;5)),"Simples",IF(OR(AND(OR(J128=1,J128=0),H128&gt;15),AND(J128=2,H128&gt;4,H128&lt;16),AND(J128&gt;2,H128&gt;0,H128&lt;5)),"Médio",IF(OR(AND(J128=2,H128&gt;15),AND(J128&gt;2,H128&gt;4,H128&lt;16),AND(J128&gt;2,H128&gt;15)),"Complexo",""))), IF(OR(G128="CE",G128="SE"),IF(OR(AND(OR(J128=1,J128=0),H128&gt;0,H128&lt;6),AND(OR(J128=1,J128=0),H128&gt;5,H128&lt;20),AND(J128&gt;1,J128&lt;4,H128&gt;0,H128&lt;6)),"Simples",IF(OR(AND(OR(J128=1,J128=0),H128&gt;19),AND(J128&gt;1,J128&lt;4,H128&gt;5,H128&lt;20),AND(J128&gt;3,H128&gt;0,H128&lt;6)),"Médio",IF(OR(AND(J128&gt;1,J128&lt;4,H128&gt;19),AND(J128&gt;3,H128&gt;5,H128&lt;20),AND(J128&gt;3,H128&gt;19)),"Complexo",""))),""))</f>
        <v/>
      </c>
      <c r="M128" s="71" t="str">
        <f aca="false">IF(G128="ALI",IF(OR(AND(OR(J128=1,J128=0),H128&gt;0,H128&lt;20),AND(OR(J128=1,J128=0),H128&gt;19,H128&lt;51),AND(J128&gt;1,J128&lt;6,H128&gt;0,H128&lt;20)),"Simples",IF(OR(AND(OR(J128=1,J128=0),H128&gt;50),AND(J128&gt;1,J128&lt;6,H128&gt;19,H128&lt;51),AND(J128&gt;5,H128&gt;0,H128&lt;20)),"Médio",IF(OR(AND(J128&gt;1,J128&lt;6,H128&gt;50),AND(J128&gt;5,H128&gt;19,H128&lt;51),AND(J128&gt;5,H128&gt;50)),"Complexo",""))), IF(G128="AIE",IF(OR(AND(OR(J128=1, J128=0),H128&gt;0,H128&lt;20),AND(OR(J128=1, J128=0),H128&gt;19,H128&lt;51),AND(J128&gt;1,J128&lt;6,H128&gt;0,H128&lt;20)),"Simples",IF(OR(AND(OR(J128=1, J128=0),H128&gt;50),AND(J128&gt;1,J128&lt;6,H128&gt;19,H128&lt;51),AND(J128&gt;5,H128&gt;0,H128&lt;20)),"Médio",IF(OR(AND(J128&gt;1,J128&lt;6,H128&gt;50),AND(J128&gt;5,H128&gt;19,H128&lt;51),AND(J128&gt;5,H128&gt;50)),"Complexo",""))),""))</f>
        <v/>
      </c>
      <c r="N128" s="77" t="str">
        <f aca="false">IF(L128="",M128,IF(M128="",L128,""))</f>
        <v/>
      </c>
      <c r="O128" s="78" t="n">
        <f aca="false">IF(AND(OR(G128="EE",G128="CE"),N128="Simples"),3, IF(AND(OR(G128="EE",G128="CE"),N128="Médio"),4, IF(AND(OR(G128="EE",G128="CE"),N128="Complexo"),6, IF(AND(G128="SE",N128="Simples"),4, IF(AND(G128="SE",N128="Médio"),5, IF(AND(G128="SE",N128="Complexo"),7,0))))))</f>
        <v>0</v>
      </c>
      <c r="P128" s="78" t="n">
        <f aca="false">IF(AND(G128="ALI",M128="Simples"),7, IF(AND(G128="ALI",M128="Médio"),10, IF(AND(G128="ALI",M128="Complexo"),15, IF(AND(G128="AIE",M128="Simples"),5, IF(AND(G128="AIE",M128="Médio"),7, IF(AND(G128="AIE",M128="Complexo"),10,0))))))</f>
        <v>0</v>
      </c>
      <c r="Q128" s="77" t="n">
        <f aca="false">IF(B128&lt;&gt;"Manutenção em interface",IF(B128&lt;&gt;"Desenv., Manutenção e Publicação de Páginas Estáticas",(O128+P128)*C128,C128),C128)</f>
        <v>0</v>
      </c>
      <c r="R128" s="70"/>
      <c r="T128" s="80"/>
      <c r="U128" s="68"/>
      <c r="V128" s="69" t="n">
        <f aca="false">IF(U128&lt;&gt;"",VLOOKUP(U128,'Tipo Projeto'!$A$3:$B$35,2,0),0)</f>
        <v>0</v>
      </c>
      <c r="W128" s="70"/>
      <c r="X128" s="72"/>
      <c r="Y128" s="73"/>
      <c r="Z128" s="74"/>
      <c r="AA128" s="75"/>
      <c r="AB128" s="76" t="str">
        <f aca="false">IF(W128="EE",IF(OR(AND(OR(Z128=1,Z128=0),X128&gt;0,X128&lt;5),AND(OR(Z128=1,Z128=0),X128&gt;4,X128&lt;16),AND(Z128=2,X128&gt;0,X128&lt;5)),"Simples",IF(OR(AND(OR(Z128=1,Z128=0),X128&gt;15),AND(Z128=2,X128&gt;4,X128&lt;16),AND(Z128&gt;2,X128&gt;0,X128&lt;5)),"Médio",IF(OR(AND(Z128=2,X128&gt;15),AND(Z128&gt;2,X128&gt;4,X128&lt;16),AND(Z128&gt;2,X128&gt;15)),"Complexo",""))), IF(OR(W128="CE",W128="SE"),IF(OR(AND(OR(Z128=1,Z128=0),X128&gt;0,X128&lt;6),AND(OR(Z128=1,Z128=0),X128&gt;5,X128&lt;20),AND(Z128&gt;1,Z128&lt;4,X128&gt;0,X128&lt;6)),"Simples",IF(OR(AND(OR(Z128=1,Z128=0),X128&gt;19),AND(Z128&gt;1,Z128&lt;4,X128&gt;5,X128&lt;20),AND(Z128&gt;3,X128&gt;0,X128&lt;6)),"Médio",IF(OR(AND(Z128&gt;1,Z128&lt;4,X128&gt;19),AND(Z128&gt;3,X128&gt;5,X128&lt;20),AND(Z128&gt;3,X128&gt;19)),"Complexo",""))),""))</f>
        <v/>
      </c>
      <c r="AC128" s="71" t="str">
        <f aca="false">IF(W128="ALI",IF(OR(AND(OR(Z128=1,Z128=0),X128&gt;0,X128&lt;20),AND(OR(Z128=1,Z128=0),X128&gt;19,X128&lt;51),AND(Z128&gt;1,Z128&lt;6,X128&gt;0,X128&lt;20)),"Simples",IF(OR(AND(OR(Z128=1,Z128=0),X128&gt;50),AND(Z128&gt;1,Z128&lt;6,X128&gt;19,X128&lt;51),AND(Z128&gt;5,X128&gt;0,X128&lt;20)),"Médio",IF(OR(AND(Z128&gt;1,Z128&lt;6,X128&gt;50),AND(Z128&gt;5,X128&gt;19,X128&lt;51),AND(Z128&gt;5,X128&gt;50)),"Complexo",""))), IF(W128="AIE",IF(OR(AND(OR(Z128=1, Z128=0),X128&gt;0,X128&lt;20),AND(OR(Z128=1, Z128=0),X128&gt;19,X128&lt;51),AND(Z128&gt;1,Z128&lt;6,X128&gt;0,X128&lt;20)),"Simples",IF(OR(AND(OR(Z128=1, Z128=0),X128&gt;50),AND(Z128&gt;1,Z128&lt;6,X128&gt;19,X128&lt;51),AND(Z128&gt;5,X128&gt;0,X128&lt;20)),"Médio",IF(OR(AND(Z128&gt;1,Z128&lt;6,X128&gt;50),AND(Z128&gt;5,X128&gt;19,X128&lt;51),AND(Z128&gt;5,X128&gt;50)),"Complexo",""))),""))</f>
        <v/>
      </c>
      <c r="AD128" s="77" t="str">
        <f aca="false">IF(AB128="",AC128,IF(AC128="",AB128,""))</f>
        <v/>
      </c>
      <c r="AE128" s="78" t="n">
        <f aca="false">IF(AND(OR(W128="EE",W128="CE"),AD128="Simples"),3, IF(AND(OR(W128="EE",W128="CE"),AD128="Médio"),4, IF(AND(OR(W128="EE",W128="CE"),AD128="Complexo"),6, IF(AND(W128="SE",AD128="Simples"),4, IF(AND(W128="SE",AD128="Médio"),5, IF(AND(W128="SE",AD128="Complexo"),7,0))))))</f>
        <v>0</v>
      </c>
      <c r="AF128" s="78" t="n">
        <f aca="false">IF(AND(W128="ALI",AC128="Simples"),7, IF(AND(W128="ALI",AC128="Médio"),10, IF(AND(W128="ALI",AC128="Complexo"),15, IF(AND(W128="AIE",AC128="Simples"),5, IF(AND(W128="AIE",AC128="Médio"),7, IF(AND(W128="AIE",AC128="Complexo"),10,0))))))</f>
        <v>0</v>
      </c>
      <c r="AG128" s="81" t="n">
        <f aca="false">IF(T128="OK",Q128,( IF(U128&lt;&gt;"Manutenção em interface",IF(U128&lt;&gt;"Desenv., Manutenção e Publicação de Páginas Estáticas",(AE128+AF128)*V128,V128),V128)))</f>
        <v>0</v>
      </c>
      <c r="AH128" s="70"/>
      <c r="AJ128" s="70"/>
      <c r="AL128" s="70"/>
      <c r="AM128" s="70" t="str">
        <f aca="false">IF(AG128=0,"",IF(AG128=Q128,"OK","Divergente"))</f>
        <v/>
      </c>
    </row>
    <row r="129" s="79" customFormat="true" ht="14" hidden="false" customHeight="false" outlineLevel="0" collapsed="false">
      <c r="A129" s="67"/>
      <c r="B129" s="68"/>
      <c r="C129" s="69" t="n">
        <f aca="false">IF(B129&lt;&gt;"",VLOOKUP(B129,'Tipo Projeto'!$A$3:$B$35,2,0),0)</f>
        <v>0</v>
      </c>
      <c r="D129" s="70"/>
      <c r="E129" s="70"/>
      <c r="F129" s="71"/>
      <c r="G129" s="70"/>
      <c r="H129" s="72"/>
      <c r="I129" s="73"/>
      <c r="J129" s="74"/>
      <c r="K129" s="75"/>
      <c r="L129" s="76" t="str">
        <f aca="false">IF(G129="EE",IF(OR(AND(OR(J129=1,J129=0),H129&gt;0,H129&lt;5),AND(OR(J129=1,J129=0),H129&gt;4,H129&lt;16),AND(J129=2,H129&gt;0,H129&lt;5)),"Simples",IF(OR(AND(OR(J129=1,J129=0),H129&gt;15),AND(J129=2,H129&gt;4,H129&lt;16),AND(J129&gt;2,H129&gt;0,H129&lt;5)),"Médio",IF(OR(AND(J129=2,H129&gt;15),AND(J129&gt;2,H129&gt;4,H129&lt;16),AND(J129&gt;2,H129&gt;15)),"Complexo",""))), IF(OR(G129="CE",G129="SE"),IF(OR(AND(OR(J129=1,J129=0),H129&gt;0,H129&lt;6),AND(OR(J129=1,J129=0),H129&gt;5,H129&lt;20),AND(J129&gt;1,J129&lt;4,H129&gt;0,H129&lt;6)),"Simples",IF(OR(AND(OR(J129=1,J129=0),H129&gt;19),AND(J129&gt;1,J129&lt;4,H129&gt;5,H129&lt;20),AND(J129&gt;3,H129&gt;0,H129&lt;6)),"Médio",IF(OR(AND(J129&gt;1,J129&lt;4,H129&gt;19),AND(J129&gt;3,H129&gt;5,H129&lt;20),AND(J129&gt;3,H129&gt;19)),"Complexo",""))),""))</f>
        <v/>
      </c>
      <c r="M129" s="71" t="str">
        <f aca="false">IF(G129="ALI",IF(OR(AND(OR(J129=1,J129=0),H129&gt;0,H129&lt;20),AND(OR(J129=1,J129=0),H129&gt;19,H129&lt;51),AND(J129&gt;1,J129&lt;6,H129&gt;0,H129&lt;20)),"Simples",IF(OR(AND(OR(J129=1,J129=0),H129&gt;50),AND(J129&gt;1,J129&lt;6,H129&gt;19,H129&lt;51),AND(J129&gt;5,H129&gt;0,H129&lt;20)),"Médio",IF(OR(AND(J129&gt;1,J129&lt;6,H129&gt;50),AND(J129&gt;5,H129&gt;19,H129&lt;51),AND(J129&gt;5,H129&gt;50)),"Complexo",""))), IF(G129="AIE",IF(OR(AND(OR(J129=1, J129=0),H129&gt;0,H129&lt;20),AND(OR(J129=1, J129=0),H129&gt;19,H129&lt;51),AND(J129&gt;1,J129&lt;6,H129&gt;0,H129&lt;20)),"Simples",IF(OR(AND(OR(J129=1, J129=0),H129&gt;50),AND(J129&gt;1,J129&lt;6,H129&gt;19,H129&lt;51),AND(J129&gt;5,H129&gt;0,H129&lt;20)),"Médio",IF(OR(AND(J129&gt;1,J129&lt;6,H129&gt;50),AND(J129&gt;5,H129&gt;19,H129&lt;51),AND(J129&gt;5,H129&gt;50)),"Complexo",""))),""))</f>
        <v/>
      </c>
      <c r="N129" s="77" t="str">
        <f aca="false">IF(L129="",M129,IF(M129="",L129,""))</f>
        <v/>
      </c>
      <c r="O129" s="78" t="n">
        <f aca="false">IF(AND(OR(G129="EE",G129="CE"),N129="Simples"),3, IF(AND(OR(G129="EE",G129="CE"),N129="Médio"),4, IF(AND(OR(G129="EE",G129="CE"),N129="Complexo"),6, IF(AND(G129="SE",N129="Simples"),4, IF(AND(G129="SE",N129="Médio"),5, IF(AND(G129="SE",N129="Complexo"),7,0))))))</f>
        <v>0</v>
      </c>
      <c r="P129" s="78" t="n">
        <f aca="false">IF(AND(G129="ALI",M129="Simples"),7, IF(AND(G129="ALI",M129="Médio"),10, IF(AND(G129="ALI",M129="Complexo"),15, IF(AND(G129="AIE",M129="Simples"),5, IF(AND(G129="AIE",M129="Médio"),7, IF(AND(G129="AIE",M129="Complexo"),10,0))))))</f>
        <v>0</v>
      </c>
      <c r="Q129" s="77" t="n">
        <f aca="false">IF(B129&lt;&gt;"Manutenção em interface",IF(B129&lt;&gt;"Desenv., Manutenção e Publicação de Páginas Estáticas",(O129+P129)*C129,C129),C129)</f>
        <v>0</v>
      </c>
      <c r="R129" s="70"/>
      <c r="T129" s="80"/>
      <c r="U129" s="68"/>
      <c r="V129" s="69" t="n">
        <f aca="false">IF(U129&lt;&gt;"",VLOOKUP(U129,'Tipo Projeto'!$A$3:$B$35,2,0),0)</f>
        <v>0</v>
      </c>
      <c r="W129" s="70"/>
      <c r="X129" s="72"/>
      <c r="Y129" s="73"/>
      <c r="Z129" s="74"/>
      <c r="AA129" s="75"/>
      <c r="AB129" s="76" t="str">
        <f aca="false">IF(W129="EE",IF(OR(AND(OR(Z129=1,Z129=0),X129&gt;0,X129&lt;5),AND(OR(Z129=1,Z129=0),X129&gt;4,X129&lt;16),AND(Z129=2,X129&gt;0,X129&lt;5)),"Simples",IF(OR(AND(OR(Z129=1,Z129=0),X129&gt;15),AND(Z129=2,X129&gt;4,X129&lt;16),AND(Z129&gt;2,X129&gt;0,X129&lt;5)),"Médio",IF(OR(AND(Z129=2,X129&gt;15),AND(Z129&gt;2,X129&gt;4,X129&lt;16),AND(Z129&gt;2,X129&gt;15)),"Complexo",""))), IF(OR(W129="CE",W129="SE"),IF(OR(AND(OR(Z129=1,Z129=0),X129&gt;0,X129&lt;6),AND(OR(Z129=1,Z129=0),X129&gt;5,X129&lt;20),AND(Z129&gt;1,Z129&lt;4,X129&gt;0,X129&lt;6)),"Simples",IF(OR(AND(OR(Z129=1,Z129=0),X129&gt;19),AND(Z129&gt;1,Z129&lt;4,X129&gt;5,X129&lt;20),AND(Z129&gt;3,X129&gt;0,X129&lt;6)),"Médio",IF(OR(AND(Z129&gt;1,Z129&lt;4,X129&gt;19),AND(Z129&gt;3,X129&gt;5,X129&lt;20),AND(Z129&gt;3,X129&gt;19)),"Complexo",""))),""))</f>
        <v/>
      </c>
      <c r="AC129" s="71" t="str">
        <f aca="false">IF(W129="ALI",IF(OR(AND(OR(Z129=1,Z129=0),X129&gt;0,X129&lt;20),AND(OR(Z129=1,Z129=0),X129&gt;19,X129&lt;51),AND(Z129&gt;1,Z129&lt;6,X129&gt;0,X129&lt;20)),"Simples",IF(OR(AND(OR(Z129=1,Z129=0),X129&gt;50),AND(Z129&gt;1,Z129&lt;6,X129&gt;19,X129&lt;51),AND(Z129&gt;5,X129&gt;0,X129&lt;20)),"Médio",IF(OR(AND(Z129&gt;1,Z129&lt;6,X129&gt;50),AND(Z129&gt;5,X129&gt;19,X129&lt;51),AND(Z129&gt;5,X129&gt;50)),"Complexo",""))), IF(W129="AIE",IF(OR(AND(OR(Z129=1, Z129=0),X129&gt;0,X129&lt;20),AND(OR(Z129=1, Z129=0),X129&gt;19,X129&lt;51),AND(Z129&gt;1,Z129&lt;6,X129&gt;0,X129&lt;20)),"Simples",IF(OR(AND(OR(Z129=1, Z129=0),X129&gt;50),AND(Z129&gt;1,Z129&lt;6,X129&gt;19,X129&lt;51),AND(Z129&gt;5,X129&gt;0,X129&lt;20)),"Médio",IF(OR(AND(Z129&gt;1,Z129&lt;6,X129&gt;50),AND(Z129&gt;5,X129&gt;19,X129&lt;51),AND(Z129&gt;5,X129&gt;50)),"Complexo",""))),""))</f>
        <v/>
      </c>
      <c r="AD129" s="77" t="str">
        <f aca="false">IF(AB129="",AC129,IF(AC129="",AB129,""))</f>
        <v/>
      </c>
      <c r="AE129" s="78" t="n">
        <f aca="false">IF(AND(OR(W129="EE",W129="CE"),AD129="Simples"),3, IF(AND(OR(W129="EE",W129="CE"),AD129="Médio"),4, IF(AND(OR(W129="EE",W129="CE"),AD129="Complexo"),6, IF(AND(W129="SE",AD129="Simples"),4, IF(AND(W129="SE",AD129="Médio"),5, IF(AND(W129="SE",AD129="Complexo"),7,0))))))</f>
        <v>0</v>
      </c>
      <c r="AF129" s="78" t="n">
        <f aca="false">IF(AND(W129="ALI",AC129="Simples"),7, IF(AND(W129="ALI",AC129="Médio"),10, IF(AND(W129="ALI",AC129="Complexo"),15, IF(AND(W129="AIE",AC129="Simples"),5, IF(AND(W129="AIE",AC129="Médio"),7, IF(AND(W129="AIE",AC129="Complexo"),10,0))))))</f>
        <v>0</v>
      </c>
      <c r="AG129" s="81" t="n">
        <f aca="false">IF(T129="OK",Q129,( IF(U129&lt;&gt;"Manutenção em interface",IF(U129&lt;&gt;"Desenv., Manutenção e Publicação de Páginas Estáticas",(AE129+AF129)*V129,V129),V129)))</f>
        <v>0</v>
      </c>
      <c r="AH129" s="70"/>
      <c r="AJ129" s="70"/>
      <c r="AL129" s="70"/>
      <c r="AM129" s="70" t="str">
        <f aca="false">IF(AG129=0,"",IF(AG129=Q129,"OK","Divergente"))</f>
        <v/>
      </c>
    </row>
    <row r="130" s="79" customFormat="true" ht="14" hidden="false" customHeight="false" outlineLevel="0" collapsed="false">
      <c r="A130" s="67"/>
      <c r="B130" s="68"/>
      <c r="C130" s="69" t="n">
        <f aca="false">IF(B130&lt;&gt;"",VLOOKUP(B130,'Tipo Projeto'!$A$3:$B$35,2,0),0)</f>
        <v>0</v>
      </c>
      <c r="D130" s="70"/>
      <c r="E130" s="70"/>
      <c r="F130" s="71"/>
      <c r="G130" s="70"/>
      <c r="H130" s="72"/>
      <c r="I130" s="73"/>
      <c r="J130" s="74"/>
      <c r="K130" s="75"/>
      <c r="L130" s="76" t="str">
        <f aca="false">IF(G130="EE",IF(OR(AND(OR(J130=1,J130=0),H130&gt;0,H130&lt;5),AND(OR(J130=1,J130=0),H130&gt;4,H130&lt;16),AND(J130=2,H130&gt;0,H130&lt;5)),"Simples",IF(OR(AND(OR(J130=1,J130=0),H130&gt;15),AND(J130=2,H130&gt;4,H130&lt;16),AND(J130&gt;2,H130&gt;0,H130&lt;5)),"Médio",IF(OR(AND(J130=2,H130&gt;15),AND(J130&gt;2,H130&gt;4,H130&lt;16),AND(J130&gt;2,H130&gt;15)),"Complexo",""))), IF(OR(G130="CE",G130="SE"),IF(OR(AND(OR(J130=1,J130=0),H130&gt;0,H130&lt;6),AND(OR(J130=1,J130=0),H130&gt;5,H130&lt;20),AND(J130&gt;1,J130&lt;4,H130&gt;0,H130&lt;6)),"Simples",IF(OR(AND(OR(J130=1,J130=0),H130&gt;19),AND(J130&gt;1,J130&lt;4,H130&gt;5,H130&lt;20),AND(J130&gt;3,H130&gt;0,H130&lt;6)),"Médio",IF(OR(AND(J130&gt;1,J130&lt;4,H130&gt;19),AND(J130&gt;3,H130&gt;5,H130&lt;20),AND(J130&gt;3,H130&gt;19)),"Complexo",""))),""))</f>
        <v/>
      </c>
      <c r="M130" s="71" t="str">
        <f aca="false">IF(G130="ALI",IF(OR(AND(OR(J130=1,J130=0),H130&gt;0,H130&lt;20),AND(OR(J130=1,J130=0),H130&gt;19,H130&lt;51),AND(J130&gt;1,J130&lt;6,H130&gt;0,H130&lt;20)),"Simples",IF(OR(AND(OR(J130=1,J130=0),H130&gt;50),AND(J130&gt;1,J130&lt;6,H130&gt;19,H130&lt;51),AND(J130&gt;5,H130&gt;0,H130&lt;20)),"Médio",IF(OR(AND(J130&gt;1,J130&lt;6,H130&gt;50),AND(J130&gt;5,H130&gt;19,H130&lt;51),AND(J130&gt;5,H130&gt;50)),"Complexo",""))), IF(G130="AIE",IF(OR(AND(OR(J130=1, J130=0),H130&gt;0,H130&lt;20),AND(OR(J130=1, J130=0),H130&gt;19,H130&lt;51),AND(J130&gt;1,J130&lt;6,H130&gt;0,H130&lt;20)),"Simples",IF(OR(AND(OR(J130=1, J130=0),H130&gt;50),AND(J130&gt;1,J130&lt;6,H130&gt;19,H130&lt;51),AND(J130&gt;5,H130&gt;0,H130&lt;20)),"Médio",IF(OR(AND(J130&gt;1,J130&lt;6,H130&gt;50),AND(J130&gt;5,H130&gt;19,H130&lt;51),AND(J130&gt;5,H130&gt;50)),"Complexo",""))),""))</f>
        <v/>
      </c>
      <c r="N130" s="77" t="str">
        <f aca="false">IF(L130="",M130,IF(M130="",L130,""))</f>
        <v/>
      </c>
      <c r="O130" s="78" t="n">
        <f aca="false">IF(AND(OR(G130="EE",G130="CE"),N130="Simples"),3, IF(AND(OR(G130="EE",G130="CE"),N130="Médio"),4, IF(AND(OR(G130="EE",G130="CE"),N130="Complexo"),6, IF(AND(G130="SE",N130="Simples"),4, IF(AND(G130="SE",N130="Médio"),5, IF(AND(G130="SE",N130="Complexo"),7,0))))))</f>
        <v>0</v>
      </c>
      <c r="P130" s="78" t="n">
        <f aca="false">IF(AND(G130="ALI",M130="Simples"),7, IF(AND(G130="ALI",M130="Médio"),10, IF(AND(G130="ALI",M130="Complexo"),15, IF(AND(G130="AIE",M130="Simples"),5, IF(AND(G130="AIE",M130="Médio"),7, IF(AND(G130="AIE",M130="Complexo"),10,0))))))</f>
        <v>0</v>
      </c>
      <c r="Q130" s="77" t="n">
        <f aca="false">IF(B130&lt;&gt;"Manutenção em interface",IF(B130&lt;&gt;"Desenv., Manutenção e Publicação de Páginas Estáticas",(O130+P130)*C130,C130),C130)</f>
        <v>0</v>
      </c>
      <c r="R130" s="70"/>
      <c r="T130" s="80"/>
      <c r="U130" s="68"/>
      <c r="V130" s="69" t="n">
        <f aca="false">IF(U130&lt;&gt;"",VLOOKUP(U130,'Tipo Projeto'!$A$3:$B$35,2,0),0)</f>
        <v>0</v>
      </c>
      <c r="W130" s="70"/>
      <c r="X130" s="72"/>
      <c r="Y130" s="73"/>
      <c r="Z130" s="74"/>
      <c r="AA130" s="75"/>
      <c r="AB130" s="76" t="str">
        <f aca="false">IF(W130="EE",IF(OR(AND(OR(Z130=1,Z130=0),X130&gt;0,X130&lt;5),AND(OR(Z130=1,Z130=0),X130&gt;4,X130&lt;16),AND(Z130=2,X130&gt;0,X130&lt;5)),"Simples",IF(OR(AND(OR(Z130=1,Z130=0),X130&gt;15),AND(Z130=2,X130&gt;4,X130&lt;16),AND(Z130&gt;2,X130&gt;0,X130&lt;5)),"Médio",IF(OR(AND(Z130=2,X130&gt;15),AND(Z130&gt;2,X130&gt;4,X130&lt;16),AND(Z130&gt;2,X130&gt;15)),"Complexo",""))), IF(OR(W130="CE",W130="SE"),IF(OR(AND(OR(Z130=1,Z130=0),X130&gt;0,X130&lt;6),AND(OR(Z130=1,Z130=0),X130&gt;5,X130&lt;20),AND(Z130&gt;1,Z130&lt;4,X130&gt;0,X130&lt;6)),"Simples",IF(OR(AND(OR(Z130=1,Z130=0),X130&gt;19),AND(Z130&gt;1,Z130&lt;4,X130&gt;5,X130&lt;20),AND(Z130&gt;3,X130&gt;0,X130&lt;6)),"Médio",IF(OR(AND(Z130&gt;1,Z130&lt;4,X130&gt;19),AND(Z130&gt;3,X130&gt;5,X130&lt;20),AND(Z130&gt;3,X130&gt;19)),"Complexo",""))),""))</f>
        <v/>
      </c>
      <c r="AC130" s="71" t="str">
        <f aca="false">IF(W130="ALI",IF(OR(AND(OR(Z130=1,Z130=0),X130&gt;0,X130&lt;20),AND(OR(Z130=1,Z130=0),X130&gt;19,X130&lt;51),AND(Z130&gt;1,Z130&lt;6,X130&gt;0,X130&lt;20)),"Simples",IF(OR(AND(OR(Z130=1,Z130=0),X130&gt;50),AND(Z130&gt;1,Z130&lt;6,X130&gt;19,X130&lt;51),AND(Z130&gt;5,X130&gt;0,X130&lt;20)),"Médio",IF(OR(AND(Z130&gt;1,Z130&lt;6,X130&gt;50),AND(Z130&gt;5,X130&gt;19,X130&lt;51),AND(Z130&gt;5,X130&gt;50)),"Complexo",""))), IF(W130="AIE",IF(OR(AND(OR(Z130=1, Z130=0),X130&gt;0,X130&lt;20),AND(OR(Z130=1, Z130=0),X130&gt;19,X130&lt;51),AND(Z130&gt;1,Z130&lt;6,X130&gt;0,X130&lt;20)),"Simples",IF(OR(AND(OR(Z130=1, Z130=0),X130&gt;50),AND(Z130&gt;1,Z130&lt;6,X130&gt;19,X130&lt;51),AND(Z130&gt;5,X130&gt;0,X130&lt;20)),"Médio",IF(OR(AND(Z130&gt;1,Z130&lt;6,X130&gt;50),AND(Z130&gt;5,X130&gt;19,X130&lt;51),AND(Z130&gt;5,X130&gt;50)),"Complexo",""))),""))</f>
        <v/>
      </c>
      <c r="AD130" s="77" t="str">
        <f aca="false">IF(AB130="",AC130,IF(AC130="",AB130,""))</f>
        <v/>
      </c>
      <c r="AE130" s="78" t="n">
        <f aca="false">IF(AND(OR(W130="EE",W130="CE"),AD130="Simples"),3, IF(AND(OR(W130="EE",W130="CE"),AD130="Médio"),4, IF(AND(OR(W130="EE",W130="CE"),AD130="Complexo"),6, IF(AND(W130="SE",AD130="Simples"),4, IF(AND(W130="SE",AD130="Médio"),5, IF(AND(W130="SE",AD130="Complexo"),7,0))))))</f>
        <v>0</v>
      </c>
      <c r="AF130" s="78" t="n">
        <f aca="false">IF(AND(W130="ALI",AC130="Simples"),7, IF(AND(W130="ALI",AC130="Médio"),10, IF(AND(W130="ALI",AC130="Complexo"),15, IF(AND(W130="AIE",AC130="Simples"),5, IF(AND(W130="AIE",AC130="Médio"),7, IF(AND(W130="AIE",AC130="Complexo"),10,0))))))</f>
        <v>0</v>
      </c>
      <c r="AG130" s="81" t="n">
        <f aca="false">IF(T130="OK",Q130,( IF(U130&lt;&gt;"Manutenção em interface",IF(U130&lt;&gt;"Desenv., Manutenção e Publicação de Páginas Estáticas",(AE130+AF130)*V130,V130),V130)))</f>
        <v>0</v>
      </c>
      <c r="AH130" s="70"/>
      <c r="AJ130" s="70"/>
      <c r="AL130" s="70"/>
      <c r="AM130" s="70" t="str">
        <f aca="false">IF(AG130=0,"",IF(AG130=Q130,"OK","Divergente"))</f>
        <v/>
      </c>
    </row>
    <row r="131" s="79" customFormat="true" ht="14" hidden="false" customHeight="false" outlineLevel="0" collapsed="false">
      <c r="A131" s="67"/>
      <c r="B131" s="68"/>
      <c r="C131" s="69" t="n">
        <f aca="false">IF(B131&lt;&gt;"",VLOOKUP(B131,'Tipo Projeto'!$A$3:$B$35,2,0),0)</f>
        <v>0</v>
      </c>
      <c r="D131" s="70"/>
      <c r="E131" s="70"/>
      <c r="F131" s="71"/>
      <c r="G131" s="70"/>
      <c r="H131" s="72"/>
      <c r="I131" s="73"/>
      <c r="J131" s="74"/>
      <c r="K131" s="75"/>
      <c r="L131" s="76" t="str">
        <f aca="false">IF(G131="EE",IF(OR(AND(OR(J131=1,J131=0),H131&gt;0,H131&lt;5),AND(OR(J131=1,J131=0),H131&gt;4,H131&lt;16),AND(J131=2,H131&gt;0,H131&lt;5)),"Simples",IF(OR(AND(OR(J131=1,J131=0),H131&gt;15),AND(J131=2,H131&gt;4,H131&lt;16),AND(J131&gt;2,H131&gt;0,H131&lt;5)),"Médio",IF(OR(AND(J131=2,H131&gt;15),AND(J131&gt;2,H131&gt;4,H131&lt;16),AND(J131&gt;2,H131&gt;15)),"Complexo",""))), IF(OR(G131="CE",G131="SE"),IF(OR(AND(OR(J131=1,J131=0),H131&gt;0,H131&lt;6),AND(OR(J131=1,J131=0),H131&gt;5,H131&lt;20),AND(J131&gt;1,J131&lt;4,H131&gt;0,H131&lt;6)),"Simples",IF(OR(AND(OR(J131=1,J131=0),H131&gt;19),AND(J131&gt;1,J131&lt;4,H131&gt;5,H131&lt;20),AND(J131&gt;3,H131&gt;0,H131&lt;6)),"Médio",IF(OR(AND(J131&gt;1,J131&lt;4,H131&gt;19),AND(J131&gt;3,H131&gt;5,H131&lt;20),AND(J131&gt;3,H131&gt;19)),"Complexo",""))),""))</f>
        <v/>
      </c>
      <c r="M131" s="71" t="str">
        <f aca="false">IF(G131="ALI",IF(OR(AND(OR(J131=1,J131=0),H131&gt;0,H131&lt;20),AND(OR(J131=1,J131=0),H131&gt;19,H131&lt;51),AND(J131&gt;1,J131&lt;6,H131&gt;0,H131&lt;20)),"Simples",IF(OR(AND(OR(J131=1,J131=0),H131&gt;50),AND(J131&gt;1,J131&lt;6,H131&gt;19,H131&lt;51),AND(J131&gt;5,H131&gt;0,H131&lt;20)),"Médio",IF(OR(AND(J131&gt;1,J131&lt;6,H131&gt;50),AND(J131&gt;5,H131&gt;19,H131&lt;51),AND(J131&gt;5,H131&gt;50)),"Complexo",""))), IF(G131="AIE",IF(OR(AND(OR(J131=1, J131=0),H131&gt;0,H131&lt;20),AND(OR(J131=1, J131=0),H131&gt;19,H131&lt;51),AND(J131&gt;1,J131&lt;6,H131&gt;0,H131&lt;20)),"Simples",IF(OR(AND(OR(J131=1, J131=0),H131&gt;50),AND(J131&gt;1,J131&lt;6,H131&gt;19,H131&lt;51),AND(J131&gt;5,H131&gt;0,H131&lt;20)),"Médio",IF(OR(AND(J131&gt;1,J131&lt;6,H131&gt;50),AND(J131&gt;5,H131&gt;19,H131&lt;51),AND(J131&gt;5,H131&gt;50)),"Complexo",""))),""))</f>
        <v/>
      </c>
      <c r="N131" s="77" t="str">
        <f aca="false">IF(L131="",M131,IF(M131="",L131,""))</f>
        <v/>
      </c>
      <c r="O131" s="78" t="n">
        <f aca="false">IF(AND(OR(G131="EE",G131="CE"),N131="Simples"),3, IF(AND(OR(G131="EE",G131="CE"),N131="Médio"),4, IF(AND(OR(G131="EE",G131="CE"),N131="Complexo"),6, IF(AND(G131="SE",N131="Simples"),4, IF(AND(G131="SE",N131="Médio"),5, IF(AND(G131="SE",N131="Complexo"),7,0))))))</f>
        <v>0</v>
      </c>
      <c r="P131" s="78" t="n">
        <f aca="false">IF(AND(G131="ALI",M131="Simples"),7, IF(AND(G131="ALI",M131="Médio"),10, IF(AND(G131="ALI",M131="Complexo"),15, IF(AND(G131="AIE",M131="Simples"),5, IF(AND(G131="AIE",M131="Médio"),7, IF(AND(G131="AIE",M131="Complexo"),10,0))))))</f>
        <v>0</v>
      </c>
      <c r="Q131" s="77" t="n">
        <f aca="false">IF(B131&lt;&gt;"Manutenção em interface",IF(B131&lt;&gt;"Desenv., Manutenção e Publicação de Páginas Estáticas",(O131+P131)*C131,C131),C131)</f>
        <v>0</v>
      </c>
      <c r="R131" s="70"/>
      <c r="T131" s="80"/>
      <c r="U131" s="68"/>
      <c r="V131" s="69" t="n">
        <f aca="false">IF(U131&lt;&gt;"",VLOOKUP(U131,'Tipo Projeto'!$A$3:$B$35,2,0),0)</f>
        <v>0</v>
      </c>
      <c r="W131" s="70"/>
      <c r="X131" s="72"/>
      <c r="Y131" s="73"/>
      <c r="Z131" s="74"/>
      <c r="AA131" s="75"/>
      <c r="AB131" s="76" t="str">
        <f aca="false">IF(W131="EE",IF(OR(AND(OR(Z131=1,Z131=0),X131&gt;0,X131&lt;5),AND(OR(Z131=1,Z131=0),X131&gt;4,X131&lt;16),AND(Z131=2,X131&gt;0,X131&lt;5)),"Simples",IF(OR(AND(OR(Z131=1,Z131=0),X131&gt;15),AND(Z131=2,X131&gt;4,X131&lt;16),AND(Z131&gt;2,X131&gt;0,X131&lt;5)),"Médio",IF(OR(AND(Z131=2,X131&gt;15),AND(Z131&gt;2,X131&gt;4,X131&lt;16),AND(Z131&gt;2,X131&gt;15)),"Complexo",""))), IF(OR(W131="CE",W131="SE"),IF(OR(AND(OR(Z131=1,Z131=0),X131&gt;0,X131&lt;6),AND(OR(Z131=1,Z131=0),X131&gt;5,X131&lt;20),AND(Z131&gt;1,Z131&lt;4,X131&gt;0,X131&lt;6)),"Simples",IF(OR(AND(OR(Z131=1,Z131=0),X131&gt;19),AND(Z131&gt;1,Z131&lt;4,X131&gt;5,X131&lt;20),AND(Z131&gt;3,X131&gt;0,X131&lt;6)),"Médio",IF(OR(AND(Z131&gt;1,Z131&lt;4,X131&gt;19),AND(Z131&gt;3,X131&gt;5,X131&lt;20),AND(Z131&gt;3,X131&gt;19)),"Complexo",""))),""))</f>
        <v/>
      </c>
      <c r="AC131" s="71" t="str">
        <f aca="false">IF(W131="ALI",IF(OR(AND(OR(Z131=1,Z131=0),X131&gt;0,X131&lt;20),AND(OR(Z131=1,Z131=0),X131&gt;19,X131&lt;51),AND(Z131&gt;1,Z131&lt;6,X131&gt;0,X131&lt;20)),"Simples",IF(OR(AND(OR(Z131=1,Z131=0),X131&gt;50),AND(Z131&gt;1,Z131&lt;6,X131&gt;19,X131&lt;51),AND(Z131&gt;5,X131&gt;0,X131&lt;20)),"Médio",IF(OR(AND(Z131&gt;1,Z131&lt;6,X131&gt;50),AND(Z131&gt;5,X131&gt;19,X131&lt;51),AND(Z131&gt;5,X131&gt;50)),"Complexo",""))), IF(W131="AIE",IF(OR(AND(OR(Z131=1, Z131=0),X131&gt;0,X131&lt;20),AND(OR(Z131=1, Z131=0),X131&gt;19,X131&lt;51),AND(Z131&gt;1,Z131&lt;6,X131&gt;0,X131&lt;20)),"Simples",IF(OR(AND(OR(Z131=1, Z131=0),X131&gt;50),AND(Z131&gt;1,Z131&lt;6,X131&gt;19,X131&lt;51),AND(Z131&gt;5,X131&gt;0,X131&lt;20)),"Médio",IF(OR(AND(Z131&gt;1,Z131&lt;6,X131&gt;50),AND(Z131&gt;5,X131&gt;19,X131&lt;51),AND(Z131&gt;5,X131&gt;50)),"Complexo",""))),""))</f>
        <v/>
      </c>
      <c r="AD131" s="77" t="str">
        <f aca="false">IF(AB131="",AC131,IF(AC131="",AB131,""))</f>
        <v/>
      </c>
      <c r="AE131" s="78" t="n">
        <f aca="false">IF(AND(OR(W131="EE",W131="CE"),AD131="Simples"),3, IF(AND(OR(W131="EE",W131="CE"),AD131="Médio"),4, IF(AND(OR(W131="EE",W131="CE"),AD131="Complexo"),6, IF(AND(W131="SE",AD131="Simples"),4, IF(AND(W131="SE",AD131="Médio"),5, IF(AND(W131="SE",AD131="Complexo"),7,0))))))</f>
        <v>0</v>
      </c>
      <c r="AF131" s="78" t="n">
        <f aca="false">IF(AND(W131="ALI",AC131="Simples"),7, IF(AND(W131="ALI",AC131="Médio"),10, IF(AND(W131="ALI",AC131="Complexo"),15, IF(AND(W131="AIE",AC131="Simples"),5, IF(AND(W131="AIE",AC131="Médio"),7, IF(AND(W131="AIE",AC131="Complexo"),10,0))))))</f>
        <v>0</v>
      </c>
      <c r="AG131" s="81" t="n">
        <f aca="false">IF(T131="OK",Q131,( IF(U131&lt;&gt;"Manutenção em interface",IF(U131&lt;&gt;"Desenv., Manutenção e Publicação de Páginas Estáticas",(AE131+AF131)*V131,V131),V131)))</f>
        <v>0</v>
      </c>
      <c r="AH131" s="70"/>
      <c r="AJ131" s="70"/>
      <c r="AL131" s="70"/>
      <c r="AM131" s="70" t="str">
        <f aca="false">IF(AG131=0,"",IF(AG131=Q131,"OK","Divergente"))</f>
        <v/>
      </c>
    </row>
    <row r="132" s="79" customFormat="true" ht="14" hidden="false" customHeight="false" outlineLevel="0" collapsed="false">
      <c r="A132" s="67"/>
      <c r="B132" s="68"/>
      <c r="C132" s="69" t="n">
        <f aca="false">IF(B132&lt;&gt;"",VLOOKUP(B132,'Tipo Projeto'!$A$3:$B$35,2,0),0)</f>
        <v>0</v>
      </c>
      <c r="D132" s="70"/>
      <c r="E132" s="70"/>
      <c r="F132" s="71"/>
      <c r="G132" s="70"/>
      <c r="H132" s="72"/>
      <c r="I132" s="73"/>
      <c r="J132" s="74"/>
      <c r="K132" s="75"/>
      <c r="L132" s="76" t="str">
        <f aca="false">IF(G132="EE",IF(OR(AND(OR(J132=1,J132=0),H132&gt;0,H132&lt;5),AND(OR(J132=1,J132=0),H132&gt;4,H132&lt;16),AND(J132=2,H132&gt;0,H132&lt;5)),"Simples",IF(OR(AND(OR(J132=1,J132=0),H132&gt;15),AND(J132=2,H132&gt;4,H132&lt;16),AND(J132&gt;2,H132&gt;0,H132&lt;5)),"Médio",IF(OR(AND(J132=2,H132&gt;15),AND(J132&gt;2,H132&gt;4,H132&lt;16),AND(J132&gt;2,H132&gt;15)),"Complexo",""))), IF(OR(G132="CE",G132="SE"),IF(OR(AND(OR(J132=1,J132=0),H132&gt;0,H132&lt;6),AND(OR(J132=1,J132=0),H132&gt;5,H132&lt;20),AND(J132&gt;1,J132&lt;4,H132&gt;0,H132&lt;6)),"Simples",IF(OR(AND(OR(J132=1,J132=0),H132&gt;19),AND(J132&gt;1,J132&lt;4,H132&gt;5,H132&lt;20),AND(J132&gt;3,H132&gt;0,H132&lt;6)),"Médio",IF(OR(AND(J132&gt;1,J132&lt;4,H132&gt;19),AND(J132&gt;3,H132&gt;5,H132&lt;20),AND(J132&gt;3,H132&gt;19)),"Complexo",""))),""))</f>
        <v/>
      </c>
      <c r="M132" s="71" t="str">
        <f aca="false">IF(G132="ALI",IF(OR(AND(OR(J132=1,J132=0),H132&gt;0,H132&lt;20),AND(OR(J132=1,J132=0),H132&gt;19,H132&lt;51),AND(J132&gt;1,J132&lt;6,H132&gt;0,H132&lt;20)),"Simples",IF(OR(AND(OR(J132=1,J132=0),H132&gt;50),AND(J132&gt;1,J132&lt;6,H132&gt;19,H132&lt;51),AND(J132&gt;5,H132&gt;0,H132&lt;20)),"Médio",IF(OR(AND(J132&gt;1,J132&lt;6,H132&gt;50),AND(J132&gt;5,H132&gt;19,H132&lt;51),AND(J132&gt;5,H132&gt;50)),"Complexo",""))), IF(G132="AIE",IF(OR(AND(OR(J132=1, J132=0),H132&gt;0,H132&lt;20),AND(OR(J132=1, J132=0),H132&gt;19,H132&lt;51),AND(J132&gt;1,J132&lt;6,H132&gt;0,H132&lt;20)),"Simples",IF(OR(AND(OR(J132=1, J132=0),H132&gt;50),AND(J132&gt;1,J132&lt;6,H132&gt;19,H132&lt;51),AND(J132&gt;5,H132&gt;0,H132&lt;20)),"Médio",IF(OR(AND(J132&gt;1,J132&lt;6,H132&gt;50),AND(J132&gt;5,H132&gt;19,H132&lt;51),AND(J132&gt;5,H132&gt;50)),"Complexo",""))),""))</f>
        <v/>
      </c>
      <c r="N132" s="77" t="str">
        <f aca="false">IF(L132="",M132,IF(M132="",L132,""))</f>
        <v/>
      </c>
      <c r="O132" s="78" t="n">
        <f aca="false">IF(AND(OR(G132="EE",G132="CE"),N132="Simples"),3, IF(AND(OR(G132="EE",G132="CE"),N132="Médio"),4, IF(AND(OR(G132="EE",G132="CE"),N132="Complexo"),6, IF(AND(G132="SE",N132="Simples"),4, IF(AND(G132="SE",N132="Médio"),5, IF(AND(G132="SE",N132="Complexo"),7,0))))))</f>
        <v>0</v>
      </c>
      <c r="P132" s="78" t="n">
        <f aca="false">IF(AND(G132="ALI",M132="Simples"),7, IF(AND(G132="ALI",M132="Médio"),10, IF(AND(G132="ALI",M132="Complexo"),15, IF(AND(G132="AIE",M132="Simples"),5, IF(AND(G132="AIE",M132="Médio"),7, IF(AND(G132="AIE",M132="Complexo"),10,0))))))</f>
        <v>0</v>
      </c>
      <c r="Q132" s="77" t="n">
        <f aca="false">IF(B132&lt;&gt;"Manutenção em interface",IF(B132&lt;&gt;"Desenv., Manutenção e Publicação de Páginas Estáticas",(O132+P132)*C132,C132),C132)</f>
        <v>0</v>
      </c>
      <c r="R132" s="70"/>
      <c r="T132" s="80"/>
      <c r="U132" s="68"/>
      <c r="V132" s="69" t="n">
        <f aca="false">IF(U132&lt;&gt;"",VLOOKUP(U132,'Tipo Projeto'!$A$3:$B$35,2,0),0)</f>
        <v>0</v>
      </c>
      <c r="W132" s="70"/>
      <c r="X132" s="72"/>
      <c r="Y132" s="73"/>
      <c r="Z132" s="74"/>
      <c r="AA132" s="75"/>
      <c r="AB132" s="76" t="str">
        <f aca="false">IF(W132="EE",IF(OR(AND(OR(Z132=1,Z132=0),X132&gt;0,X132&lt;5),AND(OR(Z132=1,Z132=0),X132&gt;4,X132&lt;16),AND(Z132=2,X132&gt;0,X132&lt;5)),"Simples",IF(OR(AND(OR(Z132=1,Z132=0),X132&gt;15),AND(Z132=2,X132&gt;4,X132&lt;16),AND(Z132&gt;2,X132&gt;0,X132&lt;5)),"Médio",IF(OR(AND(Z132=2,X132&gt;15),AND(Z132&gt;2,X132&gt;4,X132&lt;16),AND(Z132&gt;2,X132&gt;15)),"Complexo",""))), IF(OR(W132="CE",W132="SE"),IF(OR(AND(OR(Z132=1,Z132=0),X132&gt;0,X132&lt;6),AND(OR(Z132=1,Z132=0),X132&gt;5,X132&lt;20),AND(Z132&gt;1,Z132&lt;4,X132&gt;0,X132&lt;6)),"Simples",IF(OR(AND(OR(Z132=1,Z132=0),X132&gt;19),AND(Z132&gt;1,Z132&lt;4,X132&gt;5,X132&lt;20),AND(Z132&gt;3,X132&gt;0,X132&lt;6)),"Médio",IF(OR(AND(Z132&gt;1,Z132&lt;4,X132&gt;19),AND(Z132&gt;3,X132&gt;5,X132&lt;20),AND(Z132&gt;3,X132&gt;19)),"Complexo",""))),""))</f>
        <v/>
      </c>
      <c r="AC132" s="71" t="str">
        <f aca="false">IF(W132="ALI",IF(OR(AND(OR(Z132=1,Z132=0),X132&gt;0,X132&lt;20),AND(OR(Z132=1,Z132=0),X132&gt;19,X132&lt;51),AND(Z132&gt;1,Z132&lt;6,X132&gt;0,X132&lt;20)),"Simples",IF(OR(AND(OR(Z132=1,Z132=0),X132&gt;50),AND(Z132&gt;1,Z132&lt;6,X132&gt;19,X132&lt;51),AND(Z132&gt;5,X132&gt;0,X132&lt;20)),"Médio",IF(OR(AND(Z132&gt;1,Z132&lt;6,X132&gt;50),AND(Z132&gt;5,X132&gt;19,X132&lt;51),AND(Z132&gt;5,X132&gt;50)),"Complexo",""))), IF(W132="AIE",IF(OR(AND(OR(Z132=1, Z132=0),X132&gt;0,X132&lt;20),AND(OR(Z132=1, Z132=0),X132&gt;19,X132&lt;51),AND(Z132&gt;1,Z132&lt;6,X132&gt;0,X132&lt;20)),"Simples",IF(OR(AND(OR(Z132=1, Z132=0),X132&gt;50),AND(Z132&gt;1,Z132&lt;6,X132&gt;19,X132&lt;51),AND(Z132&gt;5,X132&gt;0,X132&lt;20)),"Médio",IF(OR(AND(Z132&gt;1,Z132&lt;6,X132&gt;50),AND(Z132&gt;5,X132&gt;19,X132&lt;51),AND(Z132&gt;5,X132&gt;50)),"Complexo",""))),""))</f>
        <v/>
      </c>
      <c r="AD132" s="77" t="str">
        <f aca="false">IF(AB132="",AC132,IF(AC132="",AB132,""))</f>
        <v/>
      </c>
      <c r="AE132" s="78" t="n">
        <f aca="false">IF(AND(OR(W132="EE",W132="CE"),AD132="Simples"),3, IF(AND(OR(W132="EE",W132="CE"),AD132="Médio"),4, IF(AND(OR(W132="EE",W132="CE"),AD132="Complexo"),6, IF(AND(W132="SE",AD132="Simples"),4, IF(AND(W132="SE",AD132="Médio"),5, IF(AND(W132="SE",AD132="Complexo"),7,0))))))</f>
        <v>0</v>
      </c>
      <c r="AF132" s="78" t="n">
        <f aca="false">IF(AND(W132="ALI",AC132="Simples"),7, IF(AND(W132="ALI",AC132="Médio"),10, IF(AND(W132="ALI",AC132="Complexo"),15, IF(AND(W132="AIE",AC132="Simples"),5, IF(AND(W132="AIE",AC132="Médio"),7, IF(AND(W132="AIE",AC132="Complexo"),10,0))))))</f>
        <v>0</v>
      </c>
      <c r="AG132" s="81" t="n">
        <f aca="false">IF(T132="OK",Q132,( IF(U132&lt;&gt;"Manutenção em interface",IF(U132&lt;&gt;"Desenv., Manutenção e Publicação de Páginas Estáticas",(AE132+AF132)*V132,V132),V132)))</f>
        <v>0</v>
      </c>
      <c r="AH132" s="70"/>
      <c r="AJ132" s="70"/>
      <c r="AL132" s="70"/>
      <c r="AM132" s="70" t="str">
        <f aca="false">IF(AG132=0,"",IF(AG132=Q132,"OK","Divergente"))</f>
        <v/>
      </c>
    </row>
    <row r="133" s="79" customFormat="true" ht="14" hidden="false" customHeight="false" outlineLevel="0" collapsed="false">
      <c r="A133" s="67"/>
      <c r="B133" s="68"/>
      <c r="C133" s="69" t="n">
        <f aca="false">IF(B133&lt;&gt;"",VLOOKUP(B133,'Tipo Projeto'!$A$3:$B$35,2,0),0)</f>
        <v>0</v>
      </c>
      <c r="D133" s="70"/>
      <c r="E133" s="70"/>
      <c r="F133" s="71"/>
      <c r="G133" s="70"/>
      <c r="H133" s="72"/>
      <c r="I133" s="73"/>
      <c r="J133" s="74"/>
      <c r="K133" s="75"/>
      <c r="L133" s="76" t="str">
        <f aca="false">IF(G133="EE",IF(OR(AND(OR(J133=1,J133=0),H133&gt;0,H133&lt;5),AND(OR(J133=1,J133=0),H133&gt;4,H133&lt;16),AND(J133=2,H133&gt;0,H133&lt;5)),"Simples",IF(OR(AND(OR(J133=1,J133=0),H133&gt;15),AND(J133=2,H133&gt;4,H133&lt;16),AND(J133&gt;2,H133&gt;0,H133&lt;5)),"Médio",IF(OR(AND(J133=2,H133&gt;15),AND(J133&gt;2,H133&gt;4,H133&lt;16),AND(J133&gt;2,H133&gt;15)),"Complexo",""))), IF(OR(G133="CE",G133="SE"),IF(OR(AND(OR(J133=1,J133=0),H133&gt;0,H133&lt;6),AND(OR(J133=1,J133=0),H133&gt;5,H133&lt;20),AND(J133&gt;1,J133&lt;4,H133&gt;0,H133&lt;6)),"Simples",IF(OR(AND(OR(J133=1,J133=0),H133&gt;19),AND(J133&gt;1,J133&lt;4,H133&gt;5,H133&lt;20),AND(J133&gt;3,H133&gt;0,H133&lt;6)),"Médio",IF(OR(AND(J133&gt;1,J133&lt;4,H133&gt;19),AND(J133&gt;3,H133&gt;5,H133&lt;20),AND(J133&gt;3,H133&gt;19)),"Complexo",""))),""))</f>
        <v/>
      </c>
      <c r="M133" s="71" t="str">
        <f aca="false">IF(G133="ALI",IF(OR(AND(OR(J133=1,J133=0),H133&gt;0,H133&lt;20),AND(OR(J133=1,J133=0),H133&gt;19,H133&lt;51),AND(J133&gt;1,J133&lt;6,H133&gt;0,H133&lt;20)),"Simples",IF(OR(AND(OR(J133=1,J133=0),H133&gt;50),AND(J133&gt;1,J133&lt;6,H133&gt;19,H133&lt;51),AND(J133&gt;5,H133&gt;0,H133&lt;20)),"Médio",IF(OR(AND(J133&gt;1,J133&lt;6,H133&gt;50),AND(J133&gt;5,H133&gt;19,H133&lt;51),AND(J133&gt;5,H133&gt;50)),"Complexo",""))), IF(G133="AIE",IF(OR(AND(OR(J133=1, J133=0),H133&gt;0,H133&lt;20),AND(OR(J133=1, J133=0),H133&gt;19,H133&lt;51),AND(J133&gt;1,J133&lt;6,H133&gt;0,H133&lt;20)),"Simples",IF(OR(AND(OR(J133=1, J133=0),H133&gt;50),AND(J133&gt;1,J133&lt;6,H133&gt;19,H133&lt;51),AND(J133&gt;5,H133&gt;0,H133&lt;20)),"Médio",IF(OR(AND(J133&gt;1,J133&lt;6,H133&gt;50),AND(J133&gt;5,H133&gt;19,H133&lt;51),AND(J133&gt;5,H133&gt;50)),"Complexo",""))),""))</f>
        <v/>
      </c>
      <c r="N133" s="77" t="str">
        <f aca="false">IF(L133="",M133,IF(M133="",L133,""))</f>
        <v/>
      </c>
      <c r="O133" s="78" t="n">
        <f aca="false">IF(AND(OR(G133="EE",G133="CE"),N133="Simples"),3, IF(AND(OR(G133="EE",G133="CE"),N133="Médio"),4, IF(AND(OR(G133="EE",G133="CE"),N133="Complexo"),6, IF(AND(G133="SE",N133="Simples"),4, IF(AND(G133="SE",N133="Médio"),5, IF(AND(G133="SE",N133="Complexo"),7,0))))))</f>
        <v>0</v>
      </c>
      <c r="P133" s="78" t="n">
        <f aca="false">IF(AND(G133="ALI",M133="Simples"),7, IF(AND(G133="ALI",M133="Médio"),10, IF(AND(G133="ALI",M133="Complexo"),15, IF(AND(G133="AIE",M133="Simples"),5, IF(AND(G133="AIE",M133="Médio"),7, IF(AND(G133="AIE",M133="Complexo"),10,0))))))</f>
        <v>0</v>
      </c>
      <c r="Q133" s="77" t="n">
        <f aca="false">IF(B133&lt;&gt;"Manutenção em interface",IF(B133&lt;&gt;"Desenv., Manutenção e Publicação de Páginas Estáticas",(O133+P133)*C133,C133),C133)</f>
        <v>0</v>
      </c>
      <c r="R133" s="70"/>
      <c r="T133" s="80"/>
      <c r="U133" s="68"/>
      <c r="V133" s="69" t="n">
        <f aca="false">IF(U133&lt;&gt;"",VLOOKUP(U133,'Tipo Projeto'!$A$3:$B$35,2,0),0)</f>
        <v>0</v>
      </c>
      <c r="W133" s="70"/>
      <c r="X133" s="72"/>
      <c r="Y133" s="73"/>
      <c r="Z133" s="74"/>
      <c r="AA133" s="75"/>
      <c r="AB133" s="76" t="str">
        <f aca="false">IF(W133="EE",IF(OR(AND(OR(Z133=1,Z133=0),X133&gt;0,X133&lt;5),AND(OR(Z133=1,Z133=0),X133&gt;4,X133&lt;16),AND(Z133=2,X133&gt;0,X133&lt;5)),"Simples",IF(OR(AND(OR(Z133=1,Z133=0),X133&gt;15),AND(Z133=2,X133&gt;4,X133&lt;16),AND(Z133&gt;2,X133&gt;0,X133&lt;5)),"Médio",IF(OR(AND(Z133=2,X133&gt;15),AND(Z133&gt;2,X133&gt;4,X133&lt;16),AND(Z133&gt;2,X133&gt;15)),"Complexo",""))), IF(OR(W133="CE",W133="SE"),IF(OR(AND(OR(Z133=1,Z133=0),X133&gt;0,X133&lt;6),AND(OR(Z133=1,Z133=0),X133&gt;5,X133&lt;20),AND(Z133&gt;1,Z133&lt;4,X133&gt;0,X133&lt;6)),"Simples",IF(OR(AND(OR(Z133=1,Z133=0),X133&gt;19),AND(Z133&gt;1,Z133&lt;4,X133&gt;5,X133&lt;20),AND(Z133&gt;3,X133&gt;0,X133&lt;6)),"Médio",IF(OR(AND(Z133&gt;1,Z133&lt;4,X133&gt;19),AND(Z133&gt;3,X133&gt;5,X133&lt;20),AND(Z133&gt;3,X133&gt;19)),"Complexo",""))),""))</f>
        <v/>
      </c>
      <c r="AC133" s="71" t="str">
        <f aca="false">IF(W133="ALI",IF(OR(AND(OR(Z133=1,Z133=0),X133&gt;0,X133&lt;20),AND(OR(Z133=1,Z133=0),X133&gt;19,X133&lt;51),AND(Z133&gt;1,Z133&lt;6,X133&gt;0,X133&lt;20)),"Simples",IF(OR(AND(OR(Z133=1,Z133=0),X133&gt;50),AND(Z133&gt;1,Z133&lt;6,X133&gt;19,X133&lt;51),AND(Z133&gt;5,X133&gt;0,X133&lt;20)),"Médio",IF(OR(AND(Z133&gt;1,Z133&lt;6,X133&gt;50),AND(Z133&gt;5,X133&gt;19,X133&lt;51),AND(Z133&gt;5,X133&gt;50)),"Complexo",""))), IF(W133="AIE",IF(OR(AND(OR(Z133=1, Z133=0),X133&gt;0,X133&lt;20),AND(OR(Z133=1, Z133=0),X133&gt;19,X133&lt;51),AND(Z133&gt;1,Z133&lt;6,X133&gt;0,X133&lt;20)),"Simples",IF(OR(AND(OR(Z133=1, Z133=0),X133&gt;50),AND(Z133&gt;1,Z133&lt;6,X133&gt;19,X133&lt;51),AND(Z133&gt;5,X133&gt;0,X133&lt;20)),"Médio",IF(OR(AND(Z133&gt;1,Z133&lt;6,X133&gt;50),AND(Z133&gt;5,X133&gt;19,X133&lt;51),AND(Z133&gt;5,X133&gt;50)),"Complexo",""))),""))</f>
        <v/>
      </c>
      <c r="AD133" s="77" t="str">
        <f aca="false">IF(AB133="",AC133,IF(AC133="",AB133,""))</f>
        <v/>
      </c>
      <c r="AE133" s="78" t="n">
        <f aca="false">IF(AND(OR(W133="EE",W133="CE"),AD133="Simples"),3, IF(AND(OR(W133="EE",W133="CE"),AD133="Médio"),4, IF(AND(OR(W133="EE",W133="CE"),AD133="Complexo"),6, IF(AND(W133="SE",AD133="Simples"),4, IF(AND(W133="SE",AD133="Médio"),5, IF(AND(W133="SE",AD133="Complexo"),7,0))))))</f>
        <v>0</v>
      </c>
      <c r="AF133" s="78" t="n">
        <f aca="false">IF(AND(W133="ALI",AC133="Simples"),7, IF(AND(W133="ALI",AC133="Médio"),10, IF(AND(W133="ALI",AC133="Complexo"),15, IF(AND(W133="AIE",AC133="Simples"),5, IF(AND(W133="AIE",AC133="Médio"),7, IF(AND(W133="AIE",AC133="Complexo"),10,0))))))</f>
        <v>0</v>
      </c>
      <c r="AG133" s="81" t="n">
        <f aca="false">IF(T133="OK",Q133,( IF(U133&lt;&gt;"Manutenção em interface",IF(U133&lt;&gt;"Desenv., Manutenção e Publicação de Páginas Estáticas",(AE133+AF133)*V133,V133),V133)))</f>
        <v>0</v>
      </c>
      <c r="AH133" s="70"/>
      <c r="AJ133" s="70"/>
      <c r="AL133" s="70"/>
      <c r="AM133" s="70" t="str">
        <f aca="false">IF(AG133=0,"",IF(AG133=Q133,"OK","Divergente"))</f>
        <v/>
      </c>
    </row>
    <row r="134" s="79" customFormat="true" ht="14" hidden="false" customHeight="false" outlineLevel="0" collapsed="false">
      <c r="A134" s="67"/>
      <c r="B134" s="68"/>
      <c r="C134" s="69" t="n">
        <f aca="false">IF(B134&lt;&gt;"",VLOOKUP(B134,'Tipo Projeto'!$A$3:$B$35,2,0),0)</f>
        <v>0</v>
      </c>
      <c r="D134" s="70"/>
      <c r="E134" s="70"/>
      <c r="F134" s="71"/>
      <c r="G134" s="70"/>
      <c r="H134" s="72"/>
      <c r="I134" s="73"/>
      <c r="J134" s="74"/>
      <c r="K134" s="75"/>
      <c r="L134" s="76" t="str">
        <f aca="false">IF(G134="EE",IF(OR(AND(OR(J134=1,J134=0),H134&gt;0,H134&lt;5),AND(OR(J134=1,J134=0),H134&gt;4,H134&lt;16),AND(J134=2,H134&gt;0,H134&lt;5)),"Simples",IF(OR(AND(OR(J134=1,J134=0),H134&gt;15),AND(J134=2,H134&gt;4,H134&lt;16),AND(J134&gt;2,H134&gt;0,H134&lt;5)),"Médio",IF(OR(AND(J134=2,H134&gt;15),AND(J134&gt;2,H134&gt;4,H134&lt;16),AND(J134&gt;2,H134&gt;15)),"Complexo",""))), IF(OR(G134="CE",G134="SE"),IF(OR(AND(OR(J134=1,J134=0),H134&gt;0,H134&lt;6),AND(OR(J134=1,J134=0),H134&gt;5,H134&lt;20),AND(J134&gt;1,J134&lt;4,H134&gt;0,H134&lt;6)),"Simples",IF(OR(AND(OR(J134=1,J134=0),H134&gt;19),AND(J134&gt;1,J134&lt;4,H134&gt;5,H134&lt;20),AND(J134&gt;3,H134&gt;0,H134&lt;6)),"Médio",IF(OR(AND(J134&gt;1,J134&lt;4,H134&gt;19),AND(J134&gt;3,H134&gt;5,H134&lt;20),AND(J134&gt;3,H134&gt;19)),"Complexo",""))),""))</f>
        <v/>
      </c>
      <c r="M134" s="71" t="str">
        <f aca="false">IF(G134="ALI",IF(OR(AND(OR(J134=1,J134=0),H134&gt;0,H134&lt;20),AND(OR(J134=1,J134=0),H134&gt;19,H134&lt;51),AND(J134&gt;1,J134&lt;6,H134&gt;0,H134&lt;20)),"Simples",IF(OR(AND(OR(J134=1,J134=0),H134&gt;50),AND(J134&gt;1,J134&lt;6,H134&gt;19,H134&lt;51),AND(J134&gt;5,H134&gt;0,H134&lt;20)),"Médio",IF(OR(AND(J134&gt;1,J134&lt;6,H134&gt;50),AND(J134&gt;5,H134&gt;19,H134&lt;51),AND(J134&gt;5,H134&gt;50)),"Complexo",""))), IF(G134="AIE",IF(OR(AND(OR(J134=1, J134=0),H134&gt;0,H134&lt;20),AND(OR(J134=1, J134=0),H134&gt;19,H134&lt;51),AND(J134&gt;1,J134&lt;6,H134&gt;0,H134&lt;20)),"Simples",IF(OR(AND(OR(J134=1, J134=0),H134&gt;50),AND(J134&gt;1,J134&lt;6,H134&gt;19,H134&lt;51),AND(J134&gt;5,H134&gt;0,H134&lt;20)),"Médio",IF(OR(AND(J134&gt;1,J134&lt;6,H134&gt;50),AND(J134&gt;5,H134&gt;19,H134&lt;51),AND(J134&gt;5,H134&gt;50)),"Complexo",""))),""))</f>
        <v/>
      </c>
      <c r="N134" s="77" t="str">
        <f aca="false">IF(L134="",M134,IF(M134="",L134,""))</f>
        <v/>
      </c>
      <c r="O134" s="78" t="n">
        <f aca="false">IF(AND(OR(G134="EE",G134="CE"),N134="Simples"),3, IF(AND(OR(G134="EE",G134="CE"),N134="Médio"),4, IF(AND(OR(G134="EE",G134="CE"),N134="Complexo"),6, IF(AND(G134="SE",N134="Simples"),4, IF(AND(G134="SE",N134="Médio"),5, IF(AND(G134="SE",N134="Complexo"),7,0))))))</f>
        <v>0</v>
      </c>
      <c r="P134" s="78" t="n">
        <f aca="false">IF(AND(G134="ALI",M134="Simples"),7, IF(AND(G134="ALI",M134="Médio"),10, IF(AND(G134="ALI",M134="Complexo"),15, IF(AND(G134="AIE",M134="Simples"),5, IF(AND(G134="AIE",M134="Médio"),7, IF(AND(G134="AIE",M134="Complexo"),10,0))))))</f>
        <v>0</v>
      </c>
      <c r="Q134" s="77" t="n">
        <f aca="false">IF(B134&lt;&gt;"Manutenção em interface",IF(B134&lt;&gt;"Desenv., Manutenção e Publicação de Páginas Estáticas",(O134+P134)*C134,C134),C134)</f>
        <v>0</v>
      </c>
      <c r="R134" s="70"/>
      <c r="T134" s="80"/>
      <c r="U134" s="68"/>
      <c r="V134" s="69" t="n">
        <f aca="false">IF(U134&lt;&gt;"",VLOOKUP(U134,'Tipo Projeto'!$A$3:$B$35,2,0),0)</f>
        <v>0</v>
      </c>
      <c r="W134" s="70"/>
      <c r="X134" s="72"/>
      <c r="Y134" s="73"/>
      <c r="Z134" s="74"/>
      <c r="AA134" s="75"/>
      <c r="AB134" s="76" t="str">
        <f aca="false">IF(W134="EE",IF(OR(AND(OR(Z134=1,Z134=0),X134&gt;0,X134&lt;5),AND(OR(Z134=1,Z134=0),X134&gt;4,X134&lt;16),AND(Z134=2,X134&gt;0,X134&lt;5)),"Simples",IF(OR(AND(OR(Z134=1,Z134=0),X134&gt;15),AND(Z134=2,X134&gt;4,X134&lt;16),AND(Z134&gt;2,X134&gt;0,X134&lt;5)),"Médio",IF(OR(AND(Z134=2,X134&gt;15),AND(Z134&gt;2,X134&gt;4,X134&lt;16),AND(Z134&gt;2,X134&gt;15)),"Complexo",""))), IF(OR(W134="CE",W134="SE"),IF(OR(AND(OR(Z134=1,Z134=0),X134&gt;0,X134&lt;6),AND(OR(Z134=1,Z134=0),X134&gt;5,X134&lt;20),AND(Z134&gt;1,Z134&lt;4,X134&gt;0,X134&lt;6)),"Simples",IF(OR(AND(OR(Z134=1,Z134=0),X134&gt;19),AND(Z134&gt;1,Z134&lt;4,X134&gt;5,X134&lt;20),AND(Z134&gt;3,X134&gt;0,X134&lt;6)),"Médio",IF(OR(AND(Z134&gt;1,Z134&lt;4,X134&gt;19),AND(Z134&gt;3,X134&gt;5,X134&lt;20),AND(Z134&gt;3,X134&gt;19)),"Complexo",""))),""))</f>
        <v/>
      </c>
      <c r="AC134" s="71" t="str">
        <f aca="false">IF(W134="ALI",IF(OR(AND(OR(Z134=1,Z134=0),X134&gt;0,X134&lt;20),AND(OR(Z134=1,Z134=0),X134&gt;19,X134&lt;51),AND(Z134&gt;1,Z134&lt;6,X134&gt;0,X134&lt;20)),"Simples",IF(OR(AND(OR(Z134=1,Z134=0),X134&gt;50),AND(Z134&gt;1,Z134&lt;6,X134&gt;19,X134&lt;51),AND(Z134&gt;5,X134&gt;0,X134&lt;20)),"Médio",IF(OR(AND(Z134&gt;1,Z134&lt;6,X134&gt;50),AND(Z134&gt;5,X134&gt;19,X134&lt;51),AND(Z134&gt;5,X134&gt;50)),"Complexo",""))), IF(W134="AIE",IF(OR(AND(OR(Z134=1, Z134=0),X134&gt;0,X134&lt;20),AND(OR(Z134=1, Z134=0),X134&gt;19,X134&lt;51),AND(Z134&gt;1,Z134&lt;6,X134&gt;0,X134&lt;20)),"Simples",IF(OR(AND(OR(Z134=1, Z134=0),X134&gt;50),AND(Z134&gt;1,Z134&lt;6,X134&gt;19,X134&lt;51),AND(Z134&gt;5,X134&gt;0,X134&lt;20)),"Médio",IF(OR(AND(Z134&gt;1,Z134&lt;6,X134&gt;50),AND(Z134&gt;5,X134&gt;19,X134&lt;51),AND(Z134&gt;5,X134&gt;50)),"Complexo",""))),""))</f>
        <v/>
      </c>
      <c r="AD134" s="77" t="str">
        <f aca="false">IF(AB134="",AC134,IF(AC134="",AB134,""))</f>
        <v/>
      </c>
      <c r="AE134" s="78" t="n">
        <f aca="false">IF(AND(OR(W134="EE",W134="CE"),AD134="Simples"),3, IF(AND(OR(W134="EE",W134="CE"),AD134="Médio"),4, IF(AND(OR(W134="EE",W134="CE"),AD134="Complexo"),6, IF(AND(W134="SE",AD134="Simples"),4, IF(AND(W134="SE",AD134="Médio"),5, IF(AND(W134="SE",AD134="Complexo"),7,0))))))</f>
        <v>0</v>
      </c>
      <c r="AF134" s="78" t="n">
        <f aca="false">IF(AND(W134="ALI",AC134="Simples"),7, IF(AND(W134="ALI",AC134="Médio"),10, IF(AND(W134="ALI",AC134="Complexo"),15, IF(AND(W134="AIE",AC134="Simples"),5, IF(AND(W134="AIE",AC134="Médio"),7, IF(AND(W134="AIE",AC134="Complexo"),10,0))))))</f>
        <v>0</v>
      </c>
      <c r="AG134" s="81" t="n">
        <f aca="false">IF(T134="OK",Q134,( IF(U134&lt;&gt;"Manutenção em interface",IF(U134&lt;&gt;"Desenv., Manutenção e Publicação de Páginas Estáticas",(AE134+AF134)*V134,V134),V134)))</f>
        <v>0</v>
      </c>
      <c r="AH134" s="70"/>
      <c r="AJ134" s="70"/>
      <c r="AL134" s="70"/>
      <c r="AM134" s="70" t="str">
        <f aca="false">IF(AG134=0,"",IF(AG134=Q134,"OK","Divergente"))</f>
        <v/>
      </c>
    </row>
    <row r="135" s="79" customFormat="true" ht="14" hidden="false" customHeight="false" outlineLevel="0" collapsed="false">
      <c r="A135" s="67"/>
      <c r="B135" s="68"/>
      <c r="C135" s="69" t="n">
        <f aca="false">IF(B135&lt;&gt;"",VLOOKUP(B135,'Tipo Projeto'!$A$3:$B$35,2,0),0)</f>
        <v>0</v>
      </c>
      <c r="D135" s="70"/>
      <c r="E135" s="70"/>
      <c r="F135" s="71"/>
      <c r="G135" s="70"/>
      <c r="H135" s="72"/>
      <c r="I135" s="73"/>
      <c r="J135" s="74"/>
      <c r="K135" s="75"/>
      <c r="L135" s="76" t="str">
        <f aca="false">IF(G135="EE",IF(OR(AND(OR(J135=1,J135=0),H135&gt;0,H135&lt;5),AND(OR(J135=1,J135=0),H135&gt;4,H135&lt;16),AND(J135=2,H135&gt;0,H135&lt;5)),"Simples",IF(OR(AND(OR(J135=1,J135=0),H135&gt;15),AND(J135=2,H135&gt;4,H135&lt;16),AND(J135&gt;2,H135&gt;0,H135&lt;5)),"Médio",IF(OR(AND(J135=2,H135&gt;15),AND(J135&gt;2,H135&gt;4,H135&lt;16),AND(J135&gt;2,H135&gt;15)),"Complexo",""))), IF(OR(G135="CE",G135="SE"),IF(OR(AND(OR(J135=1,J135=0),H135&gt;0,H135&lt;6),AND(OR(J135=1,J135=0),H135&gt;5,H135&lt;20),AND(J135&gt;1,J135&lt;4,H135&gt;0,H135&lt;6)),"Simples",IF(OR(AND(OR(J135=1,J135=0),H135&gt;19),AND(J135&gt;1,J135&lt;4,H135&gt;5,H135&lt;20),AND(J135&gt;3,H135&gt;0,H135&lt;6)),"Médio",IF(OR(AND(J135&gt;1,J135&lt;4,H135&gt;19),AND(J135&gt;3,H135&gt;5,H135&lt;20),AND(J135&gt;3,H135&gt;19)),"Complexo",""))),""))</f>
        <v/>
      </c>
      <c r="M135" s="71" t="str">
        <f aca="false">IF(G135="ALI",IF(OR(AND(OR(J135=1,J135=0),H135&gt;0,H135&lt;20),AND(OR(J135=1,J135=0),H135&gt;19,H135&lt;51),AND(J135&gt;1,J135&lt;6,H135&gt;0,H135&lt;20)),"Simples",IF(OR(AND(OR(J135=1,J135=0),H135&gt;50),AND(J135&gt;1,J135&lt;6,H135&gt;19,H135&lt;51),AND(J135&gt;5,H135&gt;0,H135&lt;20)),"Médio",IF(OR(AND(J135&gt;1,J135&lt;6,H135&gt;50),AND(J135&gt;5,H135&gt;19,H135&lt;51),AND(J135&gt;5,H135&gt;50)),"Complexo",""))), IF(G135="AIE",IF(OR(AND(OR(J135=1, J135=0),H135&gt;0,H135&lt;20),AND(OR(J135=1, J135=0),H135&gt;19,H135&lt;51),AND(J135&gt;1,J135&lt;6,H135&gt;0,H135&lt;20)),"Simples",IF(OR(AND(OR(J135=1, J135=0),H135&gt;50),AND(J135&gt;1,J135&lt;6,H135&gt;19,H135&lt;51),AND(J135&gt;5,H135&gt;0,H135&lt;20)),"Médio",IF(OR(AND(J135&gt;1,J135&lt;6,H135&gt;50),AND(J135&gt;5,H135&gt;19,H135&lt;51),AND(J135&gt;5,H135&gt;50)),"Complexo",""))),""))</f>
        <v/>
      </c>
      <c r="N135" s="77" t="str">
        <f aca="false">IF(L135="",M135,IF(M135="",L135,""))</f>
        <v/>
      </c>
      <c r="O135" s="78" t="n">
        <f aca="false">IF(AND(OR(G135="EE",G135="CE"),N135="Simples"),3, IF(AND(OR(G135="EE",G135="CE"),N135="Médio"),4, IF(AND(OR(G135="EE",G135="CE"),N135="Complexo"),6, IF(AND(G135="SE",N135="Simples"),4, IF(AND(G135="SE",N135="Médio"),5, IF(AND(G135="SE",N135="Complexo"),7,0))))))</f>
        <v>0</v>
      </c>
      <c r="P135" s="78" t="n">
        <f aca="false">IF(AND(G135="ALI",M135="Simples"),7, IF(AND(G135="ALI",M135="Médio"),10, IF(AND(G135="ALI",M135="Complexo"),15, IF(AND(G135="AIE",M135="Simples"),5, IF(AND(G135="AIE",M135="Médio"),7, IF(AND(G135="AIE",M135="Complexo"),10,0))))))</f>
        <v>0</v>
      </c>
      <c r="Q135" s="77" t="n">
        <f aca="false">IF(B135&lt;&gt;"Manutenção em interface",IF(B135&lt;&gt;"Desenv., Manutenção e Publicação de Páginas Estáticas",(O135+P135)*C135,C135),C135)</f>
        <v>0</v>
      </c>
      <c r="R135" s="70"/>
      <c r="T135" s="80"/>
      <c r="U135" s="68"/>
      <c r="V135" s="69" t="n">
        <f aca="false">IF(U135&lt;&gt;"",VLOOKUP(U135,'Tipo Projeto'!$A$3:$B$35,2,0),0)</f>
        <v>0</v>
      </c>
      <c r="W135" s="70"/>
      <c r="X135" s="72"/>
      <c r="Y135" s="73"/>
      <c r="Z135" s="74"/>
      <c r="AA135" s="75"/>
      <c r="AB135" s="76" t="str">
        <f aca="false">IF(W135="EE",IF(OR(AND(OR(Z135=1,Z135=0),X135&gt;0,X135&lt;5),AND(OR(Z135=1,Z135=0),X135&gt;4,X135&lt;16),AND(Z135=2,X135&gt;0,X135&lt;5)),"Simples",IF(OR(AND(OR(Z135=1,Z135=0),X135&gt;15),AND(Z135=2,X135&gt;4,X135&lt;16),AND(Z135&gt;2,X135&gt;0,X135&lt;5)),"Médio",IF(OR(AND(Z135=2,X135&gt;15),AND(Z135&gt;2,X135&gt;4,X135&lt;16),AND(Z135&gt;2,X135&gt;15)),"Complexo",""))), IF(OR(W135="CE",W135="SE"),IF(OR(AND(OR(Z135=1,Z135=0),X135&gt;0,X135&lt;6),AND(OR(Z135=1,Z135=0),X135&gt;5,X135&lt;20),AND(Z135&gt;1,Z135&lt;4,X135&gt;0,X135&lt;6)),"Simples",IF(OR(AND(OR(Z135=1,Z135=0),X135&gt;19),AND(Z135&gt;1,Z135&lt;4,X135&gt;5,X135&lt;20),AND(Z135&gt;3,X135&gt;0,X135&lt;6)),"Médio",IF(OR(AND(Z135&gt;1,Z135&lt;4,X135&gt;19),AND(Z135&gt;3,X135&gt;5,X135&lt;20),AND(Z135&gt;3,X135&gt;19)),"Complexo",""))),""))</f>
        <v/>
      </c>
      <c r="AC135" s="71" t="str">
        <f aca="false">IF(W135="ALI",IF(OR(AND(OR(Z135=1,Z135=0),X135&gt;0,X135&lt;20),AND(OR(Z135=1,Z135=0),X135&gt;19,X135&lt;51),AND(Z135&gt;1,Z135&lt;6,X135&gt;0,X135&lt;20)),"Simples",IF(OR(AND(OR(Z135=1,Z135=0),X135&gt;50),AND(Z135&gt;1,Z135&lt;6,X135&gt;19,X135&lt;51),AND(Z135&gt;5,X135&gt;0,X135&lt;20)),"Médio",IF(OR(AND(Z135&gt;1,Z135&lt;6,X135&gt;50),AND(Z135&gt;5,X135&gt;19,X135&lt;51),AND(Z135&gt;5,X135&gt;50)),"Complexo",""))), IF(W135="AIE",IF(OR(AND(OR(Z135=1, Z135=0),X135&gt;0,X135&lt;20),AND(OR(Z135=1, Z135=0),X135&gt;19,X135&lt;51),AND(Z135&gt;1,Z135&lt;6,X135&gt;0,X135&lt;20)),"Simples",IF(OR(AND(OR(Z135=1, Z135=0),X135&gt;50),AND(Z135&gt;1,Z135&lt;6,X135&gt;19,X135&lt;51),AND(Z135&gt;5,X135&gt;0,X135&lt;20)),"Médio",IF(OR(AND(Z135&gt;1,Z135&lt;6,X135&gt;50),AND(Z135&gt;5,X135&gt;19,X135&lt;51),AND(Z135&gt;5,X135&gt;50)),"Complexo",""))),""))</f>
        <v/>
      </c>
      <c r="AD135" s="77" t="str">
        <f aca="false">IF(AB135="",AC135,IF(AC135="",AB135,""))</f>
        <v/>
      </c>
      <c r="AE135" s="78" t="n">
        <f aca="false">IF(AND(OR(W135="EE",W135="CE"),AD135="Simples"),3, IF(AND(OR(W135="EE",W135="CE"),AD135="Médio"),4, IF(AND(OR(W135="EE",W135="CE"),AD135="Complexo"),6, IF(AND(W135="SE",AD135="Simples"),4, IF(AND(W135="SE",AD135="Médio"),5, IF(AND(W135="SE",AD135="Complexo"),7,0))))))</f>
        <v>0</v>
      </c>
      <c r="AF135" s="78" t="n">
        <f aca="false">IF(AND(W135="ALI",AC135="Simples"),7, IF(AND(W135="ALI",AC135="Médio"),10, IF(AND(W135="ALI",AC135="Complexo"),15, IF(AND(W135="AIE",AC135="Simples"),5, IF(AND(W135="AIE",AC135="Médio"),7, IF(AND(W135="AIE",AC135="Complexo"),10,0))))))</f>
        <v>0</v>
      </c>
      <c r="AG135" s="81" t="n">
        <f aca="false">IF(T135="OK",Q135,( IF(U135&lt;&gt;"Manutenção em interface",IF(U135&lt;&gt;"Desenv., Manutenção e Publicação de Páginas Estáticas",(AE135+AF135)*V135,V135),V135)))</f>
        <v>0</v>
      </c>
      <c r="AH135" s="70"/>
      <c r="AJ135" s="70"/>
      <c r="AL135" s="70"/>
      <c r="AM135" s="70" t="str">
        <f aca="false">IF(AG135=0,"",IF(AG135=Q135,"OK","Divergente"))</f>
        <v/>
      </c>
    </row>
    <row r="136" s="79" customFormat="true" ht="14" hidden="false" customHeight="false" outlineLevel="0" collapsed="false">
      <c r="A136" s="67"/>
      <c r="B136" s="68"/>
      <c r="C136" s="69" t="n">
        <f aca="false">IF(B136&lt;&gt;"",VLOOKUP(B136,'Tipo Projeto'!$A$3:$B$35,2,0),0)</f>
        <v>0</v>
      </c>
      <c r="D136" s="70"/>
      <c r="E136" s="70"/>
      <c r="F136" s="71"/>
      <c r="G136" s="70"/>
      <c r="H136" s="72"/>
      <c r="I136" s="73"/>
      <c r="J136" s="74"/>
      <c r="K136" s="75"/>
      <c r="L136" s="76" t="str">
        <f aca="false">IF(G136="EE",IF(OR(AND(OR(J136=1,J136=0),H136&gt;0,H136&lt;5),AND(OR(J136=1,J136=0),H136&gt;4,H136&lt;16),AND(J136=2,H136&gt;0,H136&lt;5)),"Simples",IF(OR(AND(OR(J136=1,J136=0),H136&gt;15),AND(J136=2,H136&gt;4,H136&lt;16),AND(J136&gt;2,H136&gt;0,H136&lt;5)),"Médio",IF(OR(AND(J136=2,H136&gt;15),AND(J136&gt;2,H136&gt;4,H136&lt;16),AND(J136&gt;2,H136&gt;15)),"Complexo",""))), IF(OR(G136="CE",G136="SE"),IF(OR(AND(OR(J136=1,J136=0),H136&gt;0,H136&lt;6),AND(OR(J136=1,J136=0),H136&gt;5,H136&lt;20),AND(J136&gt;1,J136&lt;4,H136&gt;0,H136&lt;6)),"Simples",IF(OR(AND(OR(J136=1,J136=0),H136&gt;19),AND(J136&gt;1,J136&lt;4,H136&gt;5,H136&lt;20),AND(J136&gt;3,H136&gt;0,H136&lt;6)),"Médio",IF(OR(AND(J136&gt;1,J136&lt;4,H136&gt;19),AND(J136&gt;3,H136&gt;5,H136&lt;20),AND(J136&gt;3,H136&gt;19)),"Complexo",""))),""))</f>
        <v/>
      </c>
      <c r="M136" s="71" t="str">
        <f aca="false">IF(G136="ALI",IF(OR(AND(OR(J136=1,J136=0),H136&gt;0,H136&lt;20),AND(OR(J136=1,J136=0),H136&gt;19,H136&lt;51),AND(J136&gt;1,J136&lt;6,H136&gt;0,H136&lt;20)),"Simples",IF(OR(AND(OR(J136=1,J136=0),H136&gt;50),AND(J136&gt;1,J136&lt;6,H136&gt;19,H136&lt;51),AND(J136&gt;5,H136&gt;0,H136&lt;20)),"Médio",IF(OR(AND(J136&gt;1,J136&lt;6,H136&gt;50),AND(J136&gt;5,H136&gt;19,H136&lt;51),AND(J136&gt;5,H136&gt;50)),"Complexo",""))), IF(G136="AIE",IF(OR(AND(OR(J136=1, J136=0),H136&gt;0,H136&lt;20),AND(OR(J136=1, J136=0),H136&gt;19,H136&lt;51),AND(J136&gt;1,J136&lt;6,H136&gt;0,H136&lt;20)),"Simples",IF(OR(AND(OR(J136=1, J136=0),H136&gt;50),AND(J136&gt;1,J136&lt;6,H136&gt;19,H136&lt;51),AND(J136&gt;5,H136&gt;0,H136&lt;20)),"Médio",IF(OR(AND(J136&gt;1,J136&lt;6,H136&gt;50),AND(J136&gt;5,H136&gt;19,H136&lt;51),AND(J136&gt;5,H136&gt;50)),"Complexo",""))),""))</f>
        <v/>
      </c>
      <c r="N136" s="77" t="str">
        <f aca="false">IF(L136="",M136,IF(M136="",L136,""))</f>
        <v/>
      </c>
      <c r="O136" s="78" t="n">
        <f aca="false">IF(AND(OR(G136="EE",G136="CE"),N136="Simples"),3, IF(AND(OR(G136="EE",G136="CE"),N136="Médio"),4, IF(AND(OR(G136="EE",G136="CE"),N136="Complexo"),6, IF(AND(G136="SE",N136="Simples"),4, IF(AND(G136="SE",N136="Médio"),5, IF(AND(G136="SE",N136="Complexo"),7,0))))))</f>
        <v>0</v>
      </c>
      <c r="P136" s="78" t="n">
        <f aca="false">IF(AND(G136="ALI",M136="Simples"),7, IF(AND(G136="ALI",M136="Médio"),10, IF(AND(G136="ALI",M136="Complexo"),15, IF(AND(G136="AIE",M136="Simples"),5, IF(AND(G136="AIE",M136="Médio"),7, IF(AND(G136="AIE",M136="Complexo"),10,0))))))</f>
        <v>0</v>
      </c>
      <c r="Q136" s="77" t="n">
        <f aca="false">IF(B136&lt;&gt;"Manutenção em interface",IF(B136&lt;&gt;"Desenv., Manutenção e Publicação de Páginas Estáticas",(O136+P136)*C136,C136),C136)</f>
        <v>0</v>
      </c>
      <c r="R136" s="70"/>
      <c r="T136" s="80"/>
      <c r="U136" s="68"/>
      <c r="V136" s="69" t="n">
        <f aca="false">IF(U136&lt;&gt;"",VLOOKUP(U136,'Tipo Projeto'!$A$3:$B$35,2,0),0)</f>
        <v>0</v>
      </c>
      <c r="W136" s="70"/>
      <c r="X136" s="72"/>
      <c r="Y136" s="73"/>
      <c r="Z136" s="74"/>
      <c r="AA136" s="75"/>
      <c r="AB136" s="76" t="str">
        <f aca="false">IF(W136="EE",IF(OR(AND(OR(Z136=1,Z136=0),X136&gt;0,X136&lt;5),AND(OR(Z136=1,Z136=0),X136&gt;4,X136&lt;16),AND(Z136=2,X136&gt;0,X136&lt;5)),"Simples",IF(OR(AND(OR(Z136=1,Z136=0),X136&gt;15),AND(Z136=2,X136&gt;4,X136&lt;16),AND(Z136&gt;2,X136&gt;0,X136&lt;5)),"Médio",IF(OR(AND(Z136=2,X136&gt;15),AND(Z136&gt;2,X136&gt;4,X136&lt;16),AND(Z136&gt;2,X136&gt;15)),"Complexo",""))), IF(OR(W136="CE",W136="SE"),IF(OR(AND(OR(Z136=1,Z136=0),X136&gt;0,X136&lt;6),AND(OR(Z136=1,Z136=0),X136&gt;5,X136&lt;20),AND(Z136&gt;1,Z136&lt;4,X136&gt;0,X136&lt;6)),"Simples",IF(OR(AND(OR(Z136=1,Z136=0),X136&gt;19),AND(Z136&gt;1,Z136&lt;4,X136&gt;5,X136&lt;20),AND(Z136&gt;3,X136&gt;0,X136&lt;6)),"Médio",IF(OR(AND(Z136&gt;1,Z136&lt;4,X136&gt;19),AND(Z136&gt;3,X136&gt;5,X136&lt;20),AND(Z136&gt;3,X136&gt;19)),"Complexo",""))),""))</f>
        <v/>
      </c>
      <c r="AC136" s="71" t="str">
        <f aca="false">IF(W136="ALI",IF(OR(AND(OR(Z136=1,Z136=0),X136&gt;0,X136&lt;20),AND(OR(Z136=1,Z136=0),X136&gt;19,X136&lt;51),AND(Z136&gt;1,Z136&lt;6,X136&gt;0,X136&lt;20)),"Simples",IF(OR(AND(OR(Z136=1,Z136=0),X136&gt;50),AND(Z136&gt;1,Z136&lt;6,X136&gt;19,X136&lt;51),AND(Z136&gt;5,X136&gt;0,X136&lt;20)),"Médio",IF(OR(AND(Z136&gt;1,Z136&lt;6,X136&gt;50),AND(Z136&gt;5,X136&gt;19,X136&lt;51),AND(Z136&gt;5,X136&gt;50)),"Complexo",""))), IF(W136="AIE",IF(OR(AND(OR(Z136=1, Z136=0),X136&gt;0,X136&lt;20),AND(OR(Z136=1, Z136=0),X136&gt;19,X136&lt;51),AND(Z136&gt;1,Z136&lt;6,X136&gt;0,X136&lt;20)),"Simples",IF(OR(AND(OR(Z136=1, Z136=0),X136&gt;50),AND(Z136&gt;1,Z136&lt;6,X136&gt;19,X136&lt;51),AND(Z136&gt;5,X136&gt;0,X136&lt;20)),"Médio",IF(OR(AND(Z136&gt;1,Z136&lt;6,X136&gt;50),AND(Z136&gt;5,X136&gt;19,X136&lt;51),AND(Z136&gt;5,X136&gt;50)),"Complexo",""))),""))</f>
        <v/>
      </c>
      <c r="AD136" s="77" t="str">
        <f aca="false">IF(AB136="",AC136,IF(AC136="",AB136,""))</f>
        <v/>
      </c>
      <c r="AE136" s="78" t="n">
        <f aca="false">IF(AND(OR(W136="EE",W136="CE"),AD136="Simples"),3, IF(AND(OR(W136="EE",W136="CE"),AD136="Médio"),4, IF(AND(OR(W136="EE",W136="CE"),AD136="Complexo"),6, IF(AND(W136="SE",AD136="Simples"),4, IF(AND(W136="SE",AD136="Médio"),5, IF(AND(W136="SE",AD136="Complexo"),7,0))))))</f>
        <v>0</v>
      </c>
      <c r="AF136" s="78" t="n">
        <f aca="false">IF(AND(W136="ALI",AC136="Simples"),7, IF(AND(W136="ALI",AC136="Médio"),10, IF(AND(W136="ALI",AC136="Complexo"),15, IF(AND(W136="AIE",AC136="Simples"),5, IF(AND(W136="AIE",AC136="Médio"),7, IF(AND(W136="AIE",AC136="Complexo"),10,0))))))</f>
        <v>0</v>
      </c>
      <c r="AG136" s="81" t="n">
        <f aca="false">IF(T136="OK",Q136,( IF(U136&lt;&gt;"Manutenção em interface",IF(U136&lt;&gt;"Desenv., Manutenção e Publicação de Páginas Estáticas",(AE136+AF136)*V136,V136),V136)))</f>
        <v>0</v>
      </c>
      <c r="AH136" s="70"/>
      <c r="AJ136" s="70"/>
      <c r="AL136" s="70"/>
      <c r="AM136" s="70" t="str">
        <f aca="false">IF(AG136=0,"",IF(AG136=Q136,"OK","Divergente"))</f>
        <v/>
      </c>
    </row>
    <row r="137" s="79" customFormat="true" ht="14" hidden="false" customHeight="false" outlineLevel="0" collapsed="false">
      <c r="A137" s="67"/>
      <c r="B137" s="68"/>
      <c r="C137" s="69" t="n">
        <f aca="false">IF(B137&lt;&gt;"",VLOOKUP(B137,'Tipo Projeto'!$A$3:$B$35,2,0),0)</f>
        <v>0</v>
      </c>
      <c r="D137" s="70"/>
      <c r="E137" s="70"/>
      <c r="F137" s="71"/>
      <c r="G137" s="70"/>
      <c r="H137" s="72"/>
      <c r="I137" s="73"/>
      <c r="J137" s="74"/>
      <c r="K137" s="75"/>
      <c r="L137" s="76" t="str">
        <f aca="false">IF(G137="EE",IF(OR(AND(OR(J137=1,J137=0),H137&gt;0,H137&lt;5),AND(OR(J137=1,J137=0),H137&gt;4,H137&lt;16),AND(J137=2,H137&gt;0,H137&lt;5)),"Simples",IF(OR(AND(OR(J137=1,J137=0),H137&gt;15),AND(J137=2,H137&gt;4,H137&lt;16),AND(J137&gt;2,H137&gt;0,H137&lt;5)),"Médio",IF(OR(AND(J137=2,H137&gt;15),AND(J137&gt;2,H137&gt;4,H137&lt;16),AND(J137&gt;2,H137&gt;15)),"Complexo",""))), IF(OR(G137="CE",G137="SE"),IF(OR(AND(OR(J137=1,J137=0),H137&gt;0,H137&lt;6),AND(OR(J137=1,J137=0),H137&gt;5,H137&lt;20),AND(J137&gt;1,J137&lt;4,H137&gt;0,H137&lt;6)),"Simples",IF(OR(AND(OR(J137=1,J137=0),H137&gt;19),AND(J137&gt;1,J137&lt;4,H137&gt;5,H137&lt;20),AND(J137&gt;3,H137&gt;0,H137&lt;6)),"Médio",IF(OR(AND(J137&gt;1,J137&lt;4,H137&gt;19),AND(J137&gt;3,H137&gt;5,H137&lt;20),AND(J137&gt;3,H137&gt;19)),"Complexo",""))),""))</f>
        <v/>
      </c>
      <c r="M137" s="71" t="str">
        <f aca="false">IF(G137="ALI",IF(OR(AND(OR(J137=1,J137=0),H137&gt;0,H137&lt;20),AND(OR(J137=1,J137=0),H137&gt;19,H137&lt;51),AND(J137&gt;1,J137&lt;6,H137&gt;0,H137&lt;20)),"Simples",IF(OR(AND(OR(J137=1,J137=0),H137&gt;50),AND(J137&gt;1,J137&lt;6,H137&gt;19,H137&lt;51),AND(J137&gt;5,H137&gt;0,H137&lt;20)),"Médio",IF(OR(AND(J137&gt;1,J137&lt;6,H137&gt;50),AND(J137&gt;5,H137&gt;19,H137&lt;51),AND(J137&gt;5,H137&gt;50)),"Complexo",""))), IF(G137="AIE",IF(OR(AND(OR(J137=1, J137=0),H137&gt;0,H137&lt;20),AND(OR(J137=1, J137=0),H137&gt;19,H137&lt;51),AND(J137&gt;1,J137&lt;6,H137&gt;0,H137&lt;20)),"Simples",IF(OR(AND(OR(J137=1, J137=0),H137&gt;50),AND(J137&gt;1,J137&lt;6,H137&gt;19,H137&lt;51),AND(J137&gt;5,H137&gt;0,H137&lt;20)),"Médio",IF(OR(AND(J137&gt;1,J137&lt;6,H137&gt;50),AND(J137&gt;5,H137&gt;19,H137&lt;51),AND(J137&gt;5,H137&gt;50)),"Complexo",""))),""))</f>
        <v/>
      </c>
      <c r="N137" s="77" t="str">
        <f aca="false">IF(L137="",M137,IF(M137="",L137,""))</f>
        <v/>
      </c>
      <c r="O137" s="78" t="n">
        <f aca="false">IF(AND(OR(G137="EE",G137="CE"),N137="Simples"),3, IF(AND(OR(G137="EE",G137="CE"),N137="Médio"),4, IF(AND(OR(G137="EE",G137="CE"),N137="Complexo"),6, IF(AND(G137="SE",N137="Simples"),4, IF(AND(G137="SE",N137="Médio"),5, IF(AND(G137="SE",N137="Complexo"),7,0))))))</f>
        <v>0</v>
      </c>
      <c r="P137" s="78" t="n">
        <f aca="false">IF(AND(G137="ALI",M137="Simples"),7, IF(AND(G137="ALI",M137="Médio"),10, IF(AND(G137="ALI",M137="Complexo"),15, IF(AND(G137="AIE",M137="Simples"),5, IF(AND(G137="AIE",M137="Médio"),7, IF(AND(G137="AIE",M137="Complexo"),10,0))))))</f>
        <v>0</v>
      </c>
      <c r="Q137" s="77" t="n">
        <f aca="false">IF(B137&lt;&gt;"Manutenção em interface",IF(B137&lt;&gt;"Desenv., Manutenção e Publicação de Páginas Estáticas",(O137+P137)*C137,C137),C137)</f>
        <v>0</v>
      </c>
      <c r="R137" s="70"/>
      <c r="T137" s="80"/>
      <c r="U137" s="68"/>
      <c r="V137" s="69" t="n">
        <f aca="false">IF(U137&lt;&gt;"",VLOOKUP(U137,'Tipo Projeto'!$A$3:$B$35,2,0),0)</f>
        <v>0</v>
      </c>
      <c r="W137" s="70"/>
      <c r="X137" s="72"/>
      <c r="Y137" s="73"/>
      <c r="Z137" s="74"/>
      <c r="AA137" s="75"/>
      <c r="AB137" s="76" t="str">
        <f aca="false">IF(W137="EE",IF(OR(AND(OR(Z137=1,Z137=0),X137&gt;0,X137&lt;5),AND(OR(Z137=1,Z137=0),X137&gt;4,X137&lt;16),AND(Z137=2,X137&gt;0,X137&lt;5)),"Simples",IF(OR(AND(OR(Z137=1,Z137=0),X137&gt;15),AND(Z137=2,X137&gt;4,X137&lt;16),AND(Z137&gt;2,X137&gt;0,X137&lt;5)),"Médio",IF(OR(AND(Z137=2,X137&gt;15),AND(Z137&gt;2,X137&gt;4,X137&lt;16),AND(Z137&gt;2,X137&gt;15)),"Complexo",""))), IF(OR(W137="CE",W137="SE"),IF(OR(AND(OR(Z137=1,Z137=0),X137&gt;0,X137&lt;6),AND(OR(Z137=1,Z137=0),X137&gt;5,X137&lt;20),AND(Z137&gt;1,Z137&lt;4,X137&gt;0,X137&lt;6)),"Simples",IF(OR(AND(OR(Z137=1,Z137=0),X137&gt;19),AND(Z137&gt;1,Z137&lt;4,X137&gt;5,X137&lt;20),AND(Z137&gt;3,X137&gt;0,X137&lt;6)),"Médio",IF(OR(AND(Z137&gt;1,Z137&lt;4,X137&gt;19),AND(Z137&gt;3,X137&gt;5,X137&lt;20),AND(Z137&gt;3,X137&gt;19)),"Complexo",""))),""))</f>
        <v/>
      </c>
      <c r="AC137" s="71" t="str">
        <f aca="false">IF(W137="ALI",IF(OR(AND(OR(Z137=1,Z137=0),X137&gt;0,X137&lt;20),AND(OR(Z137=1,Z137=0),X137&gt;19,X137&lt;51),AND(Z137&gt;1,Z137&lt;6,X137&gt;0,X137&lt;20)),"Simples",IF(OR(AND(OR(Z137=1,Z137=0),X137&gt;50),AND(Z137&gt;1,Z137&lt;6,X137&gt;19,X137&lt;51),AND(Z137&gt;5,X137&gt;0,X137&lt;20)),"Médio",IF(OR(AND(Z137&gt;1,Z137&lt;6,X137&gt;50),AND(Z137&gt;5,X137&gt;19,X137&lt;51),AND(Z137&gt;5,X137&gt;50)),"Complexo",""))), IF(W137="AIE",IF(OR(AND(OR(Z137=1, Z137=0),X137&gt;0,X137&lt;20),AND(OR(Z137=1, Z137=0),X137&gt;19,X137&lt;51),AND(Z137&gt;1,Z137&lt;6,X137&gt;0,X137&lt;20)),"Simples",IF(OR(AND(OR(Z137=1, Z137=0),X137&gt;50),AND(Z137&gt;1,Z137&lt;6,X137&gt;19,X137&lt;51),AND(Z137&gt;5,X137&gt;0,X137&lt;20)),"Médio",IF(OR(AND(Z137&gt;1,Z137&lt;6,X137&gt;50),AND(Z137&gt;5,X137&gt;19,X137&lt;51),AND(Z137&gt;5,X137&gt;50)),"Complexo",""))),""))</f>
        <v/>
      </c>
      <c r="AD137" s="77" t="str">
        <f aca="false">IF(AB137="",AC137,IF(AC137="",AB137,""))</f>
        <v/>
      </c>
      <c r="AE137" s="78" t="n">
        <f aca="false">IF(AND(OR(W137="EE",W137="CE"),AD137="Simples"),3, IF(AND(OR(W137="EE",W137="CE"),AD137="Médio"),4, IF(AND(OR(W137="EE",W137="CE"),AD137="Complexo"),6, IF(AND(W137="SE",AD137="Simples"),4, IF(AND(W137="SE",AD137="Médio"),5, IF(AND(W137="SE",AD137="Complexo"),7,0))))))</f>
        <v>0</v>
      </c>
      <c r="AF137" s="78" t="n">
        <f aca="false">IF(AND(W137="ALI",AC137="Simples"),7, IF(AND(W137="ALI",AC137="Médio"),10, IF(AND(W137="ALI",AC137="Complexo"),15, IF(AND(W137="AIE",AC137="Simples"),5, IF(AND(W137="AIE",AC137="Médio"),7, IF(AND(W137="AIE",AC137="Complexo"),10,0))))))</f>
        <v>0</v>
      </c>
      <c r="AG137" s="81" t="n">
        <f aca="false">IF(T137="OK",Q137,( IF(U137&lt;&gt;"Manutenção em interface",IF(U137&lt;&gt;"Desenv., Manutenção e Publicação de Páginas Estáticas",(AE137+AF137)*V137,V137),V137)))</f>
        <v>0</v>
      </c>
      <c r="AH137" s="70"/>
      <c r="AJ137" s="70"/>
      <c r="AL137" s="70"/>
      <c r="AM137" s="70" t="str">
        <f aca="false">IF(AG137=0,"",IF(AG137=Q137,"OK","Divergente"))</f>
        <v/>
      </c>
    </row>
    <row r="138" s="79" customFormat="true" ht="14" hidden="false" customHeight="false" outlineLevel="0" collapsed="false">
      <c r="A138" s="67"/>
      <c r="B138" s="68"/>
      <c r="C138" s="69" t="n">
        <f aca="false">IF(B138&lt;&gt;"",VLOOKUP(B138,'Tipo Projeto'!$A$3:$B$35,2,0),0)</f>
        <v>0</v>
      </c>
      <c r="D138" s="70"/>
      <c r="E138" s="70"/>
      <c r="F138" s="71"/>
      <c r="G138" s="70"/>
      <c r="H138" s="72"/>
      <c r="I138" s="73"/>
      <c r="J138" s="74"/>
      <c r="K138" s="75"/>
      <c r="L138" s="76" t="str">
        <f aca="false">IF(G138="EE",IF(OR(AND(OR(J138=1,J138=0),H138&gt;0,H138&lt;5),AND(OR(J138=1,J138=0),H138&gt;4,H138&lt;16),AND(J138=2,H138&gt;0,H138&lt;5)),"Simples",IF(OR(AND(OR(J138=1,J138=0),H138&gt;15),AND(J138=2,H138&gt;4,H138&lt;16),AND(J138&gt;2,H138&gt;0,H138&lt;5)),"Médio",IF(OR(AND(J138=2,H138&gt;15),AND(J138&gt;2,H138&gt;4,H138&lt;16),AND(J138&gt;2,H138&gt;15)),"Complexo",""))), IF(OR(G138="CE",G138="SE"),IF(OR(AND(OR(J138=1,J138=0),H138&gt;0,H138&lt;6),AND(OR(J138=1,J138=0),H138&gt;5,H138&lt;20),AND(J138&gt;1,J138&lt;4,H138&gt;0,H138&lt;6)),"Simples",IF(OR(AND(OR(J138=1,J138=0),H138&gt;19),AND(J138&gt;1,J138&lt;4,H138&gt;5,H138&lt;20),AND(J138&gt;3,H138&gt;0,H138&lt;6)),"Médio",IF(OR(AND(J138&gt;1,J138&lt;4,H138&gt;19),AND(J138&gt;3,H138&gt;5,H138&lt;20),AND(J138&gt;3,H138&gt;19)),"Complexo",""))),""))</f>
        <v/>
      </c>
      <c r="M138" s="71" t="str">
        <f aca="false">IF(G138="ALI",IF(OR(AND(OR(J138=1,J138=0),H138&gt;0,H138&lt;20),AND(OR(J138=1,J138=0),H138&gt;19,H138&lt;51),AND(J138&gt;1,J138&lt;6,H138&gt;0,H138&lt;20)),"Simples",IF(OR(AND(OR(J138=1,J138=0),H138&gt;50),AND(J138&gt;1,J138&lt;6,H138&gt;19,H138&lt;51),AND(J138&gt;5,H138&gt;0,H138&lt;20)),"Médio",IF(OR(AND(J138&gt;1,J138&lt;6,H138&gt;50),AND(J138&gt;5,H138&gt;19,H138&lt;51),AND(J138&gt;5,H138&gt;50)),"Complexo",""))), IF(G138="AIE",IF(OR(AND(OR(J138=1, J138=0),H138&gt;0,H138&lt;20),AND(OR(J138=1, J138=0),H138&gt;19,H138&lt;51),AND(J138&gt;1,J138&lt;6,H138&gt;0,H138&lt;20)),"Simples",IF(OR(AND(OR(J138=1, J138=0),H138&gt;50),AND(J138&gt;1,J138&lt;6,H138&gt;19,H138&lt;51),AND(J138&gt;5,H138&gt;0,H138&lt;20)),"Médio",IF(OR(AND(J138&gt;1,J138&lt;6,H138&gt;50),AND(J138&gt;5,H138&gt;19,H138&lt;51),AND(J138&gt;5,H138&gt;50)),"Complexo",""))),""))</f>
        <v/>
      </c>
      <c r="N138" s="77" t="str">
        <f aca="false">IF(L138="",M138,IF(M138="",L138,""))</f>
        <v/>
      </c>
      <c r="O138" s="78" t="n">
        <f aca="false">IF(AND(OR(G138="EE",G138="CE"),N138="Simples"),3, IF(AND(OR(G138="EE",G138="CE"),N138="Médio"),4, IF(AND(OR(G138="EE",G138="CE"),N138="Complexo"),6, IF(AND(G138="SE",N138="Simples"),4, IF(AND(G138="SE",N138="Médio"),5, IF(AND(G138="SE",N138="Complexo"),7,0))))))</f>
        <v>0</v>
      </c>
      <c r="P138" s="78" t="n">
        <f aca="false">IF(AND(G138="ALI",M138="Simples"),7, IF(AND(G138="ALI",M138="Médio"),10, IF(AND(G138="ALI",M138="Complexo"),15, IF(AND(G138="AIE",M138="Simples"),5, IF(AND(G138="AIE",M138="Médio"),7, IF(AND(G138="AIE",M138="Complexo"),10,0))))))</f>
        <v>0</v>
      </c>
      <c r="Q138" s="77" t="n">
        <f aca="false">IF(B138&lt;&gt;"Manutenção em interface",IF(B138&lt;&gt;"Desenv., Manutenção e Publicação de Páginas Estáticas",(O138+P138)*C138,C138),C138)</f>
        <v>0</v>
      </c>
      <c r="R138" s="70"/>
      <c r="T138" s="80"/>
      <c r="U138" s="68"/>
      <c r="V138" s="69" t="n">
        <f aca="false">IF(U138&lt;&gt;"",VLOOKUP(U138,'Tipo Projeto'!$A$3:$B$35,2,0),0)</f>
        <v>0</v>
      </c>
      <c r="W138" s="70"/>
      <c r="X138" s="72"/>
      <c r="Y138" s="73"/>
      <c r="Z138" s="74"/>
      <c r="AA138" s="75"/>
      <c r="AB138" s="76" t="str">
        <f aca="false">IF(W138="EE",IF(OR(AND(OR(Z138=1,Z138=0),X138&gt;0,X138&lt;5),AND(OR(Z138=1,Z138=0),X138&gt;4,X138&lt;16),AND(Z138=2,X138&gt;0,X138&lt;5)),"Simples",IF(OR(AND(OR(Z138=1,Z138=0),X138&gt;15),AND(Z138=2,X138&gt;4,X138&lt;16),AND(Z138&gt;2,X138&gt;0,X138&lt;5)),"Médio",IF(OR(AND(Z138=2,X138&gt;15),AND(Z138&gt;2,X138&gt;4,X138&lt;16),AND(Z138&gt;2,X138&gt;15)),"Complexo",""))), IF(OR(W138="CE",W138="SE"),IF(OR(AND(OR(Z138=1,Z138=0),X138&gt;0,X138&lt;6),AND(OR(Z138=1,Z138=0),X138&gt;5,X138&lt;20),AND(Z138&gt;1,Z138&lt;4,X138&gt;0,X138&lt;6)),"Simples",IF(OR(AND(OR(Z138=1,Z138=0),X138&gt;19),AND(Z138&gt;1,Z138&lt;4,X138&gt;5,X138&lt;20),AND(Z138&gt;3,X138&gt;0,X138&lt;6)),"Médio",IF(OR(AND(Z138&gt;1,Z138&lt;4,X138&gt;19),AND(Z138&gt;3,X138&gt;5,X138&lt;20),AND(Z138&gt;3,X138&gt;19)),"Complexo",""))),""))</f>
        <v/>
      </c>
      <c r="AC138" s="71" t="str">
        <f aca="false">IF(W138="ALI",IF(OR(AND(OR(Z138=1,Z138=0),X138&gt;0,X138&lt;20),AND(OR(Z138=1,Z138=0),X138&gt;19,X138&lt;51),AND(Z138&gt;1,Z138&lt;6,X138&gt;0,X138&lt;20)),"Simples",IF(OR(AND(OR(Z138=1,Z138=0),X138&gt;50),AND(Z138&gt;1,Z138&lt;6,X138&gt;19,X138&lt;51),AND(Z138&gt;5,X138&gt;0,X138&lt;20)),"Médio",IF(OR(AND(Z138&gt;1,Z138&lt;6,X138&gt;50),AND(Z138&gt;5,X138&gt;19,X138&lt;51),AND(Z138&gt;5,X138&gt;50)),"Complexo",""))), IF(W138="AIE",IF(OR(AND(OR(Z138=1, Z138=0),X138&gt;0,X138&lt;20),AND(OR(Z138=1, Z138=0),X138&gt;19,X138&lt;51),AND(Z138&gt;1,Z138&lt;6,X138&gt;0,X138&lt;20)),"Simples",IF(OR(AND(OR(Z138=1, Z138=0),X138&gt;50),AND(Z138&gt;1,Z138&lt;6,X138&gt;19,X138&lt;51),AND(Z138&gt;5,X138&gt;0,X138&lt;20)),"Médio",IF(OR(AND(Z138&gt;1,Z138&lt;6,X138&gt;50),AND(Z138&gt;5,X138&gt;19,X138&lt;51),AND(Z138&gt;5,X138&gt;50)),"Complexo",""))),""))</f>
        <v/>
      </c>
      <c r="AD138" s="77" t="str">
        <f aca="false">IF(AB138="",AC138,IF(AC138="",AB138,""))</f>
        <v/>
      </c>
      <c r="AE138" s="78" t="n">
        <f aca="false">IF(AND(OR(W138="EE",W138="CE"),AD138="Simples"),3, IF(AND(OR(W138="EE",W138="CE"),AD138="Médio"),4, IF(AND(OR(W138="EE",W138="CE"),AD138="Complexo"),6, IF(AND(W138="SE",AD138="Simples"),4, IF(AND(W138="SE",AD138="Médio"),5, IF(AND(W138="SE",AD138="Complexo"),7,0))))))</f>
        <v>0</v>
      </c>
      <c r="AF138" s="78" t="n">
        <f aca="false">IF(AND(W138="ALI",AC138="Simples"),7, IF(AND(W138="ALI",AC138="Médio"),10, IF(AND(W138="ALI",AC138="Complexo"),15, IF(AND(W138="AIE",AC138="Simples"),5, IF(AND(W138="AIE",AC138="Médio"),7, IF(AND(W138="AIE",AC138="Complexo"),10,0))))))</f>
        <v>0</v>
      </c>
      <c r="AG138" s="81" t="n">
        <f aca="false">IF(T138="OK",Q138,( IF(U138&lt;&gt;"Manutenção em interface",IF(U138&lt;&gt;"Desenv., Manutenção e Publicação de Páginas Estáticas",(AE138+AF138)*V138,V138),V138)))</f>
        <v>0</v>
      </c>
      <c r="AH138" s="70"/>
      <c r="AJ138" s="70"/>
      <c r="AL138" s="70"/>
      <c r="AM138" s="70" t="str">
        <f aca="false">IF(AG138=0,"",IF(AG138=Q138,"OK","Divergente"))</f>
        <v/>
      </c>
    </row>
    <row r="139" s="79" customFormat="true" ht="14" hidden="false" customHeight="false" outlineLevel="0" collapsed="false">
      <c r="A139" s="67"/>
      <c r="B139" s="68"/>
      <c r="C139" s="69" t="n">
        <f aca="false">IF(B139&lt;&gt;"",VLOOKUP(B139,'Tipo Projeto'!$A$3:$B$35,2,0),0)</f>
        <v>0</v>
      </c>
      <c r="D139" s="70"/>
      <c r="E139" s="70"/>
      <c r="F139" s="71"/>
      <c r="G139" s="70"/>
      <c r="H139" s="72"/>
      <c r="I139" s="73"/>
      <c r="J139" s="74"/>
      <c r="K139" s="75"/>
      <c r="L139" s="76" t="str">
        <f aca="false">IF(G139="EE",IF(OR(AND(OR(J139=1,J139=0),H139&gt;0,H139&lt;5),AND(OR(J139=1,J139=0),H139&gt;4,H139&lt;16),AND(J139=2,H139&gt;0,H139&lt;5)),"Simples",IF(OR(AND(OR(J139=1,J139=0),H139&gt;15),AND(J139=2,H139&gt;4,H139&lt;16),AND(J139&gt;2,H139&gt;0,H139&lt;5)),"Médio",IF(OR(AND(J139=2,H139&gt;15),AND(J139&gt;2,H139&gt;4,H139&lt;16),AND(J139&gt;2,H139&gt;15)),"Complexo",""))), IF(OR(G139="CE",G139="SE"),IF(OR(AND(OR(J139=1,J139=0),H139&gt;0,H139&lt;6),AND(OR(J139=1,J139=0),H139&gt;5,H139&lt;20),AND(J139&gt;1,J139&lt;4,H139&gt;0,H139&lt;6)),"Simples",IF(OR(AND(OR(J139=1,J139=0),H139&gt;19),AND(J139&gt;1,J139&lt;4,H139&gt;5,H139&lt;20),AND(J139&gt;3,H139&gt;0,H139&lt;6)),"Médio",IF(OR(AND(J139&gt;1,J139&lt;4,H139&gt;19),AND(J139&gt;3,H139&gt;5,H139&lt;20),AND(J139&gt;3,H139&gt;19)),"Complexo",""))),""))</f>
        <v/>
      </c>
      <c r="M139" s="71" t="str">
        <f aca="false">IF(G139="ALI",IF(OR(AND(OR(J139=1,J139=0),H139&gt;0,H139&lt;20),AND(OR(J139=1,J139=0),H139&gt;19,H139&lt;51),AND(J139&gt;1,J139&lt;6,H139&gt;0,H139&lt;20)),"Simples",IF(OR(AND(OR(J139=1,J139=0),H139&gt;50),AND(J139&gt;1,J139&lt;6,H139&gt;19,H139&lt;51),AND(J139&gt;5,H139&gt;0,H139&lt;20)),"Médio",IF(OR(AND(J139&gt;1,J139&lt;6,H139&gt;50),AND(J139&gt;5,H139&gt;19,H139&lt;51),AND(J139&gt;5,H139&gt;50)),"Complexo",""))), IF(G139="AIE",IF(OR(AND(OR(J139=1, J139=0),H139&gt;0,H139&lt;20),AND(OR(J139=1, J139=0),H139&gt;19,H139&lt;51),AND(J139&gt;1,J139&lt;6,H139&gt;0,H139&lt;20)),"Simples",IF(OR(AND(OR(J139=1, J139=0),H139&gt;50),AND(J139&gt;1,J139&lt;6,H139&gt;19,H139&lt;51),AND(J139&gt;5,H139&gt;0,H139&lt;20)),"Médio",IF(OR(AND(J139&gt;1,J139&lt;6,H139&gt;50),AND(J139&gt;5,H139&gt;19,H139&lt;51),AND(J139&gt;5,H139&gt;50)),"Complexo",""))),""))</f>
        <v/>
      </c>
      <c r="N139" s="77" t="str">
        <f aca="false">IF(L139="",M139,IF(M139="",L139,""))</f>
        <v/>
      </c>
      <c r="O139" s="78" t="n">
        <f aca="false">IF(AND(OR(G139="EE",G139="CE"),N139="Simples"),3, IF(AND(OR(G139="EE",G139="CE"),N139="Médio"),4, IF(AND(OR(G139="EE",G139="CE"),N139="Complexo"),6, IF(AND(G139="SE",N139="Simples"),4, IF(AND(G139="SE",N139="Médio"),5, IF(AND(G139="SE",N139="Complexo"),7,0))))))</f>
        <v>0</v>
      </c>
      <c r="P139" s="78" t="n">
        <f aca="false">IF(AND(G139="ALI",M139="Simples"),7, IF(AND(G139="ALI",M139="Médio"),10, IF(AND(G139="ALI",M139="Complexo"),15, IF(AND(G139="AIE",M139="Simples"),5, IF(AND(G139="AIE",M139="Médio"),7, IF(AND(G139="AIE",M139="Complexo"),10,0))))))</f>
        <v>0</v>
      </c>
      <c r="Q139" s="77" t="n">
        <f aca="false">IF(B139&lt;&gt;"Manutenção em interface",IF(B139&lt;&gt;"Desenv., Manutenção e Publicação de Páginas Estáticas",(O139+P139)*C139,C139),C139)</f>
        <v>0</v>
      </c>
      <c r="R139" s="70"/>
      <c r="T139" s="80"/>
      <c r="U139" s="68"/>
      <c r="V139" s="69" t="n">
        <f aca="false">IF(U139&lt;&gt;"",VLOOKUP(U139,'Tipo Projeto'!$A$3:$B$35,2,0),0)</f>
        <v>0</v>
      </c>
      <c r="W139" s="70"/>
      <c r="X139" s="72"/>
      <c r="Y139" s="73"/>
      <c r="Z139" s="74"/>
      <c r="AA139" s="75"/>
      <c r="AB139" s="76" t="str">
        <f aca="false">IF(W139="EE",IF(OR(AND(OR(Z139=1,Z139=0),X139&gt;0,X139&lt;5),AND(OR(Z139=1,Z139=0),X139&gt;4,X139&lt;16),AND(Z139=2,X139&gt;0,X139&lt;5)),"Simples",IF(OR(AND(OR(Z139=1,Z139=0),X139&gt;15),AND(Z139=2,X139&gt;4,X139&lt;16),AND(Z139&gt;2,X139&gt;0,X139&lt;5)),"Médio",IF(OR(AND(Z139=2,X139&gt;15),AND(Z139&gt;2,X139&gt;4,X139&lt;16),AND(Z139&gt;2,X139&gt;15)),"Complexo",""))), IF(OR(W139="CE",W139="SE"),IF(OR(AND(OR(Z139=1,Z139=0),X139&gt;0,X139&lt;6),AND(OR(Z139=1,Z139=0),X139&gt;5,X139&lt;20),AND(Z139&gt;1,Z139&lt;4,X139&gt;0,X139&lt;6)),"Simples",IF(OR(AND(OR(Z139=1,Z139=0),X139&gt;19),AND(Z139&gt;1,Z139&lt;4,X139&gt;5,X139&lt;20),AND(Z139&gt;3,X139&gt;0,X139&lt;6)),"Médio",IF(OR(AND(Z139&gt;1,Z139&lt;4,X139&gt;19),AND(Z139&gt;3,X139&gt;5,X139&lt;20),AND(Z139&gt;3,X139&gt;19)),"Complexo",""))),""))</f>
        <v/>
      </c>
      <c r="AC139" s="71" t="str">
        <f aca="false">IF(W139="ALI",IF(OR(AND(OR(Z139=1,Z139=0),X139&gt;0,X139&lt;20),AND(OR(Z139=1,Z139=0),X139&gt;19,X139&lt;51),AND(Z139&gt;1,Z139&lt;6,X139&gt;0,X139&lt;20)),"Simples",IF(OR(AND(OR(Z139=1,Z139=0),X139&gt;50),AND(Z139&gt;1,Z139&lt;6,X139&gt;19,X139&lt;51),AND(Z139&gt;5,X139&gt;0,X139&lt;20)),"Médio",IF(OR(AND(Z139&gt;1,Z139&lt;6,X139&gt;50),AND(Z139&gt;5,X139&gt;19,X139&lt;51),AND(Z139&gt;5,X139&gt;50)),"Complexo",""))), IF(W139="AIE",IF(OR(AND(OR(Z139=1, Z139=0),X139&gt;0,X139&lt;20),AND(OR(Z139=1, Z139=0),X139&gt;19,X139&lt;51),AND(Z139&gt;1,Z139&lt;6,X139&gt;0,X139&lt;20)),"Simples",IF(OR(AND(OR(Z139=1, Z139=0),X139&gt;50),AND(Z139&gt;1,Z139&lt;6,X139&gt;19,X139&lt;51),AND(Z139&gt;5,X139&gt;0,X139&lt;20)),"Médio",IF(OR(AND(Z139&gt;1,Z139&lt;6,X139&gt;50),AND(Z139&gt;5,X139&gt;19,X139&lt;51),AND(Z139&gt;5,X139&gt;50)),"Complexo",""))),""))</f>
        <v/>
      </c>
      <c r="AD139" s="77" t="str">
        <f aca="false">IF(AB139="",AC139,IF(AC139="",AB139,""))</f>
        <v/>
      </c>
      <c r="AE139" s="78" t="n">
        <f aca="false">IF(AND(OR(W139="EE",W139="CE"),AD139="Simples"),3, IF(AND(OR(W139="EE",W139="CE"),AD139="Médio"),4, IF(AND(OR(W139="EE",W139="CE"),AD139="Complexo"),6, IF(AND(W139="SE",AD139="Simples"),4, IF(AND(W139="SE",AD139="Médio"),5, IF(AND(W139="SE",AD139="Complexo"),7,0))))))</f>
        <v>0</v>
      </c>
      <c r="AF139" s="78" t="n">
        <f aca="false">IF(AND(W139="ALI",AC139="Simples"),7, IF(AND(W139="ALI",AC139="Médio"),10, IF(AND(W139="ALI",AC139="Complexo"),15, IF(AND(W139="AIE",AC139="Simples"),5, IF(AND(W139="AIE",AC139="Médio"),7, IF(AND(W139="AIE",AC139="Complexo"),10,0))))))</f>
        <v>0</v>
      </c>
      <c r="AG139" s="81" t="n">
        <f aca="false">IF(T139="OK",Q139,( IF(U139&lt;&gt;"Manutenção em interface",IF(U139&lt;&gt;"Desenv., Manutenção e Publicação de Páginas Estáticas",(AE139+AF139)*V139,V139),V139)))</f>
        <v>0</v>
      </c>
      <c r="AH139" s="70"/>
      <c r="AJ139" s="70"/>
      <c r="AL139" s="70"/>
      <c r="AM139" s="70" t="str">
        <f aca="false">IF(AG139=0,"",IF(AG139=Q139,"OK","Divergente"))</f>
        <v/>
      </c>
    </row>
    <row r="140" s="79" customFormat="true" ht="14" hidden="false" customHeight="false" outlineLevel="0" collapsed="false">
      <c r="A140" s="67"/>
      <c r="B140" s="68"/>
      <c r="C140" s="69" t="n">
        <f aca="false">IF(B140&lt;&gt;"",VLOOKUP(B140,'Tipo Projeto'!$A$3:$B$35,2,0),0)</f>
        <v>0</v>
      </c>
      <c r="D140" s="70"/>
      <c r="E140" s="70"/>
      <c r="F140" s="71"/>
      <c r="G140" s="70"/>
      <c r="H140" s="72"/>
      <c r="I140" s="73"/>
      <c r="J140" s="74"/>
      <c r="K140" s="75"/>
      <c r="L140" s="76" t="str">
        <f aca="false">IF(G140="EE",IF(OR(AND(OR(J140=1,J140=0),H140&gt;0,H140&lt;5),AND(OR(J140=1,J140=0),H140&gt;4,H140&lt;16),AND(J140=2,H140&gt;0,H140&lt;5)),"Simples",IF(OR(AND(OR(J140=1,J140=0),H140&gt;15),AND(J140=2,H140&gt;4,H140&lt;16),AND(J140&gt;2,H140&gt;0,H140&lt;5)),"Médio",IF(OR(AND(J140=2,H140&gt;15),AND(J140&gt;2,H140&gt;4,H140&lt;16),AND(J140&gt;2,H140&gt;15)),"Complexo",""))), IF(OR(G140="CE",G140="SE"),IF(OR(AND(OR(J140=1,J140=0),H140&gt;0,H140&lt;6),AND(OR(J140=1,J140=0),H140&gt;5,H140&lt;20),AND(J140&gt;1,J140&lt;4,H140&gt;0,H140&lt;6)),"Simples",IF(OR(AND(OR(J140=1,J140=0),H140&gt;19),AND(J140&gt;1,J140&lt;4,H140&gt;5,H140&lt;20),AND(J140&gt;3,H140&gt;0,H140&lt;6)),"Médio",IF(OR(AND(J140&gt;1,J140&lt;4,H140&gt;19),AND(J140&gt;3,H140&gt;5,H140&lt;20),AND(J140&gt;3,H140&gt;19)),"Complexo",""))),""))</f>
        <v/>
      </c>
      <c r="M140" s="71" t="str">
        <f aca="false">IF(G140="ALI",IF(OR(AND(OR(J140=1,J140=0),H140&gt;0,H140&lt;20),AND(OR(J140=1,J140=0),H140&gt;19,H140&lt;51),AND(J140&gt;1,J140&lt;6,H140&gt;0,H140&lt;20)),"Simples",IF(OR(AND(OR(J140=1,J140=0),H140&gt;50),AND(J140&gt;1,J140&lt;6,H140&gt;19,H140&lt;51),AND(J140&gt;5,H140&gt;0,H140&lt;20)),"Médio",IF(OR(AND(J140&gt;1,J140&lt;6,H140&gt;50),AND(J140&gt;5,H140&gt;19,H140&lt;51),AND(J140&gt;5,H140&gt;50)),"Complexo",""))), IF(G140="AIE",IF(OR(AND(OR(J140=1, J140=0),H140&gt;0,H140&lt;20),AND(OR(J140=1, J140=0),H140&gt;19,H140&lt;51),AND(J140&gt;1,J140&lt;6,H140&gt;0,H140&lt;20)),"Simples",IF(OR(AND(OR(J140=1, J140=0),H140&gt;50),AND(J140&gt;1,J140&lt;6,H140&gt;19,H140&lt;51),AND(J140&gt;5,H140&gt;0,H140&lt;20)),"Médio",IF(OR(AND(J140&gt;1,J140&lt;6,H140&gt;50),AND(J140&gt;5,H140&gt;19,H140&lt;51),AND(J140&gt;5,H140&gt;50)),"Complexo",""))),""))</f>
        <v/>
      </c>
      <c r="N140" s="77" t="str">
        <f aca="false">IF(L140="",M140,IF(M140="",L140,""))</f>
        <v/>
      </c>
      <c r="O140" s="78" t="n">
        <f aca="false">IF(AND(OR(G140="EE",G140="CE"),N140="Simples"),3, IF(AND(OR(G140="EE",G140="CE"),N140="Médio"),4, IF(AND(OR(G140="EE",G140="CE"),N140="Complexo"),6, IF(AND(G140="SE",N140="Simples"),4, IF(AND(G140="SE",N140="Médio"),5, IF(AND(G140="SE",N140="Complexo"),7,0))))))</f>
        <v>0</v>
      </c>
      <c r="P140" s="78" t="n">
        <f aca="false">IF(AND(G140="ALI",M140="Simples"),7, IF(AND(G140="ALI",M140="Médio"),10, IF(AND(G140="ALI",M140="Complexo"),15, IF(AND(G140="AIE",M140="Simples"),5, IF(AND(G140="AIE",M140="Médio"),7, IF(AND(G140="AIE",M140="Complexo"),10,0))))))</f>
        <v>0</v>
      </c>
      <c r="Q140" s="77" t="n">
        <f aca="false">IF(B140&lt;&gt;"Manutenção em interface",IF(B140&lt;&gt;"Desenv., Manutenção e Publicação de Páginas Estáticas",(O140+P140)*C140,C140),C140)</f>
        <v>0</v>
      </c>
      <c r="R140" s="70"/>
      <c r="T140" s="80"/>
      <c r="U140" s="68"/>
      <c r="V140" s="69" t="n">
        <f aca="false">IF(U140&lt;&gt;"",VLOOKUP(U140,'Tipo Projeto'!$A$3:$B$35,2,0),0)</f>
        <v>0</v>
      </c>
      <c r="W140" s="70"/>
      <c r="X140" s="72"/>
      <c r="Y140" s="73"/>
      <c r="Z140" s="74"/>
      <c r="AA140" s="75"/>
      <c r="AB140" s="76" t="str">
        <f aca="false">IF(W140="EE",IF(OR(AND(OR(Z140=1,Z140=0),X140&gt;0,X140&lt;5),AND(OR(Z140=1,Z140=0),X140&gt;4,X140&lt;16),AND(Z140=2,X140&gt;0,X140&lt;5)),"Simples",IF(OR(AND(OR(Z140=1,Z140=0),X140&gt;15),AND(Z140=2,X140&gt;4,X140&lt;16),AND(Z140&gt;2,X140&gt;0,X140&lt;5)),"Médio",IF(OR(AND(Z140=2,X140&gt;15),AND(Z140&gt;2,X140&gt;4,X140&lt;16),AND(Z140&gt;2,X140&gt;15)),"Complexo",""))), IF(OR(W140="CE",W140="SE"),IF(OR(AND(OR(Z140=1,Z140=0),X140&gt;0,X140&lt;6),AND(OR(Z140=1,Z140=0),X140&gt;5,X140&lt;20),AND(Z140&gt;1,Z140&lt;4,X140&gt;0,X140&lt;6)),"Simples",IF(OR(AND(OR(Z140=1,Z140=0),X140&gt;19),AND(Z140&gt;1,Z140&lt;4,X140&gt;5,X140&lt;20),AND(Z140&gt;3,X140&gt;0,X140&lt;6)),"Médio",IF(OR(AND(Z140&gt;1,Z140&lt;4,X140&gt;19),AND(Z140&gt;3,X140&gt;5,X140&lt;20),AND(Z140&gt;3,X140&gt;19)),"Complexo",""))),""))</f>
        <v/>
      </c>
      <c r="AC140" s="71" t="str">
        <f aca="false">IF(W140="ALI",IF(OR(AND(OR(Z140=1,Z140=0),X140&gt;0,X140&lt;20),AND(OR(Z140=1,Z140=0),X140&gt;19,X140&lt;51),AND(Z140&gt;1,Z140&lt;6,X140&gt;0,X140&lt;20)),"Simples",IF(OR(AND(OR(Z140=1,Z140=0),X140&gt;50),AND(Z140&gt;1,Z140&lt;6,X140&gt;19,X140&lt;51),AND(Z140&gt;5,X140&gt;0,X140&lt;20)),"Médio",IF(OR(AND(Z140&gt;1,Z140&lt;6,X140&gt;50),AND(Z140&gt;5,X140&gt;19,X140&lt;51),AND(Z140&gt;5,X140&gt;50)),"Complexo",""))), IF(W140="AIE",IF(OR(AND(OR(Z140=1, Z140=0),X140&gt;0,X140&lt;20),AND(OR(Z140=1, Z140=0),X140&gt;19,X140&lt;51),AND(Z140&gt;1,Z140&lt;6,X140&gt;0,X140&lt;20)),"Simples",IF(OR(AND(OR(Z140=1, Z140=0),X140&gt;50),AND(Z140&gt;1,Z140&lt;6,X140&gt;19,X140&lt;51),AND(Z140&gt;5,X140&gt;0,X140&lt;20)),"Médio",IF(OR(AND(Z140&gt;1,Z140&lt;6,X140&gt;50),AND(Z140&gt;5,X140&gt;19,X140&lt;51),AND(Z140&gt;5,X140&gt;50)),"Complexo",""))),""))</f>
        <v/>
      </c>
      <c r="AD140" s="77" t="str">
        <f aca="false">IF(AB140="",AC140,IF(AC140="",AB140,""))</f>
        <v/>
      </c>
      <c r="AE140" s="78" t="n">
        <f aca="false">IF(AND(OR(W140="EE",W140="CE"),AD140="Simples"),3, IF(AND(OR(W140="EE",W140="CE"),AD140="Médio"),4, IF(AND(OR(W140="EE",W140="CE"),AD140="Complexo"),6, IF(AND(W140="SE",AD140="Simples"),4, IF(AND(W140="SE",AD140="Médio"),5, IF(AND(W140="SE",AD140="Complexo"),7,0))))))</f>
        <v>0</v>
      </c>
      <c r="AF140" s="78" t="n">
        <f aca="false">IF(AND(W140="ALI",AC140="Simples"),7, IF(AND(W140="ALI",AC140="Médio"),10, IF(AND(W140="ALI",AC140="Complexo"),15, IF(AND(W140="AIE",AC140="Simples"),5, IF(AND(W140="AIE",AC140="Médio"),7, IF(AND(W140="AIE",AC140="Complexo"),10,0))))))</f>
        <v>0</v>
      </c>
      <c r="AG140" s="81" t="n">
        <f aca="false">IF(T140="OK",Q140,( IF(U140&lt;&gt;"Manutenção em interface",IF(U140&lt;&gt;"Desenv., Manutenção e Publicação de Páginas Estáticas",(AE140+AF140)*V140,V140),V140)))</f>
        <v>0</v>
      </c>
      <c r="AH140" s="70"/>
      <c r="AJ140" s="70"/>
      <c r="AL140" s="70"/>
      <c r="AM140" s="70" t="str">
        <f aca="false">IF(AG140=0,"",IF(AG140=Q140,"OK","Divergente"))</f>
        <v/>
      </c>
    </row>
    <row r="141" s="79" customFormat="true" ht="14" hidden="false" customHeight="false" outlineLevel="0" collapsed="false">
      <c r="A141" s="67"/>
      <c r="B141" s="68"/>
      <c r="C141" s="69" t="n">
        <f aca="false">IF(B141&lt;&gt;"",VLOOKUP(B141,'Tipo Projeto'!$A$3:$B$35,2,0),0)</f>
        <v>0</v>
      </c>
      <c r="D141" s="70"/>
      <c r="E141" s="70"/>
      <c r="F141" s="71"/>
      <c r="G141" s="70"/>
      <c r="H141" s="72"/>
      <c r="I141" s="73"/>
      <c r="J141" s="74"/>
      <c r="K141" s="75"/>
      <c r="L141" s="76" t="str">
        <f aca="false">IF(G141="EE",IF(OR(AND(OR(J141=1,J141=0),H141&gt;0,H141&lt;5),AND(OR(J141=1,J141=0),H141&gt;4,H141&lt;16),AND(J141=2,H141&gt;0,H141&lt;5)),"Simples",IF(OR(AND(OR(J141=1,J141=0),H141&gt;15),AND(J141=2,H141&gt;4,H141&lt;16),AND(J141&gt;2,H141&gt;0,H141&lt;5)),"Médio",IF(OR(AND(J141=2,H141&gt;15),AND(J141&gt;2,H141&gt;4,H141&lt;16),AND(J141&gt;2,H141&gt;15)),"Complexo",""))), IF(OR(G141="CE",G141="SE"),IF(OR(AND(OR(J141=1,J141=0),H141&gt;0,H141&lt;6),AND(OR(J141=1,J141=0),H141&gt;5,H141&lt;20),AND(J141&gt;1,J141&lt;4,H141&gt;0,H141&lt;6)),"Simples",IF(OR(AND(OR(J141=1,J141=0),H141&gt;19),AND(J141&gt;1,J141&lt;4,H141&gt;5,H141&lt;20),AND(J141&gt;3,H141&gt;0,H141&lt;6)),"Médio",IF(OR(AND(J141&gt;1,J141&lt;4,H141&gt;19),AND(J141&gt;3,H141&gt;5,H141&lt;20),AND(J141&gt;3,H141&gt;19)),"Complexo",""))),""))</f>
        <v/>
      </c>
      <c r="M141" s="71" t="str">
        <f aca="false">IF(G141="ALI",IF(OR(AND(OR(J141=1,J141=0),H141&gt;0,H141&lt;20),AND(OR(J141=1,J141=0),H141&gt;19,H141&lt;51),AND(J141&gt;1,J141&lt;6,H141&gt;0,H141&lt;20)),"Simples",IF(OR(AND(OR(J141=1,J141=0),H141&gt;50),AND(J141&gt;1,J141&lt;6,H141&gt;19,H141&lt;51),AND(J141&gt;5,H141&gt;0,H141&lt;20)),"Médio",IF(OR(AND(J141&gt;1,J141&lt;6,H141&gt;50),AND(J141&gt;5,H141&gt;19,H141&lt;51),AND(J141&gt;5,H141&gt;50)),"Complexo",""))), IF(G141="AIE",IF(OR(AND(OR(J141=1, J141=0),H141&gt;0,H141&lt;20),AND(OR(J141=1, J141=0),H141&gt;19,H141&lt;51),AND(J141&gt;1,J141&lt;6,H141&gt;0,H141&lt;20)),"Simples",IF(OR(AND(OR(J141=1, J141=0),H141&gt;50),AND(J141&gt;1,J141&lt;6,H141&gt;19,H141&lt;51),AND(J141&gt;5,H141&gt;0,H141&lt;20)),"Médio",IF(OR(AND(J141&gt;1,J141&lt;6,H141&gt;50),AND(J141&gt;5,H141&gt;19,H141&lt;51),AND(J141&gt;5,H141&gt;50)),"Complexo",""))),""))</f>
        <v/>
      </c>
      <c r="N141" s="77" t="str">
        <f aca="false">IF(L141="",M141,IF(M141="",L141,""))</f>
        <v/>
      </c>
      <c r="O141" s="78" t="n">
        <f aca="false">IF(AND(OR(G141="EE",G141="CE"),N141="Simples"),3, IF(AND(OR(G141="EE",G141="CE"),N141="Médio"),4, IF(AND(OR(G141="EE",G141="CE"),N141="Complexo"),6, IF(AND(G141="SE",N141="Simples"),4, IF(AND(G141="SE",N141="Médio"),5, IF(AND(G141="SE",N141="Complexo"),7,0))))))</f>
        <v>0</v>
      </c>
      <c r="P141" s="78" t="n">
        <f aca="false">IF(AND(G141="ALI",M141="Simples"),7, IF(AND(G141="ALI",M141="Médio"),10, IF(AND(G141="ALI",M141="Complexo"),15, IF(AND(G141="AIE",M141="Simples"),5, IF(AND(G141="AIE",M141="Médio"),7, IF(AND(G141="AIE",M141="Complexo"),10,0))))))</f>
        <v>0</v>
      </c>
      <c r="Q141" s="77" t="n">
        <f aca="false">IF(B141&lt;&gt;"Manutenção em interface",IF(B141&lt;&gt;"Desenv., Manutenção e Publicação de Páginas Estáticas",(O141+P141)*C141,C141),C141)</f>
        <v>0</v>
      </c>
      <c r="R141" s="70"/>
      <c r="T141" s="80"/>
      <c r="U141" s="68"/>
      <c r="V141" s="69" t="n">
        <f aca="false">IF(U141&lt;&gt;"",VLOOKUP(U141,'Tipo Projeto'!$A$3:$B$35,2,0),0)</f>
        <v>0</v>
      </c>
      <c r="W141" s="70"/>
      <c r="X141" s="72"/>
      <c r="Y141" s="73"/>
      <c r="Z141" s="74"/>
      <c r="AA141" s="75"/>
      <c r="AB141" s="76" t="str">
        <f aca="false">IF(W141="EE",IF(OR(AND(OR(Z141=1,Z141=0),X141&gt;0,X141&lt;5),AND(OR(Z141=1,Z141=0),X141&gt;4,X141&lt;16),AND(Z141=2,X141&gt;0,X141&lt;5)),"Simples",IF(OR(AND(OR(Z141=1,Z141=0),X141&gt;15),AND(Z141=2,X141&gt;4,X141&lt;16),AND(Z141&gt;2,X141&gt;0,X141&lt;5)),"Médio",IF(OR(AND(Z141=2,X141&gt;15),AND(Z141&gt;2,X141&gt;4,X141&lt;16),AND(Z141&gt;2,X141&gt;15)),"Complexo",""))), IF(OR(W141="CE",W141="SE"),IF(OR(AND(OR(Z141=1,Z141=0),X141&gt;0,X141&lt;6),AND(OR(Z141=1,Z141=0),X141&gt;5,X141&lt;20),AND(Z141&gt;1,Z141&lt;4,X141&gt;0,X141&lt;6)),"Simples",IF(OR(AND(OR(Z141=1,Z141=0),X141&gt;19),AND(Z141&gt;1,Z141&lt;4,X141&gt;5,X141&lt;20),AND(Z141&gt;3,X141&gt;0,X141&lt;6)),"Médio",IF(OR(AND(Z141&gt;1,Z141&lt;4,X141&gt;19),AND(Z141&gt;3,X141&gt;5,X141&lt;20),AND(Z141&gt;3,X141&gt;19)),"Complexo",""))),""))</f>
        <v/>
      </c>
      <c r="AC141" s="71" t="str">
        <f aca="false">IF(W141="ALI",IF(OR(AND(OR(Z141=1,Z141=0),X141&gt;0,X141&lt;20),AND(OR(Z141=1,Z141=0),X141&gt;19,X141&lt;51),AND(Z141&gt;1,Z141&lt;6,X141&gt;0,X141&lt;20)),"Simples",IF(OR(AND(OR(Z141=1,Z141=0),X141&gt;50),AND(Z141&gt;1,Z141&lt;6,X141&gt;19,X141&lt;51),AND(Z141&gt;5,X141&gt;0,X141&lt;20)),"Médio",IF(OR(AND(Z141&gt;1,Z141&lt;6,X141&gt;50),AND(Z141&gt;5,X141&gt;19,X141&lt;51),AND(Z141&gt;5,X141&gt;50)),"Complexo",""))), IF(W141="AIE",IF(OR(AND(OR(Z141=1, Z141=0),X141&gt;0,X141&lt;20),AND(OR(Z141=1, Z141=0),X141&gt;19,X141&lt;51),AND(Z141&gt;1,Z141&lt;6,X141&gt;0,X141&lt;20)),"Simples",IF(OR(AND(OR(Z141=1, Z141=0),X141&gt;50),AND(Z141&gt;1,Z141&lt;6,X141&gt;19,X141&lt;51),AND(Z141&gt;5,X141&gt;0,X141&lt;20)),"Médio",IF(OR(AND(Z141&gt;1,Z141&lt;6,X141&gt;50),AND(Z141&gt;5,X141&gt;19,X141&lt;51),AND(Z141&gt;5,X141&gt;50)),"Complexo",""))),""))</f>
        <v/>
      </c>
      <c r="AD141" s="77" t="str">
        <f aca="false">IF(AB141="",AC141,IF(AC141="",AB141,""))</f>
        <v/>
      </c>
      <c r="AE141" s="78" t="n">
        <f aca="false">IF(AND(OR(W141="EE",W141="CE"),AD141="Simples"),3, IF(AND(OR(W141="EE",W141="CE"),AD141="Médio"),4, IF(AND(OR(W141="EE",W141="CE"),AD141="Complexo"),6, IF(AND(W141="SE",AD141="Simples"),4, IF(AND(W141="SE",AD141="Médio"),5, IF(AND(W141="SE",AD141="Complexo"),7,0))))))</f>
        <v>0</v>
      </c>
      <c r="AF141" s="78" t="n">
        <f aca="false">IF(AND(W141="ALI",AC141="Simples"),7, IF(AND(W141="ALI",AC141="Médio"),10, IF(AND(W141="ALI",AC141="Complexo"),15, IF(AND(W141="AIE",AC141="Simples"),5, IF(AND(W141="AIE",AC141="Médio"),7, IF(AND(W141="AIE",AC141="Complexo"),10,0))))))</f>
        <v>0</v>
      </c>
      <c r="AG141" s="81" t="n">
        <f aca="false">IF(T141="OK",Q141,( IF(U141&lt;&gt;"Manutenção em interface",IF(U141&lt;&gt;"Desenv., Manutenção e Publicação de Páginas Estáticas",(AE141+AF141)*V141,V141),V141)))</f>
        <v>0</v>
      </c>
      <c r="AH141" s="70"/>
      <c r="AJ141" s="70"/>
      <c r="AL141" s="70"/>
      <c r="AM141" s="70" t="str">
        <f aca="false">IF(AG141=0,"",IF(AG141=Q141,"OK","Divergente"))</f>
        <v/>
      </c>
    </row>
    <row r="142" s="79" customFormat="true" ht="14" hidden="false" customHeight="false" outlineLevel="0" collapsed="false">
      <c r="A142" s="67"/>
      <c r="B142" s="68"/>
      <c r="C142" s="69" t="n">
        <f aca="false">IF(B142&lt;&gt;"",VLOOKUP(B142,'Tipo Projeto'!$A$3:$B$35,2,0),0)</f>
        <v>0</v>
      </c>
      <c r="D142" s="70"/>
      <c r="E142" s="70"/>
      <c r="F142" s="71"/>
      <c r="G142" s="70"/>
      <c r="H142" s="72"/>
      <c r="I142" s="73"/>
      <c r="J142" s="74"/>
      <c r="K142" s="75"/>
      <c r="L142" s="76" t="str">
        <f aca="false">IF(G142="EE",IF(OR(AND(OR(J142=1,J142=0),H142&gt;0,H142&lt;5),AND(OR(J142=1,J142=0),H142&gt;4,H142&lt;16),AND(J142=2,H142&gt;0,H142&lt;5)),"Simples",IF(OR(AND(OR(J142=1,J142=0),H142&gt;15),AND(J142=2,H142&gt;4,H142&lt;16),AND(J142&gt;2,H142&gt;0,H142&lt;5)),"Médio",IF(OR(AND(J142=2,H142&gt;15),AND(J142&gt;2,H142&gt;4,H142&lt;16),AND(J142&gt;2,H142&gt;15)),"Complexo",""))), IF(OR(G142="CE",G142="SE"),IF(OR(AND(OR(J142=1,J142=0),H142&gt;0,H142&lt;6),AND(OR(J142=1,J142=0),H142&gt;5,H142&lt;20),AND(J142&gt;1,J142&lt;4,H142&gt;0,H142&lt;6)),"Simples",IF(OR(AND(OR(J142=1,J142=0),H142&gt;19),AND(J142&gt;1,J142&lt;4,H142&gt;5,H142&lt;20),AND(J142&gt;3,H142&gt;0,H142&lt;6)),"Médio",IF(OR(AND(J142&gt;1,J142&lt;4,H142&gt;19),AND(J142&gt;3,H142&gt;5,H142&lt;20),AND(J142&gt;3,H142&gt;19)),"Complexo",""))),""))</f>
        <v/>
      </c>
      <c r="M142" s="71" t="str">
        <f aca="false">IF(G142="ALI",IF(OR(AND(OR(J142=1,J142=0),H142&gt;0,H142&lt;20),AND(OR(J142=1,J142=0),H142&gt;19,H142&lt;51),AND(J142&gt;1,J142&lt;6,H142&gt;0,H142&lt;20)),"Simples",IF(OR(AND(OR(J142=1,J142=0),H142&gt;50),AND(J142&gt;1,J142&lt;6,H142&gt;19,H142&lt;51),AND(J142&gt;5,H142&gt;0,H142&lt;20)),"Médio",IF(OR(AND(J142&gt;1,J142&lt;6,H142&gt;50),AND(J142&gt;5,H142&gt;19,H142&lt;51),AND(J142&gt;5,H142&gt;50)),"Complexo",""))), IF(G142="AIE",IF(OR(AND(OR(J142=1, J142=0),H142&gt;0,H142&lt;20),AND(OR(J142=1, J142=0),H142&gt;19,H142&lt;51),AND(J142&gt;1,J142&lt;6,H142&gt;0,H142&lt;20)),"Simples",IF(OR(AND(OR(J142=1, J142=0),H142&gt;50),AND(J142&gt;1,J142&lt;6,H142&gt;19,H142&lt;51),AND(J142&gt;5,H142&gt;0,H142&lt;20)),"Médio",IF(OR(AND(J142&gt;1,J142&lt;6,H142&gt;50),AND(J142&gt;5,H142&gt;19,H142&lt;51),AND(J142&gt;5,H142&gt;50)),"Complexo",""))),""))</f>
        <v/>
      </c>
      <c r="N142" s="77" t="str">
        <f aca="false">IF(L142="",M142,IF(M142="",L142,""))</f>
        <v/>
      </c>
      <c r="O142" s="78" t="n">
        <f aca="false">IF(AND(OR(G142="EE",G142="CE"),N142="Simples"),3, IF(AND(OR(G142="EE",G142="CE"),N142="Médio"),4, IF(AND(OR(G142="EE",G142="CE"),N142="Complexo"),6, IF(AND(G142="SE",N142="Simples"),4, IF(AND(G142="SE",N142="Médio"),5, IF(AND(G142="SE",N142="Complexo"),7,0))))))</f>
        <v>0</v>
      </c>
      <c r="P142" s="78" t="n">
        <f aca="false">IF(AND(G142="ALI",M142="Simples"),7, IF(AND(G142="ALI",M142="Médio"),10, IF(AND(G142="ALI",M142="Complexo"),15, IF(AND(G142="AIE",M142="Simples"),5, IF(AND(G142="AIE",M142="Médio"),7, IF(AND(G142="AIE",M142="Complexo"),10,0))))))</f>
        <v>0</v>
      </c>
      <c r="Q142" s="77" t="n">
        <f aca="false">IF(B142&lt;&gt;"Manutenção em interface",IF(B142&lt;&gt;"Desenv., Manutenção e Publicação de Páginas Estáticas",(O142+P142)*C142,C142),C142)</f>
        <v>0</v>
      </c>
      <c r="R142" s="70"/>
      <c r="T142" s="80"/>
      <c r="U142" s="68"/>
      <c r="V142" s="69" t="n">
        <f aca="false">IF(U142&lt;&gt;"",VLOOKUP(U142,'Tipo Projeto'!$A$3:$B$35,2,0),0)</f>
        <v>0</v>
      </c>
      <c r="W142" s="70"/>
      <c r="X142" s="72"/>
      <c r="Y142" s="73"/>
      <c r="Z142" s="74"/>
      <c r="AA142" s="75"/>
      <c r="AB142" s="76" t="str">
        <f aca="false">IF(W142="EE",IF(OR(AND(OR(Z142=1,Z142=0),X142&gt;0,X142&lt;5),AND(OR(Z142=1,Z142=0),X142&gt;4,X142&lt;16),AND(Z142=2,X142&gt;0,X142&lt;5)),"Simples",IF(OR(AND(OR(Z142=1,Z142=0),X142&gt;15),AND(Z142=2,X142&gt;4,X142&lt;16),AND(Z142&gt;2,X142&gt;0,X142&lt;5)),"Médio",IF(OR(AND(Z142=2,X142&gt;15),AND(Z142&gt;2,X142&gt;4,X142&lt;16),AND(Z142&gt;2,X142&gt;15)),"Complexo",""))), IF(OR(W142="CE",W142="SE"),IF(OR(AND(OR(Z142=1,Z142=0),X142&gt;0,X142&lt;6),AND(OR(Z142=1,Z142=0),X142&gt;5,X142&lt;20),AND(Z142&gt;1,Z142&lt;4,X142&gt;0,X142&lt;6)),"Simples",IF(OR(AND(OR(Z142=1,Z142=0),X142&gt;19),AND(Z142&gt;1,Z142&lt;4,X142&gt;5,X142&lt;20),AND(Z142&gt;3,X142&gt;0,X142&lt;6)),"Médio",IF(OR(AND(Z142&gt;1,Z142&lt;4,X142&gt;19),AND(Z142&gt;3,X142&gt;5,X142&lt;20),AND(Z142&gt;3,X142&gt;19)),"Complexo",""))),""))</f>
        <v/>
      </c>
      <c r="AC142" s="71" t="str">
        <f aca="false">IF(W142="ALI",IF(OR(AND(OR(Z142=1,Z142=0),X142&gt;0,X142&lt;20),AND(OR(Z142=1,Z142=0),X142&gt;19,X142&lt;51),AND(Z142&gt;1,Z142&lt;6,X142&gt;0,X142&lt;20)),"Simples",IF(OR(AND(OR(Z142=1,Z142=0),X142&gt;50),AND(Z142&gt;1,Z142&lt;6,X142&gt;19,X142&lt;51),AND(Z142&gt;5,X142&gt;0,X142&lt;20)),"Médio",IF(OR(AND(Z142&gt;1,Z142&lt;6,X142&gt;50),AND(Z142&gt;5,X142&gt;19,X142&lt;51),AND(Z142&gt;5,X142&gt;50)),"Complexo",""))), IF(W142="AIE",IF(OR(AND(OR(Z142=1, Z142=0),X142&gt;0,X142&lt;20),AND(OR(Z142=1, Z142=0),X142&gt;19,X142&lt;51),AND(Z142&gt;1,Z142&lt;6,X142&gt;0,X142&lt;20)),"Simples",IF(OR(AND(OR(Z142=1, Z142=0),X142&gt;50),AND(Z142&gt;1,Z142&lt;6,X142&gt;19,X142&lt;51),AND(Z142&gt;5,X142&gt;0,X142&lt;20)),"Médio",IF(OR(AND(Z142&gt;1,Z142&lt;6,X142&gt;50),AND(Z142&gt;5,X142&gt;19,X142&lt;51),AND(Z142&gt;5,X142&gt;50)),"Complexo",""))),""))</f>
        <v/>
      </c>
      <c r="AD142" s="77" t="str">
        <f aca="false">IF(AB142="",AC142,IF(AC142="",AB142,""))</f>
        <v/>
      </c>
      <c r="AE142" s="78" t="n">
        <f aca="false">IF(AND(OR(W142="EE",W142="CE"),AD142="Simples"),3, IF(AND(OR(W142="EE",W142="CE"),AD142="Médio"),4, IF(AND(OR(W142="EE",W142="CE"),AD142="Complexo"),6, IF(AND(W142="SE",AD142="Simples"),4, IF(AND(W142="SE",AD142="Médio"),5, IF(AND(W142="SE",AD142="Complexo"),7,0))))))</f>
        <v>0</v>
      </c>
      <c r="AF142" s="78" t="n">
        <f aca="false">IF(AND(W142="ALI",AC142="Simples"),7, IF(AND(W142="ALI",AC142="Médio"),10, IF(AND(W142="ALI",AC142="Complexo"),15, IF(AND(W142="AIE",AC142="Simples"),5, IF(AND(W142="AIE",AC142="Médio"),7, IF(AND(W142="AIE",AC142="Complexo"),10,0))))))</f>
        <v>0</v>
      </c>
      <c r="AG142" s="81" t="n">
        <f aca="false">IF(T142="OK",Q142,( IF(U142&lt;&gt;"Manutenção em interface",IF(U142&lt;&gt;"Desenv., Manutenção e Publicação de Páginas Estáticas",(AE142+AF142)*V142,V142),V142)))</f>
        <v>0</v>
      </c>
      <c r="AH142" s="70"/>
      <c r="AJ142" s="70"/>
      <c r="AL142" s="70"/>
      <c r="AM142" s="70" t="str">
        <f aca="false">IF(AG142=0,"",IF(AG142=Q142,"OK","Divergente"))</f>
        <v/>
      </c>
    </row>
    <row r="143" s="79" customFormat="true" ht="14" hidden="false" customHeight="false" outlineLevel="0" collapsed="false">
      <c r="A143" s="67"/>
      <c r="B143" s="68"/>
      <c r="C143" s="69" t="n">
        <f aca="false">IF(B143&lt;&gt;"",VLOOKUP(B143,'Tipo Projeto'!$A$3:$B$35,2,0),0)</f>
        <v>0</v>
      </c>
      <c r="D143" s="70"/>
      <c r="E143" s="70"/>
      <c r="F143" s="71"/>
      <c r="G143" s="70"/>
      <c r="H143" s="72"/>
      <c r="I143" s="73"/>
      <c r="J143" s="74"/>
      <c r="K143" s="75"/>
      <c r="L143" s="76" t="str">
        <f aca="false">IF(G143="EE",IF(OR(AND(OR(J143=1,J143=0),H143&gt;0,H143&lt;5),AND(OR(J143=1,J143=0),H143&gt;4,H143&lt;16),AND(J143=2,H143&gt;0,H143&lt;5)),"Simples",IF(OR(AND(OR(J143=1,J143=0),H143&gt;15),AND(J143=2,H143&gt;4,H143&lt;16),AND(J143&gt;2,H143&gt;0,H143&lt;5)),"Médio",IF(OR(AND(J143=2,H143&gt;15),AND(J143&gt;2,H143&gt;4,H143&lt;16),AND(J143&gt;2,H143&gt;15)),"Complexo",""))), IF(OR(G143="CE",G143="SE"),IF(OR(AND(OR(J143=1,J143=0),H143&gt;0,H143&lt;6),AND(OR(J143=1,J143=0),H143&gt;5,H143&lt;20),AND(J143&gt;1,J143&lt;4,H143&gt;0,H143&lt;6)),"Simples",IF(OR(AND(OR(J143=1,J143=0),H143&gt;19),AND(J143&gt;1,J143&lt;4,H143&gt;5,H143&lt;20),AND(J143&gt;3,H143&gt;0,H143&lt;6)),"Médio",IF(OR(AND(J143&gt;1,J143&lt;4,H143&gt;19),AND(J143&gt;3,H143&gt;5,H143&lt;20),AND(J143&gt;3,H143&gt;19)),"Complexo",""))),""))</f>
        <v/>
      </c>
      <c r="M143" s="71" t="str">
        <f aca="false">IF(G143="ALI",IF(OR(AND(OR(J143=1,J143=0),H143&gt;0,H143&lt;20),AND(OR(J143=1,J143=0),H143&gt;19,H143&lt;51),AND(J143&gt;1,J143&lt;6,H143&gt;0,H143&lt;20)),"Simples",IF(OR(AND(OR(J143=1,J143=0),H143&gt;50),AND(J143&gt;1,J143&lt;6,H143&gt;19,H143&lt;51),AND(J143&gt;5,H143&gt;0,H143&lt;20)),"Médio",IF(OR(AND(J143&gt;1,J143&lt;6,H143&gt;50),AND(J143&gt;5,H143&gt;19,H143&lt;51),AND(J143&gt;5,H143&gt;50)),"Complexo",""))), IF(G143="AIE",IF(OR(AND(OR(J143=1, J143=0),H143&gt;0,H143&lt;20),AND(OR(J143=1, J143=0),H143&gt;19,H143&lt;51),AND(J143&gt;1,J143&lt;6,H143&gt;0,H143&lt;20)),"Simples",IF(OR(AND(OR(J143=1, J143=0),H143&gt;50),AND(J143&gt;1,J143&lt;6,H143&gt;19,H143&lt;51),AND(J143&gt;5,H143&gt;0,H143&lt;20)),"Médio",IF(OR(AND(J143&gt;1,J143&lt;6,H143&gt;50),AND(J143&gt;5,H143&gt;19,H143&lt;51),AND(J143&gt;5,H143&gt;50)),"Complexo",""))),""))</f>
        <v/>
      </c>
      <c r="N143" s="77" t="str">
        <f aca="false">IF(L143="",M143,IF(M143="",L143,""))</f>
        <v/>
      </c>
      <c r="O143" s="78" t="n">
        <f aca="false">IF(AND(OR(G143="EE",G143="CE"),N143="Simples"),3, IF(AND(OR(G143="EE",G143="CE"),N143="Médio"),4, IF(AND(OR(G143="EE",G143="CE"),N143="Complexo"),6, IF(AND(G143="SE",N143="Simples"),4, IF(AND(G143="SE",N143="Médio"),5, IF(AND(G143="SE",N143="Complexo"),7,0))))))</f>
        <v>0</v>
      </c>
      <c r="P143" s="78" t="n">
        <f aca="false">IF(AND(G143="ALI",M143="Simples"),7, IF(AND(G143="ALI",M143="Médio"),10, IF(AND(G143="ALI",M143="Complexo"),15, IF(AND(G143="AIE",M143="Simples"),5, IF(AND(G143="AIE",M143="Médio"),7, IF(AND(G143="AIE",M143="Complexo"),10,0))))))</f>
        <v>0</v>
      </c>
      <c r="Q143" s="77" t="n">
        <f aca="false">IF(B143&lt;&gt;"Manutenção em interface",IF(B143&lt;&gt;"Desenv., Manutenção e Publicação de Páginas Estáticas",(O143+P143)*C143,C143),C143)</f>
        <v>0</v>
      </c>
      <c r="R143" s="70"/>
      <c r="T143" s="80"/>
      <c r="U143" s="68"/>
      <c r="V143" s="69" t="n">
        <f aca="false">IF(U143&lt;&gt;"",VLOOKUP(U143,'Tipo Projeto'!$A$3:$B$35,2,0),0)</f>
        <v>0</v>
      </c>
      <c r="W143" s="70"/>
      <c r="X143" s="72"/>
      <c r="Y143" s="73"/>
      <c r="Z143" s="74"/>
      <c r="AA143" s="75"/>
      <c r="AB143" s="76" t="str">
        <f aca="false">IF(W143="EE",IF(OR(AND(OR(Z143=1,Z143=0),X143&gt;0,X143&lt;5),AND(OR(Z143=1,Z143=0),X143&gt;4,X143&lt;16),AND(Z143=2,X143&gt;0,X143&lt;5)),"Simples",IF(OR(AND(OR(Z143=1,Z143=0),X143&gt;15),AND(Z143=2,X143&gt;4,X143&lt;16),AND(Z143&gt;2,X143&gt;0,X143&lt;5)),"Médio",IF(OR(AND(Z143=2,X143&gt;15),AND(Z143&gt;2,X143&gt;4,X143&lt;16),AND(Z143&gt;2,X143&gt;15)),"Complexo",""))), IF(OR(W143="CE",W143="SE"),IF(OR(AND(OR(Z143=1,Z143=0),X143&gt;0,X143&lt;6),AND(OR(Z143=1,Z143=0),X143&gt;5,X143&lt;20),AND(Z143&gt;1,Z143&lt;4,X143&gt;0,X143&lt;6)),"Simples",IF(OR(AND(OR(Z143=1,Z143=0),X143&gt;19),AND(Z143&gt;1,Z143&lt;4,X143&gt;5,X143&lt;20),AND(Z143&gt;3,X143&gt;0,X143&lt;6)),"Médio",IF(OR(AND(Z143&gt;1,Z143&lt;4,X143&gt;19),AND(Z143&gt;3,X143&gt;5,X143&lt;20),AND(Z143&gt;3,X143&gt;19)),"Complexo",""))),""))</f>
        <v/>
      </c>
      <c r="AC143" s="71" t="str">
        <f aca="false">IF(W143="ALI",IF(OR(AND(OR(Z143=1,Z143=0),X143&gt;0,X143&lt;20),AND(OR(Z143=1,Z143=0),X143&gt;19,X143&lt;51),AND(Z143&gt;1,Z143&lt;6,X143&gt;0,X143&lt;20)),"Simples",IF(OR(AND(OR(Z143=1,Z143=0),X143&gt;50),AND(Z143&gt;1,Z143&lt;6,X143&gt;19,X143&lt;51),AND(Z143&gt;5,X143&gt;0,X143&lt;20)),"Médio",IF(OR(AND(Z143&gt;1,Z143&lt;6,X143&gt;50),AND(Z143&gt;5,X143&gt;19,X143&lt;51),AND(Z143&gt;5,X143&gt;50)),"Complexo",""))), IF(W143="AIE",IF(OR(AND(OR(Z143=1, Z143=0),X143&gt;0,X143&lt;20),AND(OR(Z143=1, Z143=0),X143&gt;19,X143&lt;51),AND(Z143&gt;1,Z143&lt;6,X143&gt;0,X143&lt;20)),"Simples",IF(OR(AND(OR(Z143=1, Z143=0),X143&gt;50),AND(Z143&gt;1,Z143&lt;6,X143&gt;19,X143&lt;51),AND(Z143&gt;5,X143&gt;0,X143&lt;20)),"Médio",IF(OR(AND(Z143&gt;1,Z143&lt;6,X143&gt;50),AND(Z143&gt;5,X143&gt;19,X143&lt;51),AND(Z143&gt;5,X143&gt;50)),"Complexo",""))),""))</f>
        <v/>
      </c>
      <c r="AD143" s="77" t="str">
        <f aca="false">IF(AB143="",AC143,IF(AC143="",AB143,""))</f>
        <v/>
      </c>
      <c r="AE143" s="78" t="n">
        <f aca="false">IF(AND(OR(W143="EE",W143="CE"),AD143="Simples"),3, IF(AND(OR(W143="EE",W143="CE"),AD143="Médio"),4, IF(AND(OR(W143="EE",W143="CE"),AD143="Complexo"),6, IF(AND(W143="SE",AD143="Simples"),4, IF(AND(W143="SE",AD143="Médio"),5, IF(AND(W143="SE",AD143="Complexo"),7,0))))))</f>
        <v>0</v>
      </c>
      <c r="AF143" s="78" t="n">
        <f aca="false">IF(AND(W143="ALI",AC143="Simples"),7, IF(AND(W143="ALI",AC143="Médio"),10, IF(AND(W143="ALI",AC143="Complexo"),15, IF(AND(W143="AIE",AC143="Simples"),5, IF(AND(W143="AIE",AC143="Médio"),7, IF(AND(W143="AIE",AC143="Complexo"),10,0))))))</f>
        <v>0</v>
      </c>
      <c r="AG143" s="81" t="n">
        <f aca="false">IF(T143="OK",Q143,( IF(U143&lt;&gt;"Manutenção em interface",IF(U143&lt;&gt;"Desenv., Manutenção e Publicação de Páginas Estáticas",(AE143+AF143)*V143,V143),V143)))</f>
        <v>0</v>
      </c>
      <c r="AH143" s="70"/>
      <c r="AJ143" s="70"/>
      <c r="AL143" s="70"/>
      <c r="AM143" s="70" t="str">
        <f aca="false">IF(AG143=0,"",IF(AG143=Q143,"OK","Divergente"))</f>
        <v/>
      </c>
    </row>
    <row r="144" s="79" customFormat="true" ht="14" hidden="false" customHeight="false" outlineLevel="0" collapsed="false">
      <c r="A144" s="67"/>
      <c r="B144" s="68"/>
      <c r="C144" s="69" t="n">
        <f aca="false">IF(B144&lt;&gt;"",VLOOKUP(B144,'Tipo Projeto'!$A$3:$B$35,2,0),0)</f>
        <v>0</v>
      </c>
      <c r="D144" s="70"/>
      <c r="E144" s="70"/>
      <c r="F144" s="71"/>
      <c r="G144" s="70"/>
      <c r="H144" s="72"/>
      <c r="I144" s="73"/>
      <c r="J144" s="74"/>
      <c r="K144" s="75"/>
      <c r="L144" s="76" t="str">
        <f aca="false">IF(G144="EE",IF(OR(AND(OR(J144=1,J144=0),H144&gt;0,H144&lt;5),AND(OR(J144=1,J144=0),H144&gt;4,H144&lt;16),AND(J144=2,H144&gt;0,H144&lt;5)),"Simples",IF(OR(AND(OR(J144=1,J144=0),H144&gt;15),AND(J144=2,H144&gt;4,H144&lt;16),AND(J144&gt;2,H144&gt;0,H144&lt;5)),"Médio",IF(OR(AND(J144=2,H144&gt;15),AND(J144&gt;2,H144&gt;4,H144&lt;16),AND(J144&gt;2,H144&gt;15)),"Complexo",""))), IF(OR(G144="CE",G144="SE"),IF(OR(AND(OR(J144=1,J144=0),H144&gt;0,H144&lt;6),AND(OR(J144=1,J144=0),H144&gt;5,H144&lt;20),AND(J144&gt;1,J144&lt;4,H144&gt;0,H144&lt;6)),"Simples",IF(OR(AND(OR(J144=1,J144=0),H144&gt;19),AND(J144&gt;1,J144&lt;4,H144&gt;5,H144&lt;20),AND(J144&gt;3,H144&gt;0,H144&lt;6)),"Médio",IF(OR(AND(J144&gt;1,J144&lt;4,H144&gt;19),AND(J144&gt;3,H144&gt;5,H144&lt;20),AND(J144&gt;3,H144&gt;19)),"Complexo",""))),""))</f>
        <v/>
      </c>
      <c r="M144" s="71" t="str">
        <f aca="false">IF(G144="ALI",IF(OR(AND(OR(J144=1,J144=0),H144&gt;0,H144&lt;20),AND(OR(J144=1,J144=0),H144&gt;19,H144&lt;51),AND(J144&gt;1,J144&lt;6,H144&gt;0,H144&lt;20)),"Simples",IF(OR(AND(OR(J144=1,J144=0),H144&gt;50),AND(J144&gt;1,J144&lt;6,H144&gt;19,H144&lt;51),AND(J144&gt;5,H144&gt;0,H144&lt;20)),"Médio",IF(OR(AND(J144&gt;1,J144&lt;6,H144&gt;50),AND(J144&gt;5,H144&gt;19,H144&lt;51),AND(J144&gt;5,H144&gt;50)),"Complexo",""))), IF(G144="AIE",IF(OR(AND(OR(J144=1, J144=0),H144&gt;0,H144&lt;20),AND(OR(J144=1, J144=0),H144&gt;19,H144&lt;51),AND(J144&gt;1,J144&lt;6,H144&gt;0,H144&lt;20)),"Simples",IF(OR(AND(OR(J144=1, J144=0),H144&gt;50),AND(J144&gt;1,J144&lt;6,H144&gt;19,H144&lt;51),AND(J144&gt;5,H144&gt;0,H144&lt;20)),"Médio",IF(OR(AND(J144&gt;1,J144&lt;6,H144&gt;50),AND(J144&gt;5,H144&gt;19,H144&lt;51),AND(J144&gt;5,H144&gt;50)),"Complexo",""))),""))</f>
        <v/>
      </c>
      <c r="N144" s="77" t="str">
        <f aca="false">IF(L144="",M144,IF(M144="",L144,""))</f>
        <v/>
      </c>
      <c r="O144" s="78" t="n">
        <f aca="false">IF(AND(OR(G144="EE",G144="CE"),N144="Simples"),3, IF(AND(OR(G144="EE",G144="CE"),N144="Médio"),4, IF(AND(OR(G144="EE",G144="CE"),N144="Complexo"),6, IF(AND(G144="SE",N144="Simples"),4, IF(AND(G144="SE",N144="Médio"),5, IF(AND(G144="SE",N144="Complexo"),7,0))))))</f>
        <v>0</v>
      </c>
      <c r="P144" s="78" t="n">
        <f aca="false">IF(AND(G144="ALI",M144="Simples"),7, IF(AND(G144="ALI",M144="Médio"),10, IF(AND(G144="ALI",M144="Complexo"),15, IF(AND(G144="AIE",M144="Simples"),5, IF(AND(G144="AIE",M144="Médio"),7, IF(AND(G144="AIE",M144="Complexo"),10,0))))))</f>
        <v>0</v>
      </c>
      <c r="Q144" s="77" t="n">
        <f aca="false">IF(B144&lt;&gt;"Manutenção em interface",IF(B144&lt;&gt;"Desenv., Manutenção e Publicação de Páginas Estáticas",(O144+P144)*C144,C144),C144)</f>
        <v>0</v>
      </c>
      <c r="R144" s="70"/>
      <c r="T144" s="80"/>
      <c r="U144" s="68"/>
      <c r="V144" s="69" t="n">
        <f aca="false">IF(U144&lt;&gt;"",VLOOKUP(U144,'Tipo Projeto'!$A$3:$B$35,2,0),0)</f>
        <v>0</v>
      </c>
      <c r="W144" s="70"/>
      <c r="X144" s="72"/>
      <c r="Y144" s="73"/>
      <c r="Z144" s="74"/>
      <c r="AA144" s="75"/>
      <c r="AB144" s="76" t="str">
        <f aca="false">IF(W144="EE",IF(OR(AND(OR(Z144=1,Z144=0),X144&gt;0,X144&lt;5),AND(OR(Z144=1,Z144=0),X144&gt;4,X144&lt;16),AND(Z144=2,X144&gt;0,X144&lt;5)),"Simples",IF(OR(AND(OR(Z144=1,Z144=0),X144&gt;15),AND(Z144=2,X144&gt;4,X144&lt;16),AND(Z144&gt;2,X144&gt;0,X144&lt;5)),"Médio",IF(OR(AND(Z144=2,X144&gt;15),AND(Z144&gt;2,X144&gt;4,X144&lt;16),AND(Z144&gt;2,X144&gt;15)),"Complexo",""))), IF(OR(W144="CE",W144="SE"),IF(OR(AND(OR(Z144=1,Z144=0),X144&gt;0,X144&lt;6),AND(OR(Z144=1,Z144=0),X144&gt;5,X144&lt;20),AND(Z144&gt;1,Z144&lt;4,X144&gt;0,X144&lt;6)),"Simples",IF(OR(AND(OR(Z144=1,Z144=0),X144&gt;19),AND(Z144&gt;1,Z144&lt;4,X144&gt;5,X144&lt;20),AND(Z144&gt;3,X144&gt;0,X144&lt;6)),"Médio",IF(OR(AND(Z144&gt;1,Z144&lt;4,X144&gt;19),AND(Z144&gt;3,X144&gt;5,X144&lt;20),AND(Z144&gt;3,X144&gt;19)),"Complexo",""))),""))</f>
        <v/>
      </c>
      <c r="AC144" s="71" t="str">
        <f aca="false">IF(W144="ALI",IF(OR(AND(OR(Z144=1,Z144=0),X144&gt;0,X144&lt;20),AND(OR(Z144=1,Z144=0),X144&gt;19,X144&lt;51),AND(Z144&gt;1,Z144&lt;6,X144&gt;0,X144&lt;20)),"Simples",IF(OR(AND(OR(Z144=1,Z144=0),X144&gt;50),AND(Z144&gt;1,Z144&lt;6,X144&gt;19,X144&lt;51),AND(Z144&gt;5,X144&gt;0,X144&lt;20)),"Médio",IF(OR(AND(Z144&gt;1,Z144&lt;6,X144&gt;50),AND(Z144&gt;5,X144&gt;19,X144&lt;51),AND(Z144&gt;5,X144&gt;50)),"Complexo",""))), IF(W144="AIE",IF(OR(AND(OR(Z144=1, Z144=0),X144&gt;0,X144&lt;20),AND(OR(Z144=1, Z144=0),X144&gt;19,X144&lt;51),AND(Z144&gt;1,Z144&lt;6,X144&gt;0,X144&lt;20)),"Simples",IF(OR(AND(OR(Z144=1, Z144=0),X144&gt;50),AND(Z144&gt;1,Z144&lt;6,X144&gt;19,X144&lt;51),AND(Z144&gt;5,X144&gt;0,X144&lt;20)),"Médio",IF(OR(AND(Z144&gt;1,Z144&lt;6,X144&gt;50),AND(Z144&gt;5,X144&gt;19,X144&lt;51),AND(Z144&gt;5,X144&gt;50)),"Complexo",""))),""))</f>
        <v/>
      </c>
      <c r="AD144" s="77" t="str">
        <f aca="false">IF(AB144="",AC144,IF(AC144="",AB144,""))</f>
        <v/>
      </c>
      <c r="AE144" s="78" t="n">
        <f aca="false">IF(AND(OR(W144="EE",W144="CE"),AD144="Simples"),3, IF(AND(OR(W144="EE",W144="CE"),AD144="Médio"),4, IF(AND(OR(W144="EE",W144="CE"),AD144="Complexo"),6, IF(AND(W144="SE",AD144="Simples"),4, IF(AND(W144="SE",AD144="Médio"),5, IF(AND(W144="SE",AD144="Complexo"),7,0))))))</f>
        <v>0</v>
      </c>
      <c r="AF144" s="78" t="n">
        <f aca="false">IF(AND(W144="ALI",AC144="Simples"),7, IF(AND(W144="ALI",AC144="Médio"),10, IF(AND(W144="ALI",AC144="Complexo"),15, IF(AND(W144="AIE",AC144="Simples"),5, IF(AND(W144="AIE",AC144="Médio"),7, IF(AND(W144="AIE",AC144="Complexo"),10,0))))))</f>
        <v>0</v>
      </c>
      <c r="AG144" s="81" t="n">
        <f aca="false">IF(T144="OK",Q144,( IF(U144&lt;&gt;"Manutenção em interface",IF(U144&lt;&gt;"Desenv., Manutenção e Publicação de Páginas Estáticas",(AE144+AF144)*V144,V144),V144)))</f>
        <v>0</v>
      </c>
      <c r="AH144" s="70"/>
      <c r="AJ144" s="70"/>
      <c r="AL144" s="70"/>
      <c r="AM144" s="70" t="str">
        <f aca="false">IF(AG144=0,"",IF(AG144=Q144,"OK","Divergente"))</f>
        <v/>
      </c>
    </row>
    <row r="145" s="79" customFormat="true" ht="14" hidden="false" customHeight="false" outlineLevel="0" collapsed="false">
      <c r="A145" s="67"/>
      <c r="B145" s="68"/>
      <c r="C145" s="69" t="n">
        <f aca="false">IF(B145&lt;&gt;"",VLOOKUP(B145,'Tipo Projeto'!$A$3:$B$35,2,0),0)</f>
        <v>0</v>
      </c>
      <c r="D145" s="70"/>
      <c r="E145" s="70"/>
      <c r="F145" s="71"/>
      <c r="G145" s="70"/>
      <c r="H145" s="72"/>
      <c r="I145" s="73"/>
      <c r="J145" s="74"/>
      <c r="K145" s="75"/>
      <c r="L145" s="76" t="str">
        <f aca="false">IF(G145="EE",IF(OR(AND(OR(J145=1,J145=0),H145&gt;0,H145&lt;5),AND(OR(J145=1,J145=0),H145&gt;4,H145&lt;16),AND(J145=2,H145&gt;0,H145&lt;5)),"Simples",IF(OR(AND(OR(J145=1,J145=0),H145&gt;15),AND(J145=2,H145&gt;4,H145&lt;16),AND(J145&gt;2,H145&gt;0,H145&lt;5)),"Médio",IF(OR(AND(J145=2,H145&gt;15),AND(J145&gt;2,H145&gt;4,H145&lt;16),AND(J145&gt;2,H145&gt;15)),"Complexo",""))), IF(OR(G145="CE",G145="SE"),IF(OR(AND(OR(J145=1,J145=0),H145&gt;0,H145&lt;6),AND(OR(J145=1,J145=0),H145&gt;5,H145&lt;20),AND(J145&gt;1,J145&lt;4,H145&gt;0,H145&lt;6)),"Simples",IF(OR(AND(OR(J145=1,J145=0),H145&gt;19),AND(J145&gt;1,J145&lt;4,H145&gt;5,H145&lt;20),AND(J145&gt;3,H145&gt;0,H145&lt;6)),"Médio",IF(OR(AND(J145&gt;1,J145&lt;4,H145&gt;19),AND(J145&gt;3,H145&gt;5,H145&lt;20),AND(J145&gt;3,H145&gt;19)),"Complexo",""))),""))</f>
        <v/>
      </c>
      <c r="M145" s="71" t="str">
        <f aca="false">IF(G145="ALI",IF(OR(AND(OR(J145=1,J145=0),H145&gt;0,H145&lt;20),AND(OR(J145=1,J145=0),H145&gt;19,H145&lt;51),AND(J145&gt;1,J145&lt;6,H145&gt;0,H145&lt;20)),"Simples",IF(OR(AND(OR(J145=1,J145=0),H145&gt;50),AND(J145&gt;1,J145&lt;6,H145&gt;19,H145&lt;51),AND(J145&gt;5,H145&gt;0,H145&lt;20)),"Médio",IF(OR(AND(J145&gt;1,J145&lt;6,H145&gt;50),AND(J145&gt;5,H145&gt;19,H145&lt;51),AND(J145&gt;5,H145&gt;50)),"Complexo",""))), IF(G145="AIE",IF(OR(AND(OR(J145=1, J145=0),H145&gt;0,H145&lt;20),AND(OR(J145=1, J145=0),H145&gt;19,H145&lt;51),AND(J145&gt;1,J145&lt;6,H145&gt;0,H145&lt;20)),"Simples",IF(OR(AND(OR(J145=1, J145=0),H145&gt;50),AND(J145&gt;1,J145&lt;6,H145&gt;19,H145&lt;51),AND(J145&gt;5,H145&gt;0,H145&lt;20)),"Médio",IF(OR(AND(J145&gt;1,J145&lt;6,H145&gt;50),AND(J145&gt;5,H145&gt;19,H145&lt;51),AND(J145&gt;5,H145&gt;50)),"Complexo",""))),""))</f>
        <v/>
      </c>
      <c r="N145" s="77" t="str">
        <f aca="false">IF(L145="",M145,IF(M145="",L145,""))</f>
        <v/>
      </c>
      <c r="O145" s="78" t="n">
        <f aca="false">IF(AND(OR(G145="EE",G145="CE"),N145="Simples"),3, IF(AND(OR(G145="EE",G145="CE"),N145="Médio"),4, IF(AND(OR(G145="EE",G145="CE"),N145="Complexo"),6, IF(AND(G145="SE",N145="Simples"),4, IF(AND(G145="SE",N145="Médio"),5, IF(AND(G145="SE",N145="Complexo"),7,0))))))</f>
        <v>0</v>
      </c>
      <c r="P145" s="78" t="n">
        <f aca="false">IF(AND(G145="ALI",M145="Simples"),7, IF(AND(G145="ALI",M145="Médio"),10, IF(AND(G145="ALI",M145="Complexo"),15, IF(AND(G145="AIE",M145="Simples"),5, IF(AND(G145="AIE",M145="Médio"),7, IF(AND(G145="AIE",M145="Complexo"),10,0))))))</f>
        <v>0</v>
      </c>
      <c r="Q145" s="77" t="n">
        <f aca="false">IF(B145&lt;&gt;"Manutenção em interface",IF(B145&lt;&gt;"Desenv., Manutenção e Publicação de Páginas Estáticas",(O145+P145)*C145,C145),C145)</f>
        <v>0</v>
      </c>
      <c r="R145" s="70"/>
      <c r="T145" s="80"/>
      <c r="U145" s="68"/>
      <c r="V145" s="69" t="n">
        <f aca="false">IF(U145&lt;&gt;"",VLOOKUP(U145,'Tipo Projeto'!$A$3:$B$35,2,0),0)</f>
        <v>0</v>
      </c>
      <c r="W145" s="70"/>
      <c r="X145" s="72"/>
      <c r="Y145" s="73"/>
      <c r="Z145" s="74"/>
      <c r="AA145" s="75"/>
      <c r="AB145" s="76" t="str">
        <f aca="false">IF(W145="EE",IF(OR(AND(OR(Z145=1,Z145=0),X145&gt;0,X145&lt;5),AND(OR(Z145=1,Z145=0),X145&gt;4,X145&lt;16),AND(Z145=2,X145&gt;0,X145&lt;5)),"Simples",IF(OR(AND(OR(Z145=1,Z145=0),X145&gt;15),AND(Z145=2,X145&gt;4,X145&lt;16),AND(Z145&gt;2,X145&gt;0,X145&lt;5)),"Médio",IF(OR(AND(Z145=2,X145&gt;15),AND(Z145&gt;2,X145&gt;4,X145&lt;16),AND(Z145&gt;2,X145&gt;15)),"Complexo",""))), IF(OR(W145="CE",W145="SE"),IF(OR(AND(OR(Z145=1,Z145=0),X145&gt;0,X145&lt;6),AND(OR(Z145=1,Z145=0),X145&gt;5,X145&lt;20),AND(Z145&gt;1,Z145&lt;4,X145&gt;0,X145&lt;6)),"Simples",IF(OR(AND(OR(Z145=1,Z145=0),X145&gt;19),AND(Z145&gt;1,Z145&lt;4,X145&gt;5,X145&lt;20),AND(Z145&gt;3,X145&gt;0,X145&lt;6)),"Médio",IF(OR(AND(Z145&gt;1,Z145&lt;4,X145&gt;19),AND(Z145&gt;3,X145&gt;5,X145&lt;20),AND(Z145&gt;3,X145&gt;19)),"Complexo",""))),""))</f>
        <v/>
      </c>
      <c r="AC145" s="71" t="str">
        <f aca="false">IF(W145="ALI",IF(OR(AND(OR(Z145=1,Z145=0),X145&gt;0,X145&lt;20),AND(OR(Z145=1,Z145=0),X145&gt;19,X145&lt;51),AND(Z145&gt;1,Z145&lt;6,X145&gt;0,X145&lt;20)),"Simples",IF(OR(AND(OR(Z145=1,Z145=0),X145&gt;50),AND(Z145&gt;1,Z145&lt;6,X145&gt;19,X145&lt;51),AND(Z145&gt;5,X145&gt;0,X145&lt;20)),"Médio",IF(OR(AND(Z145&gt;1,Z145&lt;6,X145&gt;50),AND(Z145&gt;5,X145&gt;19,X145&lt;51),AND(Z145&gt;5,X145&gt;50)),"Complexo",""))), IF(W145="AIE",IF(OR(AND(OR(Z145=1, Z145=0),X145&gt;0,X145&lt;20),AND(OR(Z145=1, Z145=0),X145&gt;19,X145&lt;51),AND(Z145&gt;1,Z145&lt;6,X145&gt;0,X145&lt;20)),"Simples",IF(OR(AND(OR(Z145=1, Z145=0),X145&gt;50),AND(Z145&gt;1,Z145&lt;6,X145&gt;19,X145&lt;51),AND(Z145&gt;5,X145&gt;0,X145&lt;20)),"Médio",IF(OR(AND(Z145&gt;1,Z145&lt;6,X145&gt;50),AND(Z145&gt;5,X145&gt;19,X145&lt;51),AND(Z145&gt;5,X145&gt;50)),"Complexo",""))),""))</f>
        <v/>
      </c>
      <c r="AD145" s="77" t="str">
        <f aca="false">IF(AB145="",AC145,IF(AC145="",AB145,""))</f>
        <v/>
      </c>
      <c r="AE145" s="78" t="n">
        <f aca="false">IF(AND(OR(W145="EE",W145="CE"),AD145="Simples"),3, IF(AND(OR(W145="EE",W145="CE"),AD145="Médio"),4, IF(AND(OR(W145="EE",W145="CE"),AD145="Complexo"),6, IF(AND(W145="SE",AD145="Simples"),4, IF(AND(W145="SE",AD145="Médio"),5, IF(AND(W145="SE",AD145="Complexo"),7,0))))))</f>
        <v>0</v>
      </c>
      <c r="AF145" s="78" t="n">
        <f aca="false">IF(AND(W145="ALI",AC145="Simples"),7, IF(AND(W145="ALI",AC145="Médio"),10, IF(AND(W145="ALI",AC145="Complexo"),15, IF(AND(W145="AIE",AC145="Simples"),5, IF(AND(W145="AIE",AC145="Médio"),7, IF(AND(W145="AIE",AC145="Complexo"),10,0))))))</f>
        <v>0</v>
      </c>
      <c r="AG145" s="81" t="n">
        <f aca="false">IF(T145="OK",Q145,( IF(U145&lt;&gt;"Manutenção em interface",IF(U145&lt;&gt;"Desenv., Manutenção e Publicação de Páginas Estáticas",(AE145+AF145)*V145,V145),V145)))</f>
        <v>0</v>
      </c>
      <c r="AH145" s="70"/>
      <c r="AJ145" s="70"/>
      <c r="AL145" s="70"/>
      <c r="AM145" s="70" t="str">
        <f aca="false">IF(AG145=0,"",IF(AG145=Q145,"OK","Divergente"))</f>
        <v/>
      </c>
    </row>
    <row r="146" s="79" customFormat="true" ht="14" hidden="false" customHeight="false" outlineLevel="0" collapsed="false">
      <c r="A146" s="67"/>
      <c r="B146" s="68"/>
      <c r="C146" s="69" t="n">
        <f aca="false">IF(B146&lt;&gt;"",VLOOKUP(B146,'Tipo Projeto'!$A$3:$B$35,2,0),0)</f>
        <v>0</v>
      </c>
      <c r="D146" s="70"/>
      <c r="E146" s="70"/>
      <c r="F146" s="71"/>
      <c r="G146" s="70"/>
      <c r="H146" s="72"/>
      <c r="I146" s="73"/>
      <c r="J146" s="74"/>
      <c r="K146" s="75"/>
      <c r="L146" s="76" t="str">
        <f aca="false">IF(G146="EE",IF(OR(AND(OR(J146=1,J146=0),H146&gt;0,H146&lt;5),AND(OR(J146=1,J146=0),H146&gt;4,H146&lt;16),AND(J146=2,H146&gt;0,H146&lt;5)),"Simples",IF(OR(AND(OR(J146=1,J146=0),H146&gt;15),AND(J146=2,H146&gt;4,H146&lt;16),AND(J146&gt;2,H146&gt;0,H146&lt;5)),"Médio",IF(OR(AND(J146=2,H146&gt;15),AND(J146&gt;2,H146&gt;4,H146&lt;16),AND(J146&gt;2,H146&gt;15)),"Complexo",""))), IF(OR(G146="CE",G146="SE"),IF(OR(AND(OR(J146=1,J146=0),H146&gt;0,H146&lt;6),AND(OR(J146=1,J146=0),H146&gt;5,H146&lt;20),AND(J146&gt;1,J146&lt;4,H146&gt;0,H146&lt;6)),"Simples",IF(OR(AND(OR(J146=1,J146=0),H146&gt;19),AND(J146&gt;1,J146&lt;4,H146&gt;5,H146&lt;20),AND(J146&gt;3,H146&gt;0,H146&lt;6)),"Médio",IF(OR(AND(J146&gt;1,J146&lt;4,H146&gt;19),AND(J146&gt;3,H146&gt;5,H146&lt;20),AND(J146&gt;3,H146&gt;19)),"Complexo",""))),""))</f>
        <v/>
      </c>
      <c r="M146" s="71" t="str">
        <f aca="false">IF(G146="ALI",IF(OR(AND(OR(J146=1,J146=0),H146&gt;0,H146&lt;20),AND(OR(J146=1,J146=0),H146&gt;19,H146&lt;51),AND(J146&gt;1,J146&lt;6,H146&gt;0,H146&lt;20)),"Simples",IF(OR(AND(OR(J146=1,J146=0),H146&gt;50),AND(J146&gt;1,J146&lt;6,H146&gt;19,H146&lt;51),AND(J146&gt;5,H146&gt;0,H146&lt;20)),"Médio",IF(OR(AND(J146&gt;1,J146&lt;6,H146&gt;50),AND(J146&gt;5,H146&gt;19,H146&lt;51),AND(J146&gt;5,H146&gt;50)),"Complexo",""))), IF(G146="AIE",IF(OR(AND(OR(J146=1, J146=0),H146&gt;0,H146&lt;20),AND(OR(J146=1, J146=0),H146&gt;19,H146&lt;51),AND(J146&gt;1,J146&lt;6,H146&gt;0,H146&lt;20)),"Simples",IF(OR(AND(OR(J146=1, J146=0),H146&gt;50),AND(J146&gt;1,J146&lt;6,H146&gt;19,H146&lt;51),AND(J146&gt;5,H146&gt;0,H146&lt;20)),"Médio",IF(OR(AND(J146&gt;1,J146&lt;6,H146&gt;50),AND(J146&gt;5,H146&gt;19,H146&lt;51),AND(J146&gt;5,H146&gt;50)),"Complexo",""))),""))</f>
        <v/>
      </c>
      <c r="N146" s="77" t="str">
        <f aca="false">IF(L146="",M146,IF(M146="",L146,""))</f>
        <v/>
      </c>
      <c r="O146" s="78" t="n">
        <f aca="false">IF(AND(OR(G146="EE",G146="CE"),N146="Simples"),3, IF(AND(OR(G146="EE",G146="CE"),N146="Médio"),4, IF(AND(OR(G146="EE",G146="CE"),N146="Complexo"),6, IF(AND(G146="SE",N146="Simples"),4, IF(AND(G146="SE",N146="Médio"),5, IF(AND(G146="SE",N146="Complexo"),7,0))))))</f>
        <v>0</v>
      </c>
      <c r="P146" s="78" t="n">
        <f aca="false">IF(AND(G146="ALI",M146="Simples"),7, IF(AND(G146="ALI",M146="Médio"),10, IF(AND(G146="ALI",M146="Complexo"),15, IF(AND(G146="AIE",M146="Simples"),5, IF(AND(G146="AIE",M146="Médio"),7, IF(AND(G146="AIE",M146="Complexo"),10,0))))))</f>
        <v>0</v>
      </c>
      <c r="Q146" s="77" t="n">
        <f aca="false">IF(B146&lt;&gt;"Manutenção em interface",IF(B146&lt;&gt;"Desenv., Manutenção e Publicação de Páginas Estáticas",(O146+P146)*C146,C146),C146)</f>
        <v>0</v>
      </c>
      <c r="R146" s="70"/>
      <c r="T146" s="80"/>
      <c r="U146" s="68"/>
      <c r="V146" s="69" t="n">
        <f aca="false">IF(U146&lt;&gt;"",VLOOKUP(U146,'Tipo Projeto'!$A$3:$B$35,2,0),0)</f>
        <v>0</v>
      </c>
      <c r="W146" s="70"/>
      <c r="X146" s="72"/>
      <c r="Y146" s="73"/>
      <c r="Z146" s="74"/>
      <c r="AA146" s="75"/>
      <c r="AB146" s="76" t="str">
        <f aca="false">IF(W146="EE",IF(OR(AND(OR(Z146=1,Z146=0),X146&gt;0,X146&lt;5),AND(OR(Z146=1,Z146=0),X146&gt;4,X146&lt;16),AND(Z146=2,X146&gt;0,X146&lt;5)),"Simples",IF(OR(AND(OR(Z146=1,Z146=0),X146&gt;15),AND(Z146=2,X146&gt;4,X146&lt;16),AND(Z146&gt;2,X146&gt;0,X146&lt;5)),"Médio",IF(OR(AND(Z146=2,X146&gt;15),AND(Z146&gt;2,X146&gt;4,X146&lt;16),AND(Z146&gt;2,X146&gt;15)),"Complexo",""))), IF(OR(W146="CE",W146="SE"),IF(OR(AND(OR(Z146=1,Z146=0),X146&gt;0,X146&lt;6),AND(OR(Z146=1,Z146=0),X146&gt;5,X146&lt;20),AND(Z146&gt;1,Z146&lt;4,X146&gt;0,X146&lt;6)),"Simples",IF(OR(AND(OR(Z146=1,Z146=0),X146&gt;19),AND(Z146&gt;1,Z146&lt;4,X146&gt;5,X146&lt;20),AND(Z146&gt;3,X146&gt;0,X146&lt;6)),"Médio",IF(OR(AND(Z146&gt;1,Z146&lt;4,X146&gt;19),AND(Z146&gt;3,X146&gt;5,X146&lt;20),AND(Z146&gt;3,X146&gt;19)),"Complexo",""))),""))</f>
        <v/>
      </c>
      <c r="AC146" s="71" t="str">
        <f aca="false">IF(W146="ALI",IF(OR(AND(OR(Z146=1,Z146=0),X146&gt;0,X146&lt;20),AND(OR(Z146=1,Z146=0),X146&gt;19,X146&lt;51),AND(Z146&gt;1,Z146&lt;6,X146&gt;0,X146&lt;20)),"Simples",IF(OR(AND(OR(Z146=1,Z146=0),X146&gt;50),AND(Z146&gt;1,Z146&lt;6,X146&gt;19,X146&lt;51),AND(Z146&gt;5,X146&gt;0,X146&lt;20)),"Médio",IF(OR(AND(Z146&gt;1,Z146&lt;6,X146&gt;50),AND(Z146&gt;5,X146&gt;19,X146&lt;51),AND(Z146&gt;5,X146&gt;50)),"Complexo",""))), IF(W146="AIE",IF(OR(AND(OR(Z146=1, Z146=0),X146&gt;0,X146&lt;20),AND(OR(Z146=1, Z146=0),X146&gt;19,X146&lt;51),AND(Z146&gt;1,Z146&lt;6,X146&gt;0,X146&lt;20)),"Simples",IF(OR(AND(OR(Z146=1, Z146=0),X146&gt;50),AND(Z146&gt;1,Z146&lt;6,X146&gt;19,X146&lt;51),AND(Z146&gt;5,X146&gt;0,X146&lt;20)),"Médio",IF(OR(AND(Z146&gt;1,Z146&lt;6,X146&gt;50),AND(Z146&gt;5,X146&gt;19,X146&lt;51),AND(Z146&gt;5,X146&gt;50)),"Complexo",""))),""))</f>
        <v/>
      </c>
      <c r="AD146" s="77" t="str">
        <f aca="false">IF(AB146="",AC146,IF(AC146="",AB146,""))</f>
        <v/>
      </c>
      <c r="AE146" s="78" t="n">
        <f aca="false">IF(AND(OR(W146="EE",W146="CE"),AD146="Simples"),3, IF(AND(OR(W146="EE",W146="CE"),AD146="Médio"),4, IF(AND(OR(W146="EE",W146="CE"),AD146="Complexo"),6, IF(AND(W146="SE",AD146="Simples"),4, IF(AND(W146="SE",AD146="Médio"),5, IF(AND(W146="SE",AD146="Complexo"),7,0))))))</f>
        <v>0</v>
      </c>
      <c r="AF146" s="78" t="n">
        <f aca="false">IF(AND(W146="ALI",AC146="Simples"),7, IF(AND(W146="ALI",AC146="Médio"),10, IF(AND(W146="ALI",AC146="Complexo"),15, IF(AND(W146="AIE",AC146="Simples"),5, IF(AND(W146="AIE",AC146="Médio"),7, IF(AND(W146="AIE",AC146="Complexo"),10,0))))))</f>
        <v>0</v>
      </c>
      <c r="AG146" s="81" t="n">
        <f aca="false">IF(T146="OK",Q146,( IF(U146&lt;&gt;"Manutenção em interface",IF(U146&lt;&gt;"Desenv., Manutenção e Publicação de Páginas Estáticas",(AE146+AF146)*V146,V146),V146)))</f>
        <v>0</v>
      </c>
      <c r="AH146" s="70"/>
      <c r="AJ146" s="70"/>
      <c r="AL146" s="70"/>
      <c r="AM146" s="70" t="str">
        <f aca="false">IF(AG146=0,"",IF(AG146=Q146,"OK","Divergente"))</f>
        <v/>
      </c>
    </row>
    <row r="147" s="79" customFormat="true" ht="14" hidden="false" customHeight="false" outlineLevel="0" collapsed="false">
      <c r="A147" s="67"/>
      <c r="B147" s="68"/>
      <c r="C147" s="69" t="n">
        <f aca="false">IF(B147&lt;&gt;"",VLOOKUP(B147,'Tipo Projeto'!$A$3:$B$35,2,0),0)</f>
        <v>0</v>
      </c>
      <c r="D147" s="70"/>
      <c r="E147" s="70"/>
      <c r="F147" s="71"/>
      <c r="G147" s="70"/>
      <c r="H147" s="72"/>
      <c r="I147" s="73"/>
      <c r="J147" s="74"/>
      <c r="K147" s="75"/>
      <c r="L147" s="76" t="str">
        <f aca="false">IF(G147="EE",IF(OR(AND(OR(J147=1,J147=0),H147&gt;0,H147&lt;5),AND(OR(J147=1,J147=0),H147&gt;4,H147&lt;16),AND(J147=2,H147&gt;0,H147&lt;5)),"Simples",IF(OR(AND(OR(J147=1,J147=0),H147&gt;15),AND(J147=2,H147&gt;4,H147&lt;16),AND(J147&gt;2,H147&gt;0,H147&lt;5)),"Médio",IF(OR(AND(J147=2,H147&gt;15),AND(J147&gt;2,H147&gt;4,H147&lt;16),AND(J147&gt;2,H147&gt;15)),"Complexo",""))), IF(OR(G147="CE",G147="SE"),IF(OR(AND(OR(J147=1,J147=0),H147&gt;0,H147&lt;6),AND(OR(J147=1,J147=0),H147&gt;5,H147&lt;20),AND(J147&gt;1,J147&lt;4,H147&gt;0,H147&lt;6)),"Simples",IF(OR(AND(OR(J147=1,J147=0),H147&gt;19),AND(J147&gt;1,J147&lt;4,H147&gt;5,H147&lt;20),AND(J147&gt;3,H147&gt;0,H147&lt;6)),"Médio",IF(OR(AND(J147&gt;1,J147&lt;4,H147&gt;19),AND(J147&gt;3,H147&gt;5,H147&lt;20),AND(J147&gt;3,H147&gt;19)),"Complexo",""))),""))</f>
        <v/>
      </c>
      <c r="M147" s="71" t="str">
        <f aca="false">IF(G147="ALI",IF(OR(AND(OR(J147=1,J147=0),H147&gt;0,H147&lt;20),AND(OR(J147=1,J147=0),H147&gt;19,H147&lt;51),AND(J147&gt;1,J147&lt;6,H147&gt;0,H147&lt;20)),"Simples",IF(OR(AND(OR(J147=1,J147=0),H147&gt;50),AND(J147&gt;1,J147&lt;6,H147&gt;19,H147&lt;51),AND(J147&gt;5,H147&gt;0,H147&lt;20)),"Médio",IF(OR(AND(J147&gt;1,J147&lt;6,H147&gt;50),AND(J147&gt;5,H147&gt;19,H147&lt;51),AND(J147&gt;5,H147&gt;50)),"Complexo",""))), IF(G147="AIE",IF(OR(AND(OR(J147=1, J147=0),H147&gt;0,H147&lt;20),AND(OR(J147=1, J147=0),H147&gt;19,H147&lt;51),AND(J147&gt;1,J147&lt;6,H147&gt;0,H147&lt;20)),"Simples",IF(OR(AND(OR(J147=1, J147=0),H147&gt;50),AND(J147&gt;1,J147&lt;6,H147&gt;19,H147&lt;51),AND(J147&gt;5,H147&gt;0,H147&lt;20)),"Médio",IF(OR(AND(J147&gt;1,J147&lt;6,H147&gt;50),AND(J147&gt;5,H147&gt;19,H147&lt;51),AND(J147&gt;5,H147&gt;50)),"Complexo",""))),""))</f>
        <v/>
      </c>
      <c r="N147" s="77" t="str">
        <f aca="false">IF(L147="",M147,IF(M147="",L147,""))</f>
        <v/>
      </c>
      <c r="O147" s="78" t="n">
        <f aca="false">IF(AND(OR(G147="EE",G147="CE"),N147="Simples"),3, IF(AND(OR(G147="EE",G147="CE"),N147="Médio"),4, IF(AND(OR(G147="EE",G147="CE"),N147="Complexo"),6, IF(AND(G147="SE",N147="Simples"),4, IF(AND(G147="SE",N147="Médio"),5, IF(AND(G147="SE",N147="Complexo"),7,0))))))</f>
        <v>0</v>
      </c>
      <c r="P147" s="78" t="n">
        <f aca="false">IF(AND(G147="ALI",M147="Simples"),7, IF(AND(G147="ALI",M147="Médio"),10, IF(AND(G147="ALI",M147="Complexo"),15, IF(AND(G147="AIE",M147="Simples"),5, IF(AND(G147="AIE",M147="Médio"),7, IF(AND(G147="AIE",M147="Complexo"),10,0))))))</f>
        <v>0</v>
      </c>
      <c r="Q147" s="77" t="n">
        <f aca="false">IF(B147&lt;&gt;"Manutenção em interface",IF(B147&lt;&gt;"Desenv., Manutenção e Publicação de Páginas Estáticas",(O147+P147)*C147,C147),C147)</f>
        <v>0</v>
      </c>
      <c r="R147" s="70"/>
      <c r="T147" s="80"/>
      <c r="U147" s="68"/>
      <c r="V147" s="69" t="n">
        <f aca="false">IF(U147&lt;&gt;"",VLOOKUP(U147,'Tipo Projeto'!$A$3:$B$35,2,0),0)</f>
        <v>0</v>
      </c>
      <c r="W147" s="70"/>
      <c r="X147" s="72"/>
      <c r="Y147" s="73"/>
      <c r="Z147" s="74"/>
      <c r="AA147" s="75"/>
      <c r="AB147" s="76" t="str">
        <f aca="false">IF(W147="EE",IF(OR(AND(OR(Z147=1,Z147=0),X147&gt;0,X147&lt;5),AND(OR(Z147=1,Z147=0),X147&gt;4,X147&lt;16),AND(Z147=2,X147&gt;0,X147&lt;5)),"Simples",IF(OR(AND(OR(Z147=1,Z147=0),X147&gt;15),AND(Z147=2,X147&gt;4,X147&lt;16),AND(Z147&gt;2,X147&gt;0,X147&lt;5)),"Médio",IF(OR(AND(Z147=2,X147&gt;15),AND(Z147&gt;2,X147&gt;4,X147&lt;16),AND(Z147&gt;2,X147&gt;15)),"Complexo",""))), IF(OR(W147="CE",W147="SE"),IF(OR(AND(OR(Z147=1,Z147=0),X147&gt;0,X147&lt;6),AND(OR(Z147=1,Z147=0),X147&gt;5,X147&lt;20),AND(Z147&gt;1,Z147&lt;4,X147&gt;0,X147&lt;6)),"Simples",IF(OR(AND(OR(Z147=1,Z147=0),X147&gt;19),AND(Z147&gt;1,Z147&lt;4,X147&gt;5,X147&lt;20),AND(Z147&gt;3,X147&gt;0,X147&lt;6)),"Médio",IF(OR(AND(Z147&gt;1,Z147&lt;4,X147&gt;19),AND(Z147&gt;3,X147&gt;5,X147&lt;20),AND(Z147&gt;3,X147&gt;19)),"Complexo",""))),""))</f>
        <v/>
      </c>
      <c r="AC147" s="71" t="str">
        <f aca="false">IF(W147="ALI",IF(OR(AND(OR(Z147=1,Z147=0),X147&gt;0,X147&lt;20),AND(OR(Z147=1,Z147=0),X147&gt;19,X147&lt;51),AND(Z147&gt;1,Z147&lt;6,X147&gt;0,X147&lt;20)),"Simples",IF(OR(AND(OR(Z147=1,Z147=0),X147&gt;50),AND(Z147&gt;1,Z147&lt;6,X147&gt;19,X147&lt;51),AND(Z147&gt;5,X147&gt;0,X147&lt;20)),"Médio",IF(OR(AND(Z147&gt;1,Z147&lt;6,X147&gt;50),AND(Z147&gt;5,X147&gt;19,X147&lt;51),AND(Z147&gt;5,X147&gt;50)),"Complexo",""))), IF(W147="AIE",IF(OR(AND(OR(Z147=1, Z147=0),X147&gt;0,X147&lt;20),AND(OR(Z147=1, Z147=0),X147&gt;19,X147&lt;51),AND(Z147&gt;1,Z147&lt;6,X147&gt;0,X147&lt;20)),"Simples",IF(OR(AND(OR(Z147=1, Z147=0),X147&gt;50),AND(Z147&gt;1,Z147&lt;6,X147&gt;19,X147&lt;51),AND(Z147&gt;5,X147&gt;0,X147&lt;20)),"Médio",IF(OR(AND(Z147&gt;1,Z147&lt;6,X147&gt;50),AND(Z147&gt;5,X147&gt;19,X147&lt;51),AND(Z147&gt;5,X147&gt;50)),"Complexo",""))),""))</f>
        <v/>
      </c>
      <c r="AD147" s="77" t="str">
        <f aca="false">IF(AB147="",AC147,IF(AC147="",AB147,""))</f>
        <v/>
      </c>
      <c r="AE147" s="78" t="n">
        <f aca="false">IF(AND(OR(W147="EE",W147="CE"),AD147="Simples"),3, IF(AND(OR(W147="EE",W147="CE"),AD147="Médio"),4, IF(AND(OR(W147="EE",W147="CE"),AD147="Complexo"),6, IF(AND(W147="SE",AD147="Simples"),4, IF(AND(W147="SE",AD147="Médio"),5, IF(AND(W147="SE",AD147="Complexo"),7,0))))))</f>
        <v>0</v>
      </c>
      <c r="AF147" s="78" t="n">
        <f aca="false">IF(AND(W147="ALI",AC147="Simples"),7, IF(AND(W147="ALI",AC147="Médio"),10, IF(AND(W147="ALI",AC147="Complexo"),15, IF(AND(W147="AIE",AC147="Simples"),5, IF(AND(W147="AIE",AC147="Médio"),7, IF(AND(W147="AIE",AC147="Complexo"),10,0))))))</f>
        <v>0</v>
      </c>
      <c r="AG147" s="81" t="n">
        <f aca="false">IF(T147="OK",Q147,( IF(U147&lt;&gt;"Manutenção em interface",IF(U147&lt;&gt;"Desenv., Manutenção e Publicação de Páginas Estáticas",(AE147+AF147)*V147,V147),V147)))</f>
        <v>0</v>
      </c>
      <c r="AH147" s="70"/>
      <c r="AJ147" s="70"/>
      <c r="AL147" s="70"/>
      <c r="AM147" s="70" t="str">
        <f aca="false">IF(AG147=0,"",IF(AG147=Q147,"OK","Divergente"))</f>
        <v/>
      </c>
    </row>
    <row r="148" s="79" customFormat="true" ht="14" hidden="false" customHeight="false" outlineLevel="0" collapsed="false">
      <c r="A148" s="67"/>
      <c r="B148" s="68"/>
      <c r="C148" s="69" t="n">
        <f aca="false">IF(B148&lt;&gt;"",VLOOKUP(B148,'Tipo Projeto'!$A$3:$B$35,2,0),0)</f>
        <v>0</v>
      </c>
      <c r="D148" s="70"/>
      <c r="E148" s="70"/>
      <c r="F148" s="71"/>
      <c r="G148" s="70"/>
      <c r="H148" s="72"/>
      <c r="I148" s="73"/>
      <c r="J148" s="74"/>
      <c r="K148" s="75"/>
      <c r="L148" s="76" t="str">
        <f aca="false">IF(G148="EE",IF(OR(AND(OR(J148=1,J148=0),H148&gt;0,H148&lt;5),AND(OR(J148=1,J148=0),H148&gt;4,H148&lt;16),AND(J148=2,H148&gt;0,H148&lt;5)),"Simples",IF(OR(AND(OR(J148=1,J148=0),H148&gt;15),AND(J148=2,H148&gt;4,H148&lt;16),AND(J148&gt;2,H148&gt;0,H148&lt;5)),"Médio",IF(OR(AND(J148=2,H148&gt;15),AND(J148&gt;2,H148&gt;4,H148&lt;16),AND(J148&gt;2,H148&gt;15)),"Complexo",""))), IF(OR(G148="CE",G148="SE"),IF(OR(AND(OR(J148=1,J148=0),H148&gt;0,H148&lt;6),AND(OR(J148=1,J148=0),H148&gt;5,H148&lt;20),AND(J148&gt;1,J148&lt;4,H148&gt;0,H148&lt;6)),"Simples",IF(OR(AND(OR(J148=1,J148=0),H148&gt;19),AND(J148&gt;1,J148&lt;4,H148&gt;5,H148&lt;20),AND(J148&gt;3,H148&gt;0,H148&lt;6)),"Médio",IF(OR(AND(J148&gt;1,J148&lt;4,H148&gt;19),AND(J148&gt;3,H148&gt;5,H148&lt;20),AND(J148&gt;3,H148&gt;19)),"Complexo",""))),""))</f>
        <v/>
      </c>
      <c r="M148" s="71" t="str">
        <f aca="false">IF(G148="ALI",IF(OR(AND(OR(J148=1,J148=0),H148&gt;0,H148&lt;20),AND(OR(J148=1,J148=0),H148&gt;19,H148&lt;51),AND(J148&gt;1,J148&lt;6,H148&gt;0,H148&lt;20)),"Simples",IF(OR(AND(OR(J148=1,J148=0),H148&gt;50),AND(J148&gt;1,J148&lt;6,H148&gt;19,H148&lt;51),AND(J148&gt;5,H148&gt;0,H148&lt;20)),"Médio",IF(OR(AND(J148&gt;1,J148&lt;6,H148&gt;50),AND(J148&gt;5,H148&gt;19,H148&lt;51),AND(J148&gt;5,H148&gt;50)),"Complexo",""))), IF(G148="AIE",IF(OR(AND(OR(J148=1, J148=0),H148&gt;0,H148&lt;20),AND(OR(J148=1, J148=0),H148&gt;19,H148&lt;51),AND(J148&gt;1,J148&lt;6,H148&gt;0,H148&lt;20)),"Simples",IF(OR(AND(OR(J148=1, J148=0),H148&gt;50),AND(J148&gt;1,J148&lt;6,H148&gt;19,H148&lt;51),AND(J148&gt;5,H148&gt;0,H148&lt;20)),"Médio",IF(OR(AND(J148&gt;1,J148&lt;6,H148&gt;50),AND(J148&gt;5,H148&gt;19,H148&lt;51),AND(J148&gt;5,H148&gt;50)),"Complexo",""))),""))</f>
        <v/>
      </c>
      <c r="N148" s="77" t="str">
        <f aca="false">IF(L148="",M148,IF(M148="",L148,""))</f>
        <v/>
      </c>
      <c r="O148" s="78" t="n">
        <f aca="false">IF(AND(OR(G148="EE",G148="CE"),N148="Simples"),3, IF(AND(OR(G148="EE",G148="CE"),N148="Médio"),4, IF(AND(OR(G148="EE",G148="CE"),N148="Complexo"),6, IF(AND(G148="SE",N148="Simples"),4, IF(AND(G148="SE",N148="Médio"),5, IF(AND(G148="SE",N148="Complexo"),7,0))))))</f>
        <v>0</v>
      </c>
      <c r="P148" s="78" t="n">
        <f aca="false">IF(AND(G148="ALI",M148="Simples"),7, IF(AND(G148="ALI",M148="Médio"),10, IF(AND(G148="ALI",M148="Complexo"),15, IF(AND(G148="AIE",M148="Simples"),5, IF(AND(G148="AIE",M148="Médio"),7, IF(AND(G148="AIE",M148="Complexo"),10,0))))))</f>
        <v>0</v>
      </c>
      <c r="Q148" s="77" t="n">
        <f aca="false">IF(B148&lt;&gt;"Manutenção em interface",IF(B148&lt;&gt;"Desenv., Manutenção e Publicação de Páginas Estáticas",(O148+P148)*C148,C148),C148)</f>
        <v>0</v>
      </c>
      <c r="R148" s="70"/>
      <c r="T148" s="80"/>
      <c r="U148" s="68"/>
      <c r="V148" s="69" t="n">
        <f aca="false">IF(U148&lt;&gt;"",VLOOKUP(U148,'Tipo Projeto'!$A$3:$B$35,2,0),0)</f>
        <v>0</v>
      </c>
      <c r="W148" s="70"/>
      <c r="X148" s="72"/>
      <c r="Y148" s="73"/>
      <c r="Z148" s="74"/>
      <c r="AA148" s="75"/>
      <c r="AB148" s="76" t="str">
        <f aca="false">IF(W148="EE",IF(OR(AND(OR(Z148=1,Z148=0),X148&gt;0,X148&lt;5),AND(OR(Z148=1,Z148=0),X148&gt;4,X148&lt;16),AND(Z148=2,X148&gt;0,X148&lt;5)),"Simples",IF(OR(AND(OR(Z148=1,Z148=0),X148&gt;15),AND(Z148=2,X148&gt;4,X148&lt;16),AND(Z148&gt;2,X148&gt;0,X148&lt;5)),"Médio",IF(OR(AND(Z148=2,X148&gt;15),AND(Z148&gt;2,X148&gt;4,X148&lt;16),AND(Z148&gt;2,X148&gt;15)),"Complexo",""))), IF(OR(W148="CE",W148="SE"),IF(OR(AND(OR(Z148=1,Z148=0),X148&gt;0,X148&lt;6),AND(OR(Z148=1,Z148=0),X148&gt;5,X148&lt;20),AND(Z148&gt;1,Z148&lt;4,X148&gt;0,X148&lt;6)),"Simples",IF(OR(AND(OR(Z148=1,Z148=0),X148&gt;19),AND(Z148&gt;1,Z148&lt;4,X148&gt;5,X148&lt;20),AND(Z148&gt;3,X148&gt;0,X148&lt;6)),"Médio",IF(OR(AND(Z148&gt;1,Z148&lt;4,X148&gt;19),AND(Z148&gt;3,X148&gt;5,X148&lt;20),AND(Z148&gt;3,X148&gt;19)),"Complexo",""))),""))</f>
        <v/>
      </c>
      <c r="AC148" s="71" t="str">
        <f aca="false">IF(W148="ALI",IF(OR(AND(OR(Z148=1,Z148=0),X148&gt;0,X148&lt;20),AND(OR(Z148=1,Z148=0),X148&gt;19,X148&lt;51),AND(Z148&gt;1,Z148&lt;6,X148&gt;0,X148&lt;20)),"Simples",IF(OR(AND(OR(Z148=1,Z148=0),X148&gt;50),AND(Z148&gt;1,Z148&lt;6,X148&gt;19,X148&lt;51),AND(Z148&gt;5,X148&gt;0,X148&lt;20)),"Médio",IF(OR(AND(Z148&gt;1,Z148&lt;6,X148&gt;50),AND(Z148&gt;5,X148&gt;19,X148&lt;51),AND(Z148&gt;5,X148&gt;50)),"Complexo",""))), IF(W148="AIE",IF(OR(AND(OR(Z148=1, Z148=0),X148&gt;0,X148&lt;20),AND(OR(Z148=1, Z148=0),X148&gt;19,X148&lt;51),AND(Z148&gt;1,Z148&lt;6,X148&gt;0,X148&lt;20)),"Simples",IF(OR(AND(OR(Z148=1, Z148=0),X148&gt;50),AND(Z148&gt;1,Z148&lt;6,X148&gt;19,X148&lt;51),AND(Z148&gt;5,X148&gt;0,X148&lt;20)),"Médio",IF(OR(AND(Z148&gt;1,Z148&lt;6,X148&gt;50),AND(Z148&gt;5,X148&gt;19,X148&lt;51),AND(Z148&gt;5,X148&gt;50)),"Complexo",""))),""))</f>
        <v/>
      </c>
      <c r="AD148" s="77" t="str">
        <f aca="false">IF(AB148="",AC148,IF(AC148="",AB148,""))</f>
        <v/>
      </c>
      <c r="AE148" s="78" t="n">
        <f aca="false">IF(AND(OR(W148="EE",W148="CE"),AD148="Simples"),3, IF(AND(OR(W148="EE",W148="CE"),AD148="Médio"),4, IF(AND(OR(W148="EE",W148="CE"),AD148="Complexo"),6, IF(AND(W148="SE",AD148="Simples"),4, IF(AND(W148="SE",AD148="Médio"),5, IF(AND(W148="SE",AD148="Complexo"),7,0))))))</f>
        <v>0</v>
      </c>
      <c r="AF148" s="78" t="n">
        <f aca="false">IF(AND(W148="ALI",AC148="Simples"),7, IF(AND(W148="ALI",AC148="Médio"),10, IF(AND(W148="ALI",AC148="Complexo"),15, IF(AND(W148="AIE",AC148="Simples"),5, IF(AND(W148="AIE",AC148="Médio"),7, IF(AND(W148="AIE",AC148="Complexo"),10,0))))))</f>
        <v>0</v>
      </c>
      <c r="AG148" s="81" t="n">
        <f aca="false">IF(T148="OK",Q148,( IF(U148&lt;&gt;"Manutenção em interface",IF(U148&lt;&gt;"Desenv., Manutenção e Publicação de Páginas Estáticas",(AE148+AF148)*V148,V148),V148)))</f>
        <v>0</v>
      </c>
      <c r="AH148" s="70"/>
      <c r="AJ148" s="70"/>
      <c r="AL148" s="70"/>
      <c r="AM148" s="70" t="str">
        <f aca="false">IF(AG148=0,"",IF(AG148=Q148,"OK","Divergente"))</f>
        <v/>
      </c>
    </row>
    <row r="149" s="79" customFormat="true" ht="14" hidden="false" customHeight="false" outlineLevel="0" collapsed="false">
      <c r="A149" s="67"/>
      <c r="B149" s="68"/>
      <c r="C149" s="69" t="n">
        <f aca="false">IF(B149&lt;&gt;"",VLOOKUP(B149,'Tipo Projeto'!$A$3:$B$35,2,0),0)</f>
        <v>0</v>
      </c>
      <c r="D149" s="70"/>
      <c r="E149" s="70"/>
      <c r="F149" s="71"/>
      <c r="G149" s="70"/>
      <c r="H149" s="72"/>
      <c r="I149" s="73"/>
      <c r="J149" s="74"/>
      <c r="K149" s="75"/>
      <c r="L149" s="76" t="str">
        <f aca="false">IF(G149="EE",IF(OR(AND(OR(J149=1,J149=0),H149&gt;0,H149&lt;5),AND(OR(J149=1,J149=0),H149&gt;4,H149&lt;16),AND(J149=2,H149&gt;0,H149&lt;5)),"Simples",IF(OR(AND(OR(J149=1,J149=0),H149&gt;15),AND(J149=2,H149&gt;4,H149&lt;16),AND(J149&gt;2,H149&gt;0,H149&lt;5)),"Médio",IF(OR(AND(J149=2,H149&gt;15),AND(J149&gt;2,H149&gt;4,H149&lt;16),AND(J149&gt;2,H149&gt;15)),"Complexo",""))), IF(OR(G149="CE",G149="SE"),IF(OR(AND(OR(J149=1,J149=0),H149&gt;0,H149&lt;6),AND(OR(J149=1,J149=0),H149&gt;5,H149&lt;20),AND(J149&gt;1,J149&lt;4,H149&gt;0,H149&lt;6)),"Simples",IF(OR(AND(OR(J149=1,J149=0),H149&gt;19),AND(J149&gt;1,J149&lt;4,H149&gt;5,H149&lt;20),AND(J149&gt;3,H149&gt;0,H149&lt;6)),"Médio",IF(OR(AND(J149&gt;1,J149&lt;4,H149&gt;19),AND(J149&gt;3,H149&gt;5,H149&lt;20),AND(J149&gt;3,H149&gt;19)),"Complexo",""))),""))</f>
        <v/>
      </c>
      <c r="M149" s="71" t="str">
        <f aca="false">IF(G149="ALI",IF(OR(AND(OR(J149=1,J149=0),H149&gt;0,H149&lt;20),AND(OR(J149=1,J149=0),H149&gt;19,H149&lt;51),AND(J149&gt;1,J149&lt;6,H149&gt;0,H149&lt;20)),"Simples",IF(OR(AND(OR(J149=1,J149=0),H149&gt;50),AND(J149&gt;1,J149&lt;6,H149&gt;19,H149&lt;51),AND(J149&gt;5,H149&gt;0,H149&lt;20)),"Médio",IF(OR(AND(J149&gt;1,J149&lt;6,H149&gt;50),AND(J149&gt;5,H149&gt;19,H149&lt;51),AND(J149&gt;5,H149&gt;50)),"Complexo",""))), IF(G149="AIE",IF(OR(AND(OR(J149=1, J149=0),H149&gt;0,H149&lt;20),AND(OR(J149=1, J149=0),H149&gt;19,H149&lt;51),AND(J149&gt;1,J149&lt;6,H149&gt;0,H149&lt;20)),"Simples",IF(OR(AND(OR(J149=1, J149=0),H149&gt;50),AND(J149&gt;1,J149&lt;6,H149&gt;19,H149&lt;51),AND(J149&gt;5,H149&gt;0,H149&lt;20)),"Médio",IF(OR(AND(J149&gt;1,J149&lt;6,H149&gt;50),AND(J149&gt;5,H149&gt;19,H149&lt;51),AND(J149&gt;5,H149&gt;50)),"Complexo",""))),""))</f>
        <v/>
      </c>
      <c r="N149" s="77" t="str">
        <f aca="false">IF(L149="",M149,IF(M149="",L149,""))</f>
        <v/>
      </c>
      <c r="O149" s="78" t="n">
        <f aca="false">IF(AND(OR(G149="EE",G149="CE"),N149="Simples"),3, IF(AND(OR(G149="EE",G149="CE"),N149="Médio"),4, IF(AND(OR(G149="EE",G149="CE"),N149="Complexo"),6, IF(AND(G149="SE",N149="Simples"),4, IF(AND(G149="SE",N149="Médio"),5, IF(AND(G149="SE",N149="Complexo"),7,0))))))</f>
        <v>0</v>
      </c>
      <c r="P149" s="78" t="n">
        <f aca="false">IF(AND(G149="ALI",M149="Simples"),7, IF(AND(G149="ALI",M149="Médio"),10, IF(AND(G149="ALI",M149="Complexo"),15, IF(AND(G149="AIE",M149="Simples"),5, IF(AND(G149="AIE",M149="Médio"),7, IF(AND(G149="AIE",M149="Complexo"),10,0))))))</f>
        <v>0</v>
      </c>
      <c r="Q149" s="77" t="n">
        <f aca="false">IF(B149&lt;&gt;"Manutenção em interface",IF(B149&lt;&gt;"Desenv., Manutenção e Publicação de Páginas Estáticas",(O149+P149)*C149,C149),C149)</f>
        <v>0</v>
      </c>
      <c r="R149" s="70"/>
      <c r="T149" s="80"/>
      <c r="U149" s="68"/>
      <c r="V149" s="69" t="n">
        <f aca="false">IF(U149&lt;&gt;"",VLOOKUP(U149,'Tipo Projeto'!$A$3:$B$35,2,0),0)</f>
        <v>0</v>
      </c>
      <c r="W149" s="70"/>
      <c r="X149" s="72"/>
      <c r="Y149" s="73"/>
      <c r="Z149" s="74"/>
      <c r="AA149" s="75"/>
      <c r="AB149" s="76" t="str">
        <f aca="false">IF(W149="EE",IF(OR(AND(OR(Z149=1,Z149=0),X149&gt;0,X149&lt;5),AND(OR(Z149=1,Z149=0),X149&gt;4,X149&lt;16),AND(Z149=2,X149&gt;0,X149&lt;5)),"Simples",IF(OR(AND(OR(Z149=1,Z149=0),X149&gt;15),AND(Z149=2,X149&gt;4,X149&lt;16),AND(Z149&gt;2,X149&gt;0,X149&lt;5)),"Médio",IF(OR(AND(Z149=2,X149&gt;15),AND(Z149&gt;2,X149&gt;4,X149&lt;16),AND(Z149&gt;2,X149&gt;15)),"Complexo",""))), IF(OR(W149="CE",W149="SE"),IF(OR(AND(OR(Z149=1,Z149=0),X149&gt;0,X149&lt;6),AND(OR(Z149=1,Z149=0),X149&gt;5,X149&lt;20),AND(Z149&gt;1,Z149&lt;4,X149&gt;0,X149&lt;6)),"Simples",IF(OR(AND(OR(Z149=1,Z149=0),X149&gt;19),AND(Z149&gt;1,Z149&lt;4,X149&gt;5,X149&lt;20),AND(Z149&gt;3,X149&gt;0,X149&lt;6)),"Médio",IF(OR(AND(Z149&gt;1,Z149&lt;4,X149&gt;19),AND(Z149&gt;3,X149&gt;5,X149&lt;20),AND(Z149&gt;3,X149&gt;19)),"Complexo",""))),""))</f>
        <v/>
      </c>
      <c r="AC149" s="71" t="str">
        <f aca="false">IF(W149="ALI",IF(OR(AND(OR(Z149=1,Z149=0),X149&gt;0,X149&lt;20),AND(OR(Z149=1,Z149=0),X149&gt;19,X149&lt;51),AND(Z149&gt;1,Z149&lt;6,X149&gt;0,X149&lt;20)),"Simples",IF(OR(AND(OR(Z149=1,Z149=0),X149&gt;50),AND(Z149&gt;1,Z149&lt;6,X149&gt;19,X149&lt;51),AND(Z149&gt;5,X149&gt;0,X149&lt;20)),"Médio",IF(OR(AND(Z149&gt;1,Z149&lt;6,X149&gt;50),AND(Z149&gt;5,X149&gt;19,X149&lt;51),AND(Z149&gt;5,X149&gt;50)),"Complexo",""))), IF(W149="AIE",IF(OR(AND(OR(Z149=1, Z149=0),X149&gt;0,X149&lt;20),AND(OR(Z149=1, Z149=0),X149&gt;19,X149&lt;51),AND(Z149&gt;1,Z149&lt;6,X149&gt;0,X149&lt;20)),"Simples",IF(OR(AND(OR(Z149=1, Z149=0),X149&gt;50),AND(Z149&gt;1,Z149&lt;6,X149&gt;19,X149&lt;51),AND(Z149&gt;5,X149&gt;0,X149&lt;20)),"Médio",IF(OR(AND(Z149&gt;1,Z149&lt;6,X149&gt;50),AND(Z149&gt;5,X149&gt;19,X149&lt;51),AND(Z149&gt;5,X149&gt;50)),"Complexo",""))),""))</f>
        <v/>
      </c>
      <c r="AD149" s="77" t="str">
        <f aca="false">IF(AB149="",AC149,IF(AC149="",AB149,""))</f>
        <v/>
      </c>
      <c r="AE149" s="78" t="n">
        <f aca="false">IF(AND(OR(W149="EE",W149="CE"),AD149="Simples"),3, IF(AND(OR(W149="EE",W149="CE"),AD149="Médio"),4, IF(AND(OR(W149="EE",W149="CE"),AD149="Complexo"),6, IF(AND(W149="SE",AD149="Simples"),4, IF(AND(W149="SE",AD149="Médio"),5, IF(AND(W149="SE",AD149="Complexo"),7,0))))))</f>
        <v>0</v>
      </c>
      <c r="AF149" s="78" t="n">
        <f aca="false">IF(AND(W149="ALI",AC149="Simples"),7, IF(AND(W149="ALI",AC149="Médio"),10, IF(AND(W149="ALI",AC149="Complexo"),15, IF(AND(W149="AIE",AC149="Simples"),5, IF(AND(W149="AIE",AC149="Médio"),7, IF(AND(W149="AIE",AC149="Complexo"),10,0))))))</f>
        <v>0</v>
      </c>
      <c r="AG149" s="81" t="n">
        <f aca="false">IF(T149="OK",Q149,( IF(U149&lt;&gt;"Manutenção em interface",IF(U149&lt;&gt;"Desenv., Manutenção e Publicação de Páginas Estáticas",(AE149+AF149)*V149,V149),V149)))</f>
        <v>0</v>
      </c>
      <c r="AH149" s="70"/>
      <c r="AJ149" s="70"/>
      <c r="AL149" s="70"/>
      <c r="AM149" s="70" t="str">
        <f aca="false">IF(AG149=0,"",IF(AG149=Q149,"OK","Divergente"))</f>
        <v/>
      </c>
    </row>
    <row r="150" s="79" customFormat="true" ht="14" hidden="false" customHeight="false" outlineLevel="0" collapsed="false">
      <c r="A150" s="67"/>
      <c r="B150" s="68"/>
      <c r="C150" s="69" t="n">
        <f aca="false">IF(B150&lt;&gt;"",VLOOKUP(B150,'Tipo Projeto'!$A$3:$B$35,2,0),0)</f>
        <v>0</v>
      </c>
      <c r="D150" s="70"/>
      <c r="E150" s="70"/>
      <c r="F150" s="71"/>
      <c r="G150" s="70"/>
      <c r="H150" s="72"/>
      <c r="I150" s="73"/>
      <c r="J150" s="74"/>
      <c r="K150" s="75"/>
      <c r="L150" s="76" t="str">
        <f aca="false">IF(G150="EE",IF(OR(AND(OR(J150=1,J150=0),H150&gt;0,H150&lt;5),AND(OR(J150=1,J150=0),H150&gt;4,H150&lt;16),AND(J150=2,H150&gt;0,H150&lt;5)),"Simples",IF(OR(AND(OR(J150=1,J150=0),H150&gt;15),AND(J150=2,H150&gt;4,H150&lt;16),AND(J150&gt;2,H150&gt;0,H150&lt;5)),"Médio",IF(OR(AND(J150=2,H150&gt;15),AND(J150&gt;2,H150&gt;4,H150&lt;16),AND(J150&gt;2,H150&gt;15)),"Complexo",""))), IF(OR(G150="CE",G150="SE"),IF(OR(AND(OR(J150=1,J150=0),H150&gt;0,H150&lt;6),AND(OR(J150=1,J150=0),H150&gt;5,H150&lt;20),AND(J150&gt;1,J150&lt;4,H150&gt;0,H150&lt;6)),"Simples",IF(OR(AND(OR(J150=1,J150=0),H150&gt;19),AND(J150&gt;1,J150&lt;4,H150&gt;5,H150&lt;20),AND(J150&gt;3,H150&gt;0,H150&lt;6)),"Médio",IF(OR(AND(J150&gt;1,J150&lt;4,H150&gt;19),AND(J150&gt;3,H150&gt;5,H150&lt;20),AND(J150&gt;3,H150&gt;19)),"Complexo",""))),""))</f>
        <v/>
      </c>
      <c r="M150" s="71" t="str">
        <f aca="false">IF(G150="ALI",IF(OR(AND(OR(J150=1,J150=0),H150&gt;0,H150&lt;20),AND(OR(J150=1,J150=0),H150&gt;19,H150&lt;51),AND(J150&gt;1,J150&lt;6,H150&gt;0,H150&lt;20)),"Simples",IF(OR(AND(OR(J150=1,J150=0),H150&gt;50),AND(J150&gt;1,J150&lt;6,H150&gt;19,H150&lt;51),AND(J150&gt;5,H150&gt;0,H150&lt;20)),"Médio",IF(OR(AND(J150&gt;1,J150&lt;6,H150&gt;50),AND(J150&gt;5,H150&gt;19,H150&lt;51),AND(J150&gt;5,H150&gt;50)),"Complexo",""))), IF(G150="AIE",IF(OR(AND(OR(J150=1, J150=0),H150&gt;0,H150&lt;20),AND(OR(J150=1, J150=0),H150&gt;19,H150&lt;51),AND(J150&gt;1,J150&lt;6,H150&gt;0,H150&lt;20)),"Simples",IF(OR(AND(OR(J150=1, J150=0),H150&gt;50),AND(J150&gt;1,J150&lt;6,H150&gt;19,H150&lt;51),AND(J150&gt;5,H150&gt;0,H150&lt;20)),"Médio",IF(OR(AND(J150&gt;1,J150&lt;6,H150&gt;50),AND(J150&gt;5,H150&gt;19,H150&lt;51),AND(J150&gt;5,H150&gt;50)),"Complexo",""))),""))</f>
        <v/>
      </c>
      <c r="N150" s="77" t="str">
        <f aca="false">IF(L150="",M150,IF(M150="",L150,""))</f>
        <v/>
      </c>
      <c r="O150" s="78" t="n">
        <f aca="false">IF(AND(OR(G150="EE",G150="CE"),N150="Simples"),3, IF(AND(OR(G150="EE",G150="CE"),N150="Médio"),4, IF(AND(OR(G150="EE",G150="CE"),N150="Complexo"),6, IF(AND(G150="SE",N150="Simples"),4, IF(AND(G150="SE",N150="Médio"),5, IF(AND(G150="SE",N150="Complexo"),7,0))))))</f>
        <v>0</v>
      </c>
      <c r="P150" s="78" t="n">
        <f aca="false">IF(AND(G150="ALI",M150="Simples"),7, IF(AND(G150="ALI",M150="Médio"),10, IF(AND(G150="ALI",M150="Complexo"),15, IF(AND(G150="AIE",M150="Simples"),5, IF(AND(G150="AIE",M150="Médio"),7, IF(AND(G150="AIE",M150="Complexo"),10,0))))))</f>
        <v>0</v>
      </c>
      <c r="Q150" s="77" t="n">
        <f aca="false">IF(B150&lt;&gt;"Manutenção em interface",IF(B150&lt;&gt;"Desenv., Manutenção e Publicação de Páginas Estáticas",(O150+P150)*C150,C150),C150)</f>
        <v>0</v>
      </c>
      <c r="R150" s="70"/>
      <c r="T150" s="80"/>
      <c r="U150" s="68"/>
      <c r="V150" s="69" t="n">
        <f aca="false">IF(U150&lt;&gt;"",VLOOKUP(U150,'Tipo Projeto'!$A$3:$B$35,2,0),0)</f>
        <v>0</v>
      </c>
      <c r="W150" s="70"/>
      <c r="X150" s="72"/>
      <c r="Y150" s="73"/>
      <c r="Z150" s="74"/>
      <c r="AA150" s="75"/>
      <c r="AB150" s="76" t="str">
        <f aca="false">IF(W150="EE",IF(OR(AND(OR(Z150=1,Z150=0),X150&gt;0,X150&lt;5),AND(OR(Z150=1,Z150=0),X150&gt;4,X150&lt;16),AND(Z150=2,X150&gt;0,X150&lt;5)),"Simples",IF(OR(AND(OR(Z150=1,Z150=0),X150&gt;15),AND(Z150=2,X150&gt;4,X150&lt;16),AND(Z150&gt;2,X150&gt;0,X150&lt;5)),"Médio",IF(OR(AND(Z150=2,X150&gt;15),AND(Z150&gt;2,X150&gt;4,X150&lt;16),AND(Z150&gt;2,X150&gt;15)),"Complexo",""))), IF(OR(W150="CE",W150="SE"),IF(OR(AND(OR(Z150=1,Z150=0),X150&gt;0,X150&lt;6),AND(OR(Z150=1,Z150=0),X150&gt;5,X150&lt;20),AND(Z150&gt;1,Z150&lt;4,X150&gt;0,X150&lt;6)),"Simples",IF(OR(AND(OR(Z150=1,Z150=0),X150&gt;19),AND(Z150&gt;1,Z150&lt;4,X150&gt;5,X150&lt;20),AND(Z150&gt;3,X150&gt;0,X150&lt;6)),"Médio",IF(OR(AND(Z150&gt;1,Z150&lt;4,X150&gt;19),AND(Z150&gt;3,X150&gt;5,X150&lt;20),AND(Z150&gt;3,X150&gt;19)),"Complexo",""))),""))</f>
        <v/>
      </c>
      <c r="AC150" s="71" t="str">
        <f aca="false">IF(W150="ALI",IF(OR(AND(OR(Z150=1,Z150=0),X150&gt;0,X150&lt;20),AND(OR(Z150=1,Z150=0),X150&gt;19,X150&lt;51),AND(Z150&gt;1,Z150&lt;6,X150&gt;0,X150&lt;20)),"Simples",IF(OR(AND(OR(Z150=1,Z150=0),X150&gt;50),AND(Z150&gt;1,Z150&lt;6,X150&gt;19,X150&lt;51),AND(Z150&gt;5,X150&gt;0,X150&lt;20)),"Médio",IF(OR(AND(Z150&gt;1,Z150&lt;6,X150&gt;50),AND(Z150&gt;5,X150&gt;19,X150&lt;51),AND(Z150&gt;5,X150&gt;50)),"Complexo",""))), IF(W150="AIE",IF(OR(AND(OR(Z150=1, Z150=0),X150&gt;0,X150&lt;20),AND(OR(Z150=1, Z150=0),X150&gt;19,X150&lt;51),AND(Z150&gt;1,Z150&lt;6,X150&gt;0,X150&lt;20)),"Simples",IF(OR(AND(OR(Z150=1, Z150=0),X150&gt;50),AND(Z150&gt;1,Z150&lt;6,X150&gt;19,X150&lt;51),AND(Z150&gt;5,X150&gt;0,X150&lt;20)),"Médio",IF(OR(AND(Z150&gt;1,Z150&lt;6,X150&gt;50),AND(Z150&gt;5,X150&gt;19,X150&lt;51),AND(Z150&gt;5,X150&gt;50)),"Complexo",""))),""))</f>
        <v/>
      </c>
      <c r="AD150" s="77" t="str">
        <f aca="false">IF(AB150="",AC150,IF(AC150="",AB150,""))</f>
        <v/>
      </c>
      <c r="AE150" s="78" t="n">
        <f aca="false">IF(AND(OR(W150="EE",W150="CE"),AD150="Simples"),3, IF(AND(OR(W150="EE",W150="CE"),AD150="Médio"),4, IF(AND(OR(W150="EE",W150="CE"),AD150="Complexo"),6, IF(AND(W150="SE",AD150="Simples"),4, IF(AND(W150="SE",AD150="Médio"),5, IF(AND(W150="SE",AD150="Complexo"),7,0))))))</f>
        <v>0</v>
      </c>
      <c r="AF150" s="78" t="n">
        <f aca="false">IF(AND(W150="ALI",AC150="Simples"),7, IF(AND(W150="ALI",AC150="Médio"),10, IF(AND(W150="ALI",AC150="Complexo"),15, IF(AND(W150="AIE",AC150="Simples"),5, IF(AND(W150="AIE",AC150="Médio"),7, IF(AND(W150="AIE",AC150="Complexo"),10,0))))))</f>
        <v>0</v>
      </c>
      <c r="AG150" s="81" t="n">
        <f aca="false">IF(T150="OK",Q150,( IF(U150&lt;&gt;"Manutenção em interface",IF(U150&lt;&gt;"Desenv., Manutenção e Publicação de Páginas Estáticas",(AE150+AF150)*V150,V150),V150)))</f>
        <v>0</v>
      </c>
      <c r="AH150" s="70"/>
      <c r="AJ150" s="70"/>
      <c r="AL150" s="70"/>
      <c r="AM150" s="70" t="str">
        <f aca="false">IF(AG150=0,"",IF(AG150=Q150,"OK","Divergente"))</f>
        <v/>
      </c>
    </row>
    <row r="151" s="79" customFormat="true" ht="14" hidden="false" customHeight="false" outlineLevel="0" collapsed="false">
      <c r="A151" s="67"/>
      <c r="B151" s="68"/>
      <c r="C151" s="69" t="n">
        <f aca="false">IF(B151&lt;&gt;"",VLOOKUP(B151,'Tipo Projeto'!$A$3:$B$35,2,0),0)</f>
        <v>0</v>
      </c>
      <c r="D151" s="70"/>
      <c r="E151" s="70"/>
      <c r="F151" s="71"/>
      <c r="G151" s="70"/>
      <c r="H151" s="72"/>
      <c r="I151" s="73"/>
      <c r="J151" s="74"/>
      <c r="K151" s="75"/>
      <c r="L151" s="76" t="str">
        <f aca="false">IF(G151="EE",IF(OR(AND(OR(J151=1,J151=0),H151&gt;0,H151&lt;5),AND(OR(J151=1,J151=0),H151&gt;4,H151&lt;16),AND(J151=2,H151&gt;0,H151&lt;5)),"Simples",IF(OR(AND(OR(J151=1,J151=0),H151&gt;15),AND(J151=2,H151&gt;4,H151&lt;16),AND(J151&gt;2,H151&gt;0,H151&lt;5)),"Médio",IF(OR(AND(J151=2,H151&gt;15),AND(J151&gt;2,H151&gt;4,H151&lt;16),AND(J151&gt;2,H151&gt;15)),"Complexo",""))), IF(OR(G151="CE",G151="SE"),IF(OR(AND(OR(J151=1,J151=0),H151&gt;0,H151&lt;6),AND(OR(J151=1,J151=0),H151&gt;5,H151&lt;20),AND(J151&gt;1,J151&lt;4,H151&gt;0,H151&lt;6)),"Simples",IF(OR(AND(OR(J151=1,J151=0),H151&gt;19),AND(J151&gt;1,J151&lt;4,H151&gt;5,H151&lt;20),AND(J151&gt;3,H151&gt;0,H151&lt;6)),"Médio",IF(OR(AND(J151&gt;1,J151&lt;4,H151&gt;19),AND(J151&gt;3,H151&gt;5,H151&lt;20),AND(J151&gt;3,H151&gt;19)),"Complexo",""))),""))</f>
        <v/>
      </c>
      <c r="M151" s="71" t="str">
        <f aca="false">IF(G151="ALI",IF(OR(AND(OR(J151=1,J151=0),H151&gt;0,H151&lt;20),AND(OR(J151=1,J151=0),H151&gt;19,H151&lt;51),AND(J151&gt;1,J151&lt;6,H151&gt;0,H151&lt;20)),"Simples",IF(OR(AND(OR(J151=1,J151=0),H151&gt;50),AND(J151&gt;1,J151&lt;6,H151&gt;19,H151&lt;51),AND(J151&gt;5,H151&gt;0,H151&lt;20)),"Médio",IF(OR(AND(J151&gt;1,J151&lt;6,H151&gt;50),AND(J151&gt;5,H151&gt;19,H151&lt;51),AND(J151&gt;5,H151&gt;50)),"Complexo",""))), IF(G151="AIE",IF(OR(AND(OR(J151=1, J151=0),H151&gt;0,H151&lt;20),AND(OR(J151=1, J151=0),H151&gt;19,H151&lt;51),AND(J151&gt;1,J151&lt;6,H151&gt;0,H151&lt;20)),"Simples",IF(OR(AND(OR(J151=1, J151=0),H151&gt;50),AND(J151&gt;1,J151&lt;6,H151&gt;19,H151&lt;51),AND(J151&gt;5,H151&gt;0,H151&lt;20)),"Médio",IF(OR(AND(J151&gt;1,J151&lt;6,H151&gt;50),AND(J151&gt;5,H151&gt;19,H151&lt;51),AND(J151&gt;5,H151&gt;50)),"Complexo",""))),""))</f>
        <v/>
      </c>
      <c r="N151" s="77" t="str">
        <f aca="false">IF(L151="",M151,IF(M151="",L151,""))</f>
        <v/>
      </c>
      <c r="O151" s="78" t="n">
        <f aca="false">IF(AND(OR(G151="EE",G151="CE"),N151="Simples"),3, IF(AND(OR(G151="EE",G151="CE"),N151="Médio"),4, IF(AND(OR(G151="EE",G151="CE"),N151="Complexo"),6, IF(AND(G151="SE",N151="Simples"),4, IF(AND(G151="SE",N151="Médio"),5, IF(AND(G151="SE",N151="Complexo"),7,0))))))</f>
        <v>0</v>
      </c>
      <c r="P151" s="78" t="n">
        <f aca="false">IF(AND(G151="ALI",M151="Simples"),7, IF(AND(G151="ALI",M151="Médio"),10, IF(AND(G151="ALI",M151="Complexo"),15, IF(AND(G151="AIE",M151="Simples"),5, IF(AND(G151="AIE",M151="Médio"),7, IF(AND(G151="AIE",M151="Complexo"),10,0))))))</f>
        <v>0</v>
      </c>
      <c r="Q151" s="77" t="n">
        <f aca="false">IF(B151&lt;&gt;"Manutenção em interface",IF(B151&lt;&gt;"Desenv., Manutenção e Publicação de Páginas Estáticas",(O151+P151)*C151,C151),C151)</f>
        <v>0</v>
      </c>
      <c r="R151" s="70"/>
      <c r="T151" s="80"/>
      <c r="U151" s="68"/>
      <c r="V151" s="69" t="n">
        <f aca="false">IF(U151&lt;&gt;"",VLOOKUP(U151,'Tipo Projeto'!$A$3:$B$35,2,0),0)</f>
        <v>0</v>
      </c>
      <c r="W151" s="70"/>
      <c r="X151" s="72"/>
      <c r="Y151" s="73"/>
      <c r="Z151" s="74"/>
      <c r="AA151" s="75"/>
      <c r="AB151" s="76" t="str">
        <f aca="false">IF(W151="EE",IF(OR(AND(OR(Z151=1,Z151=0),X151&gt;0,X151&lt;5),AND(OR(Z151=1,Z151=0),X151&gt;4,X151&lt;16),AND(Z151=2,X151&gt;0,X151&lt;5)),"Simples",IF(OR(AND(OR(Z151=1,Z151=0),X151&gt;15),AND(Z151=2,X151&gt;4,X151&lt;16),AND(Z151&gt;2,X151&gt;0,X151&lt;5)),"Médio",IF(OR(AND(Z151=2,X151&gt;15),AND(Z151&gt;2,X151&gt;4,X151&lt;16),AND(Z151&gt;2,X151&gt;15)),"Complexo",""))), IF(OR(W151="CE",W151="SE"),IF(OR(AND(OR(Z151=1,Z151=0),X151&gt;0,X151&lt;6),AND(OR(Z151=1,Z151=0),X151&gt;5,X151&lt;20),AND(Z151&gt;1,Z151&lt;4,X151&gt;0,X151&lt;6)),"Simples",IF(OR(AND(OR(Z151=1,Z151=0),X151&gt;19),AND(Z151&gt;1,Z151&lt;4,X151&gt;5,X151&lt;20),AND(Z151&gt;3,X151&gt;0,X151&lt;6)),"Médio",IF(OR(AND(Z151&gt;1,Z151&lt;4,X151&gt;19),AND(Z151&gt;3,X151&gt;5,X151&lt;20),AND(Z151&gt;3,X151&gt;19)),"Complexo",""))),""))</f>
        <v/>
      </c>
      <c r="AC151" s="71" t="str">
        <f aca="false">IF(W151="ALI",IF(OR(AND(OR(Z151=1,Z151=0),X151&gt;0,X151&lt;20),AND(OR(Z151=1,Z151=0),X151&gt;19,X151&lt;51),AND(Z151&gt;1,Z151&lt;6,X151&gt;0,X151&lt;20)),"Simples",IF(OR(AND(OR(Z151=1,Z151=0),X151&gt;50),AND(Z151&gt;1,Z151&lt;6,X151&gt;19,X151&lt;51),AND(Z151&gt;5,X151&gt;0,X151&lt;20)),"Médio",IF(OR(AND(Z151&gt;1,Z151&lt;6,X151&gt;50),AND(Z151&gt;5,X151&gt;19,X151&lt;51),AND(Z151&gt;5,X151&gt;50)),"Complexo",""))), IF(W151="AIE",IF(OR(AND(OR(Z151=1, Z151=0),X151&gt;0,X151&lt;20),AND(OR(Z151=1, Z151=0),X151&gt;19,X151&lt;51),AND(Z151&gt;1,Z151&lt;6,X151&gt;0,X151&lt;20)),"Simples",IF(OR(AND(OR(Z151=1, Z151=0),X151&gt;50),AND(Z151&gt;1,Z151&lt;6,X151&gt;19,X151&lt;51),AND(Z151&gt;5,X151&gt;0,X151&lt;20)),"Médio",IF(OR(AND(Z151&gt;1,Z151&lt;6,X151&gt;50),AND(Z151&gt;5,X151&gt;19,X151&lt;51),AND(Z151&gt;5,X151&gt;50)),"Complexo",""))),""))</f>
        <v/>
      </c>
      <c r="AD151" s="77" t="str">
        <f aca="false">IF(AB151="",AC151,IF(AC151="",AB151,""))</f>
        <v/>
      </c>
      <c r="AE151" s="78" t="n">
        <f aca="false">IF(AND(OR(W151="EE",W151="CE"),AD151="Simples"),3, IF(AND(OR(W151="EE",W151="CE"),AD151="Médio"),4, IF(AND(OR(W151="EE",W151="CE"),AD151="Complexo"),6, IF(AND(W151="SE",AD151="Simples"),4, IF(AND(W151="SE",AD151="Médio"),5, IF(AND(W151="SE",AD151="Complexo"),7,0))))))</f>
        <v>0</v>
      </c>
      <c r="AF151" s="78" t="n">
        <f aca="false">IF(AND(W151="ALI",AC151="Simples"),7, IF(AND(W151="ALI",AC151="Médio"),10, IF(AND(W151="ALI",AC151="Complexo"),15, IF(AND(W151="AIE",AC151="Simples"),5, IF(AND(W151="AIE",AC151="Médio"),7, IF(AND(W151="AIE",AC151="Complexo"),10,0))))))</f>
        <v>0</v>
      </c>
      <c r="AG151" s="81" t="n">
        <f aca="false">IF(T151="OK",Q151,( IF(U151&lt;&gt;"Manutenção em interface",IF(U151&lt;&gt;"Desenv., Manutenção e Publicação de Páginas Estáticas",(AE151+AF151)*V151,V151),V151)))</f>
        <v>0</v>
      </c>
      <c r="AH151" s="70"/>
      <c r="AJ151" s="70"/>
      <c r="AL151" s="70"/>
      <c r="AM151" s="70" t="str">
        <f aca="false">IF(AG151=0,"",IF(AG151=Q151,"OK","Divergente"))</f>
        <v/>
      </c>
    </row>
    <row r="152" s="79" customFormat="true" ht="14" hidden="false" customHeight="false" outlineLevel="0" collapsed="false">
      <c r="A152" s="67"/>
      <c r="B152" s="68"/>
      <c r="C152" s="69" t="n">
        <f aca="false">IF(B152&lt;&gt;"",VLOOKUP(B152,'Tipo Projeto'!$A$3:$B$35,2,0),0)</f>
        <v>0</v>
      </c>
      <c r="D152" s="70"/>
      <c r="E152" s="70"/>
      <c r="F152" s="71"/>
      <c r="G152" s="70"/>
      <c r="H152" s="72"/>
      <c r="I152" s="73"/>
      <c r="J152" s="74"/>
      <c r="K152" s="75"/>
      <c r="L152" s="76" t="str">
        <f aca="false">IF(G152="EE",IF(OR(AND(OR(J152=1,J152=0),H152&gt;0,H152&lt;5),AND(OR(J152=1,J152=0),H152&gt;4,H152&lt;16),AND(J152=2,H152&gt;0,H152&lt;5)),"Simples",IF(OR(AND(OR(J152=1,J152=0),H152&gt;15),AND(J152=2,H152&gt;4,H152&lt;16),AND(J152&gt;2,H152&gt;0,H152&lt;5)),"Médio",IF(OR(AND(J152=2,H152&gt;15),AND(J152&gt;2,H152&gt;4,H152&lt;16),AND(J152&gt;2,H152&gt;15)),"Complexo",""))), IF(OR(G152="CE",G152="SE"),IF(OR(AND(OR(J152=1,J152=0),H152&gt;0,H152&lt;6),AND(OR(J152=1,J152=0),H152&gt;5,H152&lt;20),AND(J152&gt;1,J152&lt;4,H152&gt;0,H152&lt;6)),"Simples",IF(OR(AND(OR(J152=1,J152=0),H152&gt;19),AND(J152&gt;1,J152&lt;4,H152&gt;5,H152&lt;20),AND(J152&gt;3,H152&gt;0,H152&lt;6)),"Médio",IF(OR(AND(J152&gt;1,J152&lt;4,H152&gt;19),AND(J152&gt;3,H152&gt;5,H152&lt;20),AND(J152&gt;3,H152&gt;19)),"Complexo",""))),""))</f>
        <v/>
      </c>
      <c r="M152" s="71" t="str">
        <f aca="false">IF(G152="ALI",IF(OR(AND(OR(J152=1,J152=0),H152&gt;0,H152&lt;20),AND(OR(J152=1,J152=0),H152&gt;19,H152&lt;51),AND(J152&gt;1,J152&lt;6,H152&gt;0,H152&lt;20)),"Simples",IF(OR(AND(OR(J152=1,J152=0),H152&gt;50),AND(J152&gt;1,J152&lt;6,H152&gt;19,H152&lt;51),AND(J152&gt;5,H152&gt;0,H152&lt;20)),"Médio",IF(OR(AND(J152&gt;1,J152&lt;6,H152&gt;50),AND(J152&gt;5,H152&gt;19,H152&lt;51),AND(J152&gt;5,H152&gt;50)),"Complexo",""))), IF(G152="AIE",IF(OR(AND(OR(J152=1, J152=0),H152&gt;0,H152&lt;20),AND(OR(J152=1, J152=0),H152&gt;19,H152&lt;51),AND(J152&gt;1,J152&lt;6,H152&gt;0,H152&lt;20)),"Simples",IF(OR(AND(OR(J152=1, J152=0),H152&gt;50),AND(J152&gt;1,J152&lt;6,H152&gt;19,H152&lt;51),AND(J152&gt;5,H152&gt;0,H152&lt;20)),"Médio",IF(OR(AND(J152&gt;1,J152&lt;6,H152&gt;50),AND(J152&gt;5,H152&gt;19,H152&lt;51),AND(J152&gt;5,H152&gt;50)),"Complexo",""))),""))</f>
        <v/>
      </c>
      <c r="N152" s="77" t="str">
        <f aca="false">IF(L152="",M152,IF(M152="",L152,""))</f>
        <v/>
      </c>
      <c r="O152" s="78" t="n">
        <f aca="false">IF(AND(OR(G152="EE",G152="CE"),N152="Simples"),3, IF(AND(OR(G152="EE",G152="CE"),N152="Médio"),4, IF(AND(OR(G152="EE",G152="CE"),N152="Complexo"),6, IF(AND(G152="SE",N152="Simples"),4, IF(AND(G152="SE",N152="Médio"),5, IF(AND(G152="SE",N152="Complexo"),7,0))))))</f>
        <v>0</v>
      </c>
      <c r="P152" s="78" t="n">
        <f aca="false">IF(AND(G152="ALI",M152="Simples"),7, IF(AND(G152="ALI",M152="Médio"),10, IF(AND(G152="ALI",M152="Complexo"),15, IF(AND(G152="AIE",M152="Simples"),5, IF(AND(G152="AIE",M152="Médio"),7, IF(AND(G152="AIE",M152="Complexo"),10,0))))))</f>
        <v>0</v>
      </c>
      <c r="Q152" s="77" t="n">
        <f aca="false">IF(B152&lt;&gt;"Manutenção em interface",IF(B152&lt;&gt;"Desenv., Manutenção e Publicação de Páginas Estáticas",(O152+P152)*C152,C152),C152)</f>
        <v>0</v>
      </c>
      <c r="R152" s="70"/>
      <c r="T152" s="80"/>
      <c r="U152" s="68"/>
      <c r="V152" s="69" t="n">
        <f aca="false">IF(U152&lt;&gt;"",VLOOKUP(U152,'Tipo Projeto'!$A$3:$B$35,2,0),0)</f>
        <v>0</v>
      </c>
      <c r="W152" s="70"/>
      <c r="X152" s="72"/>
      <c r="Y152" s="73"/>
      <c r="Z152" s="74"/>
      <c r="AA152" s="75"/>
      <c r="AB152" s="76" t="str">
        <f aca="false">IF(W152="EE",IF(OR(AND(OR(Z152=1,Z152=0),X152&gt;0,X152&lt;5),AND(OR(Z152=1,Z152=0),X152&gt;4,X152&lt;16),AND(Z152=2,X152&gt;0,X152&lt;5)),"Simples",IF(OR(AND(OR(Z152=1,Z152=0),X152&gt;15),AND(Z152=2,X152&gt;4,X152&lt;16),AND(Z152&gt;2,X152&gt;0,X152&lt;5)),"Médio",IF(OR(AND(Z152=2,X152&gt;15),AND(Z152&gt;2,X152&gt;4,X152&lt;16),AND(Z152&gt;2,X152&gt;15)),"Complexo",""))), IF(OR(W152="CE",W152="SE"),IF(OR(AND(OR(Z152=1,Z152=0),X152&gt;0,X152&lt;6),AND(OR(Z152=1,Z152=0),X152&gt;5,X152&lt;20),AND(Z152&gt;1,Z152&lt;4,X152&gt;0,X152&lt;6)),"Simples",IF(OR(AND(OR(Z152=1,Z152=0),X152&gt;19),AND(Z152&gt;1,Z152&lt;4,X152&gt;5,X152&lt;20),AND(Z152&gt;3,X152&gt;0,X152&lt;6)),"Médio",IF(OR(AND(Z152&gt;1,Z152&lt;4,X152&gt;19),AND(Z152&gt;3,X152&gt;5,X152&lt;20),AND(Z152&gt;3,X152&gt;19)),"Complexo",""))),""))</f>
        <v/>
      </c>
      <c r="AC152" s="71" t="str">
        <f aca="false">IF(W152="ALI",IF(OR(AND(OR(Z152=1,Z152=0),X152&gt;0,X152&lt;20),AND(OR(Z152=1,Z152=0),X152&gt;19,X152&lt;51),AND(Z152&gt;1,Z152&lt;6,X152&gt;0,X152&lt;20)),"Simples",IF(OR(AND(OR(Z152=1,Z152=0),X152&gt;50),AND(Z152&gt;1,Z152&lt;6,X152&gt;19,X152&lt;51),AND(Z152&gt;5,X152&gt;0,X152&lt;20)),"Médio",IF(OR(AND(Z152&gt;1,Z152&lt;6,X152&gt;50),AND(Z152&gt;5,X152&gt;19,X152&lt;51),AND(Z152&gt;5,X152&gt;50)),"Complexo",""))), IF(W152="AIE",IF(OR(AND(OR(Z152=1, Z152=0),X152&gt;0,X152&lt;20),AND(OR(Z152=1, Z152=0),X152&gt;19,X152&lt;51),AND(Z152&gt;1,Z152&lt;6,X152&gt;0,X152&lt;20)),"Simples",IF(OR(AND(OR(Z152=1, Z152=0),X152&gt;50),AND(Z152&gt;1,Z152&lt;6,X152&gt;19,X152&lt;51),AND(Z152&gt;5,X152&gt;0,X152&lt;20)),"Médio",IF(OR(AND(Z152&gt;1,Z152&lt;6,X152&gt;50),AND(Z152&gt;5,X152&gt;19,X152&lt;51),AND(Z152&gt;5,X152&gt;50)),"Complexo",""))),""))</f>
        <v/>
      </c>
      <c r="AD152" s="77" t="str">
        <f aca="false">IF(AB152="",AC152,IF(AC152="",AB152,""))</f>
        <v/>
      </c>
      <c r="AE152" s="78" t="n">
        <f aca="false">IF(AND(OR(W152="EE",W152="CE"),AD152="Simples"),3, IF(AND(OR(W152="EE",W152="CE"),AD152="Médio"),4, IF(AND(OR(W152="EE",W152="CE"),AD152="Complexo"),6, IF(AND(W152="SE",AD152="Simples"),4, IF(AND(W152="SE",AD152="Médio"),5, IF(AND(W152="SE",AD152="Complexo"),7,0))))))</f>
        <v>0</v>
      </c>
      <c r="AF152" s="78" t="n">
        <f aca="false">IF(AND(W152="ALI",AC152="Simples"),7, IF(AND(W152="ALI",AC152="Médio"),10, IF(AND(W152="ALI",AC152="Complexo"),15, IF(AND(W152="AIE",AC152="Simples"),5, IF(AND(W152="AIE",AC152="Médio"),7, IF(AND(W152="AIE",AC152="Complexo"),10,0))))))</f>
        <v>0</v>
      </c>
      <c r="AG152" s="81" t="n">
        <f aca="false">IF(T152="OK",Q152,( IF(U152&lt;&gt;"Manutenção em interface",IF(U152&lt;&gt;"Desenv., Manutenção e Publicação de Páginas Estáticas",(AE152+AF152)*V152,V152),V152)))</f>
        <v>0</v>
      </c>
      <c r="AH152" s="70"/>
      <c r="AJ152" s="70"/>
      <c r="AL152" s="70"/>
      <c r="AM152" s="70" t="str">
        <f aca="false">IF(AG152=0,"",IF(AG152=Q152,"OK","Divergente"))</f>
        <v/>
      </c>
    </row>
    <row r="153" s="79" customFormat="true" ht="14" hidden="false" customHeight="false" outlineLevel="0" collapsed="false">
      <c r="A153" s="67"/>
      <c r="B153" s="68"/>
      <c r="C153" s="69" t="n">
        <f aca="false">IF(B153&lt;&gt;"",VLOOKUP(B153,'Tipo Projeto'!$A$3:$B$35,2,0),0)</f>
        <v>0</v>
      </c>
      <c r="D153" s="70"/>
      <c r="E153" s="70"/>
      <c r="F153" s="71"/>
      <c r="G153" s="70"/>
      <c r="H153" s="72"/>
      <c r="I153" s="73"/>
      <c r="J153" s="74"/>
      <c r="K153" s="75"/>
      <c r="L153" s="76" t="str">
        <f aca="false">IF(G153="EE",IF(OR(AND(OR(J153=1,J153=0),H153&gt;0,H153&lt;5),AND(OR(J153=1,J153=0),H153&gt;4,H153&lt;16),AND(J153=2,H153&gt;0,H153&lt;5)),"Simples",IF(OR(AND(OR(J153=1,J153=0),H153&gt;15),AND(J153=2,H153&gt;4,H153&lt;16),AND(J153&gt;2,H153&gt;0,H153&lt;5)),"Médio",IF(OR(AND(J153=2,H153&gt;15),AND(J153&gt;2,H153&gt;4,H153&lt;16),AND(J153&gt;2,H153&gt;15)),"Complexo",""))), IF(OR(G153="CE",G153="SE"),IF(OR(AND(OR(J153=1,J153=0),H153&gt;0,H153&lt;6),AND(OR(J153=1,J153=0),H153&gt;5,H153&lt;20),AND(J153&gt;1,J153&lt;4,H153&gt;0,H153&lt;6)),"Simples",IF(OR(AND(OR(J153=1,J153=0),H153&gt;19),AND(J153&gt;1,J153&lt;4,H153&gt;5,H153&lt;20),AND(J153&gt;3,H153&gt;0,H153&lt;6)),"Médio",IF(OR(AND(J153&gt;1,J153&lt;4,H153&gt;19),AND(J153&gt;3,H153&gt;5,H153&lt;20),AND(J153&gt;3,H153&gt;19)),"Complexo",""))),""))</f>
        <v/>
      </c>
      <c r="M153" s="71" t="str">
        <f aca="false">IF(G153="ALI",IF(OR(AND(OR(J153=1,J153=0),H153&gt;0,H153&lt;20),AND(OR(J153=1,J153=0),H153&gt;19,H153&lt;51),AND(J153&gt;1,J153&lt;6,H153&gt;0,H153&lt;20)),"Simples",IF(OR(AND(OR(J153=1,J153=0),H153&gt;50),AND(J153&gt;1,J153&lt;6,H153&gt;19,H153&lt;51),AND(J153&gt;5,H153&gt;0,H153&lt;20)),"Médio",IF(OR(AND(J153&gt;1,J153&lt;6,H153&gt;50),AND(J153&gt;5,H153&gt;19,H153&lt;51),AND(J153&gt;5,H153&gt;50)),"Complexo",""))), IF(G153="AIE",IF(OR(AND(OR(J153=1, J153=0),H153&gt;0,H153&lt;20),AND(OR(J153=1, J153=0),H153&gt;19,H153&lt;51),AND(J153&gt;1,J153&lt;6,H153&gt;0,H153&lt;20)),"Simples",IF(OR(AND(OR(J153=1, J153=0),H153&gt;50),AND(J153&gt;1,J153&lt;6,H153&gt;19,H153&lt;51),AND(J153&gt;5,H153&gt;0,H153&lt;20)),"Médio",IF(OR(AND(J153&gt;1,J153&lt;6,H153&gt;50),AND(J153&gt;5,H153&gt;19,H153&lt;51),AND(J153&gt;5,H153&gt;50)),"Complexo",""))),""))</f>
        <v/>
      </c>
      <c r="N153" s="77" t="str">
        <f aca="false">IF(L153="",M153,IF(M153="",L153,""))</f>
        <v/>
      </c>
      <c r="O153" s="78" t="n">
        <f aca="false">IF(AND(OR(G153="EE",G153="CE"),N153="Simples"),3, IF(AND(OR(G153="EE",G153="CE"),N153="Médio"),4, IF(AND(OR(G153="EE",G153="CE"),N153="Complexo"),6, IF(AND(G153="SE",N153="Simples"),4, IF(AND(G153="SE",N153="Médio"),5, IF(AND(G153="SE",N153="Complexo"),7,0))))))</f>
        <v>0</v>
      </c>
      <c r="P153" s="78" t="n">
        <f aca="false">IF(AND(G153="ALI",M153="Simples"),7, IF(AND(G153="ALI",M153="Médio"),10, IF(AND(G153="ALI",M153="Complexo"),15, IF(AND(G153="AIE",M153="Simples"),5, IF(AND(G153="AIE",M153="Médio"),7, IF(AND(G153="AIE",M153="Complexo"),10,0))))))</f>
        <v>0</v>
      </c>
      <c r="Q153" s="77" t="n">
        <f aca="false">IF(B153&lt;&gt;"Manutenção em interface",IF(B153&lt;&gt;"Desenv., Manutenção e Publicação de Páginas Estáticas",(O153+P153)*C153,C153),C153)</f>
        <v>0</v>
      </c>
      <c r="R153" s="70"/>
      <c r="T153" s="80"/>
      <c r="U153" s="68"/>
      <c r="V153" s="69" t="n">
        <f aca="false">IF(U153&lt;&gt;"",VLOOKUP(U153,'Tipo Projeto'!$A$3:$B$35,2,0),0)</f>
        <v>0</v>
      </c>
      <c r="W153" s="70"/>
      <c r="X153" s="72"/>
      <c r="Y153" s="73"/>
      <c r="Z153" s="74"/>
      <c r="AA153" s="75"/>
      <c r="AB153" s="76" t="str">
        <f aca="false">IF(W153="EE",IF(OR(AND(OR(Z153=1,Z153=0),X153&gt;0,X153&lt;5),AND(OR(Z153=1,Z153=0),X153&gt;4,X153&lt;16),AND(Z153=2,X153&gt;0,X153&lt;5)),"Simples",IF(OR(AND(OR(Z153=1,Z153=0),X153&gt;15),AND(Z153=2,X153&gt;4,X153&lt;16),AND(Z153&gt;2,X153&gt;0,X153&lt;5)),"Médio",IF(OR(AND(Z153=2,X153&gt;15),AND(Z153&gt;2,X153&gt;4,X153&lt;16),AND(Z153&gt;2,X153&gt;15)),"Complexo",""))), IF(OR(W153="CE",W153="SE"),IF(OR(AND(OR(Z153=1,Z153=0),X153&gt;0,X153&lt;6),AND(OR(Z153=1,Z153=0),X153&gt;5,X153&lt;20),AND(Z153&gt;1,Z153&lt;4,X153&gt;0,X153&lt;6)),"Simples",IF(OR(AND(OR(Z153=1,Z153=0),X153&gt;19),AND(Z153&gt;1,Z153&lt;4,X153&gt;5,X153&lt;20),AND(Z153&gt;3,X153&gt;0,X153&lt;6)),"Médio",IF(OR(AND(Z153&gt;1,Z153&lt;4,X153&gt;19),AND(Z153&gt;3,X153&gt;5,X153&lt;20),AND(Z153&gt;3,X153&gt;19)),"Complexo",""))),""))</f>
        <v/>
      </c>
      <c r="AC153" s="71" t="str">
        <f aca="false">IF(W153="ALI",IF(OR(AND(OR(Z153=1,Z153=0),X153&gt;0,X153&lt;20),AND(OR(Z153=1,Z153=0),X153&gt;19,X153&lt;51),AND(Z153&gt;1,Z153&lt;6,X153&gt;0,X153&lt;20)),"Simples",IF(OR(AND(OR(Z153=1,Z153=0),X153&gt;50),AND(Z153&gt;1,Z153&lt;6,X153&gt;19,X153&lt;51),AND(Z153&gt;5,X153&gt;0,X153&lt;20)),"Médio",IF(OR(AND(Z153&gt;1,Z153&lt;6,X153&gt;50),AND(Z153&gt;5,X153&gt;19,X153&lt;51),AND(Z153&gt;5,X153&gt;50)),"Complexo",""))), IF(W153="AIE",IF(OR(AND(OR(Z153=1, Z153=0),X153&gt;0,X153&lt;20),AND(OR(Z153=1, Z153=0),X153&gt;19,X153&lt;51),AND(Z153&gt;1,Z153&lt;6,X153&gt;0,X153&lt;20)),"Simples",IF(OR(AND(OR(Z153=1, Z153=0),X153&gt;50),AND(Z153&gt;1,Z153&lt;6,X153&gt;19,X153&lt;51),AND(Z153&gt;5,X153&gt;0,X153&lt;20)),"Médio",IF(OR(AND(Z153&gt;1,Z153&lt;6,X153&gt;50),AND(Z153&gt;5,X153&gt;19,X153&lt;51),AND(Z153&gt;5,X153&gt;50)),"Complexo",""))),""))</f>
        <v/>
      </c>
      <c r="AD153" s="77" t="str">
        <f aca="false">IF(AB153="",AC153,IF(AC153="",AB153,""))</f>
        <v/>
      </c>
      <c r="AE153" s="78" t="n">
        <f aca="false">IF(AND(OR(W153="EE",W153="CE"),AD153="Simples"),3, IF(AND(OR(W153="EE",W153="CE"),AD153="Médio"),4, IF(AND(OR(W153="EE",W153="CE"),AD153="Complexo"),6, IF(AND(W153="SE",AD153="Simples"),4, IF(AND(W153="SE",AD153="Médio"),5, IF(AND(W153="SE",AD153="Complexo"),7,0))))))</f>
        <v>0</v>
      </c>
      <c r="AF153" s="78" t="n">
        <f aca="false">IF(AND(W153="ALI",AC153="Simples"),7, IF(AND(W153="ALI",AC153="Médio"),10, IF(AND(W153="ALI",AC153="Complexo"),15, IF(AND(W153="AIE",AC153="Simples"),5, IF(AND(W153="AIE",AC153="Médio"),7, IF(AND(W153="AIE",AC153="Complexo"),10,0))))))</f>
        <v>0</v>
      </c>
      <c r="AG153" s="81" t="n">
        <f aca="false">IF(T153="OK",Q153,( IF(U153&lt;&gt;"Manutenção em interface",IF(U153&lt;&gt;"Desenv., Manutenção e Publicação de Páginas Estáticas",(AE153+AF153)*V153,V153),V153)))</f>
        <v>0</v>
      </c>
      <c r="AH153" s="70"/>
      <c r="AJ153" s="70"/>
      <c r="AL153" s="70"/>
      <c r="AM153" s="70" t="str">
        <f aca="false">IF(AG153=0,"",IF(AG153=Q153,"OK","Divergente"))</f>
        <v/>
      </c>
    </row>
    <row r="154" s="79" customFormat="true" ht="14" hidden="false" customHeight="false" outlineLevel="0" collapsed="false">
      <c r="A154" s="67"/>
      <c r="B154" s="68"/>
      <c r="C154" s="69" t="n">
        <f aca="false">IF(B154&lt;&gt;"",VLOOKUP(B154,'Tipo Projeto'!$A$3:$B$35,2,0),0)</f>
        <v>0</v>
      </c>
      <c r="D154" s="70"/>
      <c r="E154" s="70"/>
      <c r="F154" s="71"/>
      <c r="G154" s="70"/>
      <c r="H154" s="72"/>
      <c r="I154" s="73"/>
      <c r="J154" s="74"/>
      <c r="K154" s="75"/>
      <c r="L154" s="76" t="str">
        <f aca="false">IF(G154="EE",IF(OR(AND(OR(J154=1,J154=0),H154&gt;0,H154&lt;5),AND(OR(J154=1,J154=0),H154&gt;4,H154&lt;16),AND(J154=2,H154&gt;0,H154&lt;5)),"Simples",IF(OR(AND(OR(J154=1,J154=0),H154&gt;15),AND(J154=2,H154&gt;4,H154&lt;16),AND(J154&gt;2,H154&gt;0,H154&lt;5)),"Médio",IF(OR(AND(J154=2,H154&gt;15),AND(J154&gt;2,H154&gt;4,H154&lt;16),AND(J154&gt;2,H154&gt;15)),"Complexo",""))), IF(OR(G154="CE",G154="SE"),IF(OR(AND(OR(J154=1,J154=0),H154&gt;0,H154&lt;6),AND(OR(J154=1,J154=0),H154&gt;5,H154&lt;20),AND(J154&gt;1,J154&lt;4,H154&gt;0,H154&lt;6)),"Simples",IF(OR(AND(OR(J154=1,J154=0),H154&gt;19),AND(J154&gt;1,J154&lt;4,H154&gt;5,H154&lt;20),AND(J154&gt;3,H154&gt;0,H154&lt;6)),"Médio",IF(OR(AND(J154&gt;1,J154&lt;4,H154&gt;19),AND(J154&gt;3,H154&gt;5,H154&lt;20),AND(J154&gt;3,H154&gt;19)),"Complexo",""))),""))</f>
        <v/>
      </c>
      <c r="M154" s="71" t="str">
        <f aca="false">IF(G154="ALI",IF(OR(AND(OR(J154=1,J154=0),H154&gt;0,H154&lt;20),AND(OR(J154=1,J154=0),H154&gt;19,H154&lt;51),AND(J154&gt;1,J154&lt;6,H154&gt;0,H154&lt;20)),"Simples",IF(OR(AND(OR(J154=1,J154=0),H154&gt;50),AND(J154&gt;1,J154&lt;6,H154&gt;19,H154&lt;51),AND(J154&gt;5,H154&gt;0,H154&lt;20)),"Médio",IF(OR(AND(J154&gt;1,J154&lt;6,H154&gt;50),AND(J154&gt;5,H154&gt;19,H154&lt;51),AND(J154&gt;5,H154&gt;50)),"Complexo",""))), IF(G154="AIE",IF(OR(AND(OR(J154=1, J154=0),H154&gt;0,H154&lt;20),AND(OR(J154=1, J154=0),H154&gt;19,H154&lt;51),AND(J154&gt;1,J154&lt;6,H154&gt;0,H154&lt;20)),"Simples",IF(OR(AND(OR(J154=1, J154=0),H154&gt;50),AND(J154&gt;1,J154&lt;6,H154&gt;19,H154&lt;51),AND(J154&gt;5,H154&gt;0,H154&lt;20)),"Médio",IF(OR(AND(J154&gt;1,J154&lt;6,H154&gt;50),AND(J154&gt;5,H154&gt;19,H154&lt;51),AND(J154&gt;5,H154&gt;50)),"Complexo",""))),""))</f>
        <v/>
      </c>
      <c r="N154" s="77" t="str">
        <f aca="false">IF(L154="",M154,IF(M154="",L154,""))</f>
        <v/>
      </c>
      <c r="O154" s="78" t="n">
        <f aca="false">IF(AND(OR(G154="EE",G154="CE"),N154="Simples"),3, IF(AND(OR(G154="EE",G154="CE"),N154="Médio"),4, IF(AND(OR(G154="EE",G154="CE"),N154="Complexo"),6, IF(AND(G154="SE",N154="Simples"),4, IF(AND(G154="SE",N154="Médio"),5, IF(AND(G154="SE",N154="Complexo"),7,0))))))</f>
        <v>0</v>
      </c>
      <c r="P154" s="78" t="n">
        <f aca="false">IF(AND(G154="ALI",M154="Simples"),7, IF(AND(G154="ALI",M154="Médio"),10, IF(AND(G154="ALI",M154="Complexo"),15, IF(AND(G154="AIE",M154="Simples"),5, IF(AND(G154="AIE",M154="Médio"),7, IF(AND(G154="AIE",M154="Complexo"),10,0))))))</f>
        <v>0</v>
      </c>
      <c r="Q154" s="77" t="n">
        <f aca="false">IF(B154&lt;&gt;"Manutenção em interface",IF(B154&lt;&gt;"Desenv., Manutenção e Publicação de Páginas Estáticas",(O154+P154)*C154,C154),C154)</f>
        <v>0</v>
      </c>
      <c r="R154" s="70"/>
      <c r="T154" s="80"/>
      <c r="U154" s="68"/>
      <c r="V154" s="69" t="n">
        <f aca="false">IF(U154&lt;&gt;"",VLOOKUP(U154,'Tipo Projeto'!$A$3:$B$35,2,0),0)</f>
        <v>0</v>
      </c>
      <c r="W154" s="70"/>
      <c r="X154" s="72"/>
      <c r="Y154" s="73"/>
      <c r="Z154" s="74"/>
      <c r="AA154" s="75"/>
      <c r="AB154" s="76" t="str">
        <f aca="false">IF(W154="EE",IF(OR(AND(OR(Z154=1,Z154=0),X154&gt;0,X154&lt;5),AND(OR(Z154=1,Z154=0),X154&gt;4,X154&lt;16),AND(Z154=2,X154&gt;0,X154&lt;5)),"Simples",IF(OR(AND(OR(Z154=1,Z154=0),X154&gt;15),AND(Z154=2,X154&gt;4,X154&lt;16),AND(Z154&gt;2,X154&gt;0,X154&lt;5)),"Médio",IF(OR(AND(Z154=2,X154&gt;15),AND(Z154&gt;2,X154&gt;4,X154&lt;16),AND(Z154&gt;2,X154&gt;15)),"Complexo",""))), IF(OR(W154="CE",W154="SE"),IF(OR(AND(OR(Z154=1,Z154=0),X154&gt;0,X154&lt;6),AND(OR(Z154=1,Z154=0),X154&gt;5,X154&lt;20),AND(Z154&gt;1,Z154&lt;4,X154&gt;0,X154&lt;6)),"Simples",IF(OR(AND(OR(Z154=1,Z154=0),X154&gt;19),AND(Z154&gt;1,Z154&lt;4,X154&gt;5,X154&lt;20),AND(Z154&gt;3,X154&gt;0,X154&lt;6)),"Médio",IF(OR(AND(Z154&gt;1,Z154&lt;4,X154&gt;19),AND(Z154&gt;3,X154&gt;5,X154&lt;20),AND(Z154&gt;3,X154&gt;19)),"Complexo",""))),""))</f>
        <v/>
      </c>
      <c r="AC154" s="71" t="str">
        <f aca="false">IF(W154="ALI",IF(OR(AND(OR(Z154=1,Z154=0),X154&gt;0,X154&lt;20),AND(OR(Z154=1,Z154=0),X154&gt;19,X154&lt;51),AND(Z154&gt;1,Z154&lt;6,X154&gt;0,X154&lt;20)),"Simples",IF(OR(AND(OR(Z154=1,Z154=0),X154&gt;50),AND(Z154&gt;1,Z154&lt;6,X154&gt;19,X154&lt;51),AND(Z154&gt;5,X154&gt;0,X154&lt;20)),"Médio",IF(OR(AND(Z154&gt;1,Z154&lt;6,X154&gt;50),AND(Z154&gt;5,X154&gt;19,X154&lt;51),AND(Z154&gt;5,X154&gt;50)),"Complexo",""))), IF(W154="AIE",IF(OR(AND(OR(Z154=1, Z154=0),X154&gt;0,X154&lt;20),AND(OR(Z154=1, Z154=0),X154&gt;19,X154&lt;51),AND(Z154&gt;1,Z154&lt;6,X154&gt;0,X154&lt;20)),"Simples",IF(OR(AND(OR(Z154=1, Z154=0),X154&gt;50),AND(Z154&gt;1,Z154&lt;6,X154&gt;19,X154&lt;51),AND(Z154&gt;5,X154&gt;0,X154&lt;20)),"Médio",IF(OR(AND(Z154&gt;1,Z154&lt;6,X154&gt;50),AND(Z154&gt;5,X154&gt;19,X154&lt;51),AND(Z154&gt;5,X154&gt;50)),"Complexo",""))),""))</f>
        <v/>
      </c>
      <c r="AD154" s="77" t="str">
        <f aca="false">IF(AB154="",AC154,IF(AC154="",AB154,""))</f>
        <v/>
      </c>
      <c r="AE154" s="78" t="n">
        <f aca="false">IF(AND(OR(W154="EE",W154="CE"),AD154="Simples"),3, IF(AND(OR(W154="EE",W154="CE"),AD154="Médio"),4, IF(AND(OR(W154="EE",W154="CE"),AD154="Complexo"),6, IF(AND(W154="SE",AD154="Simples"),4, IF(AND(W154="SE",AD154="Médio"),5, IF(AND(W154="SE",AD154="Complexo"),7,0))))))</f>
        <v>0</v>
      </c>
      <c r="AF154" s="78" t="n">
        <f aca="false">IF(AND(W154="ALI",AC154="Simples"),7, IF(AND(W154="ALI",AC154="Médio"),10, IF(AND(W154="ALI",AC154="Complexo"),15, IF(AND(W154="AIE",AC154="Simples"),5, IF(AND(W154="AIE",AC154="Médio"),7, IF(AND(W154="AIE",AC154="Complexo"),10,0))))))</f>
        <v>0</v>
      </c>
      <c r="AG154" s="81" t="n">
        <f aca="false">IF(T154="OK",Q154,( IF(U154&lt;&gt;"Manutenção em interface",IF(U154&lt;&gt;"Desenv., Manutenção e Publicação de Páginas Estáticas",(AE154+AF154)*V154,V154),V154)))</f>
        <v>0</v>
      </c>
      <c r="AH154" s="70"/>
      <c r="AJ154" s="70"/>
      <c r="AL154" s="70"/>
      <c r="AM154" s="70" t="str">
        <f aca="false">IF(AG154=0,"",IF(AG154=Q154,"OK","Divergente"))</f>
        <v/>
      </c>
    </row>
    <row r="155" s="79" customFormat="true" ht="14" hidden="false" customHeight="false" outlineLevel="0" collapsed="false">
      <c r="A155" s="67"/>
      <c r="B155" s="68"/>
      <c r="C155" s="69" t="n">
        <f aca="false">IF(B155&lt;&gt;"",VLOOKUP(B155,'Tipo Projeto'!$A$3:$B$35,2,0),0)</f>
        <v>0</v>
      </c>
      <c r="D155" s="70"/>
      <c r="E155" s="70"/>
      <c r="F155" s="71"/>
      <c r="G155" s="70"/>
      <c r="H155" s="72"/>
      <c r="I155" s="73"/>
      <c r="J155" s="74"/>
      <c r="K155" s="75"/>
      <c r="L155" s="76" t="str">
        <f aca="false">IF(G155="EE",IF(OR(AND(OR(J155=1,J155=0),H155&gt;0,H155&lt;5),AND(OR(J155=1,J155=0),H155&gt;4,H155&lt;16),AND(J155=2,H155&gt;0,H155&lt;5)),"Simples",IF(OR(AND(OR(J155=1,J155=0),H155&gt;15),AND(J155=2,H155&gt;4,H155&lt;16),AND(J155&gt;2,H155&gt;0,H155&lt;5)),"Médio",IF(OR(AND(J155=2,H155&gt;15),AND(J155&gt;2,H155&gt;4,H155&lt;16),AND(J155&gt;2,H155&gt;15)),"Complexo",""))), IF(OR(G155="CE",G155="SE"),IF(OR(AND(OR(J155=1,J155=0),H155&gt;0,H155&lt;6),AND(OR(J155=1,J155=0),H155&gt;5,H155&lt;20),AND(J155&gt;1,J155&lt;4,H155&gt;0,H155&lt;6)),"Simples",IF(OR(AND(OR(J155=1,J155=0),H155&gt;19),AND(J155&gt;1,J155&lt;4,H155&gt;5,H155&lt;20),AND(J155&gt;3,H155&gt;0,H155&lt;6)),"Médio",IF(OR(AND(J155&gt;1,J155&lt;4,H155&gt;19),AND(J155&gt;3,H155&gt;5,H155&lt;20),AND(J155&gt;3,H155&gt;19)),"Complexo",""))),""))</f>
        <v/>
      </c>
      <c r="M155" s="71" t="str">
        <f aca="false">IF(G155="ALI",IF(OR(AND(OR(J155=1,J155=0),H155&gt;0,H155&lt;20),AND(OR(J155=1,J155=0),H155&gt;19,H155&lt;51),AND(J155&gt;1,J155&lt;6,H155&gt;0,H155&lt;20)),"Simples",IF(OR(AND(OR(J155=1,J155=0),H155&gt;50),AND(J155&gt;1,J155&lt;6,H155&gt;19,H155&lt;51),AND(J155&gt;5,H155&gt;0,H155&lt;20)),"Médio",IF(OR(AND(J155&gt;1,J155&lt;6,H155&gt;50),AND(J155&gt;5,H155&gt;19,H155&lt;51),AND(J155&gt;5,H155&gt;50)),"Complexo",""))), IF(G155="AIE",IF(OR(AND(OR(J155=1, J155=0),H155&gt;0,H155&lt;20),AND(OR(J155=1, J155=0),H155&gt;19,H155&lt;51),AND(J155&gt;1,J155&lt;6,H155&gt;0,H155&lt;20)),"Simples",IF(OR(AND(OR(J155=1, J155=0),H155&gt;50),AND(J155&gt;1,J155&lt;6,H155&gt;19,H155&lt;51),AND(J155&gt;5,H155&gt;0,H155&lt;20)),"Médio",IF(OR(AND(J155&gt;1,J155&lt;6,H155&gt;50),AND(J155&gt;5,H155&gt;19,H155&lt;51),AND(J155&gt;5,H155&gt;50)),"Complexo",""))),""))</f>
        <v/>
      </c>
      <c r="N155" s="77" t="str">
        <f aca="false">IF(L155="",M155,IF(M155="",L155,""))</f>
        <v/>
      </c>
      <c r="O155" s="78" t="n">
        <f aca="false">IF(AND(OR(G155="EE",G155="CE"),N155="Simples"),3, IF(AND(OR(G155="EE",G155="CE"),N155="Médio"),4, IF(AND(OR(G155="EE",G155="CE"),N155="Complexo"),6, IF(AND(G155="SE",N155="Simples"),4, IF(AND(G155="SE",N155="Médio"),5, IF(AND(G155="SE",N155="Complexo"),7,0))))))</f>
        <v>0</v>
      </c>
      <c r="P155" s="78" t="n">
        <f aca="false">IF(AND(G155="ALI",M155="Simples"),7, IF(AND(G155="ALI",M155="Médio"),10, IF(AND(G155="ALI",M155="Complexo"),15, IF(AND(G155="AIE",M155="Simples"),5, IF(AND(G155="AIE",M155="Médio"),7, IF(AND(G155="AIE",M155="Complexo"),10,0))))))</f>
        <v>0</v>
      </c>
      <c r="Q155" s="77" t="n">
        <f aca="false">IF(B155&lt;&gt;"Manutenção em interface",IF(B155&lt;&gt;"Desenv., Manutenção e Publicação de Páginas Estáticas",(O155+P155)*C155,C155),C155)</f>
        <v>0</v>
      </c>
      <c r="R155" s="70"/>
      <c r="T155" s="80"/>
      <c r="U155" s="68"/>
      <c r="V155" s="69" t="n">
        <f aca="false">IF(U155&lt;&gt;"",VLOOKUP(U155,'Tipo Projeto'!$A$3:$B$35,2,0),0)</f>
        <v>0</v>
      </c>
      <c r="W155" s="70"/>
      <c r="X155" s="72"/>
      <c r="Y155" s="73"/>
      <c r="Z155" s="74"/>
      <c r="AA155" s="75"/>
      <c r="AB155" s="76" t="str">
        <f aca="false">IF(W155="EE",IF(OR(AND(OR(Z155=1,Z155=0),X155&gt;0,X155&lt;5),AND(OR(Z155=1,Z155=0),X155&gt;4,X155&lt;16),AND(Z155=2,X155&gt;0,X155&lt;5)),"Simples",IF(OR(AND(OR(Z155=1,Z155=0),X155&gt;15),AND(Z155=2,X155&gt;4,X155&lt;16),AND(Z155&gt;2,X155&gt;0,X155&lt;5)),"Médio",IF(OR(AND(Z155=2,X155&gt;15),AND(Z155&gt;2,X155&gt;4,X155&lt;16),AND(Z155&gt;2,X155&gt;15)),"Complexo",""))), IF(OR(W155="CE",W155="SE"),IF(OR(AND(OR(Z155=1,Z155=0),X155&gt;0,X155&lt;6),AND(OR(Z155=1,Z155=0),X155&gt;5,X155&lt;20),AND(Z155&gt;1,Z155&lt;4,X155&gt;0,X155&lt;6)),"Simples",IF(OR(AND(OR(Z155=1,Z155=0),X155&gt;19),AND(Z155&gt;1,Z155&lt;4,X155&gt;5,X155&lt;20),AND(Z155&gt;3,X155&gt;0,X155&lt;6)),"Médio",IF(OR(AND(Z155&gt;1,Z155&lt;4,X155&gt;19),AND(Z155&gt;3,X155&gt;5,X155&lt;20),AND(Z155&gt;3,X155&gt;19)),"Complexo",""))),""))</f>
        <v/>
      </c>
      <c r="AC155" s="71" t="str">
        <f aca="false">IF(W155="ALI",IF(OR(AND(OR(Z155=1,Z155=0),X155&gt;0,X155&lt;20),AND(OR(Z155=1,Z155=0),X155&gt;19,X155&lt;51),AND(Z155&gt;1,Z155&lt;6,X155&gt;0,X155&lt;20)),"Simples",IF(OR(AND(OR(Z155=1,Z155=0),X155&gt;50),AND(Z155&gt;1,Z155&lt;6,X155&gt;19,X155&lt;51),AND(Z155&gt;5,X155&gt;0,X155&lt;20)),"Médio",IF(OR(AND(Z155&gt;1,Z155&lt;6,X155&gt;50),AND(Z155&gt;5,X155&gt;19,X155&lt;51),AND(Z155&gt;5,X155&gt;50)),"Complexo",""))), IF(W155="AIE",IF(OR(AND(OR(Z155=1, Z155=0),X155&gt;0,X155&lt;20),AND(OR(Z155=1, Z155=0),X155&gt;19,X155&lt;51),AND(Z155&gt;1,Z155&lt;6,X155&gt;0,X155&lt;20)),"Simples",IF(OR(AND(OR(Z155=1, Z155=0),X155&gt;50),AND(Z155&gt;1,Z155&lt;6,X155&gt;19,X155&lt;51),AND(Z155&gt;5,X155&gt;0,X155&lt;20)),"Médio",IF(OR(AND(Z155&gt;1,Z155&lt;6,X155&gt;50),AND(Z155&gt;5,X155&gt;19,X155&lt;51),AND(Z155&gt;5,X155&gt;50)),"Complexo",""))),""))</f>
        <v/>
      </c>
      <c r="AD155" s="77" t="str">
        <f aca="false">IF(AB155="",AC155,IF(AC155="",AB155,""))</f>
        <v/>
      </c>
      <c r="AE155" s="78" t="n">
        <f aca="false">IF(AND(OR(W155="EE",W155="CE"),AD155="Simples"),3, IF(AND(OR(W155="EE",W155="CE"),AD155="Médio"),4, IF(AND(OR(W155="EE",W155="CE"),AD155="Complexo"),6, IF(AND(W155="SE",AD155="Simples"),4, IF(AND(W155="SE",AD155="Médio"),5, IF(AND(W155="SE",AD155="Complexo"),7,0))))))</f>
        <v>0</v>
      </c>
      <c r="AF155" s="78" t="n">
        <f aca="false">IF(AND(W155="ALI",AC155="Simples"),7, IF(AND(W155="ALI",AC155="Médio"),10, IF(AND(W155="ALI",AC155="Complexo"),15, IF(AND(W155="AIE",AC155="Simples"),5, IF(AND(W155="AIE",AC155="Médio"),7, IF(AND(W155="AIE",AC155="Complexo"),10,0))))))</f>
        <v>0</v>
      </c>
      <c r="AG155" s="81" t="n">
        <f aca="false">IF(T155="OK",Q155,( IF(U155&lt;&gt;"Manutenção em interface",IF(U155&lt;&gt;"Desenv., Manutenção e Publicação de Páginas Estáticas",(AE155+AF155)*V155,V155),V155)))</f>
        <v>0</v>
      </c>
      <c r="AH155" s="70"/>
      <c r="AJ155" s="70"/>
      <c r="AL155" s="70"/>
      <c r="AM155" s="70" t="str">
        <f aca="false">IF(AG155=0,"",IF(AG155=Q155,"OK","Divergente"))</f>
        <v/>
      </c>
    </row>
    <row r="156" s="79" customFormat="true" ht="14" hidden="false" customHeight="false" outlineLevel="0" collapsed="false">
      <c r="A156" s="67"/>
      <c r="B156" s="68"/>
      <c r="C156" s="69" t="n">
        <f aca="false">IF(B156&lt;&gt;"",VLOOKUP(B156,'Tipo Projeto'!$A$3:$B$35,2,0),0)</f>
        <v>0</v>
      </c>
      <c r="D156" s="70"/>
      <c r="E156" s="70"/>
      <c r="F156" s="71"/>
      <c r="G156" s="70"/>
      <c r="H156" s="72"/>
      <c r="I156" s="73"/>
      <c r="J156" s="74"/>
      <c r="K156" s="75"/>
      <c r="L156" s="76" t="str">
        <f aca="false">IF(G156="EE",IF(OR(AND(OR(J156=1,J156=0),H156&gt;0,H156&lt;5),AND(OR(J156=1,J156=0),H156&gt;4,H156&lt;16),AND(J156=2,H156&gt;0,H156&lt;5)),"Simples",IF(OR(AND(OR(J156=1,J156=0),H156&gt;15),AND(J156=2,H156&gt;4,H156&lt;16),AND(J156&gt;2,H156&gt;0,H156&lt;5)),"Médio",IF(OR(AND(J156=2,H156&gt;15),AND(J156&gt;2,H156&gt;4,H156&lt;16),AND(J156&gt;2,H156&gt;15)),"Complexo",""))), IF(OR(G156="CE",G156="SE"),IF(OR(AND(OR(J156=1,J156=0),H156&gt;0,H156&lt;6),AND(OR(J156=1,J156=0),H156&gt;5,H156&lt;20),AND(J156&gt;1,J156&lt;4,H156&gt;0,H156&lt;6)),"Simples",IF(OR(AND(OR(J156=1,J156=0),H156&gt;19),AND(J156&gt;1,J156&lt;4,H156&gt;5,H156&lt;20),AND(J156&gt;3,H156&gt;0,H156&lt;6)),"Médio",IF(OR(AND(J156&gt;1,J156&lt;4,H156&gt;19),AND(J156&gt;3,H156&gt;5,H156&lt;20),AND(J156&gt;3,H156&gt;19)),"Complexo",""))),""))</f>
        <v/>
      </c>
      <c r="M156" s="71" t="str">
        <f aca="false">IF(G156="ALI",IF(OR(AND(OR(J156=1,J156=0),H156&gt;0,H156&lt;20),AND(OR(J156=1,J156=0),H156&gt;19,H156&lt;51),AND(J156&gt;1,J156&lt;6,H156&gt;0,H156&lt;20)),"Simples",IF(OR(AND(OR(J156=1,J156=0),H156&gt;50),AND(J156&gt;1,J156&lt;6,H156&gt;19,H156&lt;51),AND(J156&gt;5,H156&gt;0,H156&lt;20)),"Médio",IF(OR(AND(J156&gt;1,J156&lt;6,H156&gt;50),AND(J156&gt;5,H156&gt;19,H156&lt;51),AND(J156&gt;5,H156&gt;50)),"Complexo",""))), IF(G156="AIE",IF(OR(AND(OR(J156=1, J156=0),H156&gt;0,H156&lt;20),AND(OR(J156=1, J156=0),H156&gt;19,H156&lt;51),AND(J156&gt;1,J156&lt;6,H156&gt;0,H156&lt;20)),"Simples",IF(OR(AND(OR(J156=1, J156=0),H156&gt;50),AND(J156&gt;1,J156&lt;6,H156&gt;19,H156&lt;51),AND(J156&gt;5,H156&gt;0,H156&lt;20)),"Médio",IF(OR(AND(J156&gt;1,J156&lt;6,H156&gt;50),AND(J156&gt;5,H156&gt;19,H156&lt;51),AND(J156&gt;5,H156&gt;50)),"Complexo",""))),""))</f>
        <v/>
      </c>
      <c r="N156" s="77" t="str">
        <f aca="false">IF(L156="",M156,IF(M156="",L156,""))</f>
        <v/>
      </c>
      <c r="O156" s="78" t="n">
        <f aca="false">IF(AND(OR(G156="EE",G156="CE"),N156="Simples"),3, IF(AND(OR(G156="EE",G156="CE"),N156="Médio"),4, IF(AND(OR(G156="EE",G156="CE"),N156="Complexo"),6, IF(AND(G156="SE",N156="Simples"),4, IF(AND(G156="SE",N156="Médio"),5, IF(AND(G156="SE",N156="Complexo"),7,0))))))</f>
        <v>0</v>
      </c>
      <c r="P156" s="78" t="n">
        <f aca="false">IF(AND(G156="ALI",M156="Simples"),7, IF(AND(G156="ALI",M156="Médio"),10, IF(AND(G156="ALI",M156="Complexo"),15, IF(AND(G156="AIE",M156="Simples"),5, IF(AND(G156="AIE",M156="Médio"),7, IF(AND(G156="AIE",M156="Complexo"),10,0))))))</f>
        <v>0</v>
      </c>
      <c r="Q156" s="77" t="n">
        <f aca="false">IF(B156&lt;&gt;"Manutenção em interface",IF(B156&lt;&gt;"Desenv., Manutenção e Publicação de Páginas Estáticas",(O156+P156)*C156,C156),C156)</f>
        <v>0</v>
      </c>
      <c r="R156" s="70"/>
      <c r="T156" s="80"/>
      <c r="U156" s="68"/>
      <c r="V156" s="69" t="n">
        <f aca="false">IF(U156&lt;&gt;"",VLOOKUP(U156,'Tipo Projeto'!$A$3:$B$35,2,0),0)</f>
        <v>0</v>
      </c>
      <c r="W156" s="70"/>
      <c r="X156" s="72"/>
      <c r="Y156" s="73"/>
      <c r="Z156" s="74"/>
      <c r="AA156" s="75"/>
      <c r="AB156" s="76" t="str">
        <f aca="false">IF(W156="EE",IF(OR(AND(OR(Z156=1,Z156=0),X156&gt;0,X156&lt;5),AND(OR(Z156=1,Z156=0),X156&gt;4,X156&lt;16),AND(Z156=2,X156&gt;0,X156&lt;5)),"Simples",IF(OR(AND(OR(Z156=1,Z156=0),X156&gt;15),AND(Z156=2,X156&gt;4,X156&lt;16),AND(Z156&gt;2,X156&gt;0,X156&lt;5)),"Médio",IF(OR(AND(Z156=2,X156&gt;15),AND(Z156&gt;2,X156&gt;4,X156&lt;16),AND(Z156&gt;2,X156&gt;15)),"Complexo",""))), IF(OR(W156="CE",W156="SE"),IF(OR(AND(OR(Z156=1,Z156=0),X156&gt;0,X156&lt;6),AND(OR(Z156=1,Z156=0),X156&gt;5,X156&lt;20),AND(Z156&gt;1,Z156&lt;4,X156&gt;0,X156&lt;6)),"Simples",IF(OR(AND(OR(Z156=1,Z156=0),X156&gt;19),AND(Z156&gt;1,Z156&lt;4,X156&gt;5,X156&lt;20),AND(Z156&gt;3,X156&gt;0,X156&lt;6)),"Médio",IF(OR(AND(Z156&gt;1,Z156&lt;4,X156&gt;19),AND(Z156&gt;3,X156&gt;5,X156&lt;20),AND(Z156&gt;3,X156&gt;19)),"Complexo",""))),""))</f>
        <v/>
      </c>
      <c r="AC156" s="71" t="str">
        <f aca="false">IF(W156="ALI",IF(OR(AND(OR(Z156=1,Z156=0),X156&gt;0,X156&lt;20),AND(OR(Z156=1,Z156=0),X156&gt;19,X156&lt;51),AND(Z156&gt;1,Z156&lt;6,X156&gt;0,X156&lt;20)),"Simples",IF(OR(AND(OR(Z156=1,Z156=0),X156&gt;50),AND(Z156&gt;1,Z156&lt;6,X156&gt;19,X156&lt;51),AND(Z156&gt;5,X156&gt;0,X156&lt;20)),"Médio",IF(OR(AND(Z156&gt;1,Z156&lt;6,X156&gt;50),AND(Z156&gt;5,X156&gt;19,X156&lt;51),AND(Z156&gt;5,X156&gt;50)),"Complexo",""))), IF(W156="AIE",IF(OR(AND(OR(Z156=1, Z156=0),X156&gt;0,X156&lt;20),AND(OR(Z156=1, Z156=0),X156&gt;19,X156&lt;51),AND(Z156&gt;1,Z156&lt;6,X156&gt;0,X156&lt;20)),"Simples",IF(OR(AND(OR(Z156=1, Z156=0),X156&gt;50),AND(Z156&gt;1,Z156&lt;6,X156&gt;19,X156&lt;51),AND(Z156&gt;5,X156&gt;0,X156&lt;20)),"Médio",IF(OR(AND(Z156&gt;1,Z156&lt;6,X156&gt;50),AND(Z156&gt;5,X156&gt;19,X156&lt;51),AND(Z156&gt;5,X156&gt;50)),"Complexo",""))),""))</f>
        <v/>
      </c>
      <c r="AD156" s="77" t="str">
        <f aca="false">IF(AB156="",AC156,IF(AC156="",AB156,""))</f>
        <v/>
      </c>
      <c r="AE156" s="78" t="n">
        <f aca="false">IF(AND(OR(W156="EE",W156="CE"),AD156="Simples"),3, IF(AND(OR(W156="EE",W156="CE"),AD156="Médio"),4, IF(AND(OR(W156="EE",W156="CE"),AD156="Complexo"),6, IF(AND(W156="SE",AD156="Simples"),4, IF(AND(W156="SE",AD156="Médio"),5, IF(AND(W156="SE",AD156="Complexo"),7,0))))))</f>
        <v>0</v>
      </c>
      <c r="AF156" s="78" t="n">
        <f aca="false">IF(AND(W156="ALI",AC156="Simples"),7, IF(AND(W156="ALI",AC156="Médio"),10, IF(AND(W156="ALI",AC156="Complexo"),15, IF(AND(W156="AIE",AC156="Simples"),5, IF(AND(W156="AIE",AC156="Médio"),7, IF(AND(W156="AIE",AC156="Complexo"),10,0))))))</f>
        <v>0</v>
      </c>
      <c r="AG156" s="81" t="n">
        <f aca="false">IF(T156="OK",Q156,( IF(U156&lt;&gt;"Manutenção em interface",IF(U156&lt;&gt;"Desenv., Manutenção e Publicação de Páginas Estáticas",(AE156+AF156)*V156,V156),V156)))</f>
        <v>0</v>
      </c>
      <c r="AH156" s="70"/>
      <c r="AJ156" s="70"/>
      <c r="AL156" s="70"/>
      <c r="AM156" s="70" t="str">
        <f aca="false">IF(AG156=0,"",IF(AG156=Q156,"OK","Divergente"))</f>
        <v/>
      </c>
    </row>
    <row r="157" s="79" customFormat="true" ht="14" hidden="false" customHeight="false" outlineLevel="0" collapsed="false">
      <c r="A157" s="67"/>
      <c r="B157" s="68"/>
      <c r="C157" s="69" t="n">
        <f aca="false">IF(B157&lt;&gt;"",VLOOKUP(B157,'Tipo Projeto'!$A$3:$B$35,2,0),0)</f>
        <v>0</v>
      </c>
      <c r="D157" s="70"/>
      <c r="E157" s="70"/>
      <c r="F157" s="71"/>
      <c r="G157" s="70"/>
      <c r="H157" s="72"/>
      <c r="I157" s="73"/>
      <c r="J157" s="74"/>
      <c r="K157" s="75"/>
      <c r="L157" s="76" t="str">
        <f aca="false">IF(G157="EE",IF(OR(AND(OR(J157=1,J157=0),H157&gt;0,H157&lt;5),AND(OR(J157=1,J157=0),H157&gt;4,H157&lt;16),AND(J157=2,H157&gt;0,H157&lt;5)),"Simples",IF(OR(AND(OR(J157=1,J157=0),H157&gt;15),AND(J157=2,H157&gt;4,H157&lt;16),AND(J157&gt;2,H157&gt;0,H157&lt;5)),"Médio",IF(OR(AND(J157=2,H157&gt;15),AND(J157&gt;2,H157&gt;4,H157&lt;16),AND(J157&gt;2,H157&gt;15)),"Complexo",""))), IF(OR(G157="CE",G157="SE"),IF(OR(AND(OR(J157=1,J157=0),H157&gt;0,H157&lt;6),AND(OR(J157=1,J157=0),H157&gt;5,H157&lt;20),AND(J157&gt;1,J157&lt;4,H157&gt;0,H157&lt;6)),"Simples",IF(OR(AND(OR(J157=1,J157=0),H157&gt;19),AND(J157&gt;1,J157&lt;4,H157&gt;5,H157&lt;20),AND(J157&gt;3,H157&gt;0,H157&lt;6)),"Médio",IF(OR(AND(J157&gt;1,J157&lt;4,H157&gt;19),AND(J157&gt;3,H157&gt;5,H157&lt;20),AND(J157&gt;3,H157&gt;19)),"Complexo",""))),""))</f>
        <v/>
      </c>
      <c r="M157" s="71" t="str">
        <f aca="false">IF(G157="ALI",IF(OR(AND(OR(J157=1,J157=0),H157&gt;0,H157&lt;20),AND(OR(J157=1,J157=0),H157&gt;19,H157&lt;51),AND(J157&gt;1,J157&lt;6,H157&gt;0,H157&lt;20)),"Simples",IF(OR(AND(OR(J157=1,J157=0),H157&gt;50),AND(J157&gt;1,J157&lt;6,H157&gt;19,H157&lt;51),AND(J157&gt;5,H157&gt;0,H157&lt;20)),"Médio",IF(OR(AND(J157&gt;1,J157&lt;6,H157&gt;50),AND(J157&gt;5,H157&gt;19,H157&lt;51),AND(J157&gt;5,H157&gt;50)),"Complexo",""))), IF(G157="AIE",IF(OR(AND(OR(J157=1, J157=0),H157&gt;0,H157&lt;20),AND(OR(J157=1, J157=0),H157&gt;19,H157&lt;51),AND(J157&gt;1,J157&lt;6,H157&gt;0,H157&lt;20)),"Simples",IF(OR(AND(OR(J157=1, J157=0),H157&gt;50),AND(J157&gt;1,J157&lt;6,H157&gt;19,H157&lt;51),AND(J157&gt;5,H157&gt;0,H157&lt;20)),"Médio",IF(OR(AND(J157&gt;1,J157&lt;6,H157&gt;50),AND(J157&gt;5,H157&gt;19,H157&lt;51),AND(J157&gt;5,H157&gt;50)),"Complexo",""))),""))</f>
        <v/>
      </c>
      <c r="N157" s="77" t="str">
        <f aca="false">IF(L157="",M157,IF(M157="",L157,""))</f>
        <v/>
      </c>
      <c r="O157" s="78" t="n">
        <f aca="false">IF(AND(OR(G157="EE",G157="CE"),N157="Simples"),3, IF(AND(OR(G157="EE",G157="CE"),N157="Médio"),4, IF(AND(OR(G157="EE",G157="CE"),N157="Complexo"),6, IF(AND(G157="SE",N157="Simples"),4, IF(AND(G157="SE",N157="Médio"),5, IF(AND(G157="SE",N157="Complexo"),7,0))))))</f>
        <v>0</v>
      </c>
      <c r="P157" s="78" t="n">
        <f aca="false">IF(AND(G157="ALI",M157="Simples"),7, IF(AND(G157="ALI",M157="Médio"),10, IF(AND(G157="ALI",M157="Complexo"),15, IF(AND(G157="AIE",M157="Simples"),5, IF(AND(G157="AIE",M157="Médio"),7, IF(AND(G157="AIE",M157="Complexo"),10,0))))))</f>
        <v>0</v>
      </c>
      <c r="Q157" s="77" t="n">
        <f aca="false">IF(B157&lt;&gt;"Manutenção em interface",IF(B157&lt;&gt;"Desenv., Manutenção e Publicação de Páginas Estáticas",(O157+P157)*C157,C157),C157)</f>
        <v>0</v>
      </c>
      <c r="R157" s="70"/>
      <c r="T157" s="80"/>
      <c r="U157" s="68"/>
      <c r="V157" s="69" t="n">
        <f aca="false">IF(U157&lt;&gt;"",VLOOKUP(U157,'Tipo Projeto'!$A$3:$B$35,2,0),0)</f>
        <v>0</v>
      </c>
      <c r="W157" s="70"/>
      <c r="X157" s="72"/>
      <c r="Y157" s="73"/>
      <c r="Z157" s="74"/>
      <c r="AA157" s="75"/>
      <c r="AB157" s="76" t="str">
        <f aca="false">IF(W157="EE",IF(OR(AND(OR(Z157=1,Z157=0),X157&gt;0,X157&lt;5),AND(OR(Z157=1,Z157=0),X157&gt;4,X157&lt;16),AND(Z157=2,X157&gt;0,X157&lt;5)),"Simples",IF(OR(AND(OR(Z157=1,Z157=0),X157&gt;15),AND(Z157=2,X157&gt;4,X157&lt;16),AND(Z157&gt;2,X157&gt;0,X157&lt;5)),"Médio",IF(OR(AND(Z157=2,X157&gt;15),AND(Z157&gt;2,X157&gt;4,X157&lt;16),AND(Z157&gt;2,X157&gt;15)),"Complexo",""))), IF(OR(W157="CE",W157="SE"),IF(OR(AND(OR(Z157=1,Z157=0),X157&gt;0,X157&lt;6),AND(OR(Z157=1,Z157=0),X157&gt;5,X157&lt;20),AND(Z157&gt;1,Z157&lt;4,X157&gt;0,X157&lt;6)),"Simples",IF(OR(AND(OR(Z157=1,Z157=0),X157&gt;19),AND(Z157&gt;1,Z157&lt;4,X157&gt;5,X157&lt;20),AND(Z157&gt;3,X157&gt;0,X157&lt;6)),"Médio",IF(OR(AND(Z157&gt;1,Z157&lt;4,X157&gt;19),AND(Z157&gt;3,X157&gt;5,X157&lt;20),AND(Z157&gt;3,X157&gt;19)),"Complexo",""))),""))</f>
        <v/>
      </c>
      <c r="AC157" s="71" t="str">
        <f aca="false">IF(W157="ALI",IF(OR(AND(OR(Z157=1,Z157=0),X157&gt;0,X157&lt;20),AND(OR(Z157=1,Z157=0),X157&gt;19,X157&lt;51),AND(Z157&gt;1,Z157&lt;6,X157&gt;0,X157&lt;20)),"Simples",IF(OR(AND(OR(Z157=1,Z157=0),X157&gt;50),AND(Z157&gt;1,Z157&lt;6,X157&gt;19,X157&lt;51),AND(Z157&gt;5,X157&gt;0,X157&lt;20)),"Médio",IF(OR(AND(Z157&gt;1,Z157&lt;6,X157&gt;50),AND(Z157&gt;5,X157&gt;19,X157&lt;51),AND(Z157&gt;5,X157&gt;50)),"Complexo",""))), IF(W157="AIE",IF(OR(AND(OR(Z157=1, Z157=0),X157&gt;0,X157&lt;20),AND(OR(Z157=1, Z157=0),X157&gt;19,X157&lt;51),AND(Z157&gt;1,Z157&lt;6,X157&gt;0,X157&lt;20)),"Simples",IF(OR(AND(OR(Z157=1, Z157=0),X157&gt;50),AND(Z157&gt;1,Z157&lt;6,X157&gt;19,X157&lt;51),AND(Z157&gt;5,X157&gt;0,X157&lt;20)),"Médio",IF(OR(AND(Z157&gt;1,Z157&lt;6,X157&gt;50),AND(Z157&gt;5,X157&gt;19,X157&lt;51),AND(Z157&gt;5,X157&gt;50)),"Complexo",""))),""))</f>
        <v/>
      </c>
      <c r="AD157" s="77" t="str">
        <f aca="false">IF(AB157="",AC157,IF(AC157="",AB157,""))</f>
        <v/>
      </c>
      <c r="AE157" s="78" t="n">
        <f aca="false">IF(AND(OR(W157="EE",W157="CE"),AD157="Simples"),3, IF(AND(OR(W157="EE",W157="CE"),AD157="Médio"),4, IF(AND(OR(W157="EE",W157="CE"),AD157="Complexo"),6, IF(AND(W157="SE",AD157="Simples"),4, IF(AND(W157="SE",AD157="Médio"),5, IF(AND(W157="SE",AD157="Complexo"),7,0))))))</f>
        <v>0</v>
      </c>
      <c r="AF157" s="78" t="n">
        <f aca="false">IF(AND(W157="ALI",AC157="Simples"),7, IF(AND(W157="ALI",AC157="Médio"),10, IF(AND(W157="ALI",AC157="Complexo"),15, IF(AND(W157="AIE",AC157="Simples"),5, IF(AND(W157="AIE",AC157="Médio"),7, IF(AND(W157="AIE",AC157="Complexo"),10,0))))))</f>
        <v>0</v>
      </c>
      <c r="AG157" s="81" t="n">
        <f aca="false">IF(T157="OK",Q157,( IF(U157&lt;&gt;"Manutenção em interface",IF(U157&lt;&gt;"Desenv., Manutenção e Publicação de Páginas Estáticas",(AE157+AF157)*V157,V157),V157)))</f>
        <v>0</v>
      </c>
      <c r="AH157" s="70"/>
      <c r="AJ157" s="70"/>
      <c r="AL157" s="70"/>
      <c r="AM157" s="70" t="str">
        <f aca="false">IF(AG157=0,"",IF(AG157=Q157,"OK","Divergente"))</f>
        <v/>
      </c>
    </row>
    <row r="158" s="79" customFormat="true" ht="14" hidden="false" customHeight="false" outlineLevel="0" collapsed="false">
      <c r="A158" s="67"/>
      <c r="B158" s="68"/>
      <c r="C158" s="69" t="n">
        <f aca="false">IF(B158&lt;&gt;"",VLOOKUP(B158,'Tipo Projeto'!$A$3:$B$35,2,0),0)</f>
        <v>0</v>
      </c>
      <c r="D158" s="70"/>
      <c r="E158" s="70"/>
      <c r="F158" s="71"/>
      <c r="G158" s="70"/>
      <c r="H158" s="72"/>
      <c r="I158" s="73"/>
      <c r="J158" s="74"/>
      <c r="K158" s="75"/>
      <c r="L158" s="76" t="str">
        <f aca="false">IF(G158="EE",IF(OR(AND(OR(J158=1,J158=0),H158&gt;0,H158&lt;5),AND(OR(J158=1,J158=0),H158&gt;4,H158&lt;16),AND(J158=2,H158&gt;0,H158&lt;5)),"Simples",IF(OR(AND(OR(J158=1,J158=0),H158&gt;15),AND(J158=2,H158&gt;4,H158&lt;16),AND(J158&gt;2,H158&gt;0,H158&lt;5)),"Médio",IF(OR(AND(J158=2,H158&gt;15),AND(J158&gt;2,H158&gt;4,H158&lt;16),AND(J158&gt;2,H158&gt;15)),"Complexo",""))), IF(OR(G158="CE",G158="SE"),IF(OR(AND(OR(J158=1,J158=0),H158&gt;0,H158&lt;6),AND(OR(J158=1,J158=0),H158&gt;5,H158&lt;20),AND(J158&gt;1,J158&lt;4,H158&gt;0,H158&lt;6)),"Simples",IF(OR(AND(OR(J158=1,J158=0),H158&gt;19),AND(J158&gt;1,J158&lt;4,H158&gt;5,H158&lt;20),AND(J158&gt;3,H158&gt;0,H158&lt;6)),"Médio",IF(OR(AND(J158&gt;1,J158&lt;4,H158&gt;19),AND(J158&gt;3,H158&gt;5,H158&lt;20),AND(J158&gt;3,H158&gt;19)),"Complexo",""))),""))</f>
        <v/>
      </c>
      <c r="M158" s="71" t="str">
        <f aca="false">IF(G158="ALI",IF(OR(AND(OR(J158=1,J158=0),H158&gt;0,H158&lt;20),AND(OR(J158=1,J158=0),H158&gt;19,H158&lt;51),AND(J158&gt;1,J158&lt;6,H158&gt;0,H158&lt;20)),"Simples",IF(OR(AND(OR(J158=1,J158=0),H158&gt;50),AND(J158&gt;1,J158&lt;6,H158&gt;19,H158&lt;51),AND(J158&gt;5,H158&gt;0,H158&lt;20)),"Médio",IF(OR(AND(J158&gt;1,J158&lt;6,H158&gt;50),AND(J158&gt;5,H158&gt;19,H158&lt;51),AND(J158&gt;5,H158&gt;50)),"Complexo",""))), IF(G158="AIE",IF(OR(AND(OR(J158=1, J158=0),H158&gt;0,H158&lt;20),AND(OR(J158=1, J158=0),H158&gt;19,H158&lt;51),AND(J158&gt;1,J158&lt;6,H158&gt;0,H158&lt;20)),"Simples",IF(OR(AND(OR(J158=1, J158=0),H158&gt;50),AND(J158&gt;1,J158&lt;6,H158&gt;19,H158&lt;51),AND(J158&gt;5,H158&gt;0,H158&lt;20)),"Médio",IF(OR(AND(J158&gt;1,J158&lt;6,H158&gt;50),AND(J158&gt;5,H158&gt;19,H158&lt;51),AND(J158&gt;5,H158&gt;50)),"Complexo",""))),""))</f>
        <v/>
      </c>
      <c r="N158" s="77" t="str">
        <f aca="false">IF(L158="",M158,IF(M158="",L158,""))</f>
        <v/>
      </c>
      <c r="O158" s="78" t="n">
        <f aca="false">IF(AND(OR(G158="EE",G158="CE"),N158="Simples"),3, IF(AND(OR(G158="EE",G158="CE"),N158="Médio"),4, IF(AND(OR(G158="EE",G158="CE"),N158="Complexo"),6, IF(AND(G158="SE",N158="Simples"),4, IF(AND(G158="SE",N158="Médio"),5, IF(AND(G158="SE",N158="Complexo"),7,0))))))</f>
        <v>0</v>
      </c>
      <c r="P158" s="78" t="n">
        <f aca="false">IF(AND(G158="ALI",M158="Simples"),7, IF(AND(G158="ALI",M158="Médio"),10, IF(AND(G158="ALI",M158="Complexo"),15, IF(AND(G158="AIE",M158="Simples"),5, IF(AND(G158="AIE",M158="Médio"),7, IF(AND(G158="AIE",M158="Complexo"),10,0))))))</f>
        <v>0</v>
      </c>
      <c r="Q158" s="77" t="n">
        <f aca="false">IF(B158&lt;&gt;"Manutenção em interface",IF(B158&lt;&gt;"Desenv., Manutenção e Publicação de Páginas Estáticas",(O158+P158)*C158,C158),C158)</f>
        <v>0</v>
      </c>
      <c r="R158" s="70"/>
      <c r="T158" s="80"/>
      <c r="U158" s="68"/>
      <c r="V158" s="69" t="n">
        <f aca="false">IF(U158&lt;&gt;"",VLOOKUP(U158,'Tipo Projeto'!$A$3:$B$35,2,0),0)</f>
        <v>0</v>
      </c>
      <c r="W158" s="70"/>
      <c r="X158" s="72"/>
      <c r="Y158" s="73"/>
      <c r="Z158" s="74"/>
      <c r="AA158" s="75"/>
      <c r="AB158" s="76" t="str">
        <f aca="false">IF(W158="EE",IF(OR(AND(OR(Z158=1,Z158=0),X158&gt;0,X158&lt;5),AND(OR(Z158=1,Z158=0),X158&gt;4,X158&lt;16),AND(Z158=2,X158&gt;0,X158&lt;5)),"Simples",IF(OR(AND(OR(Z158=1,Z158=0),X158&gt;15),AND(Z158=2,X158&gt;4,X158&lt;16),AND(Z158&gt;2,X158&gt;0,X158&lt;5)),"Médio",IF(OR(AND(Z158=2,X158&gt;15),AND(Z158&gt;2,X158&gt;4,X158&lt;16),AND(Z158&gt;2,X158&gt;15)),"Complexo",""))), IF(OR(W158="CE",W158="SE"),IF(OR(AND(OR(Z158=1,Z158=0),X158&gt;0,X158&lt;6),AND(OR(Z158=1,Z158=0),X158&gt;5,X158&lt;20),AND(Z158&gt;1,Z158&lt;4,X158&gt;0,X158&lt;6)),"Simples",IF(OR(AND(OR(Z158=1,Z158=0),X158&gt;19),AND(Z158&gt;1,Z158&lt;4,X158&gt;5,X158&lt;20),AND(Z158&gt;3,X158&gt;0,X158&lt;6)),"Médio",IF(OR(AND(Z158&gt;1,Z158&lt;4,X158&gt;19),AND(Z158&gt;3,X158&gt;5,X158&lt;20),AND(Z158&gt;3,X158&gt;19)),"Complexo",""))),""))</f>
        <v/>
      </c>
      <c r="AC158" s="71" t="str">
        <f aca="false">IF(W158="ALI",IF(OR(AND(OR(Z158=1,Z158=0),X158&gt;0,X158&lt;20),AND(OR(Z158=1,Z158=0),X158&gt;19,X158&lt;51),AND(Z158&gt;1,Z158&lt;6,X158&gt;0,X158&lt;20)),"Simples",IF(OR(AND(OR(Z158=1,Z158=0),X158&gt;50),AND(Z158&gt;1,Z158&lt;6,X158&gt;19,X158&lt;51),AND(Z158&gt;5,X158&gt;0,X158&lt;20)),"Médio",IF(OR(AND(Z158&gt;1,Z158&lt;6,X158&gt;50),AND(Z158&gt;5,X158&gt;19,X158&lt;51),AND(Z158&gt;5,X158&gt;50)),"Complexo",""))), IF(W158="AIE",IF(OR(AND(OR(Z158=1, Z158=0),X158&gt;0,X158&lt;20),AND(OR(Z158=1, Z158=0),X158&gt;19,X158&lt;51),AND(Z158&gt;1,Z158&lt;6,X158&gt;0,X158&lt;20)),"Simples",IF(OR(AND(OR(Z158=1, Z158=0),X158&gt;50),AND(Z158&gt;1,Z158&lt;6,X158&gt;19,X158&lt;51),AND(Z158&gt;5,X158&gt;0,X158&lt;20)),"Médio",IF(OR(AND(Z158&gt;1,Z158&lt;6,X158&gt;50),AND(Z158&gt;5,X158&gt;19,X158&lt;51),AND(Z158&gt;5,X158&gt;50)),"Complexo",""))),""))</f>
        <v/>
      </c>
      <c r="AD158" s="77" t="str">
        <f aca="false">IF(AB158="",AC158,IF(AC158="",AB158,""))</f>
        <v/>
      </c>
      <c r="AE158" s="78" t="n">
        <f aca="false">IF(AND(OR(W158="EE",W158="CE"),AD158="Simples"),3, IF(AND(OR(W158="EE",W158="CE"),AD158="Médio"),4, IF(AND(OR(W158="EE",W158="CE"),AD158="Complexo"),6, IF(AND(W158="SE",AD158="Simples"),4, IF(AND(W158="SE",AD158="Médio"),5, IF(AND(W158="SE",AD158="Complexo"),7,0))))))</f>
        <v>0</v>
      </c>
      <c r="AF158" s="78" t="n">
        <f aca="false">IF(AND(W158="ALI",AC158="Simples"),7, IF(AND(W158="ALI",AC158="Médio"),10, IF(AND(W158="ALI",AC158="Complexo"),15, IF(AND(W158="AIE",AC158="Simples"),5, IF(AND(W158="AIE",AC158="Médio"),7, IF(AND(W158="AIE",AC158="Complexo"),10,0))))))</f>
        <v>0</v>
      </c>
      <c r="AG158" s="81" t="n">
        <f aca="false">IF(T158="OK",Q158,( IF(U158&lt;&gt;"Manutenção em interface",IF(U158&lt;&gt;"Desenv., Manutenção e Publicação de Páginas Estáticas",(AE158+AF158)*V158,V158),V158)))</f>
        <v>0</v>
      </c>
      <c r="AH158" s="70"/>
      <c r="AJ158" s="70"/>
      <c r="AL158" s="70"/>
      <c r="AM158" s="70" t="str">
        <f aca="false">IF(AG158=0,"",IF(AG158=Q158,"OK","Divergente"))</f>
        <v/>
      </c>
    </row>
    <row r="159" s="79" customFormat="true" ht="14" hidden="false" customHeight="false" outlineLevel="0" collapsed="false">
      <c r="A159" s="67"/>
      <c r="B159" s="68"/>
      <c r="C159" s="69" t="n">
        <f aca="false">IF(B159&lt;&gt;"",VLOOKUP(B159,'Tipo Projeto'!$A$3:$B$35,2,0),0)</f>
        <v>0</v>
      </c>
      <c r="D159" s="70"/>
      <c r="E159" s="70"/>
      <c r="F159" s="71"/>
      <c r="G159" s="70"/>
      <c r="H159" s="72"/>
      <c r="I159" s="73"/>
      <c r="J159" s="74"/>
      <c r="K159" s="75"/>
      <c r="L159" s="76" t="str">
        <f aca="false">IF(G159="EE",IF(OR(AND(OR(J159=1,J159=0),H159&gt;0,H159&lt;5),AND(OR(J159=1,J159=0),H159&gt;4,H159&lt;16),AND(J159=2,H159&gt;0,H159&lt;5)),"Simples",IF(OR(AND(OR(J159=1,J159=0),H159&gt;15),AND(J159=2,H159&gt;4,H159&lt;16),AND(J159&gt;2,H159&gt;0,H159&lt;5)),"Médio",IF(OR(AND(J159=2,H159&gt;15),AND(J159&gt;2,H159&gt;4,H159&lt;16),AND(J159&gt;2,H159&gt;15)),"Complexo",""))), IF(OR(G159="CE",G159="SE"),IF(OR(AND(OR(J159=1,J159=0),H159&gt;0,H159&lt;6),AND(OR(J159=1,J159=0),H159&gt;5,H159&lt;20),AND(J159&gt;1,J159&lt;4,H159&gt;0,H159&lt;6)),"Simples",IF(OR(AND(OR(J159=1,J159=0),H159&gt;19),AND(J159&gt;1,J159&lt;4,H159&gt;5,H159&lt;20),AND(J159&gt;3,H159&gt;0,H159&lt;6)),"Médio",IF(OR(AND(J159&gt;1,J159&lt;4,H159&gt;19),AND(J159&gt;3,H159&gt;5,H159&lt;20),AND(J159&gt;3,H159&gt;19)),"Complexo",""))),""))</f>
        <v/>
      </c>
      <c r="M159" s="71" t="str">
        <f aca="false">IF(G159="ALI",IF(OR(AND(OR(J159=1,J159=0),H159&gt;0,H159&lt;20),AND(OR(J159=1,J159=0),H159&gt;19,H159&lt;51),AND(J159&gt;1,J159&lt;6,H159&gt;0,H159&lt;20)),"Simples",IF(OR(AND(OR(J159=1,J159=0),H159&gt;50),AND(J159&gt;1,J159&lt;6,H159&gt;19,H159&lt;51),AND(J159&gt;5,H159&gt;0,H159&lt;20)),"Médio",IF(OR(AND(J159&gt;1,J159&lt;6,H159&gt;50),AND(J159&gt;5,H159&gt;19,H159&lt;51),AND(J159&gt;5,H159&gt;50)),"Complexo",""))), IF(G159="AIE",IF(OR(AND(OR(J159=1, J159=0),H159&gt;0,H159&lt;20),AND(OR(J159=1, J159=0),H159&gt;19,H159&lt;51),AND(J159&gt;1,J159&lt;6,H159&gt;0,H159&lt;20)),"Simples",IF(OR(AND(OR(J159=1, J159=0),H159&gt;50),AND(J159&gt;1,J159&lt;6,H159&gt;19,H159&lt;51),AND(J159&gt;5,H159&gt;0,H159&lt;20)),"Médio",IF(OR(AND(J159&gt;1,J159&lt;6,H159&gt;50),AND(J159&gt;5,H159&gt;19,H159&lt;51),AND(J159&gt;5,H159&gt;50)),"Complexo",""))),""))</f>
        <v/>
      </c>
      <c r="N159" s="77" t="str">
        <f aca="false">IF(L159="",M159,IF(M159="",L159,""))</f>
        <v/>
      </c>
      <c r="O159" s="78" t="n">
        <f aca="false">IF(AND(OR(G159="EE",G159="CE"),N159="Simples"),3, IF(AND(OR(G159="EE",G159="CE"),N159="Médio"),4, IF(AND(OR(G159="EE",G159="CE"),N159="Complexo"),6, IF(AND(G159="SE",N159="Simples"),4, IF(AND(G159="SE",N159="Médio"),5, IF(AND(G159="SE",N159="Complexo"),7,0))))))</f>
        <v>0</v>
      </c>
      <c r="P159" s="78" t="n">
        <f aca="false">IF(AND(G159="ALI",M159="Simples"),7, IF(AND(G159="ALI",M159="Médio"),10, IF(AND(G159="ALI",M159="Complexo"),15, IF(AND(G159="AIE",M159="Simples"),5, IF(AND(G159="AIE",M159="Médio"),7, IF(AND(G159="AIE",M159="Complexo"),10,0))))))</f>
        <v>0</v>
      </c>
      <c r="Q159" s="77" t="n">
        <f aca="false">IF(B159&lt;&gt;"Manutenção em interface",IF(B159&lt;&gt;"Desenv., Manutenção e Publicação de Páginas Estáticas",(O159+P159)*C159,C159),C159)</f>
        <v>0</v>
      </c>
      <c r="R159" s="70"/>
      <c r="T159" s="80"/>
      <c r="U159" s="68"/>
      <c r="V159" s="69" t="n">
        <f aca="false">IF(U159&lt;&gt;"",VLOOKUP(U159,'Tipo Projeto'!$A$3:$B$35,2,0),0)</f>
        <v>0</v>
      </c>
      <c r="W159" s="70"/>
      <c r="X159" s="72"/>
      <c r="Y159" s="73"/>
      <c r="Z159" s="74"/>
      <c r="AA159" s="75"/>
      <c r="AB159" s="76" t="str">
        <f aca="false">IF(W159="EE",IF(OR(AND(OR(Z159=1,Z159=0),X159&gt;0,X159&lt;5),AND(OR(Z159=1,Z159=0),X159&gt;4,X159&lt;16),AND(Z159=2,X159&gt;0,X159&lt;5)),"Simples",IF(OR(AND(OR(Z159=1,Z159=0),X159&gt;15),AND(Z159=2,X159&gt;4,X159&lt;16),AND(Z159&gt;2,X159&gt;0,X159&lt;5)),"Médio",IF(OR(AND(Z159=2,X159&gt;15),AND(Z159&gt;2,X159&gt;4,X159&lt;16),AND(Z159&gt;2,X159&gt;15)),"Complexo",""))), IF(OR(W159="CE",W159="SE"),IF(OR(AND(OR(Z159=1,Z159=0),X159&gt;0,X159&lt;6),AND(OR(Z159=1,Z159=0),X159&gt;5,X159&lt;20),AND(Z159&gt;1,Z159&lt;4,X159&gt;0,X159&lt;6)),"Simples",IF(OR(AND(OR(Z159=1,Z159=0),X159&gt;19),AND(Z159&gt;1,Z159&lt;4,X159&gt;5,X159&lt;20),AND(Z159&gt;3,X159&gt;0,X159&lt;6)),"Médio",IF(OR(AND(Z159&gt;1,Z159&lt;4,X159&gt;19),AND(Z159&gt;3,X159&gt;5,X159&lt;20),AND(Z159&gt;3,X159&gt;19)),"Complexo",""))),""))</f>
        <v/>
      </c>
      <c r="AC159" s="71" t="str">
        <f aca="false">IF(W159="ALI",IF(OR(AND(OR(Z159=1,Z159=0),X159&gt;0,X159&lt;20),AND(OR(Z159=1,Z159=0),X159&gt;19,X159&lt;51),AND(Z159&gt;1,Z159&lt;6,X159&gt;0,X159&lt;20)),"Simples",IF(OR(AND(OR(Z159=1,Z159=0),X159&gt;50),AND(Z159&gt;1,Z159&lt;6,X159&gt;19,X159&lt;51),AND(Z159&gt;5,X159&gt;0,X159&lt;20)),"Médio",IF(OR(AND(Z159&gt;1,Z159&lt;6,X159&gt;50),AND(Z159&gt;5,X159&gt;19,X159&lt;51),AND(Z159&gt;5,X159&gt;50)),"Complexo",""))), IF(W159="AIE",IF(OR(AND(OR(Z159=1, Z159=0),X159&gt;0,X159&lt;20),AND(OR(Z159=1, Z159=0),X159&gt;19,X159&lt;51),AND(Z159&gt;1,Z159&lt;6,X159&gt;0,X159&lt;20)),"Simples",IF(OR(AND(OR(Z159=1, Z159=0),X159&gt;50),AND(Z159&gt;1,Z159&lt;6,X159&gt;19,X159&lt;51),AND(Z159&gt;5,X159&gt;0,X159&lt;20)),"Médio",IF(OR(AND(Z159&gt;1,Z159&lt;6,X159&gt;50),AND(Z159&gt;5,X159&gt;19,X159&lt;51),AND(Z159&gt;5,X159&gt;50)),"Complexo",""))),""))</f>
        <v/>
      </c>
      <c r="AD159" s="77" t="str">
        <f aca="false">IF(AB159="",AC159,IF(AC159="",AB159,""))</f>
        <v/>
      </c>
      <c r="AE159" s="78" t="n">
        <f aca="false">IF(AND(OR(W159="EE",W159="CE"),AD159="Simples"),3, IF(AND(OR(W159="EE",W159="CE"),AD159="Médio"),4, IF(AND(OR(W159="EE",W159="CE"),AD159="Complexo"),6, IF(AND(W159="SE",AD159="Simples"),4, IF(AND(W159="SE",AD159="Médio"),5, IF(AND(W159="SE",AD159="Complexo"),7,0))))))</f>
        <v>0</v>
      </c>
      <c r="AF159" s="78" t="n">
        <f aca="false">IF(AND(W159="ALI",AC159="Simples"),7, IF(AND(W159="ALI",AC159="Médio"),10, IF(AND(W159="ALI",AC159="Complexo"),15, IF(AND(W159="AIE",AC159="Simples"),5, IF(AND(W159="AIE",AC159="Médio"),7, IF(AND(W159="AIE",AC159="Complexo"),10,0))))))</f>
        <v>0</v>
      </c>
      <c r="AG159" s="81" t="n">
        <f aca="false">IF(T159="OK",Q159,( IF(U159&lt;&gt;"Manutenção em interface",IF(U159&lt;&gt;"Desenv., Manutenção e Publicação de Páginas Estáticas",(AE159+AF159)*V159,V159),V159)))</f>
        <v>0</v>
      </c>
      <c r="AH159" s="70"/>
      <c r="AJ159" s="70"/>
      <c r="AL159" s="70"/>
      <c r="AM159" s="70" t="str">
        <f aca="false">IF(AG159=0,"",IF(AG159=Q159,"OK","Divergente"))</f>
        <v/>
      </c>
    </row>
    <row r="160" s="79" customFormat="true" ht="14" hidden="false" customHeight="false" outlineLevel="0" collapsed="false">
      <c r="A160" s="67"/>
      <c r="B160" s="68"/>
      <c r="C160" s="69" t="n">
        <f aca="false">IF(B160&lt;&gt;"",VLOOKUP(B160,'Tipo Projeto'!$A$3:$B$35,2,0),0)</f>
        <v>0</v>
      </c>
      <c r="D160" s="70"/>
      <c r="E160" s="70"/>
      <c r="F160" s="71"/>
      <c r="G160" s="70"/>
      <c r="H160" s="72"/>
      <c r="I160" s="73"/>
      <c r="J160" s="74"/>
      <c r="K160" s="75"/>
      <c r="L160" s="76" t="str">
        <f aca="false">IF(G160="EE",IF(OR(AND(OR(J160=1,J160=0),H160&gt;0,H160&lt;5),AND(OR(J160=1,J160=0),H160&gt;4,H160&lt;16),AND(J160=2,H160&gt;0,H160&lt;5)),"Simples",IF(OR(AND(OR(J160=1,J160=0),H160&gt;15),AND(J160=2,H160&gt;4,H160&lt;16),AND(J160&gt;2,H160&gt;0,H160&lt;5)),"Médio",IF(OR(AND(J160=2,H160&gt;15),AND(J160&gt;2,H160&gt;4,H160&lt;16),AND(J160&gt;2,H160&gt;15)),"Complexo",""))), IF(OR(G160="CE",G160="SE"),IF(OR(AND(OR(J160=1,J160=0),H160&gt;0,H160&lt;6),AND(OR(J160=1,J160=0),H160&gt;5,H160&lt;20),AND(J160&gt;1,J160&lt;4,H160&gt;0,H160&lt;6)),"Simples",IF(OR(AND(OR(J160=1,J160=0),H160&gt;19),AND(J160&gt;1,J160&lt;4,H160&gt;5,H160&lt;20),AND(J160&gt;3,H160&gt;0,H160&lt;6)),"Médio",IF(OR(AND(J160&gt;1,J160&lt;4,H160&gt;19),AND(J160&gt;3,H160&gt;5,H160&lt;20),AND(J160&gt;3,H160&gt;19)),"Complexo",""))),""))</f>
        <v/>
      </c>
      <c r="M160" s="71" t="str">
        <f aca="false">IF(G160="ALI",IF(OR(AND(OR(J160=1,J160=0),H160&gt;0,H160&lt;20),AND(OR(J160=1,J160=0),H160&gt;19,H160&lt;51),AND(J160&gt;1,J160&lt;6,H160&gt;0,H160&lt;20)),"Simples",IF(OR(AND(OR(J160=1,J160=0),H160&gt;50),AND(J160&gt;1,J160&lt;6,H160&gt;19,H160&lt;51),AND(J160&gt;5,H160&gt;0,H160&lt;20)),"Médio",IF(OR(AND(J160&gt;1,J160&lt;6,H160&gt;50),AND(J160&gt;5,H160&gt;19,H160&lt;51),AND(J160&gt;5,H160&gt;50)),"Complexo",""))), IF(G160="AIE",IF(OR(AND(OR(J160=1, J160=0),H160&gt;0,H160&lt;20),AND(OR(J160=1, J160=0),H160&gt;19,H160&lt;51),AND(J160&gt;1,J160&lt;6,H160&gt;0,H160&lt;20)),"Simples",IF(OR(AND(OR(J160=1, J160=0),H160&gt;50),AND(J160&gt;1,J160&lt;6,H160&gt;19,H160&lt;51),AND(J160&gt;5,H160&gt;0,H160&lt;20)),"Médio",IF(OR(AND(J160&gt;1,J160&lt;6,H160&gt;50),AND(J160&gt;5,H160&gt;19,H160&lt;51),AND(J160&gt;5,H160&gt;50)),"Complexo",""))),""))</f>
        <v/>
      </c>
      <c r="N160" s="77" t="str">
        <f aca="false">IF(L160="",M160,IF(M160="",L160,""))</f>
        <v/>
      </c>
      <c r="O160" s="78" t="n">
        <f aca="false">IF(AND(OR(G160="EE",G160="CE"),N160="Simples"),3, IF(AND(OR(G160="EE",G160="CE"),N160="Médio"),4, IF(AND(OR(G160="EE",G160="CE"),N160="Complexo"),6, IF(AND(G160="SE",N160="Simples"),4, IF(AND(G160="SE",N160="Médio"),5, IF(AND(G160="SE",N160="Complexo"),7,0))))))</f>
        <v>0</v>
      </c>
      <c r="P160" s="78" t="n">
        <f aca="false">IF(AND(G160="ALI",M160="Simples"),7, IF(AND(G160="ALI",M160="Médio"),10, IF(AND(G160="ALI",M160="Complexo"),15, IF(AND(G160="AIE",M160="Simples"),5, IF(AND(G160="AIE",M160="Médio"),7, IF(AND(G160="AIE",M160="Complexo"),10,0))))))</f>
        <v>0</v>
      </c>
      <c r="Q160" s="77" t="n">
        <f aca="false">IF(B160&lt;&gt;"Manutenção em interface",IF(B160&lt;&gt;"Desenv., Manutenção e Publicação de Páginas Estáticas",(O160+P160)*C160,C160),C160)</f>
        <v>0</v>
      </c>
      <c r="R160" s="70"/>
      <c r="T160" s="80"/>
      <c r="U160" s="68"/>
      <c r="V160" s="69" t="n">
        <f aca="false">IF(U160&lt;&gt;"",VLOOKUP(U160,'Tipo Projeto'!$A$3:$B$35,2,0),0)</f>
        <v>0</v>
      </c>
      <c r="W160" s="70"/>
      <c r="X160" s="72"/>
      <c r="Y160" s="73"/>
      <c r="Z160" s="74"/>
      <c r="AA160" s="75"/>
      <c r="AB160" s="76" t="str">
        <f aca="false">IF(W160="EE",IF(OR(AND(OR(Z160=1,Z160=0),X160&gt;0,X160&lt;5),AND(OR(Z160=1,Z160=0),X160&gt;4,X160&lt;16),AND(Z160=2,X160&gt;0,X160&lt;5)),"Simples",IF(OR(AND(OR(Z160=1,Z160=0),X160&gt;15),AND(Z160=2,X160&gt;4,X160&lt;16),AND(Z160&gt;2,X160&gt;0,X160&lt;5)),"Médio",IF(OR(AND(Z160=2,X160&gt;15),AND(Z160&gt;2,X160&gt;4,X160&lt;16),AND(Z160&gt;2,X160&gt;15)),"Complexo",""))), IF(OR(W160="CE",W160="SE"),IF(OR(AND(OR(Z160=1,Z160=0),X160&gt;0,X160&lt;6),AND(OR(Z160=1,Z160=0),X160&gt;5,X160&lt;20),AND(Z160&gt;1,Z160&lt;4,X160&gt;0,X160&lt;6)),"Simples",IF(OR(AND(OR(Z160=1,Z160=0),X160&gt;19),AND(Z160&gt;1,Z160&lt;4,X160&gt;5,X160&lt;20),AND(Z160&gt;3,X160&gt;0,X160&lt;6)),"Médio",IF(OR(AND(Z160&gt;1,Z160&lt;4,X160&gt;19),AND(Z160&gt;3,X160&gt;5,X160&lt;20),AND(Z160&gt;3,X160&gt;19)),"Complexo",""))),""))</f>
        <v/>
      </c>
      <c r="AC160" s="71" t="str">
        <f aca="false">IF(W160="ALI",IF(OR(AND(OR(Z160=1,Z160=0),X160&gt;0,X160&lt;20),AND(OR(Z160=1,Z160=0),X160&gt;19,X160&lt;51),AND(Z160&gt;1,Z160&lt;6,X160&gt;0,X160&lt;20)),"Simples",IF(OR(AND(OR(Z160=1,Z160=0),X160&gt;50),AND(Z160&gt;1,Z160&lt;6,X160&gt;19,X160&lt;51),AND(Z160&gt;5,X160&gt;0,X160&lt;20)),"Médio",IF(OR(AND(Z160&gt;1,Z160&lt;6,X160&gt;50),AND(Z160&gt;5,X160&gt;19,X160&lt;51),AND(Z160&gt;5,X160&gt;50)),"Complexo",""))), IF(W160="AIE",IF(OR(AND(OR(Z160=1, Z160=0),X160&gt;0,X160&lt;20),AND(OR(Z160=1, Z160=0),X160&gt;19,X160&lt;51),AND(Z160&gt;1,Z160&lt;6,X160&gt;0,X160&lt;20)),"Simples",IF(OR(AND(OR(Z160=1, Z160=0),X160&gt;50),AND(Z160&gt;1,Z160&lt;6,X160&gt;19,X160&lt;51),AND(Z160&gt;5,X160&gt;0,X160&lt;20)),"Médio",IF(OR(AND(Z160&gt;1,Z160&lt;6,X160&gt;50),AND(Z160&gt;5,X160&gt;19,X160&lt;51),AND(Z160&gt;5,X160&gt;50)),"Complexo",""))),""))</f>
        <v/>
      </c>
      <c r="AD160" s="77" t="str">
        <f aca="false">IF(AB160="",AC160,IF(AC160="",AB160,""))</f>
        <v/>
      </c>
      <c r="AE160" s="78" t="n">
        <f aca="false">IF(AND(OR(W160="EE",W160="CE"),AD160="Simples"),3, IF(AND(OR(W160="EE",W160="CE"),AD160="Médio"),4, IF(AND(OR(W160="EE",W160="CE"),AD160="Complexo"),6, IF(AND(W160="SE",AD160="Simples"),4, IF(AND(W160="SE",AD160="Médio"),5, IF(AND(W160="SE",AD160="Complexo"),7,0))))))</f>
        <v>0</v>
      </c>
      <c r="AF160" s="78" t="n">
        <f aca="false">IF(AND(W160="ALI",AC160="Simples"),7, IF(AND(W160="ALI",AC160="Médio"),10, IF(AND(W160="ALI",AC160="Complexo"),15, IF(AND(W160="AIE",AC160="Simples"),5, IF(AND(W160="AIE",AC160="Médio"),7, IF(AND(W160="AIE",AC160="Complexo"),10,0))))))</f>
        <v>0</v>
      </c>
      <c r="AG160" s="81" t="n">
        <f aca="false">IF(T160="OK",Q160,( IF(U160&lt;&gt;"Manutenção em interface",IF(U160&lt;&gt;"Desenv., Manutenção e Publicação de Páginas Estáticas",(AE160+AF160)*V160,V160),V160)))</f>
        <v>0</v>
      </c>
      <c r="AH160" s="70"/>
      <c r="AJ160" s="70"/>
      <c r="AL160" s="70"/>
      <c r="AM160" s="70" t="str">
        <f aca="false">IF(AG160=0,"",IF(AG160=Q160,"OK","Divergente"))</f>
        <v/>
      </c>
    </row>
    <row r="161" s="79" customFormat="true" ht="14" hidden="false" customHeight="false" outlineLevel="0" collapsed="false">
      <c r="A161" s="67"/>
      <c r="B161" s="68"/>
      <c r="C161" s="69" t="n">
        <f aca="false">IF(B161&lt;&gt;"",VLOOKUP(B161,'Tipo Projeto'!$A$3:$B$35,2,0),0)</f>
        <v>0</v>
      </c>
      <c r="D161" s="70"/>
      <c r="E161" s="70"/>
      <c r="F161" s="71"/>
      <c r="G161" s="70"/>
      <c r="H161" s="72"/>
      <c r="I161" s="73"/>
      <c r="J161" s="74"/>
      <c r="K161" s="75"/>
      <c r="L161" s="76" t="str">
        <f aca="false">IF(G161="EE",IF(OR(AND(OR(J161=1,J161=0),H161&gt;0,H161&lt;5),AND(OR(J161=1,J161=0),H161&gt;4,H161&lt;16),AND(J161=2,H161&gt;0,H161&lt;5)),"Simples",IF(OR(AND(OR(J161=1,J161=0),H161&gt;15),AND(J161=2,H161&gt;4,H161&lt;16),AND(J161&gt;2,H161&gt;0,H161&lt;5)),"Médio",IF(OR(AND(J161=2,H161&gt;15),AND(J161&gt;2,H161&gt;4,H161&lt;16),AND(J161&gt;2,H161&gt;15)),"Complexo",""))), IF(OR(G161="CE",G161="SE"),IF(OR(AND(OR(J161=1,J161=0),H161&gt;0,H161&lt;6),AND(OR(J161=1,J161=0),H161&gt;5,H161&lt;20),AND(J161&gt;1,J161&lt;4,H161&gt;0,H161&lt;6)),"Simples",IF(OR(AND(OR(J161=1,J161=0),H161&gt;19),AND(J161&gt;1,J161&lt;4,H161&gt;5,H161&lt;20),AND(J161&gt;3,H161&gt;0,H161&lt;6)),"Médio",IF(OR(AND(J161&gt;1,J161&lt;4,H161&gt;19),AND(J161&gt;3,H161&gt;5,H161&lt;20),AND(J161&gt;3,H161&gt;19)),"Complexo",""))),""))</f>
        <v/>
      </c>
      <c r="M161" s="71" t="str">
        <f aca="false">IF(G161="ALI",IF(OR(AND(OR(J161=1,J161=0),H161&gt;0,H161&lt;20),AND(OR(J161=1,J161=0),H161&gt;19,H161&lt;51),AND(J161&gt;1,J161&lt;6,H161&gt;0,H161&lt;20)),"Simples",IF(OR(AND(OR(J161=1,J161=0),H161&gt;50),AND(J161&gt;1,J161&lt;6,H161&gt;19,H161&lt;51),AND(J161&gt;5,H161&gt;0,H161&lt;20)),"Médio",IF(OR(AND(J161&gt;1,J161&lt;6,H161&gt;50),AND(J161&gt;5,H161&gt;19,H161&lt;51),AND(J161&gt;5,H161&gt;50)),"Complexo",""))), IF(G161="AIE",IF(OR(AND(OR(J161=1, J161=0),H161&gt;0,H161&lt;20),AND(OR(J161=1, J161=0),H161&gt;19,H161&lt;51),AND(J161&gt;1,J161&lt;6,H161&gt;0,H161&lt;20)),"Simples",IF(OR(AND(OR(J161=1, J161=0),H161&gt;50),AND(J161&gt;1,J161&lt;6,H161&gt;19,H161&lt;51),AND(J161&gt;5,H161&gt;0,H161&lt;20)),"Médio",IF(OR(AND(J161&gt;1,J161&lt;6,H161&gt;50),AND(J161&gt;5,H161&gt;19,H161&lt;51),AND(J161&gt;5,H161&gt;50)),"Complexo",""))),""))</f>
        <v/>
      </c>
      <c r="N161" s="77" t="str">
        <f aca="false">IF(L161="",M161,IF(M161="",L161,""))</f>
        <v/>
      </c>
      <c r="O161" s="78" t="n">
        <f aca="false">IF(AND(OR(G161="EE",G161="CE"),N161="Simples"),3, IF(AND(OR(G161="EE",G161="CE"),N161="Médio"),4, IF(AND(OR(G161="EE",G161="CE"),N161="Complexo"),6, IF(AND(G161="SE",N161="Simples"),4, IF(AND(G161="SE",N161="Médio"),5, IF(AND(G161="SE",N161="Complexo"),7,0))))))</f>
        <v>0</v>
      </c>
      <c r="P161" s="78" t="n">
        <f aca="false">IF(AND(G161="ALI",M161="Simples"),7, IF(AND(G161="ALI",M161="Médio"),10, IF(AND(G161="ALI",M161="Complexo"),15, IF(AND(G161="AIE",M161="Simples"),5, IF(AND(G161="AIE",M161="Médio"),7, IF(AND(G161="AIE",M161="Complexo"),10,0))))))</f>
        <v>0</v>
      </c>
      <c r="Q161" s="77" t="n">
        <f aca="false">IF(B161&lt;&gt;"Manutenção em interface",IF(B161&lt;&gt;"Desenv., Manutenção e Publicação de Páginas Estáticas",(O161+P161)*C161,C161),C161)</f>
        <v>0</v>
      </c>
      <c r="R161" s="70"/>
      <c r="T161" s="80"/>
      <c r="U161" s="68"/>
      <c r="V161" s="69" t="n">
        <f aca="false">IF(U161&lt;&gt;"",VLOOKUP(U161,'Tipo Projeto'!$A$3:$B$35,2,0),0)</f>
        <v>0</v>
      </c>
      <c r="W161" s="70"/>
      <c r="X161" s="72"/>
      <c r="Y161" s="73"/>
      <c r="Z161" s="74"/>
      <c r="AA161" s="75"/>
      <c r="AB161" s="76" t="str">
        <f aca="false">IF(W161="EE",IF(OR(AND(OR(Z161=1,Z161=0),X161&gt;0,X161&lt;5),AND(OR(Z161=1,Z161=0),X161&gt;4,X161&lt;16),AND(Z161=2,X161&gt;0,X161&lt;5)),"Simples",IF(OR(AND(OR(Z161=1,Z161=0),X161&gt;15),AND(Z161=2,X161&gt;4,X161&lt;16),AND(Z161&gt;2,X161&gt;0,X161&lt;5)),"Médio",IF(OR(AND(Z161=2,X161&gt;15),AND(Z161&gt;2,X161&gt;4,X161&lt;16),AND(Z161&gt;2,X161&gt;15)),"Complexo",""))), IF(OR(W161="CE",W161="SE"),IF(OR(AND(OR(Z161=1,Z161=0),X161&gt;0,X161&lt;6),AND(OR(Z161=1,Z161=0),X161&gt;5,X161&lt;20),AND(Z161&gt;1,Z161&lt;4,X161&gt;0,X161&lt;6)),"Simples",IF(OR(AND(OR(Z161=1,Z161=0),X161&gt;19),AND(Z161&gt;1,Z161&lt;4,X161&gt;5,X161&lt;20),AND(Z161&gt;3,X161&gt;0,X161&lt;6)),"Médio",IF(OR(AND(Z161&gt;1,Z161&lt;4,X161&gt;19),AND(Z161&gt;3,X161&gt;5,X161&lt;20),AND(Z161&gt;3,X161&gt;19)),"Complexo",""))),""))</f>
        <v/>
      </c>
      <c r="AC161" s="71" t="str">
        <f aca="false">IF(W161="ALI",IF(OR(AND(OR(Z161=1,Z161=0),X161&gt;0,X161&lt;20),AND(OR(Z161=1,Z161=0),X161&gt;19,X161&lt;51),AND(Z161&gt;1,Z161&lt;6,X161&gt;0,X161&lt;20)),"Simples",IF(OR(AND(OR(Z161=1,Z161=0),X161&gt;50),AND(Z161&gt;1,Z161&lt;6,X161&gt;19,X161&lt;51),AND(Z161&gt;5,X161&gt;0,X161&lt;20)),"Médio",IF(OR(AND(Z161&gt;1,Z161&lt;6,X161&gt;50),AND(Z161&gt;5,X161&gt;19,X161&lt;51),AND(Z161&gt;5,X161&gt;50)),"Complexo",""))), IF(W161="AIE",IF(OR(AND(OR(Z161=1, Z161=0),X161&gt;0,X161&lt;20),AND(OR(Z161=1, Z161=0),X161&gt;19,X161&lt;51),AND(Z161&gt;1,Z161&lt;6,X161&gt;0,X161&lt;20)),"Simples",IF(OR(AND(OR(Z161=1, Z161=0),X161&gt;50),AND(Z161&gt;1,Z161&lt;6,X161&gt;19,X161&lt;51),AND(Z161&gt;5,X161&gt;0,X161&lt;20)),"Médio",IF(OR(AND(Z161&gt;1,Z161&lt;6,X161&gt;50),AND(Z161&gt;5,X161&gt;19,X161&lt;51),AND(Z161&gt;5,X161&gt;50)),"Complexo",""))),""))</f>
        <v/>
      </c>
      <c r="AD161" s="77" t="str">
        <f aca="false">IF(AB161="",AC161,IF(AC161="",AB161,""))</f>
        <v/>
      </c>
      <c r="AE161" s="78" t="n">
        <f aca="false">IF(AND(OR(W161="EE",W161="CE"),AD161="Simples"),3, IF(AND(OR(W161="EE",W161="CE"),AD161="Médio"),4, IF(AND(OR(W161="EE",W161="CE"),AD161="Complexo"),6, IF(AND(W161="SE",AD161="Simples"),4, IF(AND(W161="SE",AD161="Médio"),5, IF(AND(W161="SE",AD161="Complexo"),7,0))))))</f>
        <v>0</v>
      </c>
      <c r="AF161" s="78" t="n">
        <f aca="false">IF(AND(W161="ALI",AC161="Simples"),7, IF(AND(W161="ALI",AC161="Médio"),10, IF(AND(W161="ALI",AC161="Complexo"),15, IF(AND(W161="AIE",AC161="Simples"),5, IF(AND(W161="AIE",AC161="Médio"),7, IF(AND(W161="AIE",AC161="Complexo"),10,0))))))</f>
        <v>0</v>
      </c>
      <c r="AG161" s="81" t="n">
        <f aca="false">IF(T161="OK",Q161,( IF(U161&lt;&gt;"Manutenção em interface",IF(U161&lt;&gt;"Desenv., Manutenção e Publicação de Páginas Estáticas",(AE161+AF161)*V161,V161),V161)))</f>
        <v>0</v>
      </c>
      <c r="AH161" s="70"/>
      <c r="AJ161" s="70"/>
      <c r="AL161" s="70"/>
      <c r="AM161" s="70" t="str">
        <f aca="false">IF(AG161=0,"",IF(AG161=Q161,"OK","Divergente"))</f>
        <v/>
      </c>
    </row>
    <row r="162" s="79" customFormat="true" ht="14" hidden="false" customHeight="false" outlineLevel="0" collapsed="false">
      <c r="A162" s="67"/>
      <c r="B162" s="68"/>
      <c r="C162" s="69" t="n">
        <f aca="false">IF(B162&lt;&gt;"",VLOOKUP(B162,'Tipo Projeto'!$A$3:$B$35,2,0),0)</f>
        <v>0</v>
      </c>
      <c r="D162" s="70"/>
      <c r="E162" s="70"/>
      <c r="F162" s="71"/>
      <c r="G162" s="70"/>
      <c r="H162" s="72"/>
      <c r="I162" s="73"/>
      <c r="J162" s="74"/>
      <c r="K162" s="75"/>
      <c r="L162" s="76" t="str">
        <f aca="false">IF(G162="EE",IF(OR(AND(OR(J162=1,J162=0),H162&gt;0,H162&lt;5),AND(OR(J162=1,J162=0),H162&gt;4,H162&lt;16),AND(J162=2,H162&gt;0,H162&lt;5)),"Simples",IF(OR(AND(OR(J162=1,J162=0),H162&gt;15),AND(J162=2,H162&gt;4,H162&lt;16),AND(J162&gt;2,H162&gt;0,H162&lt;5)),"Médio",IF(OR(AND(J162=2,H162&gt;15),AND(J162&gt;2,H162&gt;4,H162&lt;16),AND(J162&gt;2,H162&gt;15)),"Complexo",""))), IF(OR(G162="CE",G162="SE"),IF(OR(AND(OR(J162=1,J162=0),H162&gt;0,H162&lt;6),AND(OR(J162=1,J162=0),H162&gt;5,H162&lt;20),AND(J162&gt;1,J162&lt;4,H162&gt;0,H162&lt;6)),"Simples",IF(OR(AND(OR(J162=1,J162=0),H162&gt;19),AND(J162&gt;1,J162&lt;4,H162&gt;5,H162&lt;20),AND(J162&gt;3,H162&gt;0,H162&lt;6)),"Médio",IF(OR(AND(J162&gt;1,J162&lt;4,H162&gt;19),AND(J162&gt;3,H162&gt;5,H162&lt;20),AND(J162&gt;3,H162&gt;19)),"Complexo",""))),""))</f>
        <v/>
      </c>
      <c r="M162" s="71" t="str">
        <f aca="false">IF(G162="ALI",IF(OR(AND(OR(J162=1,J162=0),H162&gt;0,H162&lt;20),AND(OR(J162=1,J162=0),H162&gt;19,H162&lt;51),AND(J162&gt;1,J162&lt;6,H162&gt;0,H162&lt;20)),"Simples",IF(OR(AND(OR(J162=1,J162=0),H162&gt;50),AND(J162&gt;1,J162&lt;6,H162&gt;19,H162&lt;51),AND(J162&gt;5,H162&gt;0,H162&lt;20)),"Médio",IF(OR(AND(J162&gt;1,J162&lt;6,H162&gt;50),AND(J162&gt;5,H162&gt;19,H162&lt;51),AND(J162&gt;5,H162&gt;50)),"Complexo",""))), IF(G162="AIE",IF(OR(AND(OR(J162=1, J162=0),H162&gt;0,H162&lt;20),AND(OR(J162=1, J162=0),H162&gt;19,H162&lt;51),AND(J162&gt;1,J162&lt;6,H162&gt;0,H162&lt;20)),"Simples",IF(OR(AND(OR(J162=1, J162=0),H162&gt;50),AND(J162&gt;1,J162&lt;6,H162&gt;19,H162&lt;51),AND(J162&gt;5,H162&gt;0,H162&lt;20)),"Médio",IF(OR(AND(J162&gt;1,J162&lt;6,H162&gt;50),AND(J162&gt;5,H162&gt;19,H162&lt;51),AND(J162&gt;5,H162&gt;50)),"Complexo",""))),""))</f>
        <v/>
      </c>
      <c r="N162" s="77" t="str">
        <f aca="false">IF(L162="",M162,IF(M162="",L162,""))</f>
        <v/>
      </c>
      <c r="O162" s="78" t="n">
        <f aca="false">IF(AND(OR(G162="EE",G162="CE"),N162="Simples"),3, IF(AND(OR(G162="EE",G162="CE"),N162="Médio"),4, IF(AND(OR(G162="EE",G162="CE"),N162="Complexo"),6, IF(AND(G162="SE",N162="Simples"),4, IF(AND(G162="SE",N162="Médio"),5, IF(AND(G162="SE",N162="Complexo"),7,0))))))</f>
        <v>0</v>
      </c>
      <c r="P162" s="78" t="n">
        <f aca="false">IF(AND(G162="ALI",M162="Simples"),7, IF(AND(G162="ALI",M162="Médio"),10, IF(AND(G162="ALI",M162="Complexo"),15, IF(AND(G162="AIE",M162="Simples"),5, IF(AND(G162="AIE",M162="Médio"),7, IF(AND(G162="AIE",M162="Complexo"),10,0))))))</f>
        <v>0</v>
      </c>
      <c r="Q162" s="77" t="n">
        <f aca="false">IF(B162&lt;&gt;"Manutenção em interface",IF(B162&lt;&gt;"Desenv., Manutenção e Publicação de Páginas Estáticas",(O162+P162)*C162,C162),C162)</f>
        <v>0</v>
      </c>
      <c r="R162" s="70"/>
      <c r="T162" s="80"/>
      <c r="U162" s="68"/>
      <c r="V162" s="69" t="n">
        <f aca="false">IF(U162&lt;&gt;"",VLOOKUP(U162,'Tipo Projeto'!$A$3:$B$35,2,0),0)</f>
        <v>0</v>
      </c>
      <c r="W162" s="70"/>
      <c r="X162" s="72"/>
      <c r="Y162" s="73"/>
      <c r="Z162" s="74"/>
      <c r="AA162" s="75"/>
      <c r="AB162" s="76" t="str">
        <f aca="false">IF(W162="EE",IF(OR(AND(OR(Z162=1,Z162=0),X162&gt;0,X162&lt;5),AND(OR(Z162=1,Z162=0),X162&gt;4,X162&lt;16),AND(Z162=2,X162&gt;0,X162&lt;5)),"Simples",IF(OR(AND(OR(Z162=1,Z162=0),X162&gt;15),AND(Z162=2,X162&gt;4,X162&lt;16),AND(Z162&gt;2,X162&gt;0,X162&lt;5)),"Médio",IF(OR(AND(Z162=2,X162&gt;15),AND(Z162&gt;2,X162&gt;4,X162&lt;16),AND(Z162&gt;2,X162&gt;15)),"Complexo",""))), IF(OR(W162="CE",W162="SE"),IF(OR(AND(OR(Z162=1,Z162=0),X162&gt;0,X162&lt;6),AND(OR(Z162=1,Z162=0),X162&gt;5,X162&lt;20),AND(Z162&gt;1,Z162&lt;4,X162&gt;0,X162&lt;6)),"Simples",IF(OR(AND(OR(Z162=1,Z162=0),X162&gt;19),AND(Z162&gt;1,Z162&lt;4,X162&gt;5,X162&lt;20),AND(Z162&gt;3,X162&gt;0,X162&lt;6)),"Médio",IF(OR(AND(Z162&gt;1,Z162&lt;4,X162&gt;19),AND(Z162&gt;3,X162&gt;5,X162&lt;20),AND(Z162&gt;3,X162&gt;19)),"Complexo",""))),""))</f>
        <v/>
      </c>
      <c r="AC162" s="71" t="str">
        <f aca="false">IF(W162="ALI",IF(OR(AND(OR(Z162=1,Z162=0),X162&gt;0,X162&lt;20),AND(OR(Z162=1,Z162=0),X162&gt;19,X162&lt;51),AND(Z162&gt;1,Z162&lt;6,X162&gt;0,X162&lt;20)),"Simples",IF(OR(AND(OR(Z162=1,Z162=0),X162&gt;50),AND(Z162&gt;1,Z162&lt;6,X162&gt;19,X162&lt;51),AND(Z162&gt;5,X162&gt;0,X162&lt;20)),"Médio",IF(OR(AND(Z162&gt;1,Z162&lt;6,X162&gt;50),AND(Z162&gt;5,X162&gt;19,X162&lt;51),AND(Z162&gt;5,X162&gt;50)),"Complexo",""))), IF(W162="AIE",IF(OR(AND(OR(Z162=1, Z162=0),X162&gt;0,X162&lt;20),AND(OR(Z162=1, Z162=0),X162&gt;19,X162&lt;51),AND(Z162&gt;1,Z162&lt;6,X162&gt;0,X162&lt;20)),"Simples",IF(OR(AND(OR(Z162=1, Z162=0),X162&gt;50),AND(Z162&gt;1,Z162&lt;6,X162&gt;19,X162&lt;51),AND(Z162&gt;5,X162&gt;0,X162&lt;20)),"Médio",IF(OR(AND(Z162&gt;1,Z162&lt;6,X162&gt;50),AND(Z162&gt;5,X162&gt;19,X162&lt;51),AND(Z162&gt;5,X162&gt;50)),"Complexo",""))),""))</f>
        <v/>
      </c>
      <c r="AD162" s="77" t="str">
        <f aca="false">IF(AB162="",AC162,IF(AC162="",AB162,""))</f>
        <v/>
      </c>
      <c r="AE162" s="78" t="n">
        <f aca="false">IF(AND(OR(W162="EE",W162="CE"),AD162="Simples"),3, IF(AND(OR(W162="EE",W162="CE"),AD162="Médio"),4, IF(AND(OR(W162="EE",W162="CE"),AD162="Complexo"),6, IF(AND(W162="SE",AD162="Simples"),4, IF(AND(W162="SE",AD162="Médio"),5, IF(AND(W162="SE",AD162="Complexo"),7,0))))))</f>
        <v>0</v>
      </c>
      <c r="AF162" s="78" t="n">
        <f aca="false">IF(AND(W162="ALI",AC162="Simples"),7, IF(AND(W162="ALI",AC162="Médio"),10, IF(AND(W162="ALI",AC162="Complexo"),15, IF(AND(W162="AIE",AC162="Simples"),5, IF(AND(W162="AIE",AC162="Médio"),7, IF(AND(W162="AIE",AC162="Complexo"),10,0))))))</f>
        <v>0</v>
      </c>
      <c r="AG162" s="81" t="n">
        <f aca="false">IF(T162="OK",Q162,( IF(U162&lt;&gt;"Manutenção em interface",IF(U162&lt;&gt;"Desenv., Manutenção e Publicação de Páginas Estáticas",(AE162+AF162)*V162,V162),V162)))</f>
        <v>0</v>
      </c>
      <c r="AH162" s="70"/>
      <c r="AJ162" s="70"/>
      <c r="AL162" s="70"/>
      <c r="AM162" s="70" t="str">
        <f aca="false">IF(AG162=0,"",IF(AG162=Q162,"OK","Divergente"))</f>
        <v/>
      </c>
    </row>
    <row r="163" s="79" customFormat="true" ht="14" hidden="false" customHeight="false" outlineLevel="0" collapsed="false">
      <c r="A163" s="67"/>
      <c r="B163" s="68"/>
      <c r="C163" s="69" t="n">
        <f aca="false">IF(B163&lt;&gt;"",VLOOKUP(B163,'Tipo Projeto'!$A$3:$B$35,2,0),0)</f>
        <v>0</v>
      </c>
      <c r="D163" s="70"/>
      <c r="E163" s="70"/>
      <c r="F163" s="71"/>
      <c r="G163" s="70"/>
      <c r="H163" s="72"/>
      <c r="I163" s="73"/>
      <c r="J163" s="74"/>
      <c r="K163" s="75"/>
      <c r="L163" s="76" t="str">
        <f aca="false">IF(G163="EE",IF(OR(AND(OR(J163=1,J163=0),H163&gt;0,H163&lt;5),AND(OR(J163=1,J163=0),H163&gt;4,H163&lt;16),AND(J163=2,H163&gt;0,H163&lt;5)),"Simples",IF(OR(AND(OR(J163=1,J163=0),H163&gt;15),AND(J163=2,H163&gt;4,H163&lt;16),AND(J163&gt;2,H163&gt;0,H163&lt;5)),"Médio",IF(OR(AND(J163=2,H163&gt;15),AND(J163&gt;2,H163&gt;4,H163&lt;16),AND(J163&gt;2,H163&gt;15)),"Complexo",""))), IF(OR(G163="CE",G163="SE"),IF(OR(AND(OR(J163=1,J163=0),H163&gt;0,H163&lt;6),AND(OR(J163=1,J163=0),H163&gt;5,H163&lt;20),AND(J163&gt;1,J163&lt;4,H163&gt;0,H163&lt;6)),"Simples",IF(OR(AND(OR(J163=1,J163=0),H163&gt;19),AND(J163&gt;1,J163&lt;4,H163&gt;5,H163&lt;20),AND(J163&gt;3,H163&gt;0,H163&lt;6)),"Médio",IF(OR(AND(J163&gt;1,J163&lt;4,H163&gt;19),AND(J163&gt;3,H163&gt;5,H163&lt;20),AND(J163&gt;3,H163&gt;19)),"Complexo",""))),""))</f>
        <v/>
      </c>
      <c r="M163" s="71" t="str">
        <f aca="false">IF(G163="ALI",IF(OR(AND(OR(J163=1,J163=0),H163&gt;0,H163&lt;20),AND(OR(J163=1,J163=0),H163&gt;19,H163&lt;51),AND(J163&gt;1,J163&lt;6,H163&gt;0,H163&lt;20)),"Simples",IF(OR(AND(OR(J163=1,J163=0),H163&gt;50),AND(J163&gt;1,J163&lt;6,H163&gt;19,H163&lt;51),AND(J163&gt;5,H163&gt;0,H163&lt;20)),"Médio",IF(OR(AND(J163&gt;1,J163&lt;6,H163&gt;50),AND(J163&gt;5,H163&gt;19,H163&lt;51),AND(J163&gt;5,H163&gt;50)),"Complexo",""))), IF(G163="AIE",IF(OR(AND(OR(J163=1, J163=0),H163&gt;0,H163&lt;20),AND(OR(J163=1, J163=0),H163&gt;19,H163&lt;51),AND(J163&gt;1,J163&lt;6,H163&gt;0,H163&lt;20)),"Simples",IF(OR(AND(OR(J163=1, J163=0),H163&gt;50),AND(J163&gt;1,J163&lt;6,H163&gt;19,H163&lt;51),AND(J163&gt;5,H163&gt;0,H163&lt;20)),"Médio",IF(OR(AND(J163&gt;1,J163&lt;6,H163&gt;50),AND(J163&gt;5,H163&gt;19,H163&lt;51),AND(J163&gt;5,H163&gt;50)),"Complexo",""))),""))</f>
        <v/>
      </c>
      <c r="N163" s="77" t="str">
        <f aca="false">IF(L163="",M163,IF(M163="",L163,""))</f>
        <v/>
      </c>
      <c r="O163" s="78" t="n">
        <f aca="false">IF(AND(OR(G163="EE",G163="CE"),N163="Simples"),3, IF(AND(OR(G163="EE",G163="CE"),N163="Médio"),4, IF(AND(OR(G163="EE",G163="CE"),N163="Complexo"),6, IF(AND(G163="SE",N163="Simples"),4, IF(AND(G163="SE",N163="Médio"),5, IF(AND(G163="SE",N163="Complexo"),7,0))))))</f>
        <v>0</v>
      </c>
      <c r="P163" s="78" t="n">
        <f aca="false">IF(AND(G163="ALI",M163="Simples"),7, IF(AND(G163="ALI",M163="Médio"),10, IF(AND(G163="ALI",M163="Complexo"),15, IF(AND(G163="AIE",M163="Simples"),5, IF(AND(G163="AIE",M163="Médio"),7, IF(AND(G163="AIE",M163="Complexo"),10,0))))))</f>
        <v>0</v>
      </c>
      <c r="Q163" s="77" t="n">
        <f aca="false">IF(B163&lt;&gt;"Manutenção em interface",IF(B163&lt;&gt;"Desenv., Manutenção e Publicação de Páginas Estáticas",(O163+P163)*C163,C163),C163)</f>
        <v>0</v>
      </c>
      <c r="R163" s="70"/>
      <c r="T163" s="80"/>
      <c r="U163" s="68"/>
      <c r="V163" s="69" t="n">
        <f aca="false">IF(U163&lt;&gt;"",VLOOKUP(U163,'Tipo Projeto'!$A$3:$B$35,2,0),0)</f>
        <v>0</v>
      </c>
      <c r="W163" s="70"/>
      <c r="X163" s="72"/>
      <c r="Y163" s="73"/>
      <c r="Z163" s="74"/>
      <c r="AA163" s="75"/>
      <c r="AB163" s="76" t="str">
        <f aca="false">IF(W163="EE",IF(OR(AND(OR(Z163=1,Z163=0),X163&gt;0,X163&lt;5),AND(OR(Z163=1,Z163=0),X163&gt;4,X163&lt;16),AND(Z163=2,X163&gt;0,X163&lt;5)),"Simples",IF(OR(AND(OR(Z163=1,Z163=0),X163&gt;15),AND(Z163=2,X163&gt;4,X163&lt;16),AND(Z163&gt;2,X163&gt;0,X163&lt;5)),"Médio",IF(OR(AND(Z163=2,X163&gt;15),AND(Z163&gt;2,X163&gt;4,X163&lt;16),AND(Z163&gt;2,X163&gt;15)),"Complexo",""))), IF(OR(W163="CE",W163="SE"),IF(OR(AND(OR(Z163=1,Z163=0),X163&gt;0,X163&lt;6),AND(OR(Z163=1,Z163=0),X163&gt;5,X163&lt;20),AND(Z163&gt;1,Z163&lt;4,X163&gt;0,X163&lt;6)),"Simples",IF(OR(AND(OR(Z163=1,Z163=0),X163&gt;19),AND(Z163&gt;1,Z163&lt;4,X163&gt;5,X163&lt;20),AND(Z163&gt;3,X163&gt;0,X163&lt;6)),"Médio",IF(OR(AND(Z163&gt;1,Z163&lt;4,X163&gt;19),AND(Z163&gt;3,X163&gt;5,X163&lt;20),AND(Z163&gt;3,X163&gt;19)),"Complexo",""))),""))</f>
        <v/>
      </c>
      <c r="AC163" s="71" t="str">
        <f aca="false">IF(W163="ALI",IF(OR(AND(OR(Z163=1,Z163=0),X163&gt;0,X163&lt;20),AND(OR(Z163=1,Z163=0),X163&gt;19,X163&lt;51),AND(Z163&gt;1,Z163&lt;6,X163&gt;0,X163&lt;20)),"Simples",IF(OR(AND(OR(Z163=1,Z163=0),X163&gt;50),AND(Z163&gt;1,Z163&lt;6,X163&gt;19,X163&lt;51),AND(Z163&gt;5,X163&gt;0,X163&lt;20)),"Médio",IF(OR(AND(Z163&gt;1,Z163&lt;6,X163&gt;50),AND(Z163&gt;5,X163&gt;19,X163&lt;51),AND(Z163&gt;5,X163&gt;50)),"Complexo",""))), IF(W163="AIE",IF(OR(AND(OR(Z163=1, Z163=0),X163&gt;0,X163&lt;20),AND(OR(Z163=1, Z163=0),X163&gt;19,X163&lt;51),AND(Z163&gt;1,Z163&lt;6,X163&gt;0,X163&lt;20)),"Simples",IF(OR(AND(OR(Z163=1, Z163=0),X163&gt;50),AND(Z163&gt;1,Z163&lt;6,X163&gt;19,X163&lt;51),AND(Z163&gt;5,X163&gt;0,X163&lt;20)),"Médio",IF(OR(AND(Z163&gt;1,Z163&lt;6,X163&gt;50),AND(Z163&gt;5,X163&gt;19,X163&lt;51),AND(Z163&gt;5,X163&gt;50)),"Complexo",""))),""))</f>
        <v/>
      </c>
      <c r="AD163" s="77" t="str">
        <f aca="false">IF(AB163="",AC163,IF(AC163="",AB163,""))</f>
        <v/>
      </c>
      <c r="AE163" s="78" t="n">
        <f aca="false">IF(AND(OR(W163="EE",W163="CE"),AD163="Simples"),3, IF(AND(OR(W163="EE",W163="CE"),AD163="Médio"),4, IF(AND(OR(W163="EE",W163="CE"),AD163="Complexo"),6, IF(AND(W163="SE",AD163="Simples"),4, IF(AND(W163="SE",AD163="Médio"),5, IF(AND(W163="SE",AD163="Complexo"),7,0))))))</f>
        <v>0</v>
      </c>
      <c r="AF163" s="78" t="n">
        <f aca="false">IF(AND(W163="ALI",AC163="Simples"),7, IF(AND(W163="ALI",AC163="Médio"),10, IF(AND(W163="ALI",AC163="Complexo"),15, IF(AND(W163="AIE",AC163="Simples"),5, IF(AND(W163="AIE",AC163="Médio"),7, IF(AND(W163="AIE",AC163="Complexo"),10,0))))))</f>
        <v>0</v>
      </c>
      <c r="AG163" s="81" t="n">
        <f aca="false">IF(T163="OK",Q163,( IF(U163&lt;&gt;"Manutenção em interface",IF(U163&lt;&gt;"Desenv., Manutenção e Publicação de Páginas Estáticas",(AE163+AF163)*V163,V163),V163)))</f>
        <v>0</v>
      </c>
      <c r="AH163" s="70"/>
      <c r="AJ163" s="70"/>
      <c r="AL163" s="70"/>
      <c r="AM163" s="70" t="str">
        <f aca="false">IF(AG163=0,"",IF(AG163=Q163,"OK","Divergente"))</f>
        <v/>
      </c>
    </row>
    <row r="164" s="79" customFormat="true" ht="14" hidden="false" customHeight="false" outlineLevel="0" collapsed="false">
      <c r="A164" s="67"/>
      <c r="B164" s="68"/>
      <c r="C164" s="69" t="n">
        <f aca="false">IF(B164&lt;&gt;"",VLOOKUP(B164,'Tipo Projeto'!$A$3:$B$35,2,0),0)</f>
        <v>0</v>
      </c>
      <c r="D164" s="70"/>
      <c r="E164" s="70"/>
      <c r="F164" s="71"/>
      <c r="G164" s="70"/>
      <c r="H164" s="72"/>
      <c r="I164" s="73"/>
      <c r="J164" s="74"/>
      <c r="K164" s="75"/>
      <c r="L164" s="76" t="str">
        <f aca="false">IF(G164="EE",IF(OR(AND(OR(J164=1,J164=0),H164&gt;0,H164&lt;5),AND(OR(J164=1,J164=0),H164&gt;4,H164&lt;16),AND(J164=2,H164&gt;0,H164&lt;5)),"Simples",IF(OR(AND(OR(J164=1,J164=0),H164&gt;15),AND(J164=2,H164&gt;4,H164&lt;16),AND(J164&gt;2,H164&gt;0,H164&lt;5)),"Médio",IF(OR(AND(J164=2,H164&gt;15),AND(J164&gt;2,H164&gt;4,H164&lt;16),AND(J164&gt;2,H164&gt;15)),"Complexo",""))), IF(OR(G164="CE",G164="SE"),IF(OR(AND(OR(J164=1,J164=0),H164&gt;0,H164&lt;6),AND(OR(J164=1,J164=0),H164&gt;5,H164&lt;20),AND(J164&gt;1,J164&lt;4,H164&gt;0,H164&lt;6)),"Simples",IF(OR(AND(OR(J164=1,J164=0),H164&gt;19),AND(J164&gt;1,J164&lt;4,H164&gt;5,H164&lt;20),AND(J164&gt;3,H164&gt;0,H164&lt;6)),"Médio",IF(OR(AND(J164&gt;1,J164&lt;4,H164&gt;19),AND(J164&gt;3,H164&gt;5,H164&lt;20),AND(J164&gt;3,H164&gt;19)),"Complexo",""))),""))</f>
        <v/>
      </c>
      <c r="M164" s="71" t="str">
        <f aca="false">IF(G164="ALI",IF(OR(AND(OR(J164=1,J164=0),H164&gt;0,H164&lt;20),AND(OR(J164=1,J164=0),H164&gt;19,H164&lt;51),AND(J164&gt;1,J164&lt;6,H164&gt;0,H164&lt;20)),"Simples",IF(OR(AND(OR(J164=1,J164=0),H164&gt;50),AND(J164&gt;1,J164&lt;6,H164&gt;19,H164&lt;51),AND(J164&gt;5,H164&gt;0,H164&lt;20)),"Médio",IF(OR(AND(J164&gt;1,J164&lt;6,H164&gt;50),AND(J164&gt;5,H164&gt;19,H164&lt;51),AND(J164&gt;5,H164&gt;50)),"Complexo",""))), IF(G164="AIE",IF(OR(AND(OR(J164=1, J164=0),H164&gt;0,H164&lt;20),AND(OR(J164=1, J164=0),H164&gt;19,H164&lt;51),AND(J164&gt;1,J164&lt;6,H164&gt;0,H164&lt;20)),"Simples",IF(OR(AND(OR(J164=1, J164=0),H164&gt;50),AND(J164&gt;1,J164&lt;6,H164&gt;19,H164&lt;51),AND(J164&gt;5,H164&gt;0,H164&lt;20)),"Médio",IF(OR(AND(J164&gt;1,J164&lt;6,H164&gt;50),AND(J164&gt;5,H164&gt;19,H164&lt;51),AND(J164&gt;5,H164&gt;50)),"Complexo",""))),""))</f>
        <v/>
      </c>
      <c r="N164" s="77" t="str">
        <f aca="false">IF(L164="",M164,IF(M164="",L164,""))</f>
        <v/>
      </c>
      <c r="O164" s="78" t="n">
        <f aca="false">IF(AND(OR(G164="EE",G164="CE"),N164="Simples"),3, IF(AND(OR(G164="EE",G164="CE"),N164="Médio"),4, IF(AND(OR(G164="EE",G164="CE"),N164="Complexo"),6, IF(AND(G164="SE",N164="Simples"),4, IF(AND(G164="SE",N164="Médio"),5, IF(AND(G164="SE",N164="Complexo"),7,0))))))</f>
        <v>0</v>
      </c>
      <c r="P164" s="78" t="n">
        <f aca="false">IF(AND(G164="ALI",M164="Simples"),7, IF(AND(G164="ALI",M164="Médio"),10, IF(AND(G164="ALI",M164="Complexo"),15, IF(AND(G164="AIE",M164="Simples"),5, IF(AND(G164="AIE",M164="Médio"),7, IF(AND(G164="AIE",M164="Complexo"),10,0))))))</f>
        <v>0</v>
      </c>
      <c r="Q164" s="77" t="n">
        <f aca="false">IF(B164&lt;&gt;"Manutenção em interface",IF(B164&lt;&gt;"Desenv., Manutenção e Publicação de Páginas Estáticas",(O164+P164)*C164,C164),C164)</f>
        <v>0</v>
      </c>
      <c r="R164" s="70"/>
      <c r="T164" s="80"/>
      <c r="U164" s="68"/>
      <c r="V164" s="69" t="n">
        <f aca="false">IF(U164&lt;&gt;"",VLOOKUP(U164,'Tipo Projeto'!$A$3:$B$35,2,0),0)</f>
        <v>0</v>
      </c>
      <c r="W164" s="70"/>
      <c r="X164" s="72"/>
      <c r="Y164" s="73"/>
      <c r="Z164" s="74"/>
      <c r="AA164" s="75"/>
      <c r="AB164" s="76" t="str">
        <f aca="false">IF(W164="EE",IF(OR(AND(OR(Z164=1,Z164=0),X164&gt;0,X164&lt;5),AND(OR(Z164=1,Z164=0),X164&gt;4,X164&lt;16),AND(Z164=2,X164&gt;0,X164&lt;5)),"Simples",IF(OR(AND(OR(Z164=1,Z164=0),X164&gt;15),AND(Z164=2,X164&gt;4,X164&lt;16),AND(Z164&gt;2,X164&gt;0,X164&lt;5)),"Médio",IF(OR(AND(Z164=2,X164&gt;15),AND(Z164&gt;2,X164&gt;4,X164&lt;16),AND(Z164&gt;2,X164&gt;15)),"Complexo",""))), IF(OR(W164="CE",W164="SE"),IF(OR(AND(OR(Z164=1,Z164=0),X164&gt;0,X164&lt;6),AND(OR(Z164=1,Z164=0),X164&gt;5,X164&lt;20),AND(Z164&gt;1,Z164&lt;4,X164&gt;0,X164&lt;6)),"Simples",IF(OR(AND(OR(Z164=1,Z164=0),X164&gt;19),AND(Z164&gt;1,Z164&lt;4,X164&gt;5,X164&lt;20),AND(Z164&gt;3,X164&gt;0,X164&lt;6)),"Médio",IF(OR(AND(Z164&gt;1,Z164&lt;4,X164&gt;19),AND(Z164&gt;3,X164&gt;5,X164&lt;20),AND(Z164&gt;3,X164&gt;19)),"Complexo",""))),""))</f>
        <v/>
      </c>
      <c r="AC164" s="71" t="str">
        <f aca="false">IF(W164="ALI",IF(OR(AND(OR(Z164=1,Z164=0),X164&gt;0,X164&lt;20),AND(OR(Z164=1,Z164=0),X164&gt;19,X164&lt;51),AND(Z164&gt;1,Z164&lt;6,X164&gt;0,X164&lt;20)),"Simples",IF(OR(AND(OR(Z164=1,Z164=0),X164&gt;50),AND(Z164&gt;1,Z164&lt;6,X164&gt;19,X164&lt;51),AND(Z164&gt;5,X164&gt;0,X164&lt;20)),"Médio",IF(OR(AND(Z164&gt;1,Z164&lt;6,X164&gt;50),AND(Z164&gt;5,X164&gt;19,X164&lt;51),AND(Z164&gt;5,X164&gt;50)),"Complexo",""))), IF(W164="AIE",IF(OR(AND(OR(Z164=1, Z164=0),X164&gt;0,X164&lt;20),AND(OR(Z164=1, Z164=0),X164&gt;19,X164&lt;51),AND(Z164&gt;1,Z164&lt;6,X164&gt;0,X164&lt;20)),"Simples",IF(OR(AND(OR(Z164=1, Z164=0),X164&gt;50),AND(Z164&gt;1,Z164&lt;6,X164&gt;19,X164&lt;51),AND(Z164&gt;5,X164&gt;0,X164&lt;20)),"Médio",IF(OR(AND(Z164&gt;1,Z164&lt;6,X164&gt;50),AND(Z164&gt;5,X164&gt;19,X164&lt;51),AND(Z164&gt;5,X164&gt;50)),"Complexo",""))),""))</f>
        <v/>
      </c>
      <c r="AD164" s="77" t="str">
        <f aca="false">IF(AB164="",AC164,IF(AC164="",AB164,""))</f>
        <v/>
      </c>
      <c r="AE164" s="78" t="n">
        <f aca="false">IF(AND(OR(W164="EE",W164="CE"),AD164="Simples"),3, IF(AND(OR(W164="EE",W164="CE"),AD164="Médio"),4, IF(AND(OR(W164="EE",W164="CE"),AD164="Complexo"),6, IF(AND(W164="SE",AD164="Simples"),4, IF(AND(W164="SE",AD164="Médio"),5, IF(AND(W164="SE",AD164="Complexo"),7,0))))))</f>
        <v>0</v>
      </c>
      <c r="AF164" s="78" t="n">
        <f aca="false">IF(AND(W164="ALI",AC164="Simples"),7, IF(AND(W164="ALI",AC164="Médio"),10, IF(AND(W164="ALI",AC164="Complexo"),15, IF(AND(W164="AIE",AC164="Simples"),5, IF(AND(W164="AIE",AC164="Médio"),7, IF(AND(W164="AIE",AC164="Complexo"),10,0))))))</f>
        <v>0</v>
      </c>
      <c r="AG164" s="81" t="n">
        <f aca="false">IF(T164="OK",Q164,( IF(U164&lt;&gt;"Manutenção em interface",IF(U164&lt;&gt;"Desenv., Manutenção e Publicação de Páginas Estáticas",(AE164+AF164)*V164,V164),V164)))</f>
        <v>0</v>
      </c>
      <c r="AH164" s="70"/>
      <c r="AJ164" s="70"/>
      <c r="AL164" s="70"/>
      <c r="AM164" s="70" t="str">
        <f aca="false">IF(AG164=0,"",IF(AG164=Q164,"OK","Divergente"))</f>
        <v/>
      </c>
    </row>
    <row r="165" s="79" customFormat="true" ht="14" hidden="false" customHeight="false" outlineLevel="0" collapsed="false">
      <c r="A165" s="67"/>
      <c r="B165" s="68"/>
      <c r="C165" s="69" t="n">
        <f aca="false">IF(B165&lt;&gt;"",VLOOKUP(B165,'Tipo Projeto'!$A$3:$B$35,2,0),0)</f>
        <v>0</v>
      </c>
      <c r="D165" s="70"/>
      <c r="E165" s="70"/>
      <c r="F165" s="71"/>
      <c r="G165" s="70"/>
      <c r="H165" s="72"/>
      <c r="I165" s="73"/>
      <c r="J165" s="74"/>
      <c r="K165" s="75"/>
      <c r="L165" s="76" t="str">
        <f aca="false">IF(G165="EE",IF(OR(AND(OR(J165=1,J165=0),H165&gt;0,H165&lt;5),AND(OR(J165=1,J165=0),H165&gt;4,H165&lt;16),AND(J165=2,H165&gt;0,H165&lt;5)),"Simples",IF(OR(AND(OR(J165=1,J165=0),H165&gt;15),AND(J165=2,H165&gt;4,H165&lt;16),AND(J165&gt;2,H165&gt;0,H165&lt;5)),"Médio",IF(OR(AND(J165=2,H165&gt;15),AND(J165&gt;2,H165&gt;4,H165&lt;16),AND(J165&gt;2,H165&gt;15)),"Complexo",""))), IF(OR(G165="CE",G165="SE"),IF(OR(AND(OR(J165=1,J165=0),H165&gt;0,H165&lt;6),AND(OR(J165=1,J165=0),H165&gt;5,H165&lt;20),AND(J165&gt;1,J165&lt;4,H165&gt;0,H165&lt;6)),"Simples",IF(OR(AND(OR(J165=1,J165=0),H165&gt;19),AND(J165&gt;1,J165&lt;4,H165&gt;5,H165&lt;20),AND(J165&gt;3,H165&gt;0,H165&lt;6)),"Médio",IF(OR(AND(J165&gt;1,J165&lt;4,H165&gt;19),AND(J165&gt;3,H165&gt;5,H165&lt;20),AND(J165&gt;3,H165&gt;19)),"Complexo",""))),""))</f>
        <v/>
      </c>
      <c r="M165" s="71" t="str">
        <f aca="false">IF(G165="ALI",IF(OR(AND(OR(J165=1,J165=0),H165&gt;0,H165&lt;20),AND(OR(J165=1,J165=0),H165&gt;19,H165&lt;51),AND(J165&gt;1,J165&lt;6,H165&gt;0,H165&lt;20)),"Simples",IF(OR(AND(OR(J165=1,J165=0),H165&gt;50),AND(J165&gt;1,J165&lt;6,H165&gt;19,H165&lt;51),AND(J165&gt;5,H165&gt;0,H165&lt;20)),"Médio",IF(OR(AND(J165&gt;1,J165&lt;6,H165&gt;50),AND(J165&gt;5,H165&gt;19,H165&lt;51),AND(J165&gt;5,H165&gt;50)),"Complexo",""))), IF(G165="AIE",IF(OR(AND(OR(J165=1, J165=0),H165&gt;0,H165&lt;20),AND(OR(J165=1, J165=0),H165&gt;19,H165&lt;51),AND(J165&gt;1,J165&lt;6,H165&gt;0,H165&lt;20)),"Simples",IF(OR(AND(OR(J165=1, J165=0),H165&gt;50),AND(J165&gt;1,J165&lt;6,H165&gt;19,H165&lt;51),AND(J165&gt;5,H165&gt;0,H165&lt;20)),"Médio",IF(OR(AND(J165&gt;1,J165&lt;6,H165&gt;50),AND(J165&gt;5,H165&gt;19,H165&lt;51),AND(J165&gt;5,H165&gt;50)),"Complexo",""))),""))</f>
        <v/>
      </c>
      <c r="N165" s="77" t="str">
        <f aca="false">IF(L165="",M165,IF(M165="",L165,""))</f>
        <v/>
      </c>
      <c r="O165" s="78" t="n">
        <f aca="false">IF(AND(OR(G165="EE",G165="CE"),N165="Simples"),3, IF(AND(OR(G165="EE",G165="CE"),N165="Médio"),4, IF(AND(OR(G165="EE",G165="CE"),N165="Complexo"),6, IF(AND(G165="SE",N165="Simples"),4, IF(AND(G165="SE",N165="Médio"),5, IF(AND(G165="SE",N165="Complexo"),7,0))))))</f>
        <v>0</v>
      </c>
      <c r="P165" s="78" t="n">
        <f aca="false">IF(AND(G165="ALI",M165="Simples"),7, IF(AND(G165="ALI",M165="Médio"),10, IF(AND(G165="ALI",M165="Complexo"),15, IF(AND(G165="AIE",M165="Simples"),5, IF(AND(G165="AIE",M165="Médio"),7, IF(AND(G165="AIE",M165="Complexo"),10,0))))))</f>
        <v>0</v>
      </c>
      <c r="Q165" s="77" t="n">
        <f aca="false">IF(B165&lt;&gt;"Manutenção em interface",IF(B165&lt;&gt;"Desenv., Manutenção e Publicação de Páginas Estáticas",(O165+P165)*C165,C165),C165)</f>
        <v>0</v>
      </c>
      <c r="R165" s="70"/>
      <c r="T165" s="80"/>
      <c r="U165" s="68"/>
      <c r="V165" s="69" t="n">
        <f aca="false">IF(U165&lt;&gt;"",VLOOKUP(U165,'Tipo Projeto'!$A$3:$B$35,2,0),0)</f>
        <v>0</v>
      </c>
      <c r="W165" s="70"/>
      <c r="X165" s="72"/>
      <c r="Y165" s="73"/>
      <c r="Z165" s="74"/>
      <c r="AA165" s="75"/>
      <c r="AB165" s="76" t="str">
        <f aca="false">IF(W165="EE",IF(OR(AND(OR(Z165=1,Z165=0),X165&gt;0,X165&lt;5),AND(OR(Z165=1,Z165=0),X165&gt;4,X165&lt;16),AND(Z165=2,X165&gt;0,X165&lt;5)),"Simples",IF(OR(AND(OR(Z165=1,Z165=0),X165&gt;15),AND(Z165=2,X165&gt;4,X165&lt;16),AND(Z165&gt;2,X165&gt;0,X165&lt;5)),"Médio",IF(OR(AND(Z165=2,X165&gt;15),AND(Z165&gt;2,X165&gt;4,X165&lt;16),AND(Z165&gt;2,X165&gt;15)),"Complexo",""))), IF(OR(W165="CE",W165="SE"),IF(OR(AND(OR(Z165=1,Z165=0),X165&gt;0,X165&lt;6),AND(OR(Z165=1,Z165=0),X165&gt;5,X165&lt;20),AND(Z165&gt;1,Z165&lt;4,X165&gt;0,X165&lt;6)),"Simples",IF(OR(AND(OR(Z165=1,Z165=0),X165&gt;19),AND(Z165&gt;1,Z165&lt;4,X165&gt;5,X165&lt;20),AND(Z165&gt;3,X165&gt;0,X165&lt;6)),"Médio",IF(OR(AND(Z165&gt;1,Z165&lt;4,X165&gt;19),AND(Z165&gt;3,X165&gt;5,X165&lt;20),AND(Z165&gt;3,X165&gt;19)),"Complexo",""))),""))</f>
        <v/>
      </c>
      <c r="AC165" s="71" t="str">
        <f aca="false">IF(W165="ALI",IF(OR(AND(OR(Z165=1,Z165=0),X165&gt;0,X165&lt;20),AND(OR(Z165=1,Z165=0),X165&gt;19,X165&lt;51),AND(Z165&gt;1,Z165&lt;6,X165&gt;0,X165&lt;20)),"Simples",IF(OR(AND(OR(Z165=1,Z165=0),X165&gt;50),AND(Z165&gt;1,Z165&lt;6,X165&gt;19,X165&lt;51),AND(Z165&gt;5,X165&gt;0,X165&lt;20)),"Médio",IF(OR(AND(Z165&gt;1,Z165&lt;6,X165&gt;50),AND(Z165&gt;5,X165&gt;19,X165&lt;51),AND(Z165&gt;5,X165&gt;50)),"Complexo",""))), IF(W165="AIE",IF(OR(AND(OR(Z165=1, Z165=0),X165&gt;0,X165&lt;20),AND(OR(Z165=1, Z165=0),X165&gt;19,X165&lt;51),AND(Z165&gt;1,Z165&lt;6,X165&gt;0,X165&lt;20)),"Simples",IF(OR(AND(OR(Z165=1, Z165=0),X165&gt;50),AND(Z165&gt;1,Z165&lt;6,X165&gt;19,X165&lt;51),AND(Z165&gt;5,X165&gt;0,X165&lt;20)),"Médio",IF(OR(AND(Z165&gt;1,Z165&lt;6,X165&gt;50),AND(Z165&gt;5,X165&gt;19,X165&lt;51),AND(Z165&gt;5,X165&gt;50)),"Complexo",""))),""))</f>
        <v/>
      </c>
      <c r="AD165" s="77" t="str">
        <f aca="false">IF(AB165="",AC165,IF(AC165="",AB165,""))</f>
        <v/>
      </c>
      <c r="AE165" s="78" t="n">
        <f aca="false">IF(AND(OR(W165="EE",W165="CE"),AD165="Simples"),3, IF(AND(OR(W165="EE",W165="CE"),AD165="Médio"),4, IF(AND(OR(W165="EE",W165="CE"),AD165="Complexo"),6, IF(AND(W165="SE",AD165="Simples"),4, IF(AND(W165="SE",AD165="Médio"),5, IF(AND(W165="SE",AD165="Complexo"),7,0))))))</f>
        <v>0</v>
      </c>
      <c r="AF165" s="78" t="n">
        <f aca="false">IF(AND(W165="ALI",AC165="Simples"),7, IF(AND(W165="ALI",AC165="Médio"),10, IF(AND(W165="ALI",AC165="Complexo"),15, IF(AND(W165="AIE",AC165="Simples"),5, IF(AND(W165="AIE",AC165="Médio"),7, IF(AND(W165="AIE",AC165="Complexo"),10,0))))))</f>
        <v>0</v>
      </c>
      <c r="AG165" s="81" t="n">
        <f aca="false">IF(T165="OK",Q165,( IF(U165&lt;&gt;"Manutenção em interface",IF(U165&lt;&gt;"Desenv., Manutenção e Publicação de Páginas Estáticas",(AE165+AF165)*V165,V165),V165)))</f>
        <v>0</v>
      </c>
      <c r="AH165" s="70"/>
      <c r="AJ165" s="70"/>
      <c r="AL165" s="70"/>
      <c r="AM165" s="70" t="str">
        <f aca="false">IF(AG165=0,"",IF(AG165=Q165,"OK","Divergente"))</f>
        <v/>
      </c>
    </row>
    <row r="166" s="79" customFormat="true" ht="14" hidden="false" customHeight="false" outlineLevel="0" collapsed="false">
      <c r="A166" s="67"/>
      <c r="B166" s="68"/>
      <c r="C166" s="69" t="n">
        <f aca="false">IF(B166&lt;&gt;"",VLOOKUP(B166,'Tipo Projeto'!$A$3:$B$35,2,0),0)</f>
        <v>0</v>
      </c>
      <c r="D166" s="70"/>
      <c r="E166" s="70"/>
      <c r="F166" s="71"/>
      <c r="G166" s="70"/>
      <c r="H166" s="72"/>
      <c r="I166" s="73"/>
      <c r="J166" s="74"/>
      <c r="K166" s="75"/>
      <c r="L166" s="76" t="str">
        <f aca="false">IF(G166="EE",IF(OR(AND(OR(J166=1,J166=0),H166&gt;0,H166&lt;5),AND(OR(J166=1,J166=0),H166&gt;4,H166&lt;16),AND(J166=2,H166&gt;0,H166&lt;5)),"Simples",IF(OR(AND(OR(J166=1,J166=0),H166&gt;15),AND(J166=2,H166&gt;4,H166&lt;16),AND(J166&gt;2,H166&gt;0,H166&lt;5)),"Médio",IF(OR(AND(J166=2,H166&gt;15),AND(J166&gt;2,H166&gt;4,H166&lt;16),AND(J166&gt;2,H166&gt;15)),"Complexo",""))), IF(OR(G166="CE",G166="SE"),IF(OR(AND(OR(J166=1,J166=0),H166&gt;0,H166&lt;6),AND(OR(J166=1,J166=0),H166&gt;5,H166&lt;20),AND(J166&gt;1,J166&lt;4,H166&gt;0,H166&lt;6)),"Simples",IF(OR(AND(OR(J166=1,J166=0),H166&gt;19),AND(J166&gt;1,J166&lt;4,H166&gt;5,H166&lt;20),AND(J166&gt;3,H166&gt;0,H166&lt;6)),"Médio",IF(OR(AND(J166&gt;1,J166&lt;4,H166&gt;19),AND(J166&gt;3,H166&gt;5,H166&lt;20),AND(J166&gt;3,H166&gt;19)),"Complexo",""))),""))</f>
        <v/>
      </c>
      <c r="M166" s="71" t="str">
        <f aca="false">IF(G166="ALI",IF(OR(AND(OR(J166=1,J166=0),H166&gt;0,H166&lt;20),AND(OR(J166=1,J166=0),H166&gt;19,H166&lt;51),AND(J166&gt;1,J166&lt;6,H166&gt;0,H166&lt;20)),"Simples",IF(OR(AND(OR(J166=1,J166=0),H166&gt;50),AND(J166&gt;1,J166&lt;6,H166&gt;19,H166&lt;51),AND(J166&gt;5,H166&gt;0,H166&lt;20)),"Médio",IF(OR(AND(J166&gt;1,J166&lt;6,H166&gt;50),AND(J166&gt;5,H166&gt;19,H166&lt;51),AND(J166&gt;5,H166&gt;50)),"Complexo",""))), IF(G166="AIE",IF(OR(AND(OR(J166=1, J166=0),H166&gt;0,H166&lt;20),AND(OR(J166=1, J166=0),H166&gt;19,H166&lt;51),AND(J166&gt;1,J166&lt;6,H166&gt;0,H166&lt;20)),"Simples",IF(OR(AND(OR(J166=1, J166=0),H166&gt;50),AND(J166&gt;1,J166&lt;6,H166&gt;19,H166&lt;51),AND(J166&gt;5,H166&gt;0,H166&lt;20)),"Médio",IF(OR(AND(J166&gt;1,J166&lt;6,H166&gt;50),AND(J166&gt;5,H166&gt;19,H166&lt;51),AND(J166&gt;5,H166&gt;50)),"Complexo",""))),""))</f>
        <v/>
      </c>
      <c r="N166" s="77" t="str">
        <f aca="false">IF(L166="",M166,IF(M166="",L166,""))</f>
        <v/>
      </c>
      <c r="O166" s="78" t="n">
        <f aca="false">IF(AND(OR(G166="EE",G166="CE"),N166="Simples"),3, IF(AND(OR(G166="EE",G166="CE"),N166="Médio"),4, IF(AND(OR(G166="EE",G166="CE"),N166="Complexo"),6, IF(AND(G166="SE",N166="Simples"),4, IF(AND(G166="SE",N166="Médio"),5, IF(AND(G166="SE",N166="Complexo"),7,0))))))</f>
        <v>0</v>
      </c>
      <c r="P166" s="78" t="n">
        <f aca="false">IF(AND(G166="ALI",M166="Simples"),7, IF(AND(G166="ALI",M166="Médio"),10, IF(AND(G166="ALI",M166="Complexo"),15, IF(AND(G166="AIE",M166="Simples"),5, IF(AND(G166="AIE",M166="Médio"),7, IF(AND(G166="AIE",M166="Complexo"),10,0))))))</f>
        <v>0</v>
      </c>
      <c r="Q166" s="77" t="n">
        <f aca="false">IF(B166&lt;&gt;"Manutenção em interface",IF(B166&lt;&gt;"Desenv., Manutenção e Publicação de Páginas Estáticas",(O166+P166)*C166,C166),C166)</f>
        <v>0</v>
      </c>
      <c r="R166" s="70"/>
      <c r="T166" s="80"/>
      <c r="U166" s="68"/>
      <c r="V166" s="69" t="n">
        <f aca="false">IF(U166&lt;&gt;"",VLOOKUP(U166,'Tipo Projeto'!$A$3:$B$35,2,0),0)</f>
        <v>0</v>
      </c>
      <c r="W166" s="70"/>
      <c r="X166" s="72"/>
      <c r="Y166" s="73"/>
      <c r="Z166" s="74"/>
      <c r="AA166" s="75"/>
      <c r="AB166" s="76" t="str">
        <f aca="false">IF(W166="EE",IF(OR(AND(OR(Z166=1,Z166=0),X166&gt;0,X166&lt;5),AND(OR(Z166=1,Z166=0),X166&gt;4,X166&lt;16),AND(Z166=2,X166&gt;0,X166&lt;5)),"Simples",IF(OR(AND(OR(Z166=1,Z166=0),X166&gt;15),AND(Z166=2,X166&gt;4,X166&lt;16),AND(Z166&gt;2,X166&gt;0,X166&lt;5)),"Médio",IF(OR(AND(Z166=2,X166&gt;15),AND(Z166&gt;2,X166&gt;4,X166&lt;16),AND(Z166&gt;2,X166&gt;15)),"Complexo",""))), IF(OR(W166="CE",W166="SE"),IF(OR(AND(OR(Z166=1,Z166=0),X166&gt;0,X166&lt;6),AND(OR(Z166=1,Z166=0),X166&gt;5,X166&lt;20),AND(Z166&gt;1,Z166&lt;4,X166&gt;0,X166&lt;6)),"Simples",IF(OR(AND(OR(Z166=1,Z166=0),X166&gt;19),AND(Z166&gt;1,Z166&lt;4,X166&gt;5,X166&lt;20),AND(Z166&gt;3,X166&gt;0,X166&lt;6)),"Médio",IF(OR(AND(Z166&gt;1,Z166&lt;4,X166&gt;19),AND(Z166&gt;3,X166&gt;5,X166&lt;20),AND(Z166&gt;3,X166&gt;19)),"Complexo",""))),""))</f>
        <v/>
      </c>
      <c r="AC166" s="71" t="str">
        <f aca="false">IF(W166="ALI",IF(OR(AND(OR(Z166=1,Z166=0),X166&gt;0,X166&lt;20),AND(OR(Z166=1,Z166=0),X166&gt;19,X166&lt;51),AND(Z166&gt;1,Z166&lt;6,X166&gt;0,X166&lt;20)),"Simples",IF(OR(AND(OR(Z166=1,Z166=0),X166&gt;50),AND(Z166&gt;1,Z166&lt;6,X166&gt;19,X166&lt;51),AND(Z166&gt;5,X166&gt;0,X166&lt;20)),"Médio",IF(OR(AND(Z166&gt;1,Z166&lt;6,X166&gt;50),AND(Z166&gt;5,X166&gt;19,X166&lt;51),AND(Z166&gt;5,X166&gt;50)),"Complexo",""))), IF(W166="AIE",IF(OR(AND(OR(Z166=1, Z166=0),X166&gt;0,X166&lt;20),AND(OR(Z166=1, Z166=0),X166&gt;19,X166&lt;51),AND(Z166&gt;1,Z166&lt;6,X166&gt;0,X166&lt;20)),"Simples",IF(OR(AND(OR(Z166=1, Z166=0),X166&gt;50),AND(Z166&gt;1,Z166&lt;6,X166&gt;19,X166&lt;51),AND(Z166&gt;5,X166&gt;0,X166&lt;20)),"Médio",IF(OR(AND(Z166&gt;1,Z166&lt;6,X166&gt;50),AND(Z166&gt;5,X166&gt;19,X166&lt;51),AND(Z166&gt;5,X166&gt;50)),"Complexo",""))),""))</f>
        <v/>
      </c>
      <c r="AD166" s="77" t="str">
        <f aca="false">IF(AB166="",AC166,IF(AC166="",AB166,""))</f>
        <v/>
      </c>
      <c r="AE166" s="78" t="n">
        <f aca="false">IF(AND(OR(W166="EE",W166="CE"),AD166="Simples"),3, IF(AND(OR(W166="EE",W166="CE"),AD166="Médio"),4, IF(AND(OR(W166="EE",W166="CE"),AD166="Complexo"),6, IF(AND(W166="SE",AD166="Simples"),4, IF(AND(W166="SE",AD166="Médio"),5, IF(AND(W166="SE",AD166="Complexo"),7,0))))))</f>
        <v>0</v>
      </c>
      <c r="AF166" s="78" t="n">
        <f aca="false">IF(AND(W166="ALI",AC166="Simples"),7, IF(AND(W166="ALI",AC166="Médio"),10, IF(AND(W166="ALI",AC166="Complexo"),15, IF(AND(W166="AIE",AC166="Simples"),5, IF(AND(W166="AIE",AC166="Médio"),7, IF(AND(W166="AIE",AC166="Complexo"),10,0))))))</f>
        <v>0</v>
      </c>
      <c r="AG166" s="81" t="n">
        <f aca="false">IF(T166="OK",Q166,( IF(U166&lt;&gt;"Manutenção em interface",IF(U166&lt;&gt;"Desenv., Manutenção e Publicação de Páginas Estáticas",(AE166+AF166)*V166,V166),V166)))</f>
        <v>0</v>
      </c>
      <c r="AH166" s="70"/>
      <c r="AJ166" s="70"/>
      <c r="AL166" s="70"/>
      <c r="AM166" s="70" t="str">
        <f aca="false">IF(AG166=0,"",IF(AG166=Q166,"OK","Divergente"))</f>
        <v/>
      </c>
    </row>
    <row r="167" s="79" customFormat="true" ht="14" hidden="false" customHeight="false" outlineLevel="0" collapsed="false">
      <c r="A167" s="67"/>
      <c r="B167" s="68"/>
      <c r="C167" s="69" t="n">
        <f aca="false">IF(B167&lt;&gt;"",VLOOKUP(B167,'Tipo Projeto'!$A$3:$B$35,2,0),0)</f>
        <v>0</v>
      </c>
      <c r="D167" s="70"/>
      <c r="E167" s="70"/>
      <c r="F167" s="71"/>
      <c r="G167" s="70"/>
      <c r="H167" s="72"/>
      <c r="I167" s="73"/>
      <c r="J167" s="74"/>
      <c r="K167" s="75"/>
      <c r="L167" s="76" t="str">
        <f aca="false">IF(G167="EE",IF(OR(AND(OR(J167=1,J167=0),H167&gt;0,H167&lt;5),AND(OR(J167=1,J167=0),H167&gt;4,H167&lt;16),AND(J167=2,H167&gt;0,H167&lt;5)),"Simples",IF(OR(AND(OR(J167=1,J167=0),H167&gt;15),AND(J167=2,H167&gt;4,H167&lt;16),AND(J167&gt;2,H167&gt;0,H167&lt;5)),"Médio",IF(OR(AND(J167=2,H167&gt;15),AND(J167&gt;2,H167&gt;4,H167&lt;16),AND(J167&gt;2,H167&gt;15)),"Complexo",""))), IF(OR(G167="CE",G167="SE"),IF(OR(AND(OR(J167=1,J167=0),H167&gt;0,H167&lt;6),AND(OR(J167=1,J167=0),H167&gt;5,H167&lt;20),AND(J167&gt;1,J167&lt;4,H167&gt;0,H167&lt;6)),"Simples",IF(OR(AND(OR(J167=1,J167=0),H167&gt;19),AND(J167&gt;1,J167&lt;4,H167&gt;5,H167&lt;20),AND(J167&gt;3,H167&gt;0,H167&lt;6)),"Médio",IF(OR(AND(J167&gt;1,J167&lt;4,H167&gt;19),AND(J167&gt;3,H167&gt;5,H167&lt;20),AND(J167&gt;3,H167&gt;19)),"Complexo",""))),""))</f>
        <v/>
      </c>
      <c r="M167" s="71" t="str">
        <f aca="false">IF(G167="ALI",IF(OR(AND(OR(J167=1,J167=0),H167&gt;0,H167&lt;20),AND(OR(J167=1,J167=0),H167&gt;19,H167&lt;51),AND(J167&gt;1,J167&lt;6,H167&gt;0,H167&lt;20)),"Simples",IF(OR(AND(OR(J167=1,J167=0),H167&gt;50),AND(J167&gt;1,J167&lt;6,H167&gt;19,H167&lt;51),AND(J167&gt;5,H167&gt;0,H167&lt;20)),"Médio",IF(OR(AND(J167&gt;1,J167&lt;6,H167&gt;50),AND(J167&gt;5,H167&gt;19,H167&lt;51),AND(J167&gt;5,H167&gt;50)),"Complexo",""))), IF(G167="AIE",IF(OR(AND(OR(J167=1, J167=0),H167&gt;0,H167&lt;20),AND(OR(J167=1, J167=0),H167&gt;19,H167&lt;51),AND(J167&gt;1,J167&lt;6,H167&gt;0,H167&lt;20)),"Simples",IF(OR(AND(OR(J167=1, J167=0),H167&gt;50),AND(J167&gt;1,J167&lt;6,H167&gt;19,H167&lt;51),AND(J167&gt;5,H167&gt;0,H167&lt;20)),"Médio",IF(OR(AND(J167&gt;1,J167&lt;6,H167&gt;50),AND(J167&gt;5,H167&gt;19,H167&lt;51),AND(J167&gt;5,H167&gt;50)),"Complexo",""))),""))</f>
        <v/>
      </c>
      <c r="N167" s="77" t="str">
        <f aca="false">IF(L167="",M167,IF(M167="",L167,""))</f>
        <v/>
      </c>
      <c r="O167" s="78" t="n">
        <f aca="false">IF(AND(OR(G167="EE",G167="CE"),N167="Simples"),3, IF(AND(OR(G167="EE",G167="CE"),N167="Médio"),4, IF(AND(OR(G167="EE",G167="CE"),N167="Complexo"),6, IF(AND(G167="SE",N167="Simples"),4, IF(AND(G167="SE",N167="Médio"),5, IF(AND(G167="SE",N167="Complexo"),7,0))))))</f>
        <v>0</v>
      </c>
      <c r="P167" s="78" t="n">
        <f aca="false">IF(AND(G167="ALI",M167="Simples"),7, IF(AND(G167="ALI",M167="Médio"),10, IF(AND(G167="ALI",M167="Complexo"),15, IF(AND(G167="AIE",M167="Simples"),5, IF(AND(G167="AIE",M167="Médio"),7, IF(AND(G167="AIE",M167="Complexo"),10,0))))))</f>
        <v>0</v>
      </c>
      <c r="Q167" s="77" t="n">
        <f aca="false">IF(B167&lt;&gt;"Manutenção em interface",IF(B167&lt;&gt;"Desenv., Manutenção e Publicação de Páginas Estáticas",(O167+P167)*C167,C167),C167)</f>
        <v>0</v>
      </c>
      <c r="R167" s="70"/>
      <c r="T167" s="80"/>
      <c r="U167" s="68"/>
      <c r="V167" s="69" t="n">
        <f aca="false">IF(U167&lt;&gt;"",VLOOKUP(U167,'Tipo Projeto'!$A$3:$B$35,2,0),0)</f>
        <v>0</v>
      </c>
      <c r="W167" s="70"/>
      <c r="X167" s="72"/>
      <c r="Y167" s="73"/>
      <c r="Z167" s="74"/>
      <c r="AA167" s="75"/>
      <c r="AB167" s="76" t="str">
        <f aca="false">IF(W167="EE",IF(OR(AND(OR(Z167=1,Z167=0),X167&gt;0,X167&lt;5),AND(OR(Z167=1,Z167=0),X167&gt;4,X167&lt;16),AND(Z167=2,X167&gt;0,X167&lt;5)),"Simples",IF(OR(AND(OR(Z167=1,Z167=0),X167&gt;15),AND(Z167=2,X167&gt;4,X167&lt;16),AND(Z167&gt;2,X167&gt;0,X167&lt;5)),"Médio",IF(OR(AND(Z167=2,X167&gt;15),AND(Z167&gt;2,X167&gt;4,X167&lt;16),AND(Z167&gt;2,X167&gt;15)),"Complexo",""))), IF(OR(W167="CE",W167="SE"),IF(OR(AND(OR(Z167=1,Z167=0),X167&gt;0,X167&lt;6),AND(OR(Z167=1,Z167=0),X167&gt;5,X167&lt;20),AND(Z167&gt;1,Z167&lt;4,X167&gt;0,X167&lt;6)),"Simples",IF(OR(AND(OR(Z167=1,Z167=0),X167&gt;19),AND(Z167&gt;1,Z167&lt;4,X167&gt;5,X167&lt;20),AND(Z167&gt;3,X167&gt;0,X167&lt;6)),"Médio",IF(OR(AND(Z167&gt;1,Z167&lt;4,X167&gt;19),AND(Z167&gt;3,X167&gt;5,X167&lt;20),AND(Z167&gt;3,X167&gt;19)),"Complexo",""))),""))</f>
        <v/>
      </c>
      <c r="AC167" s="71" t="str">
        <f aca="false">IF(W167="ALI",IF(OR(AND(OR(Z167=1,Z167=0),X167&gt;0,X167&lt;20),AND(OR(Z167=1,Z167=0),X167&gt;19,X167&lt;51),AND(Z167&gt;1,Z167&lt;6,X167&gt;0,X167&lt;20)),"Simples",IF(OR(AND(OR(Z167=1,Z167=0),X167&gt;50),AND(Z167&gt;1,Z167&lt;6,X167&gt;19,X167&lt;51),AND(Z167&gt;5,X167&gt;0,X167&lt;20)),"Médio",IF(OR(AND(Z167&gt;1,Z167&lt;6,X167&gt;50),AND(Z167&gt;5,X167&gt;19,X167&lt;51),AND(Z167&gt;5,X167&gt;50)),"Complexo",""))), IF(W167="AIE",IF(OR(AND(OR(Z167=1, Z167=0),X167&gt;0,X167&lt;20),AND(OR(Z167=1, Z167=0),X167&gt;19,X167&lt;51),AND(Z167&gt;1,Z167&lt;6,X167&gt;0,X167&lt;20)),"Simples",IF(OR(AND(OR(Z167=1, Z167=0),X167&gt;50),AND(Z167&gt;1,Z167&lt;6,X167&gt;19,X167&lt;51),AND(Z167&gt;5,X167&gt;0,X167&lt;20)),"Médio",IF(OR(AND(Z167&gt;1,Z167&lt;6,X167&gt;50),AND(Z167&gt;5,X167&gt;19,X167&lt;51),AND(Z167&gt;5,X167&gt;50)),"Complexo",""))),""))</f>
        <v/>
      </c>
      <c r="AD167" s="77" t="str">
        <f aca="false">IF(AB167="",AC167,IF(AC167="",AB167,""))</f>
        <v/>
      </c>
      <c r="AE167" s="78" t="n">
        <f aca="false">IF(AND(OR(W167="EE",W167="CE"),AD167="Simples"),3, IF(AND(OR(W167="EE",W167="CE"),AD167="Médio"),4, IF(AND(OR(W167="EE",W167="CE"),AD167="Complexo"),6, IF(AND(W167="SE",AD167="Simples"),4, IF(AND(W167="SE",AD167="Médio"),5, IF(AND(W167="SE",AD167="Complexo"),7,0))))))</f>
        <v>0</v>
      </c>
      <c r="AF167" s="78" t="n">
        <f aca="false">IF(AND(W167="ALI",AC167="Simples"),7, IF(AND(W167="ALI",AC167="Médio"),10, IF(AND(W167="ALI",AC167="Complexo"),15, IF(AND(W167="AIE",AC167="Simples"),5, IF(AND(W167="AIE",AC167="Médio"),7, IF(AND(W167="AIE",AC167="Complexo"),10,0))))))</f>
        <v>0</v>
      </c>
      <c r="AG167" s="81" t="n">
        <f aca="false">IF(T167="OK",Q167,( IF(U167&lt;&gt;"Manutenção em interface",IF(U167&lt;&gt;"Desenv., Manutenção e Publicação de Páginas Estáticas",(AE167+AF167)*V167,V167),V167)))</f>
        <v>0</v>
      </c>
      <c r="AH167" s="70"/>
      <c r="AJ167" s="70"/>
      <c r="AL167" s="70"/>
      <c r="AM167" s="70" t="str">
        <f aca="false">IF(AG167=0,"",IF(AG167=Q167,"OK","Divergente"))</f>
        <v/>
      </c>
    </row>
    <row r="168" s="79" customFormat="true" ht="14" hidden="false" customHeight="false" outlineLevel="0" collapsed="false">
      <c r="A168" s="67"/>
      <c r="B168" s="68"/>
      <c r="C168" s="69" t="n">
        <f aca="false">IF(B168&lt;&gt;"",VLOOKUP(B168,'Tipo Projeto'!$A$3:$B$35,2,0),0)</f>
        <v>0</v>
      </c>
      <c r="D168" s="70"/>
      <c r="E168" s="70"/>
      <c r="F168" s="71"/>
      <c r="G168" s="70"/>
      <c r="H168" s="72"/>
      <c r="I168" s="73"/>
      <c r="J168" s="74"/>
      <c r="K168" s="75"/>
      <c r="L168" s="76" t="str">
        <f aca="false">IF(G168="EE",IF(OR(AND(OR(J168=1,J168=0),H168&gt;0,H168&lt;5),AND(OR(J168=1,J168=0),H168&gt;4,H168&lt;16),AND(J168=2,H168&gt;0,H168&lt;5)),"Simples",IF(OR(AND(OR(J168=1,J168=0),H168&gt;15),AND(J168=2,H168&gt;4,H168&lt;16),AND(J168&gt;2,H168&gt;0,H168&lt;5)),"Médio",IF(OR(AND(J168=2,H168&gt;15),AND(J168&gt;2,H168&gt;4,H168&lt;16),AND(J168&gt;2,H168&gt;15)),"Complexo",""))), IF(OR(G168="CE",G168="SE"),IF(OR(AND(OR(J168=1,J168=0),H168&gt;0,H168&lt;6),AND(OR(J168=1,J168=0),H168&gt;5,H168&lt;20),AND(J168&gt;1,J168&lt;4,H168&gt;0,H168&lt;6)),"Simples",IF(OR(AND(OR(J168=1,J168=0),H168&gt;19),AND(J168&gt;1,J168&lt;4,H168&gt;5,H168&lt;20),AND(J168&gt;3,H168&gt;0,H168&lt;6)),"Médio",IF(OR(AND(J168&gt;1,J168&lt;4,H168&gt;19),AND(J168&gt;3,H168&gt;5,H168&lt;20),AND(J168&gt;3,H168&gt;19)),"Complexo",""))),""))</f>
        <v/>
      </c>
      <c r="M168" s="71" t="str">
        <f aca="false">IF(G168="ALI",IF(OR(AND(OR(J168=1,J168=0),H168&gt;0,H168&lt;20),AND(OR(J168=1,J168=0),H168&gt;19,H168&lt;51),AND(J168&gt;1,J168&lt;6,H168&gt;0,H168&lt;20)),"Simples",IF(OR(AND(OR(J168=1,J168=0),H168&gt;50),AND(J168&gt;1,J168&lt;6,H168&gt;19,H168&lt;51),AND(J168&gt;5,H168&gt;0,H168&lt;20)),"Médio",IF(OR(AND(J168&gt;1,J168&lt;6,H168&gt;50),AND(J168&gt;5,H168&gt;19,H168&lt;51),AND(J168&gt;5,H168&gt;50)),"Complexo",""))), IF(G168="AIE",IF(OR(AND(OR(J168=1, J168=0),H168&gt;0,H168&lt;20),AND(OR(J168=1, J168=0),H168&gt;19,H168&lt;51),AND(J168&gt;1,J168&lt;6,H168&gt;0,H168&lt;20)),"Simples",IF(OR(AND(OR(J168=1, J168=0),H168&gt;50),AND(J168&gt;1,J168&lt;6,H168&gt;19,H168&lt;51),AND(J168&gt;5,H168&gt;0,H168&lt;20)),"Médio",IF(OR(AND(J168&gt;1,J168&lt;6,H168&gt;50),AND(J168&gt;5,H168&gt;19,H168&lt;51),AND(J168&gt;5,H168&gt;50)),"Complexo",""))),""))</f>
        <v/>
      </c>
      <c r="N168" s="77" t="str">
        <f aca="false">IF(L168="",M168,IF(M168="",L168,""))</f>
        <v/>
      </c>
      <c r="O168" s="78" t="n">
        <f aca="false">IF(AND(OR(G168="EE",G168="CE"),N168="Simples"),3, IF(AND(OR(G168="EE",G168="CE"),N168="Médio"),4, IF(AND(OR(G168="EE",G168="CE"),N168="Complexo"),6, IF(AND(G168="SE",N168="Simples"),4, IF(AND(G168="SE",N168="Médio"),5, IF(AND(G168="SE",N168="Complexo"),7,0))))))</f>
        <v>0</v>
      </c>
      <c r="P168" s="78" t="n">
        <f aca="false">IF(AND(G168="ALI",M168="Simples"),7, IF(AND(G168="ALI",M168="Médio"),10, IF(AND(G168="ALI",M168="Complexo"),15, IF(AND(G168="AIE",M168="Simples"),5, IF(AND(G168="AIE",M168="Médio"),7, IF(AND(G168="AIE",M168="Complexo"),10,0))))))</f>
        <v>0</v>
      </c>
      <c r="Q168" s="77" t="n">
        <f aca="false">IF(B168&lt;&gt;"Manutenção em interface",IF(B168&lt;&gt;"Desenv., Manutenção e Publicação de Páginas Estáticas",(O168+P168)*C168,C168),C168)</f>
        <v>0</v>
      </c>
      <c r="R168" s="70"/>
      <c r="T168" s="80"/>
      <c r="U168" s="68"/>
      <c r="V168" s="69" t="n">
        <f aca="false">IF(U168&lt;&gt;"",VLOOKUP(U168,'Tipo Projeto'!$A$3:$B$35,2,0),0)</f>
        <v>0</v>
      </c>
      <c r="W168" s="70"/>
      <c r="X168" s="72"/>
      <c r="Y168" s="73"/>
      <c r="Z168" s="74"/>
      <c r="AA168" s="75"/>
      <c r="AB168" s="76" t="str">
        <f aca="false">IF(W168="EE",IF(OR(AND(OR(Z168=1,Z168=0),X168&gt;0,X168&lt;5),AND(OR(Z168=1,Z168=0),X168&gt;4,X168&lt;16),AND(Z168=2,X168&gt;0,X168&lt;5)),"Simples",IF(OR(AND(OR(Z168=1,Z168=0),X168&gt;15),AND(Z168=2,X168&gt;4,X168&lt;16),AND(Z168&gt;2,X168&gt;0,X168&lt;5)),"Médio",IF(OR(AND(Z168=2,X168&gt;15),AND(Z168&gt;2,X168&gt;4,X168&lt;16),AND(Z168&gt;2,X168&gt;15)),"Complexo",""))), IF(OR(W168="CE",W168="SE"),IF(OR(AND(OR(Z168=1,Z168=0),X168&gt;0,X168&lt;6),AND(OR(Z168=1,Z168=0),X168&gt;5,X168&lt;20),AND(Z168&gt;1,Z168&lt;4,X168&gt;0,X168&lt;6)),"Simples",IF(OR(AND(OR(Z168=1,Z168=0),X168&gt;19),AND(Z168&gt;1,Z168&lt;4,X168&gt;5,X168&lt;20),AND(Z168&gt;3,X168&gt;0,X168&lt;6)),"Médio",IF(OR(AND(Z168&gt;1,Z168&lt;4,X168&gt;19),AND(Z168&gt;3,X168&gt;5,X168&lt;20),AND(Z168&gt;3,X168&gt;19)),"Complexo",""))),""))</f>
        <v/>
      </c>
      <c r="AC168" s="71" t="str">
        <f aca="false">IF(W168="ALI",IF(OR(AND(OR(Z168=1,Z168=0),X168&gt;0,X168&lt;20),AND(OR(Z168=1,Z168=0),X168&gt;19,X168&lt;51),AND(Z168&gt;1,Z168&lt;6,X168&gt;0,X168&lt;20)),"Simples",IF(OR(AND(OR(Z168=1,Z168=0),X168&gt;50),AND(Z168&gt;1,Z168&lt;6,X168&gt;19,X168&lt;51),AND(Z168&gt;5,X168&gt;0,X168&lt;20)),"Médio",IF(OR(AND(Z168&gt;1,Z168&lt;6,X168&gt;50),AND(Z168&gt;5,X168&gt;19,X168&lt;51),AND(Z168&gt;5,X168&gt;50)),"Complexo",""))), IF(W168="AIE",IF(OR(AND(OR(Z168=1, Z168=0),X168&gt;0,X168&lt;20),AND(OR(Z168=1, Z168=0),X168&gt;19,X168&lt;51),AND(Z168&gt;1,Z168&lt;6,X168&gt;0,X168&lt;20)),"Simples",IF(OR(AND(OR(Z168=1, Z168=0),X168&gt;50),AND(Z168&gt;1,Z168&lt;6,X168&gt;19,X168&lt;51),AND(Z168&gt;5,X168&gt;0,X168&lt;20)),"Médio",IF(OR(AND(Z168&gt;1,Z168&lt;6,X168&gt;50),AND(Z168&gt;5,X168&gt;19,X168&lt;51),AND(Z168&gt;5,X168&gt;50)),"Complexo",""))),""))</f>
        <v/>
      </c>
      <c r="AD168" s="77" t="str">
        <f aca="false">IF(AB168="",AC168,IF(AC168="",AB168,""))</f>
        <v/>
      </c>
      <c r="AE168" s="78" t="n">
        <f aca="false">IF(AND(OR(W168="EE",W168="CE"),AD168="Simples"),3, IF(AND(OR(W168="EE",W168="CE"),AD168="Médio"),4, IF(AND(OR(W168="EE",W168="CE"),AD168="Complexo"),6, IF(AND(W168="SE",AD168="Simples"),4, IF(AND(W168="SE",AD168="Médio"),5, IF(AND(W168="SE",AD168="Complexo"),7,0))))))</f>
        <v>0</v>
      </c>
      <c r="AF168" s="78" t="n">
        <f aca="false">IF(AND(W168="ALI",AC168="Simples"),7, IF(AND(W168="ALI",AC168="Médio"),10, IF(AND(W168="ALI",AC168="Complexo"),15, IF(AND(W168="AIE",AC168="Simples"),5, IF(AND(W168="AIE",AC168="Médio"),7, IF(AND(W168="AIE",AC168="Complexo"),10,0))))))</f>
        <v>0</v>
      </c>
      <c r="AG168" s="81" t="n">
        <f aca="false">IF(T168="OK",Q168,( IF(U168&lt;&gt;"Manutenção em interface",IF(U168&lt;&gt;"Desenv., Manutenção e Publicação de Páginas Estáticas",(AE168+AF168)*V168,V168),V168)))</f>
        <v>0</v>
      </c>
      <c r="AH168" s="70"/>
      <c r="AJ168" s="70"/>
      <c r="AL168" s="70"/>
      <c r="AM168" s="70" t="str">
        <f aca="false">IF(AG168=0,"",IF(AG168=Q168,"OK","Divergente"))</f>
        <v/>
      </c>
    </row>
    <row r="169" s="79" customFormat="true" ht="14" hidden="false" customHeight="false" outlineLevel="0" collapsed="false">
      <c r="A169" s="67"/>
      <c r="B169" s="68"/>
      <c r="C169" s="69" t="n">
        <f aca="false">IF(B169&lt;&gt;"",VLOOKUP(B169,'Tipo Projeto'!$A$3:$B$35,2,0),0)</f>
        <v>0</v>
      </c>
      <c r="D169" s="70"/>
      <c r="E169" s="70"/>
      <c r="F169" s="71"/>
      <c r="G169" s="70"/>
      <c r="H169" s="72"/>
      <c r="I169" s="73"/>
      <c r="J169" s="74"/>
      <c r="K169" s="75"/>
      <c r="L169" s="76" t="str">
        <f aca="false">IF(G169="EE",IF(OR(AND(OR(J169=1,J169=0),H169&gt;0,H169&lt;5),AND(OR(J169=1,J169=0),H169&gt;4,H169&lt;16),AND(J169=2,H169&gt;0,H169&lt;5)),"Simples",IF(OR(AND(OR(J169=1,J169=0),H169&gt;15),AND(J169=2,H169&gt;4,H169&lt;16),AND(J169&gt;2,H169&gt;0,H169&lt;5)),"Médio",IF(OR(AND(J169=2,H169&gt;15),AND(J169&gt;2,H169&gt;4,H169&lt;16),AND(J169&gt;2,H169&gt;15)),"Complexo",""))), IF(OR(G169="CE",G169="SE"),IF(OR(AND(OR(J169=1,J169=0),H169&gt;0,H169&lt;6),AND(OR(J169=1,J169=0),H169&gt;5,H169&lt;20),AND(J169&gt;1,J169&lt;4,H169&gt;0,H169&lt;6)),"Simples",IF(OR(AND(OR(J169=1,J169=0),H169&gt;19),AND(J169&gt;1,J169&lt;4,H169&gt;5,H169&lt;20),AND(J169&gt;3,H169&gt;0,H169&lt;6)),"Médio",IF(OR(AND(J169&gt;1,J169&lt;4,H169&gt;19),AND(J169&gt;3,H169&gt;5,H169&lt;20),AND(J169&gt;3,H169&gt;19)),"Complexo",""))),""))</f>
        <v/>
      </c>
      <c r="M169" s="71" t="str">
        <f aca="false">IF(G169="ALI",IF(OR(AND(OR(J169=1,J169=0),H169&gt;0,H169&lt;20),AND(OR(J169=1,J169=0),H169&gt;19,H169&lt;51),AND(J169&gt;1,J169&lt;6,H169&gt;0,H169&lt;20)),"Simples",IF(OR(AND(OR(J169=1,J169=0),H169&gt;50),AND(J169&gt;1,J169&lt;6,H169&gt;19,H169&lt;51),AND(J169&gt;5,H169&gt;0,H169&lt;20)),"Médio",IF(OR(AND(J169&gt;1,J169&lt;6,H169&gt;50),AND(J169&gt;5,H169&gt;19,H169&lt;51),AND(J169&gt;5,H169&gt;50)),"Complexo",""))), IF(G169="AIE",IF(OR(AND(OR(J169=1, J169=0),H169&gt;0,H169&lt;20),AND(OR(J169=1, J169=0),H169&gt;19,H169&lt;51),AND(J169&gt;1,J169&lt;6,H169&gt;0,H169&lt;20)),"Simples",IF(OR(AND(OR(J169=1, J169=0),H169&gt;50),AND(J169&gt;1,J169&lt;6,H169&gt;19,H169&lt;51),AND(J169&gt;5,H169&gt;0,H169&lt;20)),"Médio",IF(OR(AND(J169&gt;1,J169&lt;6,H169&gt;50),AND(J169&gt;5,H169&gt;19,H169&lt;51),AND(J169&gt;5,H169&gt;50)),"Complexo",""))),""))</f>
        <v/>
      </c>
      <c r="N169" s="77" t="str">
        <f aca="false">IF(L169="",M169,IF(M169="",L169,""))</f>
        <v/>
      </c>
      <c r="O169" s="78" t="n">
        <f aca="false">IF(AND(OR(G169="EE",G169="CE"),N169="Simples"),3, IF(AND(OR(G169="EE",G169="CE"),N169="Médio"),4, IF(AND(OR(G169="EE",G169="CE"),N169="Complexo"),6, IF(AND(G169="SE",N169="Simples"),4, IF(AND(G169="SE",N169="Médio"),5, IF(AND(G169="SE",N169="Complexo"),7,0))))))</f>
        <v>0</v>
      </c>
      <c r="P169" s="78" t="n">
        <f aca="false">IF(AND(G169="ALI",M169="Simples"),7, IF(AND(G169="ALI",M169="Médio"),10, IF(AND(G169="ALI",M169="Complexo"),15, IF(AND(G169="AIE",M169="Simples"),5, IF(AND(G169="AIE",M169="Médio"),7, IF(AND(G169="AIE",M169="Complexo"),10,0))))))</f>
        <v>0</v>
      </c>
      <c r="Q169" s="77" t="n">
        <f aca="false">IF(B169&lt;&gt;"Manutenção em interface",IF(B169&lt;&gt;"Desenv., Manutenção e Publicação de Páginas Estáticas",(O169+P169)*C169,C169),C169)</f>
        <v>0</v>
      </c>
      <c r="R169" s="70"/>
      <c r="T169" s="80"/>
      <c r="U169" s="68"/>
      <c r="V169" s="69" t="n">
        <f aca="false">IF(U169&lt;&gt;"",VLOOKUP(U169,'Tipo Projeto'!$A$3:$B$35,2,0),0)</f>
        <v>0</v>
      </c>
      <c r="W169" s="70"/>
      <c r="X169" s="72"/>
      <c r="Y169" s="73"/>
      <c r="Z169" s="74"/>
      <c r="AA169" s="75"/>
      <c r="AB169" s="76" t="str">
        <f aca="false">IF(W169="EE",IF(OR(AND(OR(Z169=1,Z169=0),X169&gt;0,X169&lt;5),AND(OR(Z169=1,Z169=0),X169&gt;4,X169&lt;16),AND(Z169=2,X169&gt;0,X169&lt;5)),"Simples",IF(OR(AND(OR(Z169=1,Z169=0),X169&gt;15),AND(Z169=2,X169&gt;4,X169&lt;16),AND(Z169&gt;2,X169&gt;0,X169&lt;5)),"Médio",IF(OR(AND(Z169=2,X169&gt;15),AND(Z169&gt;2,X169&gt;4,X169&lt;16),AND(Z169&gt;2,X169&gt;15)),"Complexo",""))), IF(OR(W169="CE",W169="SE"),IF(OR(AND(OR(Z169=1,Z169=0),X169&gt;0,X169&lt;6),AND(OR(Z169=1,Z169=0),X169&gt;5,X169&lt;20),AND(Z169&gt;1,Z169&lt;4,X169&gt;0,X169&lt;6)),"Simples",IF(OR(AND(OR(Z169=1,Z169=0),X169&gt;19),AND(Z169&gt;1,Z169&lt;4,X169&gt;5,X169&lt;20),AND(Z169&gt;3,X169&gt;0,X169&lt;6)),"Médio",IF(OR(AND(Z169&gt;1,Z169&lt;4,X169&gt;19),AND(Z169&gt;3,X169&gt;5,X169&lt;20),AND(Z169&gt;3,X169&gt;19)),"Complexo",""))),""))</f>
        <v/>
      </c>
      <c r="AC169" s="71" t="str">
        <f aca="false">IF(W169="ALI",IF(OR(AND(OR(Z169=1,Z169=0),X169&gt;0,X169&lt;20),AND(OR(Z169=1,Z169=0),X169&gt;19,X169&lt;51),AND(Z169&gt;1,Z169&lt;6,X169&gt;0,X169&lt;20)),"Simples",IF(OR(AND(OR(Z169=1,Z169=0),X169&gt;50),AND(Z169&gt;1,Z169&lt;6,X169&gt;19,X169&lt;51),AND(Z169&gt;5,X169&gt;0,X169&lt;20)),"Médio",IF(OR(AND(Z169&gt;1,Z169&lt;6,X169&gt;50),AND(Z169&gt;5,X169&gt;19,X169&lt;51),AND(Z169&gt;5,X169&gt;50)),"Complexo",""))), IF(W169="AIE",IF(OR(AND(OR(Z169=1, Z169=0),X169&gt;0,X169&lt;20),AND(OR(Z169=1, Z169=0),X169&gt;19,X169&lt;51),AND(Z169&gt;1,Z169&lt;6,X169&gt;0,X169&lt;20)),"Simples",IF(OR(AND(OR(Z169=1, Z169=0),X169&gt;50),AND(Z169&gt;1,Z169&lt;6,X169&gt;19,X169&lt;51),AND(Z169&gt;5,X169&gt;0,X169&lt;20)),"Médio",IF(OR(AND(Z169&gt;1,Z169&lt;6,X169&gt;50),AND(Z169&gt;5,X169&gt;19,X169&lt;51),AND(Z169&gt;5,X169&gt;50)),"Complexo",""))),""))</f>
        <v/>
      </c>
      <c r="AD169" s="77" t="str">
        <f aca="false">IF(AB169="",AC169,IF(AC169="",AB169,""))</f>
        <v/>
      </c>
      <c r="AE169" s="78" t="n">
        <f aca="false">IF(AND(OR(W169="EE",W169="CE"),AD169="Simples"),3, IF(AND(OR(W169="EE",W169="CE"),AD169="Médio"),4, IF(AND(OR(W169="EE",W169="CE"),AD169="Complexo"),6, IF(AND(W169="SE",AD169="Simples"),4, IF(AND(W169="SE",AD169="Médio"),5, IF(AND(W169="SE",AD169="Complexo"),7,0))))))</f>
        <v>0</v>
      </c>
      <c r="AF169" s="78" t="n">
        <f aca="false">IF(AND(W169="ALI",AC169="Simples"),7, IF(AND(W169="ALI",AC169="Médio"),10, IF(AND(W169="ALI",AC169="Complexo"),15, IF(AND(W169="AIE",AC169="Simples"),5, IF(AND(W169="AIE",AC169="Médio"),7, IF(AND(W169="AIE",AC169="Complexo"),10,0))))))</f>
        <v>0</v>
      </c>
      <c r="AG169" s="81" t="n">
        <f aca="false">IF(T169="OK",Q169,( IF(U169&lt;&gt;"Manutenção em interface",IF(U169&lt;&gt;"Desenv., Manutenção e Publicação de Páginas Estáticas",(AE169+AF169)*V169,V169),V169)))</f>
        <v>0</v>
      </c>
      <c r="AH169" s="70"/>
      <c r="AJ169" s="70"/>
      <c r="AL169" s="70"/>
      <c r="AM169" s="70" t="str">
        <f aca="false">IF(AG169=0,"",IF(AG169=Q169,"OK","Divergente"))</f>
        <v/>
      </c>
    </row>
    <row r="170" s="79" customFormat="true" ht="14" hidden="false" customHeight="false" outlineLevel="0" collapsed="false">
      <c r="A170" s="67"/>
      <c r="B170" s="68"/>
      <c r="C170" s="69" t="n">
        <f aca="false">IF(B170&lt;&gt;"",VLOOKUP(B170,'Tipo Projeto'!$A$3:$B$35,2,0),0)</f>
        <v>0</v>
      </c>
      <c r="D170" s="70"/>
      <c r="E170" s="70"/>
      <c r="F170" s="71"/>
      <c r="G170" s="70"/>
      <c r="H170" s="72"/>
      <c r="I170" s="73"/>
      <c r="J170" s="74"/>
      <c r="K170" s="75"/>
      <c r="L170" s="76" t="str">
        <f aca="false">IF(G170="EE",IF(OR(AND(OR(J170=1,J170=0),H170&gt;0,H170&lt;5),AND(OR(J170=1,J170=0),H170&gt;4,H170&lt;16),AND(J170=2,H170&gt;0,H170&lt;5)),"Simples",IF(OR(AND(OR(J170=1,J170=0),H170&gt;15),AND(J170=2,H170&gt;4,H170&lt;16),AND(J170&gt;2,H170&gt;0,H170&lt;5)),"Médio",IF(OR(AND(J170=2,H170&gt;15),AND(J170&gt;2,H170&gt;4,H170&lt;16),AND(J170&gt;2,H170&gt;15)),"Complexo",""))), IF(OR(G170="CE",G170="SE"),IF(OR(AND(OR(J170=1,J170=0),H170&gt;0,H170&lt;6),AND(OR(J170=1,J170=0),H170&gt;5,H170&lt;20),AND(J170&gt;1,J170&lt;4,H170&gt;0,H170&lt;6)),"Simples",IF(OR(AND(OR(J170=1,J170=0),H170&gt;19),AND(J170&gt;1,J170&lt;4,H170&gt;5,H170&lt;20),AND(J170&gt;3,H170&gt;0,H170&lt;6)),"Médio",IF(OR(AND(J170&gt;1,J170&lt;4,H170&gt;19),AND(J170&gt;3,H170&gt;5,H170&lt;20),AND(J170&gt;3,H170&gt;19)),"Complexo",""))),""))</f>
        <v/>
      </c>
      <c r="M170" s="71" t="str">
        <f aca="false">IF(G170="ALI",IF(OR(AND(OR(J170=1,J170=0),H170&gt;0,H170&lt;20),AND(OR(J170=1,J170=0),H170&gt;19,H170&lt;51),AND(J170&gt;1,J170&lt;6,H170&gt;0,H170&lt;20)),"Simples",IF(OR(AND(OR(J170=1,J170=0),H170&gt;50),AND(J170&gt;1,J170&lt;6,H170&gt;19,H170&lt;51),AND(J170&gt;5,H170&gt;0,H170&lt;20)),"Médio",IF(OR(AND(J170&gt;1,J170&lt;6,H170&gt;50),AND(J170&gt;5,H170&gt;19,H170&lt;51),AND(J170&gt;5,H170&gt;50)),"Complexo",""))), IF(G170="AIE",IF(OR(AND(OR(J170=1, J170=0),H170&gt;0,H170&lt;20),AND(OR(J170=1, J170=0),H170&gt;19,H170&lt;51),AND(J170&gt;1,J170&lt;6,H170&gt;0,H170&lt;20)),"Simples",IF(OR(AND(OR(J170=1, J170=0),H170&gt;50),AND(J170&gt;1,J170&lt;6,H170&gt;19,H170&lt;51),AND(J170&gt;5,H170&gt;0,H170&lt;20)),"Médio",IF(OR(AND(J170&gt;1,J170&lt;6,H170&gt;50),AND(J170&gt;5,H170&gt;19,H170&lt;51),AND(J170&gt;5,H170&gt;50)),"Complexo",""))),""))</f>
        <v/>
      </c>
      <c r="N170" s="77" t="str">
        <f aca="false">IF(L170="",M170,IF(M170="",L170,""))</f>
        <v/>
      </c>
      <c r="O170" s="78" t="n">
        <f aca="false">IF(AND(OR(G170="EE",G170="CE"),N170="Simples"),3, IF(AND(OR(G170="EE",G170="CE"),N170="Médio"),4, IF(AND(OR(G170="EE",G170="CE"),N170="Complexo"),6, IF(AND(G170="SE",N170="Simples"),4, IF(AND(G170="SE",N170="Médio"),5, IF(AND(G170="SE",N170="Complexo"),7,0))))))</f>
        <v>0</v>
      </c>
      <c r="P170" s="78" t="n">
        <f aca="false">IF(AND(G170="ALI",M170="Simples"),7, IF(AND(G170="ALI",M170="Médio"),10, IF(AND(G170="ALI",M170="Complexo"),15, IF(AND(G170="AIE",M170="Simples"),5, IF(AND(G170="AIE",M170="Médio"),7, IF(AND(G170="AIE",M170="Complexo"),10,0))))))</f>
        <v>0</v>
      </c>
      <c r="Q170" s="77" t="n">
        <f aca="false">IF(B170&lt;&gt;"Manutenção em interface",IF(B170&lt;&gt;"Desenv., Manutenção e Publicação de Páginas Estáticas",(O170+P170)*C170,C170),C170)</f>
        <v>0</v>
      </c>
      <c r="R170" s="70"/>
      <c r="T170" s="80"/>
      <c r="U170" s="68"/>
      <c r="V170" s="69" t="n">
        <f aca="false">IF(U170&lt;&gt;"",VLOOKUP(U170,'Tipo Projeto'!$A$3:$B$35,2,0),0)</f>
        <v>0</v>
      </c>
      <c r="W170" s="70"/>
      <c r="X170" s="72"/>
      <c r="Y170" s="73"/>
      <c r="Z170" s="74"/>
      <c r="AA170" s="75"/>
      <c r="AB170" s="76" t="str">
        <f aca="false">IF(W170="EE",IF(OR(AND(OR(Z170=1,Z170=0),X170&gt;0,X170&lt;5),AND(OR(Z170=1,Z170=0),X170&gt;4,X170&lt;16),AND(Z170=2,X170&gt;0,X170&lt;5)),"Simples",IF(OR(AND(OR(Z170=1,Z170=0),X170&gt;15),AND(Z170=2,X170&gt;4,X170&lt;16),AND(Z170&gt;2,X170&gt;0,X170&lt;5)),"Médio",IF(OR(AND(Z170=2,X170&gt;15),AND(Z170&gt;2,X170&gt;4,X170&lt;16),AND(Z170&gt;2,X170&gt;15)),"Complexo",""))), IF(OR(W170="CE",W170="SE"),IF(OR(AND(OR(Z170=1,Z170=0),X170&gt;0,X170&lt;6),AND(OR(Z170=1,Z170=0),X170&gt;5,X170&lt;20),AND(Z170&gt;1,Z170&lt;4,X170&gt;0,X170&lt;6)),"Simples",IF(OR(AND(OR(Z170=1,Z170=0),X170&gt;19),AND(Z170&gt;1,Z170&lt;4,X170&gt;5,X170&lt;20),AND(Z170&gt;3,X170&gt;0,X170&lt;6)),"Médio",IF(OR(AND(Z170&gt;1,Z170&lt;4,X170&gt;19),AND(Z170&gt;3,X170&gt;5,X170&lt;20),AND(Z170&gt;3,X170&gt;19)),"Complexo",""))),""))</f>
        <v/>
      </c>
      <c r="AC170" s="71" t="str">
        <f aca="false">IF(W170="ALI",IF(OR(AND(OR(Z170=1,Z170=0),X170&gt;0,X170&lt;20),AND(OR(Z170=1,Z170=0),X170&gt;19,X170&lt;51),AND(Z170&gt;1,Z170&lt;6,X170&gt;0,X170&lt;20)),"Simples",IF(OR(AND(OR(Z170=1,Z170=0),X170&gt;50),AND(Z170&gt;1,Z170&lt;6,X170&gt;19,X170&lt;51),AND(Z170&gt;5,X170&gt;0,X170&lt;20)),"Médio",IF(OR(AND(Z170&gt;1,Z170&lt;6,X170&gt;50),AND(Z170&gt;5,X170&gt;19,X170&lt;51),AND(Z170&gt;5,X170&gt;50)),"Complexo",""))), IF(W170="AIE",IF(OR(AND(OR(Z170=1, Z170=0),X170&gt;0,X170&lt;20),AND(OR(Z170=1, Z170=0),X170&gt;19,X170&lt;51),AND(Z170&gt;1,Z170&lt;6,X170&gt;0,X170&lt;20)),"Simples",IF(OR(AND(OR(Z170=1, Z170=0),X170&gt;50),AND(Z170&gt;1,Z170&lt;6,X170&gt;19,X170&lt;51),AND(Z170&gt;5,X170&gt;0,X170&lt;20)),"Médio",IF(OR(AND(Z170&gt;1,Z170&lt;6,X170&gt;50),AND(Z170&gt;5,X170&gt;19,X170&lt;51),AND(Z170&gt;5,X170&gt;50)),"Complexo",""))),""))</f>
        <v/>
      </c>
      <c r="AD170" s="77" t="str">
        <f aca="false">IF(AB170="",AC170,IF(AC170="",AB170,""))</f>
        <v/>
      </c>
      <c r="AE170" s="78" t="n">
        <f aca="false">IF(AND(OR(W170="EE",W170="CE"),AD170="Simples"),3, IF(AND(OR(W170="EE",W170="CE"),AD170="Médio"),4, IF(AND(OR(W170="EE",W170="CE"),AD170="Complexo"),6, IF(AND(W170="SE",AD170="Simples"),4, IF(AND(W170="SE",AD170="Médio"),5, IF(AND(W170="SE",AD170="Complexo"),7,0))))))</f>
        <v>0</v>
      </c>
      <c r="AF170" s="78" t="n">
        <f aca="false">IF(AND(W170="ALI",AC170="Simples"),7, IF(AND(W170="ALI",AC170="Médio"),10, IF(AND(W170="ALI",AC170="Complexo"),15, IF(AND(W170="AIE",AC170="Simples"),5, IF(AND(W170="AIE",AC170="Médio"),7, IF(AND(W170="AIE",AC170="Complexo"),10,0))))))</f>
        <v>0</v>
      </c>
      <c r="AG170" s="81" t="n">
        <f aca="false">IF(T170="OK",Q170,( IF(U170&lt;&gt;"Manutenção em interface",IF(U170&lt;&gt;"Desenv., Manutenção e Publicação de Páginas Estáticas",(AE170+AF170)*V170,V170),V170)))</f>
        <v>0</v>
      </c>
      <c r="AH170" s="70"/>
      <c r="AJ170" s="70"/>
      <c r="AL170" s="70"/>
      <c r="AM170" s="70" t="str">
        <f aca="false">IF(AG170=0,"",IF(AG170=Q170,"OK","Divergente"))</f>
        <v/>
      </c>
    </row>
    <row r="171" s="79" customFormat="true" ht="14" hidden="false" customHeight="false" outlineLevel="0" collapsed="false">
      <c r="A171" s="67"/>
      <c r="B171" s="68"/>
      <c r="C171" s="69" t="n">
        <f aca="false">IF(B171&lt;&gt;"",VLOOKUP(B171,'Tipo Projeto'!$A$3:$B$35,2,0),0)</f>
        <v>0</v>
      </c>
      <c r="D171" s="70"/>
      <c r="E171" s="70"/>
      <c r="F171" s="71"/>
      <c r="G171" s="70"/>
      <c r="H171" s="72"/>
      <c r="I171" s="73"/>
      <c r="J171" s="74"/>
      <c r="K171" s="75"/>
      <c r="L171" s="76" t="str">
        <f aca="false">IF(G171="EE",IF(OR(AND(OR(J171=1,J171=0),H171&gt;0,H171&lt;5),AND(OR(J171=1,J171=0),H171&gt;4,H171&lt;16),AND(J171=2,H171&gt;0,H171&lt;5)),"Simples",IF(OR(AND(OR(J171=1,J171=0),H171&gt;15),AND(J171=2,H171&gt;4,H171&lt;16),AND(J171&gt;2,H171&gt;0,H171&lt;5)),"Médio",IF(OR(AND(J171=2,H171&gt;15),AND(J171&gt;2,H171&gt;4,H171&lt;16),AND(J171&gt;2,H171&gt;15)),"Complexo",""))), IF(OR(G171="CE",G171="SE"),IF(OR(AND(OR(J171=1,J171=0),H171&gt;0,H171&lt;6),AND(OR(J171=1,J171=0),H171&gt;5,H171&lt;20),AND(J171&gt;1,J171&lt;4,H171&gt;0,H171&lt;6)),"Simples",IF(OR(AND(OR(J171=1,J171=0),H171&gt;19),AND(J171&gt;1,J171&lt;4,H171&gt;5,H171&lt;20),AND(J171&gt;3,H171&gt;0,H171&lt;6)),"Médio",IF(OR(AND(J171&gt;1,J171&lt;4,H171&gt;19),AND(J171&gt;3,H171&gt;5,H171&lt;20),AND(J171&gt;3,H171&gt;19)),"Complexo",""))),""))</f>
        <v/>
      </c>
      <c r="M171" s="71" t="str">
        <f aca="false">IF(G171="ALI",IF(OR(AND(OR(J171=1,J171=0),H171&gt;0,H171&lt;20),AND(OR(J171=1,J171=0),H171&gt;19,H171&lt;51),AND(J171&gt;1,J171&lt;6,H171&gt;0,H171&lt;20)),"Simples",IF(OR(AND(OR(J171=1,J171=0),H171&gt;50),AND(J171&gt;1,J171&lt;6,H171&gt;19,H171&lt;51),AND(J171&gt;5,H171&gt;0,H171&lt;20)),"Médio",IF(OR(AND(J171&gt;1,J171&lt;6,H171&gt;50),AND(J171&gt;5,H171&gt;19,H171&lt;51),AND(J171&gt;5,H171&gt;50)),"Complexo",""))), IF(G171="AIE",IF(OR(AND(OR(J171=1, J171=0),H171&gt;0,H171&lt;20),AND(OR(J171=1, J171=0),H171&gt;19,H171&lt;51),AND(J171&gt;1,J171&lt;6,H171&gt;0,H171&lt;20)),"Simples",IF(OR(AND(OR(J171=1, J171=0),H171&gt;50),AND(J171&gt;1,J171&lt;6,H171&gt;19,H171&lt;51),AND(J171&gt;5,H171&gt;0,H171&lt;20)),"Médio",IF(OR(AND(J171&gt;1,J171&lt;6,H171&gt;50),AND(J171&gt;5,H171&gt;19,H171&lt;51),AND(J171&gt;5,H171&gt;50)),"Complexo",""))),""))</f>
        <v/>
      </c>
      <c r="N171" s="77" t="str">
        <f aca="false">IF(L171="",M171,IF(M171="",L171,""))</f>
        <v/>
      </c>
      <c r="O171" s="78" t="n">
        <f aca="false">IF(AND(OR(G171="EE",G171="CE"),N171="Simples"),3, IF(AND(OR(G171="EE",G171="CE"),N171="Médio"),4, IF(AND(OR(G171="EE",G171="CE"),N171="Complexo"),6, IF(AND(G171="SE",N171="Simples"),4, IF(AND(G171="SE",N171="Médio"),5, IF(AND(G171="SE",N171="Complexo"),7,0))))))</f>
        <v>0</v>
      </c>
      <c r="P171" s="78" t="n">
        <f aca="false">IF(AND(G171="ALI",M171="Simples"),7, IF(AND(G171="ALI",M171="Médio"),10, IF(AND(G171="ALI",M171="Complexo"),15, IF(AND(G171="AIE",M171="Simples"),5, IF(AND(G171="AIE",M171="Médio"),7, IF(AND(G171="AIE",M171="Complexo"),10,0))))))</f>
        <v>0</v>
      </c>
      <c r="Q171" s="77" t="n">
        <f aca="false">IF(B171&lt;&gt;"Manutenção em interface",IF(B171&lt;&gt;"Desenv., Manutenção e Publicação de Páginas Estáticas",(O171+P171)*C171,C171),C171)</f>
        <v>0</v>
      </c>
      <c r="R171" s="70"/>
      <c r="T171" s="80"/>
      <c r="U171" s="68"/>
      <c r="V171" s="69" t="n">
        <f aca="false">IF(U171&lt;&gt;"",VLOOKUP(U171,'Tipo Projeto'!$A$3:$B$35,2,0),0)</f>
        <v>0</v>
      </c>
      <c r="W171" s="70"/>
      <c r="X171" s="72"/>
      <c r="Y171" s="73"/>
      <c r="Z171" s="74"/>
      <c r="AA171" s="75"/>
      <c r="AB171" s="76" t="str">
        <f aca="false">IF(W171="EE",IF(OR(AND(OR(Z171=1,Z171=0),X171&gt;0,X171&lt;5),AND(OR(Z171=1,Z171=0),X171&gt;4,X171&lt;16),AND(Z171=2,X171&gt;0,X171&lt;5)),"Simples",IF(OR(AND(OR(Z171=1,Z171=0),X171&gt;15),AND(Z171=2,X171&gt;4,X171&lt;16),AND(Z171&gt;2,X171&gt;0,X171&lt;5)),"Médio",IF(OR(AND(Z171=2,X171&gt;15),AND(Z171&gt;2,X171&gt;4,X171&lt;16),AND(Z171&gt;2,X171&gt;15)),"Complexo",""))), IF(OR(W171="CE",W171="SE"),IF(OR(AND(OR(Z171=1,Z171=0),X171&gt;0,X171&lt;6),AND(OR(Z171=1,Z171=0),X171&gt;5,X171&lt;20),AND(Z171&gt;1,Z171&lt;4,X171&gt;0,X171&lt;6)),"Simples",IF(OR(AND(OR(Z171=1,Z171=0),X171&gt;19),AND(Z171&gt;1,Z171&lt;4,X171&gt;5,X171&lt;20),AND(Z171&gt;3,X171&gt;0,X171&lt;6)),"Médio",IF(OR(AND(Z171&gt;1,Z171&lt;4,X171&gt;19),AND(Z171&gt;3,X171&gt;5,X171&lt;20),AND(Z171&gt;3,X171&gt;19)),"Complexo",""))),""))</f>
        <v/>
      </c>
      <c r="AC171" s="71" t="str">
        <f aca="false">IF(W171="ALI",IF(OR(AND(OR(Z171=1,Z171=0),X171&gt;0,X171&lt;20),AND(OR(Z171=1,Z171=0),X171&gt;19,X171&lt;51),AND(Z171&gt;1,Z171&lt;6,X171&gt;0,X171&lt;20)),"Simples",IF(OR(AND(OR(Z171=1,Z171=0),X171&gt;50),AND(Z171&gt;1,Z171&lt;6,X171&gt;19,X171&lt;51),AND(Z171&gt;5,X171&gt;0,X171&lt;20)),"Médio",IF(OR(AND(Z171&gt;1,Z171&lt;6,X171&gt;50),AND(Z171&gt;5,X171&gt;19,X171&lt;51),AND(Z171&gt;5,X171&gt;50)),"Complexo",""))), IF(W171="AIE",IF(OR(AND(OR(Z171=1, Z171=0),X171&gt;0,X171&lt;20),AND(OR(Z171=1, Z171=0),X171&gt;19,X171&lt;51),AND(Z171&gt;1,Z171&lt;6,X171&gt;0,X171&lt;20)),"Simples",IF(OR(AND(OR(Z171=1, Z171=0),X171&gt;50),AND(Z171&gt;1,Z171&lt;6,X171&gt;19,X171&lt;51),AND(Z171&gt;5,X171&gt;0,X171&lt;20)),"Médio",IF(OR(AND(Z171&gt;1,Z171&lt;6,X171&gt;50),AND(Z171&gt;5,X171&gt;19,X171&lt;51),AND(Z171&gt;5,X171&gt;50)),"Complexo",""))),""))</f>
        <v/>
      </c>
      <c r="AD171" s="77" t="str">
        <f aca="false">IF(AB171="",AC171,IF(AC171="",AB171,""))</f>
        <v/>
      </c>
      <c r="AE171" s="78" t="n">
        <f aca="false">IF(AND(OR(W171="EE",W171="CE"),AD171="Simples"),3, IF(AND(OR(W171="EE",W171="CE"),AD171="Médio"),4, IF(AND(OR(W171="EE",W171="CE"),AD171="Complexo"),6, IF(AND(W171="SE",AD171="Simples"),4, IF(AND(W171="SE",AD171="Médio"),5, IF(AND(W171="SE",AD171="Complexo"),7,0))))))</f>
        <v>0</v>
      </c>
      <c r="AF171" s="78" t="n">
        <f aca="false">IF(AND(W171="ALI",AC171="Simples"),7, IF(AND(W171="ALI",AC171="Médio"),10, IF(AND(W171="ALI",AC171="Complexo"),15, IF(AND(W171="AIE",AC171="Simples"),5, IF(AND(W171="AIE",AC171="Médio"),7, IF(AND(W171="AIE",AC171="Complexo"),10,0))))))</f>
        <v>0</v>
      </c>
      <c r="AG171" s="81" t="n">
        <f aca="false">IF(T171="OK",Q171,( IF(U171&lt;&gt;"Manutenção em interface",IF(U171&lt;&gt;"Desenv., Manutenção e Publicação de Páginas Estáticas",(AE171+AF171)*V171,V171),V171)))</f>
        <v>0</v>
      </c>
      <c r="AH171" s="70"/>
      <c r="AJ171" s="70"/>
      <c r="AL171" s="70"/>
      <c r="AM171" s="70" t="str">
        <f aca="false">IF(AG171=0,"",IF(AG171=Q171,"OK","Divergente"))</f>
        <v/>
      </c>
    </row>
    <row r="172" s="79" customFormat="true" ht="14" hidden="false" customHeight="false" outlineLevel="0" collapsed="false">
      <c r="A172" s="67"/>
      <c r="B172" s="68"/>
      <c r="C172" s="69" t="n">
        <f aca="false">IF(B172&lt;&gt;"",VLOOKUP(B172,'Tipo Projeto'!$A$3:$B$35,2,0),0)</f>
        <v>0</v>
      </c>
      <c r="D172" s="70"/>
      <c r="E172" s="70"/>
      <c r="F172" s="71"/>
      <c r="G172" s="70"/>
      <c r="H172" s="72"/>
      <c r="I172" s="73"/>
      <c r="J172" s="74"/>
      <c r="K172" s="75"/>
      <c r="L172" s="76" t="str">
        <f aca="false">IF(G172="EE",IF(OR(AND(OR(J172=1,J172=0),H172&gt;0,H172&lt;5),AND(OR(J172=1,J172=0),H172&gt;4,H172&lt;16),AND(J172=2,H172&gt;0,H172&lt;5)),"Simples",IF(OR(AND(OR(J172=1,J172=0),H172&gt;15),AND(J172=2,H172&gt;4,H172&lt;16),AND(J172&gt;2,H172&gt;0,H172&lt;5)),"Médio",IF(OR(AND(J172=2,H172&gt;15),AND(J172&gt;2,H172&gt;4,H172&lt;16),AND(J172&gt;2,H172&gt;15)),"Complexo",""))), IF(OR(G172="CE",G172="SE"),IF(OR(AND(OR(J172=1,J172=0),H172&gt;0,H172&lt;6),AND(OR(J172=1,J172=0),H172&gt;5,H172&lt;20),AND(J172&gt;1,J172&lt;4,H172&gt;0,H172&lt;6)),"Simples",IF(OR(AND(OR(J172=1,J172=0),H172&gt;19),AND(J172&gt;1,J172&lt;4,H172&gt;5,H172&lt;20),AND(J172&gt;3,H172&gt;0,H172&lt;6)),"Médio",IF(OR(AND(J172&gt;1,J172&lt;4,H172&gt;19),AND(J172&gt;3,H172&gt;5,H172&lt;20),AND(J172&gt;3,H172&gt;19)),"Complexo",""))),""))</f>
        <v/>
      </c>
      <c r="M172" s="71" t="str">
        <f aca="false">IF(G172="ALI",IF(OR(AND(OR(J172=1,J172=0),H172&gt;0,H172&lt;20),AND(OR(J172=1,J172=0),H172&gt;19,H172&lt;51),AND(J172&gt;1,J172&lt;6,H172&gt;0,H172&lt;20)),"Simples",IF(OR(AND(OR(J172=1,J172=0),H172&gt;50),AND(J172&gt;1,J172&lt;6,H172&gt;19,H172&lt;51),AND(J172&gt;5,H172&gt;0,H172&lt;20)),"Médio",IF(OR(AND(J172&gt;1,J172&lt;6,H172&gt;50),AND(J172&gt;5,H172&gt;19,H172&lt;51),AND(J172&gt;5,H172&gt;50)),"Complexo",""))), IF(G172="AIE",IF(OR(AND(OR(J172=1, J172=0),H172&gt;0,H172&lt;20),AND(OR(J172=1, J172=0),H172&gt;19,H172&lt;51),AND(J172&gt;1,J172&lt;6,H172&gt;0,H172&lt;20)),"Simples",IF(OR(AND(OR(J172=1, J172=0),H172&gt;50),AND(J172&gt;1,J172&lt;6,H172&gt;19,H172&lt;51),AND(J172&gt;5,H172&gt;0,H172&lt;20)),"Médio",IF(OR(AND(J172&gt;1,J172&lt;6,H172&gt;50),AND(J172&gt;5,H172&gt;19,H172&lt;51),AND(J172&gt;5,H172&gt;50)),"Complexo",""))),""))</f>
        <v/>
      </c>
      <c r="N172" s="77" t="str">
        <f aca="false">IF(L172="",M172,IF(M172="",L172,""))</f>
        <v/>
      </c>
      <c r="O172" s="78" t="n">
        <f aca="false">IF(AND(OR(G172="EE",G172="CE"),N172="Simples"),3, IF(AND(OR(G172="EE",G172="CE"),N172="Médio"),4, IF(AND(OR(G172="EE",G172="CE"),N172="Complexo"),6, IF(AND(G172="SE",N172="Simples"),4, IF(AND(G172="SE",N172="Médio"),5, IF(AND(G172="SE",N172="Complexo"),7,0))))))</f>
        <v>0</v>
      </c>
      <c r="P172" s="78" t="n">
        <f aca="false">IF(AND(G172="ALI",M172="Simples"),7, IF(AND(G172="ALI",M172="Médio"),10, IF(AND(G172="ALI",M172="Complexo"),15, IF(AND(G172="AIE",M172="Simples"),5, IF(AND(G172="AIE",M172="Médio"),7, IF(AND(G172="AIE",M172="Complexo"),10,0))))))</f>
        <v>0</v>
      </c>
      <c r="Q172" s="77" t="n">
        <f aca="false">IF(B172&lt;&gt;"Manutenção em interface",IF(B172&lt;&gt;"Desenv., Manutenção e Publicação de Páginas Estáticas",(O172+P172)*C172,C172),C172)</f>
        <v>0</v>
      </c>
      <c r="R172" s="70"/>
      <c r="T172" s="80"/>
      <c r="U172" s="68"/>
      <c r="V172" s="69" t="n">
        <f aca="false">IF(U172&lt;&gt;"",VLOOKUP(U172,'Tipo Projeto'!$A$3:$B$35,2,0),0)</f>
        <v>0</v>
      </c>
      <c r="W172" s="70"/>
      <c r="X172" s="72"/>
      <c r="Y172" s="73"/>
      <c r="Z172" s="74"/>
      <c r="AA172" s="75"/>
      <c r="AB172" s="76" t="str">
        <f aca="false">IF(W172="EE",IF(OR(AND(OR(Z172=1,Z172=0),X172&gt;0,X172&lt;5),AND(OR(Z172=1,Z172=0),X172&gt;4,X172&lt;16),AND(Z172=2,X172&gt;0,X172&lt;5)),"Simples",IF(OR(AND(OR(Z172=1,Z172=0),X172&gt;15),AND(Z172=2,X172&gt;4,X172&lt;16),AND(Z172&gt;2,X172&gt;0,X172&lt;5)),"Médio",IF(OR(AND(Z172=2,X172&gt;15),AND(Z172&gt;2,X172&gt;4,X172&lt;16),AND(Z172&gt;2,X172&gt;15)),"Complexo",""))), IF(OR(W172="CE",W172="SE"),IF(OR(AND(OR(Z172=1,Z172=0),X172&gt;0,X172&lt;6),AND(OR(Z172=1,Z172=0),X172&gt;5,X172&lt;20),AND(Z172&gt;1,Z172&lt;4,X172&gt;0,X172&lt;6)),"Simples",IF(OR(AND(OR(Z172=1,Z172=0),X172&gt;19),AND(Z172&gt;1,Z172&lt;4,X172&gt;5,X172&lt;20),AND(Z172&gt;3,X172&gt;0,X172&lt;6)),"Médio",IF(OR(AND(Z172&gt;1,Z172&lt;4,X172&gt;19),AND(Z172&gt;3,X172&gt;5,X172&lt;20),AND(Z172&gt;3,X172&gt;19)),"Complexo",""))),""))</f>
        <v/>
      </c>
      <c r="AC172" s="71" t="str">
        <f aca="false">IF(W172="ALI",IF(OR(AND(OR(Z172=1,Z172=0),X172&gt;0,X172&lt;20),AND(OR(Z172=1,Z172=0),X172&gt;19,X172&lt;51),AND(Z172&gt;1,Z172&lt;6,X172&gt;0,X172&lt;20)),"Simples",IF(OR(AND(OR(Z172=1,Z172=0),X172&gt;50),AND(Z172&gt;1,Z172&lt;6,X172&gt;19,X172&lt;51),AND(Z172&gt;5,X172&gt;0,X172&lt;20)),"Médio",IF(OR(AND(Z172&gt;1,Z172&lt;6,X172&gt;50),AND(Z172&gt;5,X172&gt;19,X172&lt;51),AND(Z172&gt;5,X172&gt;50)),"Complexo",""))), IF(W172="AIE",IF(OR(AND(OR(Z172=1, Z172=0),X172&gt;0,X172&lt;20),AND(OR(Z172=1, Z172=0),X172&gt;19,X172&lt;51),AND(Z172&gt;1,Z172&lt;6,X172&gt;0,X172&lt;20)),"Simples",IF(OR(AND(OR(Z172=1, Z172=0),X172&gt;50),AND(Z172&gt;1,Z172&lt;6,X172&gt;19,X172&lt;51),AND(Z172&gt;5,X172&gt;0,X172&lt;20)),"Médio",IF(OR(AND(Z172&gt;1,Z172&lt;6,X172&gt;50),AND(Z172&gt;5,X172&gt;19,X172&lt;51),AND(Z172&gt;5,X172&gt;50)),"Complexo",""))),""))</f>
        <v/>
      </c>
      <c r="AD172" s="77" t="str">
        <f aca="false">IF(AB172="",AC172,IF(AC172="",AB172,""))</f>
        <v/>
      </c>
      <c r="AE172" s="78" t="n">
        <f aca="false">IF(AND(OR(W172="EE",W172="CE"),AD172="Simples"),3, IF(AND(OR(W172="EE",W172="CE"),AD172="Médio"),4, IF(AND(OR(W172="EE",W172="CE"),AD172="Complexo"),6, IF(AND(W172="SE",AD172="Simples"),4, IF(AND(W172="SE",AD172="Médio"),5, IF(AND(W172="SE",AD172="Complexo"),7,0))))))</f>
        <v>0</v>
      </c>
      <c r="AF172" s="78" t="n">
        <f aca="false">IF(AND(W172="ALI",AC172="Simples"),7, IF(AND(W172="ALI",AC172="Médio"),10, IF(AND(W172="ALI",AC172="Complexo"),15, IF(AND(W172="AIE",AC172="Simples"),5, IF(AND(W172="AIE",AC172="Médio"),7, IF(AND(W172="AIE",AC172="Complexo"),10,0))))))</f>
        <v>0</v>
      </c>
      <c r="AG172" s="81" t="n">
        <f aca="false">IF(T172="OK",Q172,( IF(U172&lt;&gt;"Manutenção em interface",IF(U172&lt;&gt;"Desenv., Manutenção e Publicação de Páginas Estáticas",(AE172+AF172)*V172,V172),V172)))</f>
        <v>0</v>
      </c>
      <c r="AH172" s="70"/>
      <c r="AJ172" s="70"/>
      <c r="AL172" s="70"/>
      <c r="AM172" s="70" t="str">
        <f aca="false">IF(AG172=0,"",IF(AG172=Q172,"OK","Divergente"))</f>
        <v/>
      </c>
    </row>
    <row r="173" s="79" customFormat="true" ht="14" hidden="false" customHeight="false" outlineLevel="0" collapsed="false">
      <c r="A173" s="67"/>
      <c r="B173" s="68"/>
      <c r="C173" s="69" t="n">
        <f aca="false">IF(B173&lt;&gt;"",VLOOKUP(B173,'Tipo Projeto'!$A$3:$B$35,2,0),0)</f>
        <v>0</v>
      </c>
      <c r="D173" s="70"/>
      <c r="E173" s="70"/>
      <c r="F173" s="71"/>
      <c r="G173" s="70"/>
      <c r="H173" s="72"/>
      <c r="I173" s="73"/>
      <c r="J173" s="74"/>
      <c r="K173" s="75"/>
      <c r="L173" s="76" t="str">
        <f aca="false">IF(G173="EE",IF(OR(AND(OR(J173=1,J173=0),H173&gt;0,H173&lt;5),AND(OR(J173=1,J173=0),H173&gt;4,H173&lt;16),AND(J173=2,H173&gt;0,H173&lt;5)),"Simples",IF(OR(AND(OR(J173=1,J173=0),H173&gt;15),AND(J173=2,H173&gt;4,H173&lt;16),AND(J173&gt;2,H173&gt;0,H173&lt;5)),"Médio",IF(OR(AND(J173=2,H173&gt;15),AND(J173&gt;2,H173&gt;4,H173&lt;16),AND(J173&gt;2,H173&gt;15)),"Complexo",""))), IF(OR(G173="CE",G173="SE"),IF(OR(AND(OR(J173=1,J173=0),H173&gt;0,H173&lt;6),AND(OR(J173=1,J173=0),H173&gt;5,H173&lt;20),AND(J173&gt;1,J173&lt;4,H173&gt;0,H173&lt;6)),"Simples",IF(OR(AND(OR(J173=1,J173=0),H173&gt;19),AND(J173&gt;1,J173&lt;4,H173&gt;5,H173&lt;20),AND(J173&gt;3,H173&gt;0,H173&lt;6)),"Médio",IF(OR(AND(J173&gt;1,J173&lt;4,H173&gt;19),AND(J173&gt;3,H173&gt;5,H173&lt;20),AND(J173&gt;3,H173&gt;19)),"Complexo",""))),""))</f>
        <v/>
      </c>
      <c r="M173" s="71" t="str">
        <f aca="false">IF(G173="ALI",IF(OR(AND(OR(J173=1,J173=0),H173&gt;0,H173&lt;20),AND(OR(J173=1,J173=0),H173&gt;19,H173&lt;51),AND(J173&gt;1,J173&lt;6,H173&gt;0,H173&lt;20)),"Simples",IF(OR(AND(OR(J173=1,J173=0),H173&gt;50),AND(J173&gt;1,J173&lt;6,H173&gt;19,H173&lt;51),AND(J173&gt;5,H173&gt;0,H173&lt;20)),"Médio",IF(OR(AND(J173&gt;1,J173&lt;6,H173&gt;50),AND(J173&gt;5,H173&gt;19,H173&lt;51),AND(J173&gt;5,H173&gt;50)),"Complexo",""))), IF(G173="AIE",IF(OR(AND(OR(J173=1, J173=0),H173&gt;0,H173&lt;20),AND(OR(J173=1, J173=0),H173&gt;19,H173&lt;51),AND(J173&gt;1,J173&lt;6,H173&gt;0,H173&lt;20)),"Simples",IF(OR(AND(OR(J173=1, J173=0),H173&gt;50),AND(J173&gt;1,J173&lt;6,H173&gt;19,H173&lt;51),AND(J173&gt;5,H173&gt;0,H173&lt;20)),"Médio",IF(OR(AND(J173&gt;1,J173&lt;6,H173&gt;50),AND(J173&gt;5,H173&gt;19,H173&lt;51),AND(J173&gt;5,H173&gt;50)),"Complexo",""))),""))</f>
        <v/>
      </c>
      <c r="N173" s="77" t="str">
        <f aca="false">IF(L173="",M173,IF(M173="",L173,""))</f>
        <v/>
      </c>
      <c r="O173" s="78" t="n">
        <f aca="false">IF(AND(OR(G173="EE",G173="CE"),N173="Simples"),3, IF(AND(OR(G173="EE",G173="CE"),N173="Médio"),4, IF(AND(OR(G173="EE",G173="CE"),N173="Complexo"),6, IF(AND(G173="SE",N173="Simples"),4, IF(AND(G173="SE",N173="Médio"),5, IF(AND(G173="SE",N173="Complexo"),7,0))))))</f>
        <v>0</v>
      </c>
      <c r="P173" s="78" t="n">
        <f aca="false">IF(AND(G173="ALI",M173="Simples"),7, IF(AND(G173="ALI",M173="Médio"),10, IF(AND(G173="ALI",M173="Complexo"),15, IF(AND(G173="AIE",M173="Simples"),5, IF(AND(G173="AIE",M173="Médio"),7, IF(AND(G173="AIE",M173="Complexo"),10,0))))))</f>
        <v>0</v>
      </c>
      <c r="Q173" s="77" t="n">
        <f aca="false">IF(B173&lt;&gt;"Manutenção em interface",IF(B173&lt;&gt;"Desenv., Manutenção e Publicação de Páginas Estáticas",(O173+P173)*C173,C173),C173)</f>
        <v>0</v>
      </c>
      <c r="R173" s="70"/>
      <c r="T173" s="80"/>
      <c r="U173" s="68"/>
      <c r="V173" s="69" t="n">
        <f aca="false">IF(U173&lt;&gt;"",VLOOKUP(U173,'Tipo Projeto'!$A$3:$B$35,2,0),0)</f>
        <v>0</v>
      </c>
      <c r="W173" s="70"/>
      <c r="X173" s="72"/>
      <c r="Y173" s="73"/>
      <c r="Z173" s="74"/>
      <c r="AA173" s="75"/>
      <c r="AB173" s="76" t="str">
        <f aca="false">IF(W173="EE",IF(OR(AND(OR(Z173=1,Z173=0),X173&gt;0,X173&lt;5),AND(OR(Z173=1,Z173=0),X173&gt;4,X173&lt;16),AND(Z173=2,X173&gt;0,X173&lt;5)),"Simples",IF(OR(AND(OR(Z173=1,Z173=0),X173&gt;15),AND(Z173=2,X173&gt;4,X173&lt;16),AND(Z173&gt;2,X173&gt;0,X173&lt;5)),"Médio",IF(OR(AND(Z173=2,X173&gt;15),AND(Z173&gt;2,X173&gt;4,X173&lt;16),AND(Z173&gt;2,X173&gt;15)),"Complexo",""))), IF(OR(W173="CE",W173="SE"),IF(OR(AND(OR(Z173=1,Z173=0),X173&gt;0,X173&lt;6),AND(OR(Z173=1,Z173=0),X173&gt;5,X173&lt;20),AND(Z173&gt;1,Z173&lt;4,X173&gt;0,X173&lt;6)),"Simples",IF(OR(AND(OR(Z173=1,Z173=0),X173&gt;19),AND(Z173&gt;1,Z173&lt;4,X173&gt;5,X173&lt;20),AND(Z173&gt;3,X173&gt;0,X173&lt;6)),"Médio",IF(OR(AND(Z173&gt;1,Z173&lt;4,X173&gt;19),AND(Z173&gt;3,X173&gt;5,X173&lt;20),AND(Z173&gt;3,X173&gt;19)),"Complexo",""))),""))</f>
        <v/>
      </c>
      <c r="AC173" s="71" t="str">
        <f aca="false">IF(W173="ALI",IF(OR(AND(OR(Z173=1,Z173=0),X173&gt;0,X173&lt;20),AND(OR(Z173=1,Z173=0),X173&gt;19,X173&lt;51),AND(Z173&gt;1,Z173&lt;6,X173&gt;0,X173&lt;20)),"Simples",IF(OR(AND(OR(Z173=1,Z173=0),X173&gt;50),AND(Z173&gt;1,Z173&lt;6,X173&gt;19,X173&lt;51),AND(Z173&gt;5,X173&gt;0,X173&lt;20)),"Médio",IF(OR(AND(Z173&gt;1,Z173&lt;6,X173&gt;50),AND(Z173&gt;5,X173&gt;19,X173&lt;51),AND(Z173&gt;5,X173&gt;50)),"Complexo",""))), IF(W173="AIE",IF(OR(AND(OR(Z173=1, Z173=0),X173&gt;0,X173&lt;20),AND(OR(Z173=1, Z173=0),X173&gt;19,X173&lt;51),AND(Z173&gt;1,Z173&lt;6,X173&gt;0,X173&lt;20)),"Simples",IF(OR(AND(OR(Z173=1, Z173=0),X173&gt;50),AND(Z173&gt;1,Z173&lt;6,X173&gt;19,X173&lt;51),AND(Z173&gt;5,X173&gt;0,X173&lt;20)),"Médio",IF(OR(AND(Z173&gt;1,Z173&lt;6,X173&gt;50),AND(Z173&gt;5,X173&gt;19,X173&lt;51),AND(Z173&gt;5,X173&gt;50)),"Complexo",""))),""))</f>
        <v/>
      </c>
      <c r="AD173" s="77" t="str">
        <f aca="false">IF(AB173="",AC173,IF(AC173="",AB173,""))</f>
        <v/>
      </c>
      <c r="AE173" s="78" t="n">
        <f aca="false">IF(AND(OR(W173="EE",W173="CE"),AD173="Simples"),3, IF(AND(OR(W173="EE",W173="CE"),AD173="Médio"),4, IF(AND(OR(W173="EE",W173="CE"),AD173="Complexo"),6, IF(AND(W173="SE",AD173="Simples"),4, IF(AND(W173="SE",AD173="Médio"),5, IF(AND(W173="SE",AD173="Complexo"),7,0))))))</f>
        <v>0</v>
      </c>
      <c r="AF173" s="78" t="n">
        <f aca="false">IF(AND(W173="ALI",AC173="Simples"),7, IF(AND(W173="ALI",AC173="Médio"),10, IF(AND(W173="ALI",AC173="Complexo"),15, IF(AND(W173="AIE",AC173="Simples"),5, IF(AND(W173="AIE",AC173="Médio"),7, IF(AND(W173="AIE",AC173="Complexo"),10,0))))))</f>
        <v>0</v>
      </c>
      <c r="AG173" s="81" t="n">
        <f aca="false">IF(T173="OK",Q173,( IF(U173&lt;&gt;"Manutenção em interface",IF(U173&lt;&gt;"Desenv., Manutenção e Publicação de Páginas Estáticas",(AE173+AF173)*V173,V173),V173)))</f>
        <v>0</v>
      </c>
      <c r="AH173" s="70"/>
      <c r="AJ173" s="70"/>
      <c r="AL173" s="70"/>
      <c r="AM173" s="70" t="str">
        <f aca="false">IF(AG173=0,"",IF(AG173=Q173,"OK","Divergente"))</f>
        <v/>
      </c>
    </row>
    <row r="174" s="79" customFormat="true" ht="14" hidden="false" customHeight="false" outlineLevel="0" collapsed="false">
      <c r="A174" s="67"/>
      <c r="B174" s="68"/>
      <c r="C174" s="69" t="n">
        <f aca="false">IF(B174&lt;&gt;"",VLOOKUP(B174,'Tipo Projeto'!$A$3:$B$35,2,0),0)</f>
        <v>0</v>
      </c>
      <c r="D174" s="70"/>
      <c r="E174" s="70"/>
      <c r="F174" s="71"/>
      <c r="G174" s="70"/>
      <c r="H174" s="72"/>
      <c r="I174" s="73"/>
      <c r="J174" s="74"/>
      <c r="K174" s="75"/>
      <c r="L174" s="76" t="str">
        <f aca="false">IF(G174="EE",IF(OR(AND(OR(J174=1,J174=0),H174&gt;0,H174&lt;5),AND(OR(J174=1,J174=0),H174&gt;4,H174&lt;16),AND(J174=2,H174&gt;0,H174&lt;5)),"Simples",IF(OR(AND(OR(J174=1,J174=0),H174&gt;15),AND(J174=2,H174&gt;4,H174&lt;16),AND(J174&gt;2,H174&gt;0,H174&lt;5)),"Médio",IF(OR(AND(J174=2,H174&gt;15),AND(J174&gt;2,H174&gt;4,H174&lt;16),AND(J174&gt;2,H174&gt;15)),"Complexo",""))), IF(OR(G174="CE",G174="SE"),IF(OR(AND(OR(J174=1,J174=0),H174&gt;0,H174&lt;6),AND(OR(J174=1,J174=0),H174&gt;5,H174&lt;20),AND(J174&gt;1,J174&lt;4,H174&gt;0,H174&lt;6)),"Simples",IF(OR(AND(OR(J174=1,J174=0),H174&gt;19),AND(J174&gt;1,J174&lt;4,H174&gt;5,H174&lt;20),AND(J174&gt;3,H174&gt;0,H174&lt;6)),"Médio",IF(OR(AND(J174&gt;1,J174&lt;4,H174&gt;19),AND(J174&gt;3,H174&gt;5,H174&lt;20),AND(J174&gt;3,H174&gt;19)),"Complexo",""))),""))</f>
        <v/>
      </c>
      <c r="M174" s="71" t="str">
        <f aca="false">IF(G174="ALI",IF(OR(AND(OR(J174=1,J174=0),H174&gt;0,H174&lt;20),AND(OR(J174=1,J174=0),H174&gt;19,H174&lt;51),AND(J174&gt;1,J174&lt;6,H174&gt;0,H174&lt;20)),"Simples",IF(OR(AND(OR(J174=1,J174=0),H174&gt;50),AND(J174&gt;1,J174&lt;6,H174&gt;19,H174&lt;51),AND(J174&gt;5,H174&gt;0,H174&lt;20)),"Médio",IF(OR(AND(J174&gt;1,J174&lt;6,H174&gt;50),AND(J174&gt;5,H174&gt;19,H174&lt;51),AND(J174&gt;5,H174&gt;50)),"Complexo",""))), IF(G174="AIE",IF(OR(AND(OR(J174=1, J174=0),H174&gt;0,H174&lt;20),AND(OR(J174=1, J174=0),H174&gt;19,H174&lt;51),AND(J174&gt;1,J174&lt;6,H174&gt;0,H174&lt;20)),"Simples",IF(OR(AND(OR(J174=1, J174=0),H174&gt;50),AND(J174&gt;1,J174&lt;6,H174&gt;19,H174&lt;51),AND(J174&gt;5,H174&gt;0,H174&lt;20)),"Médio",IF(OR(AND(J174&gt;1,J174&lt;6,H174&gt;50),AND(J174&gt;5,H174&gt;19,H174&lt;51),AND(J174&gt;5,H174&gt;50)),"Complexo",""))),""))</f>
        <v/>
      </c>
      <c r="N174" s="77" t="str">
        <f aca="false">IF(L174="",M174,IF(M174="",L174,""))</f>
        <v/>
      </c>
      <c r="O174" s="78" t="n">
        <f aca="false">IF(AND(OR(G174="EE",G174="CE"),N174="Simples"),3, IF(AND(OR(G174="EE",G174="CE"),N174="Médio"),4, IF(AND(OR(G174="EE",G174="CE"),N174="Complexo"),6, IF(AND(G174="SE",N174="Simples"),4, IF(AND(G174="SE",N174="Médio"),5, IF(AND(G174="SE",N174="Complexo"),7,0))))))</f>
        <v>0</v>
      </c>
      <c r="P174" s="78" t="n">
        <f aca="false">IF(AND(G174="ALI",M174="Simples"),7, IF(AND(G174="ALI",M174="Médio"),10, IF(AND(G174="ALI",M174="Complexo"),15, IF(AND(G174="AIE",M174="Simples"),5, IF(AND(G174="AIE",M174="Médio"),7, IF(AND(G174="AIE",M174="Complexo"),10,0))))))</f>
        <v>0</v>
      </c>
      <c r="Q174" s="77" t="n">
        <f aca="false">IF(B174&lt;&gt;"Manutenção em interface",IF(B174&lt;&gt;"Desenv., Manutenção e Publicação de Páginas Estáticas",(O174+P174)*C174,C174),C174)</f>
        <v>0</v>
      </c>
      <c r="R174" s="70"/>
      <c r="T174" s="80"/>
      <c r="U174" s="68"/>
      <c r="V174" s="69" t="n">
        <f aca="false">IF(U174&lt;&gt;"",VLOOKUP(U174,'Tipo Projeto'!$A$3:$B$35,2,0),0)</f>
        <v>0</v>
      </c>
      <c r="W174" s="70"/>
      <c r="X174" s="72"/>
      <c r="Y174" s="73"/>
      <c r="Z174" s="74"/>
      <c r="AA174" s="75"/>
      <c r="AB174" s="76" t="str">
        <f aca="false">IF(W174="EE",IF(OR(AND(OR(Z174=1,Z174=0),X174&gt;0,X174&lt;5),AND(OR(Z174=1,Z174=0),X174&gt;4,X174&lt;16),AND(Z174=2,X174&gt;0,X174&lt;5)),"Simples",IF(OR(AND(OR(Z174=1,Z174=0),X174&gt;15),AND(Z174=2,X174&gt;4,X174&lt;16),AND(Z174&gt;2,X174&gt;0,X174&lt;5)),"Médio",IF(OR(AND(Z174=2,X174&gt;15),AND(Z174&gt;2,X174&gt;4,X174&lt;16),AND(Z174&gt;2,X174&gt;15)),"Complexo",""))), IF(OR(W174="CE",W174="SE"),IF(OR(AND(OR(Z174=1,Z174=0),X174&gt;0,X174&lt;6),AND(OR(Z174=1,Z174=0),X174&gt;5,X174&lt;20),AND(Z174&gt;1,Z174&lt;4,X174&gt;0,X174&lt;6)),"Simples",IF(OR(AND(OR(Z174=1,Z174=0),X174&gt;19),AND(Z174&gt;1,Z174&lt;4,X174&gt;5,X174&lt;20),AND(Z174&gt;3,X174&gt;0,X174&lt;6)),"Médio",IF(OR(AND(Z174&gt;1,Z174&lt;4,X174&gt;19),AND(Z174&gt;3,X174&gt;5,X174&lt;20),AND(Z174&gt;3,X174&gt;19)),"Complexo",""))),""))</f>
        <v/>
      </c>
      <c r="AC174" s="71" t="str">
        <f aca="false">IF(W174="ALI",IF(OR(AND(OR(Z174=1,Z174=0),X174&gt;0,X174&lt;20),AND(OR(Z174=1,Z174=0),X174&gt;19,X174&lt;51),AND(Z174&gt;1,Z174&lt;6,X174&gt;0,X174&lt;20)),"Simples",IF(OR(AND(OR(Z174=1,Z174=0),X174&gt;50),AND(Z174&gt;1,Z174&lt;6,X174&gt;19,X174&lt;51),AND(Z174&gt;5,X174&gt;0,X174&lt;20)),"Médio",IF(OR(AND(Z174&gt;1,Z174&lt;6,X174&gt;50),AND(Z174&gt;5,X174&gt;19,X174&lt;51),AND(Z174&gt;5,X174&gt;50)),"Complexo",""))), IF(W174="AIE",IF(OR(AND(OR(Z174=1, Z174=0),X174&gt;0,X174&lt;20),AND(OR(Z174=1, Z174=0),X174&gt;19,X174&lt;51),AND(Z174&gt;1,Z174&lt;6,X174&gt;0,X174&lt;20)),"Simples",IF(OR(AND(OR(Z174=1, Z174=0),X174&gt;50),AND(Z174&gt;1,Z174&lt;6,X174&gt;19,X174&lt;51),AND(Z174&gt;5,X174&gt;0,X174&lt;20)),"Médio",IF(OR(AND(Z174&gt;1,Z174&lt;6,X174&gt;50),AND(Z174&gt;5,X174&gt;19,X174&lt;51),AND(Z174&gt;5,X174&gt;50)),"Complexo",""))),""))</f>
        <v/>
      </c>
      <c r="AD174" s="77" t="str">
        <f aca="false">IF(AB174="",AC174,IF(AC174="",AB174,""))</f>
        <v/>
      </c>
      <c r="AE174" s="78" t="n">
        <f aca="false">IF(AND(OR(W174="EE",W174="CE"),AD174="Simples"),3, IF(AND(OR(W174="EE",W174="CE"),AD174="Médio"),4, IF(AND(OR(W174="EE",W174="CE"),AD174="Complexo"),6, IF(AND(W174="SE",AD174="Simples"),4, IF(AND(W174="SE",AD174="Médio"),5, IF(AND(W174="SE",AD174="Complexo"),7,0))))))</f>
        <v>0</v>
      </c>
      <c r="AF174" s="78" t="n">
        <f aca="false">IF(AND(W174="ALI",AC174="Simples"),7, IF(AND(W174="ALI",AC174="Médio"),10, IF(AND(W174="ALI",AC174="Complexo"),15, IF(AND(W174="AIE",AC174="Simples"),5, IF(AND(W174="AIE",AC174="Médio"),7, IF(AND(W174="AIE",AC174="Complexo"),10,0))))))</f>
        <v>0</v>
      </c>
      <c r="AG174" s="81" t="n">
        <f aca="false">IF(T174="OK",Q174,( IF(U174&lt;&gt;"Manutenção em interface",IF(U174&lt;&gt;"Desenv., Manutenção e Publicação de Páginas Estáticas",(AE174+AF174)*V174,V174),V174)))</f>
        <v>0</v>
      </c>
      <c r="AH174" s="70"/>
      <c r="AJ174" s="70"/>
      <c r="AL174" s="70"/>
      <c r="AM174" s="70" t="str">
        <f aca="false">IF(AG174=0,"",IF(AG174=Q174,"OK","Divergente"))</f>
        <v/>
      </c>
    </row>
    <row r="175" s="79" customFormat="true" ht="14" hidden="false" customHeight="false" outlineLevel="0" collapsed="false">
      <c r="A175" s="67"/>
      <c r="B175" s="68"/>
      <c r="C175" s="69" t="n">
        <f aca="false">IF(B175&lt;&gt;"",VLOOKUP(B175,'Tipo Projeto'!$A$3:$B$35,2,0),0)</f>
        <v>0</v>
      </c>
      <c r="D175" s="70"/>
      <c r="E175" s="70"/>
      <c r="F175" s="71"/>
      <c r="G175" s="70"/>
      <c r="H175" s="72"/>
      <c r="I175" s="73"/>
      <c r="J175" s="74"/>
      <c r="K175" s="75"/>
      <c r="L175" s="76" t="str">
        <f aca="false">IF(G175="EE",IF(OR(AND(OR(J175=1,J175=0),H175&gt;0,H175&lt;5),AND(OR(J175=1,J175=0),H175&gt;4,H175&lt;16),AND(J175=2,H175&gt;0,H175&lt;5)),"Simples",IF(OR(AND(OR(J175=1,J175=0),H175&gt;15),AND(J175=2,H175&gt;4,H175&lt;16),AND(J175&gt;2,H175&gt;0,H175&lt;5)),"Médio",IF(OR(AND(J175=2,H175&gt;15),AND(J175&gt;2,H175&gt;4,H175&lt;16),AND(J175&gt;2,H175&gt;15)),"Complexo",""))), IF(OR(G175="CE",G175="SE"),IF(OR(AND(OR(J175=1,J175=0),H175&gt;0,H175&lt;6),AND(OR(J175=1,J175=0),H175&gt;5,H175&lt;20),AND(J175&gt;1,J175&lt;4,H175&gt;0,H175&lt;6)),"Simples",IF(OR(AND(OR(J175=1,J175=0),H175&gt;19),AND(J175&gt;1,J175&lt;4,H175&gt;5,H175&lt;20),AND(J175&gt;3,H175&gt;0,H175&lt;6)),"Médio",IF(OR(AND(J175&gt;1,J175&lt;4,H175&gt;19),AND(J175&gt;3,H175&gt;5,H175&lt;20),AND(J175&gt;3,H175&gt;19)),"Complexo",""))),""))</f>
        <v/>
      </c>
      <c r="M175" s="71" t="str">
        <f aca="false">IF(G175="ALI",IF(OR(AND(OR(J175=1,J175=0),H175&gt;0,H175&lt;20),AND(OR(J175=1,J175=0),H175&gt;19,H175&lt;51),AND(J175&gt;1,J175&lt;6,H175&gt;0,H175&lt;20)),"Simples",IF(OR(AND(OR(J175=1,J175=0),H175&gt;50),AND(J175&gt;1,J175&lt;6,H175&gt;19,H175&lt;51),AND(J175&gt;5,H175&gt;0,H175&lt;20)),"Médio",IF(OR(AND(J175&gt;1,J175&lt;6,H175&gt;50),AND(J175&gt;5,H175&gt;19,H175&lt;51),AND(J175&gt;5,H175&gt;50)),"Complexo",""))), IF(G175="AIE",IF(OR(AND(OR(J175=1, J175=0),H175&gt;0,H175&lt;20),AND(OR(J175=1, J175=0),H175&gt;19,H175&lt;51),AND(J175&gt;1,J175&lt;6,H175&gt;0,H175&lt;20)),"Simples",IF(OR(AND(OR(J175=1, J175=0),H175&gt;50),AND(J175&gt;1,J175&lt;6,H175&gt;19,H175&lt;51),AND(J175&gt;5,H175&gt;0,H175&lt;20)),"Médio",IF(OR(AND(J175&gt;1,J175&lt;6,H175&gt;50),AND(J175&gt;5,H175&gt;19,H175&lt;51),AND(J175&gt;5,H175&gt;50)),"Complexo",""))),""))</f>
        <v/>
      </c>
      <c r="N175" s="77" t="str">
        <f aca="false">IF(L175="",M175,IF(M175="",L175,""))</f>
        <v/>
      </c>
      <c r="O175" s="78" t="n">
        <f aca="false">IF(AND(OR(G175="EE",G175="CE"),N175="Simples"),3, IF(AND(OR(G175="EE",G175="CE"),N175="Médio"),4, IF(AND(OR(G175="EE",G175="CE"),N175="Complexo"),6, IF(AND(G175="SE",N175="Simples"),4, IF(AND(G175="SE",N175="Médio"),5, IF(AND(G175="SE",N175="Complexo"),7,0))))))</f>
        <v>0</v>
      </c>
      <c r="P175" s="78" t="n">
        <f aca="false">IF(AND(G175="ALI",M175="Simples"),7, IF(AND(G175="ALI",M175="Médio"),10, IF(AND(G175="ALI",M175="Complexo"),15, IF(AND(G175="AIE",M175="Simples"),5, IF(AND(G175="AIE",M175="Médio"),7, IF(AND(G175="AIE",M175="Complexo"),10,0))))))</f>
        <v>0</v>
      </c>
      <c r="Q175" s="77" t="n">
        <f aca="false">IF(B175&lt;&gt;"Manutenção em interface",IF(B175&lt;&gt;"Desenv., Manutenção e Publicação de Páginas Estáticas",(O175+P175)*C175,C175),C175)</f>
        <v>0</v>
      </c>
      <c r="R175" s="70"/>
      <c r="T175" s="80"/>
      <c r="U175" s="68"/>
      <c r="V175" s="69" t="n">
        <f aca="false">IF(U175&lt;&gt;"",VLOOKUP(U175,'Tipo Projeto'!$A$3:$B$35,2,0),0)</f>
        <v>0</v>
      </c>
      <c r="W175" s="70"/>
      <c r="X175" s="72"/>
      <c r="Y175" s="73"/>
      <c r="Z175" s="74"/>
      <c r="AA175" s="75"/>
      <c r="AB175" s="76" t="str">
        <f aca="false">IF(W175="EE",IF(OR(AND(OR(Z175=1,Z175=0),X175&gt;0,X175&lt;5),AND(OR(Z175=1,Z175=0),X175&gt;4,X175&lt;16),AND(Z175=2,X175&gt;0,X175&lt;5)),"Simples",IF(OR(AND(OR(Z175=1,Z175=0),X175&gt;15),AND(Z175=2,X175&gt;4,X175&lt;16),AND(Z175&gt;2,X175&gt;0,X175&lt;5)),"Médio",IF(OR(AND(Z175=2,X175&gt;15),AND(Z175&gt;2,X175&gt;4,X175&lt;16),AND(Z175&gt;2,X175&gt;15)),"Complexo",""))), IF(OR(W175="CE",W175="SE"),IF(OR(AND(OR(Z175=1,Z175=0),X175&gt;0,X175&lt;6),AND(OR(Z175=1,Z175=0),X175&gt;5,X175&lt;20),AND(Z175&gt;1,Z175&lt;4,X175&gt;0,X175&lt;6)),"Simples",IF(OR(AND(OR(Z175=1,Z175=0),X175&gt;19),AND(Z175&gt;1,Z175&lt;4,X175&gt;5,X175&lt;20),AND(Z175&gt;3,X175&gt;0,X175&lt;6)),"Médio",IF(OR(AND(Z175&gt;1,Z175&lt;4,X175&gt;19),AND(Z175&gt;3,X175&gt;5,X175&lt;20),AND(Z175&gt;3,X175&gt;19)),"Complexo",""))),""))</f>
        <v/>
      </c>
      <c r="AC175" s="71" t="str">
        <f aca="false">IF(W175="ALI",IF(OR(AND(OR(Z175=1,Z175=0),X175&gt;0,X175&lt;20),AND(OR(Z175=1,Z175=0),X175&gt;19,X175&lt;51),AND(Z175&gt;1,Z175&lt;6,X175&gt;0,X175&lt;20)),"Simples",IF(OR(AND(OR(Z175=1,Z175=0),X175&gt;50),AND(Z175&gt;1,Z175&lt;6,X175&gt;19,X175&lt;51),AND(Z175&gt;5,X175&gt;0,X175&lt;20)),"Médio",IF(OR(AND(Z175&gt;1,Z175&lt;6,X175&gt;50),AND(Z175&gt;5,X175&gt;19,X175&lt;51),AND(Z175&gt;5,X175&gt;50)),"Complexo",""))), IF(W175="AIE",IF(OR(AND(OR(Z175=1, Z175=0),X175&gt;0,X175&lt;20),AND(OR(Z175=1, Z175=0),X175&gt;19,X175&lt;51),AND(Z175&gt;1,Z175&lt;6,X175&gt;0,X175&lt;20)),"Simples",IF(OR(AND(OR(Z175=1, Z175=0),X175&gt;50),AND(Z175&gt;1,Z175&lt;6,X175&gt;19,X175&lt;51),AND(Z175&gt;5,X175&gt;0,X175&lt;20)),"Médio",IF(OR(AND(Z175&gt;1,Z175&lt;6,X175&gt;50),AND(Z175&gt;5,X175&gt;19,X175&lt;51),AND(Z175&gt;5,X175&gt;50)),"Complexo",""))),""))</f>
        <v/>
      </c>
      <c r="AD175" s="77" t="str">
        <f aca="false">IF(AB175="",AC175,IF(AC175="",AB175,""))</f>
        <v/>
      </c>
      <c r="AE175" s="78" t="n">
        <f aca="false">IF(AND(OR(W175="EE",W175="CE"),AD175="Simples"),3, IF(AND(OR(W175="EE",W175="CE"),AD175="Médio"),4, IF(AND(OR(W175="EE",W175="CE"),AD175="Complexo"),6, IF(AND(W175="SE",AD175="Simples"),4, IF(AND(W175="SE",AD175="Médio"),5, IF(AND(W175="SE",AD175="Complexo"),7,0))))))</f>
        <v>0</v>
      </c>
      <c r="AF175" s="78" t="n">
        <f aca="false">IF(AND(W175="ALI",AC175="Simples"),7, IF(AND(W175="ALI",AC175="Médio"),10, IF(AND(W175="ALI",AC175="Complexo"),15, IF(AND(W175="AIE",AC175="Simples"),5, IF(AND(W175="AIE",AC175="Médio"),7, IF(AND(W175="AIE",AC175="Complexo"),10,0))))))</f>
        <v>0</v>
      </c>
      <c r="AG175" s="81" t="n">
        <f aca="false">IF(T175="OK",Q175,( IF(U175&lt;&gt;"Manutenção em interface",IF(U175&lt;&gt;"Desenv., Manutenção e Publicação de Páginas Estáticas",(AE175+AF175)*V175,V175),V175)))</f>
        <v>0</v>
      </c>
      <c r="AH175" s="70"/>
      <c r="AJ175" s="70"/>
      <c r="AL175" s="70"/>
      <c r="AM175" s="70" t="str">
        <f aca="false">IF(AG175=0,"",IF(AG175=Q175,"OK","Divergente"))</f>
        <v/>
      </c>
    </row>
    <row r="176" s="79" customFormat="true" ht="14" hidden="false" customHeight="false" outlineLevel="0" collapsed="false">
      <c r="A176" s="67"/>
      <c r="B176" s="68"/>
      <c r="C176" s="69" t="n">
        <f aca="false">IF(B176&lt;&gt;"",VLOOKUP(B176,'Tipo Projeto'!$A$3:$B$35,2,0),0)</f>
        <v>0</v>
      </c>
      <c r="D176" s="70"/>
      <c r="E176" s="70"/>
      <c r="F176" s="71"/>
      <c r="G176" s="70"/>
      <c r="H176" s="72"/>
      <c r="I176" s="73"/>
      <c r="J176" s="74"/>
      <c r="K176" s="75"/>
      <c r="L176" s="76" t="str">
        <f aca="false">IF(G176="EE",IF(OR(AND(OR(J176=1,J176=0),H176&gt;0,H176&lt;5),AND(OR(J176=1,J176=0),H176&gt;4,H176&lt;16),AND(J176=2,H176&gt;0,H176&lt;5)),"Simples",IF(OR(AND(OR(J176=1,J176=0),H176&gt;15),AND(J176=2,H176&gt;4,H176&lt;16),AND(J176&gt;2,H176&gt;0,H176&lt;5)),"Médio",IF(OR(AND(J176=2,H176&gt;15),AND(J176&gt;2,H176&gt;4,H176&lt;16),AND(J176&gt;2,H176&gt;15)),"Complexo",""))), IF(OR(G176="CE",G176="SE"),IF(OR(AND(OR(J176=1,J176=0),H176&gt;0,H176&lt;6),AND(OR(J176=1,J176=0),H176&gt;5,H176&lt;20),AND(J176&gt;1,J176&lt;4,H176&gt;0,H176&lt;6)),"Simples",IF(OR(AND(OR(J176=1,J176=0),H176&gt;19),AND(J176&gt;1,J176&lt;4,H176&gt;5,H176&lt;20),AND(J176&gt;3,H176&gt;0,H176&lt;6)),"Médio",IF(OR(AND(J176&gt;1,J176&lt;4,H176&gt;19),AND(J176&gt;3,H176&gt;5,H176&lt;20),AND(J176&gt;3,H176&gt;19)),"Complexo",""))),""))</f>
        <v/>
      </c>
      <c r="M176" s="71" t="str">
        <f aca="false">IF(G176="ALI",IF(OR(AND(OR(J176=1,J176=0),H176&gt;0,H176&lt;20),AND(OR(J176=1,J176=0),H176&gt;19,H176&lt;51),AND(J176&gt;1,J176&lt;6,H176&gt;0,H176&lt;20)),"Simples",IF(OR(AND(OR(J176=1,J176=0),H176&gt;50),AND(J176&gt;1,J176&lt;6,H176&gt;19,H176&lt;51),AND(J176&gt;5,H176&gt;0,H176&lt;20)),"Médio",IF(OR(AND(J176&gt;1,J176&lt;6,H176&gt;50),AND(J176&gt;5,H176&gt;19,H176&lt;51),AND(J176&gt;5,H176&gt;50)),"Complexo",""))), IF(G176="AIE",IF(OR(AND(OR(J176=1, J176=0),H176&gt;0,H176&lt;20),AND(OR(J176=1, J176=0),H176&gt;19,H176&lt;51),AND(J176&gt;1,J176&lt;6,H176&gt;0,H176&lt;20)),"Simples",IF(OR(AND(OR(J176=1, J176=0),H176&gt;50),AND(J176&gt;1,J176&lt;6,H176&gt;19,H176&lt;51),AND(J176&gt;5,H176&gt;0,H176&lt;20)),"Médio",IF(OR(AND(J176&gt;1,J176&lt;6,H176&gt;50),AND(J176&gt;5,H176&gt;19,H176&lt;51),AND(J176&gt;5,H176&gt;50)),"Complexo",""))),""))</f>
        <v/>
      </c>
      <c r="N176" s="77" t="str">
        <f aca="false">IF(L176="",M176,IF(M176="",L176,""))</f>
        <v/>
      </c>
      <c r="O176" s="78" t="n">
        <f aca="false">IF(AND(OR(G176="EE",G176="CE"),N176="Simples"),3, IF(AND(OR(G176="EE",G176="CE"),N176="Médio"),4, IF(AND(OR(G176="EE",G176="CE"),N176="Complexo"),6, IF(AND(G176="SE",N176="Simples"),4, IF(AND(G176="SE",N176="Médio"),5, IF(AND(G176="SE",N176="Complexo"),7,0))))))</f>
        <v>0</v>
      </c>
      <c r="P176" s="78" t="n">
        <f aca="false">IF(AND(G176="ALI",M176="Simples"),7, IF(AND(G176="ALI",M176="Médio"),10, IF(AND(G176="ALI",M176="Complexo"),15, IF(AND(G176="AIE",M176="Simples"),5, IF(AND(G176="AIE",M176="Médio"),7, IF(AND(G176="AIE",M176="Complexo"),10,0))))))</f>
        <v>0</v>
      </c>
      <c r="Q176" s="77" t="n">
        <f aca="false">IF(B176&lt;&gt;"Manutenção em interface",IF(B176&lt;&gt;"Desenv., Manutenção e Publicação de Páginas Estáticas",(O176+P176)*C176,C176),C176)</f>
        <v>0</v>
      </c>
      <c r="R176" s="70"/>
      <c r="T176" s="80"/>
      <c r="U176" s="68"/>
      <c r="V176" s="69" t="n">
        <f aca="false">IF(U176&lt;&gt;"",VLOOKUP(U176,'Tipo Projeto'!$A$3:$B$35,2,0),0)</f>
        <v>0</v>
      </c>
      <c r="W176" s="70"/>
      <c r="X176" s="72"/>
      <c r="Y176" s="73"/>
      <c r="Z176" s="74"/>
      <c r="AA176" s="75"/>
      <c r="AB176" s="76" t="str">
        <f aca="false">IF(W176="EE",IF(OR(AND(OR(Z176=1,Z176=0),X176&gt;0,X176&lt;5),AND(OR(Z176=1,Z176=0),X176&gt;4,X176&lt;16),AND(Z176=2,X176&gt;0,X176&lt;5)),"Simples",IF(OR(AND(OR(Z176=1,Z176=0),X176&gt;15),AND(Z176=2,X176&gt;4,X176&lt;16),AND(Z176&gt;2,X176&gt;0,X176&lt;5)),"Médio",IF(OR(AND(Z176=2,X176&gt;15),AND(Z176&gt;2,X176&gt;4,X176&lt;16),AND(Z176&gt;2,X176&gt;15)),"Complexo",""))), IF(OR(W176="CE",W176="SE"),IF(OR(AND(OR(Z176=1,Z176=0),X176&gt;0,X176&lt;6),AND(OR(Z176=1,Z176=0),X176&gt;5,X176&lt;20),AND(Z176&gt;1,Z176&lt;4,X176&gt;0,X176&lt;6)),"Simples",IF(OR(AND(OR(Z176=1,Z176=0),X176&gt;19),AND(Z176&gt;1,Z176&lt;4,X176&gt;5,X176&lt;20),AND(Z176&gt;3,X176&gt;0,X176&lt;6)),"Médio",IF(OR(AND(Z176&gt;1,Z176&lt;4,X176&gt;19),AND(Z176&gt;3,X176&gt;5,X176&lt;20),AND(Z176&gt;3,X176&gt;19)),"Complexo",""))),""))</f>
        <v/>
      </c>
      <c r="AC176" s="71" t="str">
        <f aca="false">IF(W176="ALI",IF(OR(AND(OR(Z176=1,Z176=0),X176&gt;0,X176&lt;20),AND(OR(Z176=1,Z176=0),X176&gt;19,X176&lt;51),AND(Z176&gt;1,Z176&lt;6,X176&gt;0,X176&lt;20)),"Simples",IF(OR(AND(OR(Z176=1,Z176=0),X176&gt;50),AND(Z176&gt;1,Z176&lt;6,X176&gt;19,X176&lt;51),AND(Z176&gt;5,X176&gt;0,X176&lt;20)),"Médio",IF(OR(AND(Z176&gt;1,Z176&lt;6,X176&gt;50),AND(Z176&gt;5,X176&gt;19,X176&lt;51),AND(Z176&gt;5,X176&gt;50)),"Complexo",""))), IF(W176="AIE",IF(OR(AND(OR(Z176=1, Z176=0),X176&gt;0,X176&lt;20),AND(OR(Z176=1, Z176=0),X176&gt;19,X176&lt;51),AND(Z176&gt;1,Z176&lt;6,X176&gt;0,X176&lt;20)),"Simples",IF(OR(AND(OR(Z176=1, Z176=0),X176&gt;50),AND(Z176&gt;1,Z176&lt;6,X176&gt;19,X176&lt;51),AND(Z176&gt;5,X176&gt;0,X176&lt;20)),"Médio",IF(OR(AND(Z176&gt;1,Z176&lt;6,X176&gt;50),AND(Z176&gt;5,X176&gt;19,X176&lt;51),AND(Z176&gt;5,X176&gt;50)),"Complexo",""))),""))</f>
        <v/>
      </c>
      <c r="AD176" s="77" t="str">
        <f aca="false">IF(AB176="",AC176,IF(AC176="",AB176,""))</f>
        <v/>
      </c>
      <c r="AE176" s="78" t="n">
        <f aca="false">IF(AND(OR(W176="EE",W176="CE"),AD176="Simples"),3, IF(AND(OR(W176="EE",W176="CE"),AD176="Médio"),4, IF(AND(OR(W176="EE",W176="CE"),AD176="Complexo"),6, IF(AND(W176="SE",AD176="Simples"),4, IF(AND(W176="SE",AD176="Médio"),5, IF(AND(W176="SE",AD176="Complexo"),7,0))))))</f>
        <v>0</v>
      </c>
      <c r="AF176" s="78" t="n">
        <f aca="false">IF(AND(W176="ALI",AC176="Simples"),7, IF(AND(W176="ALI",AC176="Médio"),10, IF(AND(W176="ALI",AC176="Complexo"),15, IF(AND(W176="AIE",AC176="Simples"),5, IF(AND(W176="AIE",AC176="Médio"),7, IF(AND(W176="AIE",AC176="Complexo"),10,0))))))</f>
        <v>0</v>
      </c>
      <c r="AG176" s="81" t="n">
        <f aca="false">IF(T176="OK",Q176,( IF(U176&lt;&gt;"Manutenção em interface",IF(U176&lt;&gt;"Desenv., Manutenção e Publicação de Páginas Estáticas",(AE176+AF176)*V176,V176),V176)))</f>
        <v>0</v>
      </c>
      <c r="AH176" s="70"/>
      <c r="AJ176" s="70"/>
      <c r="AL176" s="70"/>
      <c r="AM176" s="70" t="str">
        <f aca="false">IF(AG176=0,"",IF(AG176=Q176,"OK","Divergente"))</f>
        <v/>
      </c>
    </row>
    <row r="177" s="79" customFormat="true" ht="14" hidden="false" customHeight="false" outlineLevel="0" collapsed="false">
      <c r="A177" s="67"/>
      <c r="B177" s="68"/>
      <c r="C177" s="69" t="n">
        <f aca="false">IF(B177&lt;&gt;"",VLOOKUP(B177,'Tipo Projeto'!$A$3:$B$35,2,0),0)</f>
        <v>0</v>
      </c>
      <c r="D177" s="70"/>
      <c r="E177" s="70"/>
      <c r="F177" s="71"/>
      <c r="G177" s="70"/>
      <c r="H177" s="72"/>
      <c r="I177" s="73"/>
      <c r="J177" s="74"/>
      <c r="K177" s="75"/>
      <c r="L177" s="76" t="str">
        <f aca="false">IF(G177="EE",IF(OR(AND(OR(J177=1,J177=0),H177&gt;0,H177&lt;5),AND(OR(J177=1,J177=0),H177&gt;4,H177&lt;16),AND(J177=2,H177&gt;0,H177&lt;5)),"Simples",IF(OR(AND(OR(J177=1,J177=0),H177&gt;15),AND(J177=2,H177&gt;4,H177&lt;16),AND(J177&gt;2,H177&gt;0,H177&lt;5)),"Médio",IF(OR(AND(J177=2,H177&gt;15),AND(J177&gt;2,H177&gt;4,H177&lt;16),AND(J177&gt;2,H177&gt;15)),"Complexo",""))), IF(OR(G177="CE",G177="SE"),IF(OR(AND(OR(J177=1,J177=0),H177&gt;0,H177&lt;6),AND(OR(J177=1,J177=0),H177&gt;5,H177&lt;20),AND(J177&gt;1,J177&lt;4,H177&gt;0,H177&lt;6)),"Simples",IF(OR(AND(OR(J177=1,J177=0),H177&gt;19),AND(J177&gt;1,J177&lt;4,H177&gt;5,H177&lt;20),AND(J177&gt;3,H177&gt;0,H177&lt;6)),"Médio",IF(OR(AND(J177&gt;1,J177&lt;4,H177&gt;19),AND(J177&gt;3,H177&gt;5,H177&lt;20),AND(J177&gt;3,H177&gt;19)),"Complexo",""))),""))</f>
        <v/>
      </c>
      <c r="M177" s="71" t="str">
        <f aca="false">IF(G177="ALI",IF(OR(AND(OR(J177=1,J177=0),H177&gt;0,H177&lt;20),AND(OR(J177=1,J177=0),H177&gt;19,H177&lt;51),AND(J177&gt;1,J177&lt;6,H177&gt;0,H177&lt;20)),"Simples",IF(OR(AND(OR(J177=1,J177=0),H177&gt;50),AND(J177&gt;1,J177&lt;6,H177&gt;19,H177&lt;51),AND(J177&gt;5,H177&gt;0,H177&lt;20)),"Médio",IF(OR(AND(J177&gt;1,J177&lt;6,H177&gt;50),AND(J177&gt;5,H177&gt;19,H177&lt;51),AND(J177&gt;5,H177&gt;50)),"Complexo",""))), IF(G177="AIE",IF(OR(AND(OR(J177=1, J177=0),H177&gt;0,H177&lt;20),AND(OR(J177=1, J177=0),H177&gt;19,H177&lt;51),AND(J177&gt;1,J177&lt;6,H177&gt;0,H177&lt;20)),"Simples",IF(OR(AND(OR(J177=1, J177=0),H177&gt;50),AND(J177&gt;1,J177&lt;6,H177&gt;19,H177&lt;51),AND(J177&gt;5,H177&gt;0,H177&lt;20)),"Médio",IF(OR(AND(J177&gt;1,J177&lt;6,H177&gt;50),AND(J177&gt;5,H177&gt;19,H177&lt;51),AND(J177&gt;5,H177&gt;50)),"Complexo",""))),""))</f>
        <v/>
      </c>
      <c r="N177" s="77" t="str">
        <f aca="false">IF(L177="",M177,IF(M177="",L177,""))</f>
        <v/>
      </c>
      <c r="O177" s="78" t="n">
        <f aca="false">IF(AND(OR(G177="EE",G177="CE"),N177="Simples"),3, IF(AND(OR(G177="EE",G177="CE"),N177="Médio"),4, IF(AND(OR(G177="EE",G177="CE"),N177="Complexo"),6, IF(AND(G177="SE",N177="Simples"),4, IF(AND(G177="SE",N177="Médio"),5, IF(AND(G177="SE",N177="Complexo"),7,0))))))</f>
        <v>0</v>
      </c>
      <c r="P177" s="78" t="n">
        <f aca="false">IF(AND(G177="ALI",M177="Simples"),7, IF(AND(G177="ALI",M177="Médio"),10, IF(AND(G177="ALI",M177="Complexo"),15, IF(AND(G177="AIE",M177="Simples"),5, IF(AND(G177="AIE",M177="Médio"),7, IF(AND(G177="AIE",M177="Complexo"),10,0))))))</f>
        <v>0</v>
      </c>
      <c r="Q177" s="77" t="n">
        <f aca="false">IF(B177&lt;&gt;"Manutenção em interface",IF(B177&lt;&gt;"Desenv., Manutenção e Publicação de Páginas Estáticas",(O177+P177)*C177,C177),C177)</f>
        <v>0</v>
      </c>
      <c r="R177" s="70"/>
      <c r="T177" s="80"/>
      <c r="U177" s="68"/>
      <c r="V177" s="69" t="n">
        <f aca="false">IF(U177&lt;&gt;"",VLOOKUP(U177,'Tipo Projeto'!$A$3:$B$35,2,0),0)</f>
        <v>0</v>
      </c>
      <c r="W177" s="70"/>
      <c r="X177" s="72"/>
      <c r="Y177" s="73"/>
      <c r="Z177" s="74"/>
      <c r="AA177" s="75"/>
      <c r="AB177" s="76" t="str">
        <f aca="false">IF(W177="EE",IF(OR(AND(OR(Z177=1,Z177=0),X177&gt;0,X177&lt;5),AND(OR(Z177=1,Z177=0),X177&gt;4,X177&lt;16),AND(Z177=2,X177&gt;0,X177&lt;5)),"Simples",IF(OR(AND(OR(Z177=1,Z177=0),X177&gt;15),AND(Z177=2,X177&gt;4,X177&lt;16),AND(Z177&gt;2,X177&gt;0,X177&lt;5)),"Médio",IF(OR(AND(Z177=2,X177&gt;15),AND(Z177&gt;2,X177&gt;4,X177&lt;16),AND(Z177&gt;2,X177&gt;15)),"Complexo",""))), IF(OR(W177="CE",W177="SE"),IF(OR(AND(OR(Z177=1,Z177=0),X177&gt;0,X177&lt;6),AND(OR(Z177=1,Z177=0),X177&gt;5,X177&lt;20),AND(Z177&gt;1,Z177&lt;4,X177&gt;0,X177&lt;6)),"Simples",IF(OR(AND(OR(Z177=1,Z177=0),X177&gt;19),AND(Z177&gt;1,Z177&lt;4,X177&gt;5,X177&lt;20),AND(Z177&gt;3,X177&gt;0,X177&lt;6)),"Médio",IF(OR(AND(Z177&gt;1,Z177&lt;4,X177&gt;19),AND(Z177&gt;3,X177&gt;5,X177&lt;20),AND(Z177&gt;3,X177&gt;19)),"Complexo",""))),""))</f>
        <v/>
      </c>
      <c r="AC177" s="71" t="str">
        <f aca="false">IF(W177="ALI",IF(OR(AND(OR(Z177=1,Z177=0),X177&gt;0,X177&lt;20),AND(OR(Z177=1,Z177=0),X177&gt;19,X177&lt;51),AND(Z177&gt;1,Z177&lt;6,X177&gt;0,X177&lt;20)),"Simples",IF(OR(AND(OR(Z177=1,Z177=0),X177&gt;50),AND(Z177&gt;1,Z177&lt;6,X177&gt;19,X177&lt;51),AND(Z177&gt;5,X177&gt;0,X177&lt;20)),"Médio",IF(OR(AND(Z177&gt;1,Z177&lt;6,X177&gt;50),AND(Z177&gt;5,X177&gt;19,X177&lt;51),AND(Z177&gt;5,X177&gt;50)),"Complexo",""))), IF(W177="AIE",IF(OR(AND(OR(Z177=1, Z177=0),X177&gt;0,X177&lt;20),AND(OR(Z177=1, Z177=0),X177&gt;19,X177&lt;51),AND(Z177&gt;1,Z177&lt;6,X177&gt;0,X177&lt;20)),"Simples",IF(OR(AND(OR(Z177=1, Z177=0),X177&gt;50),AND(Z177&gt;1,Z177&lt;6,X177&gt;19,X177&lt;51),AND(Z177&gt;5,X177&gt;0,X177&lt;20)),"Médio",IF(OR(AND(Z177&gt;1,Z177&lt;6,X177&gt;50),AND(Z177&gt;5,X177&gt;19,X177&lt;51),AND(Z177&gt;5,X177&gt;50)),"Complexo",""))),""))</f>
        <v/>
      </c>
      <c r="AD177" s="77" t="str">
        <f aca="false">IF(AB177="",AC177,IF(AC177="",AB177,""))</f>
        <v/>
      </c>
      <c r="AE177" s="78" t="n">
        <f aca="false">IF(AND(OR(W177="EE",W177="CE"),AD177="Simples"),3, IF(AND(OR(W177="EE",W177="CE"),AD177="Médio"),4, IF(AND(OR(W177="EE",W177="CE"),AD177="Complexo"),6, IF(AND(W177="SE",AD177="Simples"),4, IF(AND(W177="SE",AD177="Médio"),5, IF(AND(W177="SE",AD177="Complexo"),7,0))))))</f>
        <v>0</v>
      </c>
      <c r="AF177" s="78" t="n">
        <f aca="false">IF(AND(W177="ALI",AC177="Simples"),7, IF(AND(W177="ALI",AC177="Médio"),10, IF(AND(W177="ALI",AC177="Complexo"),15, IF(AND(W177="AIE",AC177="Simples"),5, IF(AND(W177="AIE",AC177="Médio"),7, IF(AND(W177="AIE",AC177="Complexo"),10,0))))))</f>
        <v>0</v>
      </c>
      <c r="AG177" s="81" t="n">
        <f aca="false">IF(T177="OK",Q177,( IF(U177&lt;&gt;"Manutenção em interface",IF(U177&lt;&gt;"Desenv., Manutenção e Publicação de Páginas Estáticas",(AE177+AF177)*V177,V177),V177)))</f>
        <v>0</v>
      </c>
      <c r="AH177" s="70"/>
      <c r="AJ177" s="70"/>
      <c r="AL177" s="70"/>
      <c r="AM177" s="70" t="str">
        <f aca="false">IF(AG177=0,"",IF(AG177=Q177,"OK","Divergente"))</f>
        <v/>
      </c>
    </row>
    <row r="178" s="79" customFormat="true" ht="14" hidden="false" customHeight="false" outlineLevel="0" collapsed="false">
      <c r="A178" s="67"/>
      <c r="B178" s="68"/>
      <c r="C178" s="69" t="n">
        <f aca="false">IF(B178&lt;&gt;"",VLOOKUP(B178,'Tipo Projeto'!$A$3:$B$35,2,0),0)</f>
        <v>0</v>
      </c>
      <c r="D178" s="70"/>
      <c r="E178" s="70"/>
      <c r="F178" s="71"/>
      <c r="G178" s="70"/>
      <c r="H178" s="72"/>
      <c r="I178" s="73"/>
      <c r="J178" s="74"/>
      <c r="K178" s="75"/>
      <c r="L178" s="76" t="str">
        <f aca="false">IF(G178="EE",IF(OR(AND(OR(J178=1,J178=0),H178&gt;0,H178&lt;5),AND(OR(J178=1,J178=0),H178&gt;4,H178&lt;16),AND(J178=2,H178&gt;0,H178&lt;5)),"Simples",IF(OR(AND(OR(J178=1,J178=0),H178&gt;15),AND(J178=2,H178&gt;4,H178&lt;16),AND(J178&gt;2,H178&gt;0,H178&lt;5)),"Médio",IF(OR(AND(J178=2,H178&gt;15),AND(J178&gt;2,H178&gt;4,H178&lt;16),AND(J178&gt;2,H178&gt;15)),"Complexo",""))), IF(OR(G178="CE",G178="SE"),IF(OR(AND(OR(J178=1,J178=0),H178&gt;0,H178&lt;6),AND(OR(J178=1,J178=0),H178&gt;5,H178&lt;20),AND(J178&gt;1,J178&lt;4,H178&gt;0,H178&lt;6)),"Simples",IF(OR(AND(OR(J178=1,J178=0),H178&gt;19),AND(J178&gt;1,J178&lt;4,H178&gt;5,H178&lt;20),AND(J178&gt;3,H178&gt;0,H178&lt;6)),"Médio",IF(OR(AND(J178&gt;1,J178&lt;4,H178&gt;19),AND(J178&gt;3,H178&gt;5,H178&lt;20),AND(J178&gt;3,H178&gt;19)),"Complexo",""))),""))</f>
        <v/>
      </c>
      <c r="M178" s="71" t="str">
        <f aca="false">IF(G178="ALI",IF(OR(AND(OR(J178=1,J178=0),H178&gt;0,H178&lt;20),AND(OR(J178=1,J178=0),H178&gt;19,H178&lt;51),AND(J178&gt;1,J178&lt;6,H178&gt;0,H178&lt;20)),"Simples",IF(OR(AND(OR(J178=1,J178=0),H178&gt;50),AND(J178&gt;1,J178&lt;6,H178&gt;19,H178&lt;51),AND(J178&gt;5,H178&gt;0,H178&lt;20)),"Médio",IF(OR(AND(J178&gt;1,J178&lt;6,H178&gt;50),AND(J178&gt;5,H178&gt;19,H178&lt;51),AND(J178&gt;5,H178&gt;50)),"Complexo",""))), IF(G178="AIE",IF(OR(AND(OR(J178=1, J178=0),H178&gt;0,H178&lt;20),AND(OR(J178=1, J178=0),H178&gt;19,H178&lt;51),AND(J178&gt;1,J178&lt;6,H178&gt;0,H178&lt;20)),"Simples",IF(OR(AND(OR(J178=1, J178=0),H178&gt;50),AND(J178&gt;1,J178&lt;6,H178&gt;19,H178&lt;51),AND(J178&gt;5,H178&gt;0,H178&lt;20)),"Médio",IF(OR(AND(J178&gt;1,J178&lt;6,H178&gt;50),AND(J178&gt;5,H178&gt;19,H178&lt;51),AND(J178&gt;5,H178&gt;50)),"Complexo",""))),""))</f>
        <v/>
      </c>
      <c r="N178" s="77" t="str">
        <f aca="false">IF(L178="",M178,IF(M178="",L178,""))</f>
        <v/>
      </c>
      <c r="O178" s="78" t="n">
        <f aca="false">IF(AND(OR(G178="EE",G178="CE"),N178="Simples"),3, IF(AND(OR(G178="EE",G178="CE"),N178="Médio"),4, IF(AND(OR(G178="EE",G178="CE"),N178="Complexo"),6, IF(AND(G178="SE",N178="Simples"),4, IF(AND(G178="SE",N178="Médio"),5, IF(AND(G178="SE",N178="Complexo"),7,0))))))</f>
        <v>0</v>
      </c>
      <c r="P178" s="78" t="n">
        <f aca="false">IF(AND(G178="ALI",M178="Simples"),7, IF(AND(G178="ALI",M178="Médio"),10, IF(AND(G178="ALI",M178="Complexo"),15, IF(AND(G178="AIE",M178="Simples"),5, IF(AND(G178="AIE",M178="Médio"),7, IF(AND(G178="AIE",M178="Complexo"),10,0))))))</f>
        <v>0</v>
      </c>
      <c r="Q178" s="77" t="n">
        <f aca="false">IF(B178&lt;&gt;"Manutenção em interface",IF(B178&lt;&gt;"Desenv., Manutenção e Publicação de Páginas Estáticas",(O178+P178)*C178,C178),C178)</f>
        <v>0</v>
      </c>
      <c r="R178" s="70"/>
      <c r="T178" s="80"/>
      <c r="U178" s="68"/>
      <c r="V178" s="69" t="n">
        <f aca="false">IF(U178&lt;&gt;"",VLOOKUP(U178,'Tipo Projeto'!$A$3:$B$35,2,0),0)</f>
        <v>0</v>
      </c>
      <c r="W178" s="70"/>
      <c r="X178" s="72"/>
      <c r="Y178" s="73"/>
      <c r="Z178" s="74"/>
      <c r="AA178" s="75"/>
      <c r="AB178" s="76" t="str">
        <f aca="false">IF(W178="EE",IF(OR(AND(OR(Z178=1,Z178=0),X178&gt;0,X178&lt;5),AND(OR(Z178=1,Z178=0),X178&gt;4,X178&lt;16),AND(Z178=2,X178&gt;0,X178&lt;5)),"Simples",IF(OR(AND(OR(Z178=1,Z178=0),X178&gt;15),AND(Z178=2,X178&gt;4,X178&lt;16),AND(Z178&gt;2,X178&gt;0,X178&lt;5)),"Médio",IF(OR(AND(Z178=2,X178&gt;15),AND(Z178&gt;2,X178&gt;4,X178&lt;16),AND(Z178&gt;2,X178&gt;15)),"Complexo",""))), IF(OR(W178="CE",W178="SE"),IF(OR(AND(OR(Z178=1,Z178=0),X178&gt;0,X178&lt;6),AND(OR(Z178=1,Z178=0),X178&gt;5,X178&lt;20),AND(Z178&gt;1,Z178&lt;4,X178&gt;0,X178&lt;6)),"Simples",IF(OR(AND(OR(Z178=1,Z178=0),X178&gt;19),AND(Z178&gt;1,Z178&lt;4,X178&gt;5,X178&lt;20),AND(Z178&gt;3,X178&gt;0,X178&lt;6)),"Médio",IF(OR(AND(Z178&gt;1,Z178&lt;4,X178&gt;19),AND(Z178&gt;3,X178&gt;5,X178&lt;20),AND(Z178&gt;3,X178&gt;19)),"Complexo",""))),""))</f>
        <v/>
      </c>
      <c r="AC178" s="71" t="str">
        <f aca="false">IF(W178="ALI",IF(OR(AND(OR(Z178=1,Z178=0),X178&gt;0,X178&lt;20),AND(OR(Z178=1,Z178=0),X178&gt;19,X178&lt;51),AND(Z178&gt;1,Z178&lt;6,X178&gt;0,X178&lt;20)),"Simples",IF(OR(AND(OR(Z178=1,Z178=0),X178&gt;50),AND(Z178&gt;1,Z178&lt;6,X178&gt;19,X178&lt;51),AND(Z178&gt;5,X178&gt;0,X178&lt;20)),"Médio",IF(OR(AND(Z178&gt;1,Z178&lt;6,X178&gt;50),AND(Z178&gt;5,X178&gt;19,X178&lt;51),AND(Z178&gt;5,X178&gt;50)),"Complexo",""))), IF(W178="AIE",IF(OR(AND(OR(Z178=1, Z178=0),X178&gt;0,X178&lt;20),AND(OR(Z178=1, Z178=0),X178&gt;19,X178&lt;51),AND(Z178&gt;1,Z178&lt;6,X178&gt;0,X178&lt;20)),"Simples",IF(OR(AND(OR(Z178=1, Z178=0),X178&gt;50),AND(Z178&gt;1,Z178&lt;6,X178&gt;19,X178&lt;51),AND(Z178&gt;5,X178&gt;0,X178&lt;20)),"Médio",IF(OR(AND(Z178&gt;1,Z178&lt;6,X178&gt;50),AND(Z178&gt;5,X178&gt;19,X178&lt;51),AND(Z178&gt;5,X178&gt;50)),"Complexo",""))),""))</f>
        <v/>
      </c>
      <c r="AD178" s="77" t="str">
        <f aca="false">IF(AB178="",AC178,IF(AC178="",AB178,""))</f>
        <v/>
      </c>
      <c r="AE178" s="78" t="n">
        <f aca="false">IF(AND(OR(W178="EE",W178="CE"),AD178="Simples"),3, IF(AND(OR(W178="EE",W178="CE"),AD178="Médio"),4, IF(AND(OR(W178="EE",W178="CE"),AD178="Complexo"),6, IF(AND(W178="SE",AD178="Simples"),4, IF(AND(W178="SE",AD178="Médio"),5, IF(AND(W178="SE",AD178="Complexo"),7,0))))))</f>
        <v>0</v>
      </c>
      <c r="AF178" s="78" t="n">
        <f aca="false">IF(AND(W178="ALI",AC178="Simples"),7, IF(AND(W178="ALI",AC178="Médio"),10, IF(AND(W178="ALI",AC178="Complexo"),15, IF(AND(W178="AIE",AC178="Simples"),5, IF(AND(W178="AIE",AC178="Médio"),7, IF(AND(W178="AIE",AC178="Complexo"),10,0))))))</f>
        <v>0</v>
      </c>
      <c r="AG178" s="81" t="n">
        <f aca="false">IF(T178="OK",Q178,( IF(U178&lt;&gt;"Manutenção em interface",IF(U178&lt;&gt;"Desenv., Manutenção e Publicação de Páginas Estáticas",(AE178+AF178)*V178,V178),V178)))</f>
        <v>0</v>
      </c>
      <c r="AH178" s="70"/>
      <c r="AJ178" s="70"/>
      <c r="AL178" s="70"/>
      <c r="AM178" s="70" t="str">
        <f aca="false">IF(AG178=0,"",IF(AG178=Q178,"OK","Divergente"))</f>
        <v/>
      </c>
    </row>
    <row r="179" s="79" customFormat="true" ht="14" hidden="false" customHeight="false" outlineLevel="0" collapsed="false">
      <c r="A179" s="67"/>
      <c r="B179" s="68"/>
      <c r="C179" s="69" t="n">
        <f aca="false">IF(B179&lt;&gt;"",VLOOKUP(B179,'Tipo Projeto'!$A$3:$B$35,2,0),0)</f>
        <v>0</v>
      </c>
      <c r="D179" s="70"/>
      <c r="E179" s="70"/>
      <c r="F179" s="71"/>
      <c r="G179" s="70"/>
      <c r="H179" s="72"/>
      <c r="I179" s="73"/>
      <c r="J179" s="74"/>
      <c r="K179" s="75"/>
      <c r="L179" s="76" t="str">
        <f aca="false">IF(G179="EE",IF(OR(AND(OR(J179=1,J179=0),H179&gt;0,H179&lt;5),AND(OR(J179=1,J179=0),H179&gt;4,H179&lt;16),AND(J179=2,H179&gt;0,H179&lt;5)),"Simples",IF(OR(AND(OR(J179=1,J179=0),H179&gt;15),AND(J179=2,H179&gt;4,H179&lt;16),AND(J179&gt;2,H179&gt;0,H179&lt;5)),"Médio",IF(OR(AND(J179=2,H179&gt;15),AND(J179&gt;2,H179&gt;4,H179&lt;16),AND(J179&gt;2,H179&gt;15)),"Complexo",""))), IF(OR(G179="CE",G179="SE"),IF(OR(AND(OR(J179=1,J179=0),H179&gt;0,H179&lt;6),AND(OR(J179=1,J179=0),H179&gt;5,H179&lt;20),AND(J179&gt;1,J179&lt;4,H179&gt;0,H179&lt;6)),"Simples",IF(OR(AND(OR(J179=1,J179=0),H179&gt;19),AND(J179&gt;1,J179&lt;4,H179&gt;5,H179&lt;20),AND(J179&gt;3,H179&gt;0,H179&lt;6)),"Médio",IF(OR(AND(J179&gt;1,J179&lt;4,H179&gt;19),AND(J179&gt;3,H179&gt;5,H179&lt;20),AND(J179&gt;3,H179&gt;19)),"Complexo",""))),""))</f>
        <v/>
      </c>
      <c r="M179" s="71" t="str">
        <f aca="false">IF(G179="ALI",IF(OR(AND(OR(J179=1,J179=0),H179&gt;0,H179&lt;20),AND(OR(J179=1,J179=0),H179&gt;19,H179&lt;51),AND(J179&gt;1,J179&lt;6,H179&gt;0,H179&lt;20)),"Simples",IF(OR(AND(OR(J179=1,J179=0),H179&gt;50),AND(J179&gt;1,J179&lt;6,H179&gt;19,H179&lt;51),AND(J179&gt;5,H179&gt;0,H179&lt;20)),"Médio",IF(OR(AND(J179&gt;1,J179&lt;6,H179&gt;50),AND(J179&gt;5,H179&gt;19,H179&lt;51),AND(J179&gt;5,H179&gt;50)),"Complexo",""))), IF(G179="AIE",IF(OR(AND(OR(J179=1, J179=0),H179&gt;0,H179&lt;20),AND(OR(J179=1, J179=0),H179&gt;19,H179&lt;51),AND(J179&gt;1,J179&lt;6,H179&gt;0,H179&lt;20)),"Simples",IF(OR(AND(OR(J179=1, J179=0),H179&gt;50),AND(J179&gt;1,J179&lt;6,H179&gt;19,H179&lt;51),AND(J179&gt;5,H179&gt;0,H179&lt;20)),"Médio",IF(OR(AND(J179&gt;1,J179&lt;6,H179&gt;50),AND(J179&gt;5,H179&gt;19,H179&lt;51),AND(J179&gt;5,H179&gt;50)),"Complexo",""))),""))</f>
        <v/>
      </c>
      <c r="N179" s="77" t="str">
        <f aca="false">IF(L179="",M179,IF(M179="",L179,""))</f>
        <v/>
      </c>
      <c r="O179" s="78" t="n">
        <f aca="false">IF(AND(OR(G179="EE",G179="CE"),N179="Simples"),3, IF(AND(OR(G179="EE",G179="CE"),N179="Médio"),4, IF(AND(OR(G179="EE",G179="CE"),N179="Complexo"),6, IF(AND(G179="SE",N179="Simples"),4, IF(AND(G179="SE",N179="Médio"),5, IF(AND(G179="SE",N179="Complexo"),7,0))))))</f>
        <v>0</v>
      </c>
      <c r="P179" s="78" t="n">
        <f aca="false">IF(AND(G179="ALI",M179="Simples"),7, IF(AND(G179="ALI",M179="Médio"),10, IF(AND(G179="ALI",M179="Complexo"),15, IF(AND(G179="AIE",M179="Simples"),5, IF(AND(G179="AIE",M179="Médio"),7, IF(AND(G179="AIE",M179="Complexo"),10,0))))))</f>
        <v>0</v>
      </c>
      <c r="Q179" s="77" t="n">
        <f aca="false">IF(B179&lt;&gt;"Manutenção em interface",IF(B179&lt;&gt;"Desenv., Manutenção e Publicação de Páginas Estáticas",(O179+P179)*C179,C179),C179)</f>
        <v>0</v>
      </c>
      <c r="R179" s="70"/>
      <c r="T179" s="80"/>
      <c r="U179" s="68"/>
      <c r="V179" s="69" t="n">
        <f aca="false">IF(U179&lt;&gt;"",VLOOKUP(U179,'Tipo Projeto'!$A$3:$B$35,2,0),0)</f>
        <v>0</v>
      </c>
      <c r="W179" s="70"/>
      <c r="X179" s="72"/>
      <c r="Y179" s="73"/>
      <c r="Z179" s="74"/>
      <c r="AA179" s="75"/>
      <c r="AB179" s="76" t="str">
        <f aca="false">IF(W179="EE",IF(OR(AND(OR(Z179=1,Z179=0),X179&gt;0,X179&lt;5),AND(OR(Z179=1,Z179=0),X179&gt;4,X179&lt;16),AND(Z179=2,X179&gt;0,X179&lt;5)),"Simples",IF(OR(AND(OR(Z179=1,Z179=0),X179&gt;15),AND(Z179=2,X179&gt;4,X179&lt;16),AND(Z179&gt;2,X179&gt;0,X179&lt;5)),"Médio",IF(OR(AND(Z179=2,X179&gt;15),AND(Z179&gt;2,X179&gt;4,X179&lt;16),AND(Z179&gt;2,X179&gt;15)),"Complexo",""))), IF(OR(W179="CE",W179="SE"),IF(OR(AND(OR(Z179=1,Z179=0),X179&gt;0,X179&lt;6),AND(OR(Z179=1,Z179=0),X179&gt;5,X179&lt;20),AND(Z179&gt;1,Z179&lt;4,X179&gt;0,X179&lt;6)),"Simples",IF(OR(AND(OR(Z179=1,Z179=0),X179&gt;19),AND(Z179&gt;1,Z179&lt;4,X179&gt;5,X179&lt;20),AND(Z179&gt;3,X179&gt;0,X179&lt;6)),"Médio",IF(OR(AND(Z179&gt;1,Z179&lt;4,X179&gt;19),AND(Z179&gt;3,X179&gt;5,X179&lt;20),AND(Z179&gt;3,X179&gt;19)),"Complexo",""))),""))</f>
        <v/>
      </c>
      <c r="AC179" s="71" t="str">
        <f aca="false">IF(W179="ALI",IF(OR(AND(OR(Z179=1,Z179=0),X179&gt;0,X179&lt;20),AND(OR(Z179=1,Z179=0),X179&gt;19,X179&lt;51),AND(Z179&gt;1,Z179&lt;6,X179&gt;0,X179&lt;20)),"Simples",IF(OR(AND(OR(Z179=1,Z179=0),X179&gt;50),AND(Z179&gt;1,Z179&lt;6,X179&gt;19,X179&lt;51),AND(Z179&gt;5,X179&gt;0,X179&lt;20)),"Médio",IF(OR(AND(Z179&gt;1,Z179&lt;6,X179&gt;50),AND(Z179&gt;5,X179&gt;19,X179&lt;51),AND(Z179&gt;5,X179&gt;50)),"Complexo",""))), IF(W179="AIE",IF(OR(AND(OR(Z179=1, Z179=0),X179&gt;0,X179&lt;20),AND(OR(Z179=1, Z179=0),X179&gt;19,X179&lt;51),AND(Z179&gt;1,Z179&lt;6,X179&gt;0,X179&lt;20)),"Simples",IF(OR(AND(OR(Z179=1, Z179=0),X179&gt;50),AND(Z179&gt;1,Z179&lt;6,X179&gt;19,X179&lt;51),AND(Z179&gt;5,X179&gt;0,X179&lt;20)),"Médio",IF(OR(AND(Z179&gt;1,Z179&lt;6,X179&gt;50),AND(Z179&gt;5,X179&gt;19,X179&lt;51),AND(Z179&gt;5,X179&gt;50)),"Complexo",""))),""))</f>
        <v/>
      </c>
      <c r="AD179" s="77" t="str">
        <f aca="false">IF(AB179="",AC179,IF(AC179="",AB179,""))</f>
        <v/>
      </c>
      <c r="AE179" s="78" t="n">
        <f aca="false">IF(AND(OR(W179="EE",W179="CE"),AD179="Simples"),3, IF(AND(OR(W179="EE",W179="CE"),AD179="Médio"),4, IF(AND(OR(W179="EE",W179="CE"),AD179="Complexo"),6, IF(AND(W179="SE",AD179="Simples"),4, IF(AND(W179="SE",AD179="Médio"),5, IF(AND(W179="SE",AD179="Complexo"),7,0))))))</f>
        <v>0</v>
      </c>
      <c r="AF179" s="78" t="n">
        <f aca="false">IF(AND(W179="ALI",AC179="Simples"),7, IF(AND(W179="ALI",AC179="Médio"),10, IF(AND(W179="ALI",AC179="Complexo"),15, IF(AND(W179="AIE",AC179="Simples"),5, IF(AND(W179="AIE",AC179="Médio"),7, IF(AND(W179="AIE",AC179="Complexo"),10,0))))))</f>
        <v>0</v>
      </c>
      <c r="AG179" s="81" t="n">
        <f aca="false">IF(T179="OK",Q179,( IF(U179&lt;&gt;"Manutenção em interface",IF(U179&lt;&gt;"Desenv., Manutenção e Publicação de Páginas Estáticas",(AE179+AF179)*V179,V179),V179)))</f>
        <v>0</v>
      </c>
      <c r="AH179" s="70"/>
      <c r="AJ179" s="70"/>
      <c r="AL179" s="70"/>
      <c r="AM179" s="70" t="str">
        <f aca="false">IF(AG179=0,"",IF(AG179=Q179,"OK","Divergente"))</f>
        <v/>
      </c>
    </row>
    <row r="180" s="79" customFormat="true" ht="14" hidden="false" customHeight="false" outlineLevel="0" collapsed="false">
      <c r="A180" s="67"/>
      <c r="B180" s="68"/>
      <c r="C180" s="69" t="n">
        <f aca="false">IF(B180&lt;&gt;"",VLOOKUP(B180,'Tipo Projeto'!$A$3:$B$35,2,0),0)</f>
        <v>0</v>
      </c>
      <c r="D180" s="70"/>
      <c r="E180" s="70"/>
      <c r="F180" s="71"/>
      <c r="G180" s="70"/>
      <c r="H180" s="72"/>
      <c r="I180" s="73"/>
      <c r="J180" s="74"/>
      <c r="K180" s="75"/>
      <c r="L180" s="76" t="str">
        <f aca="false">IF(G180="EE",IF(OR(AND(OR(J180=1,J180=0),H180&gt;0,H180&lt;5),AND(OR(J180=1,J180=0),H180&gt;4,H180&lt;16),AND(J180=2,H180&gt;0,H180&lt;5)),"Simples",IF(OR(AND(OR(J180=1,J180=0),H180&gt;15),AND(J180=2,H180&gt;4,H180&lt;16),AND(J180&gt;2,H180&gt;0,H180&lt;5)),"Médio",IF(OR(AND(J180=2,H180&gt;15),AND(J180&gt;2,H180&gt;4,H180&lt;16),AND(J180&gt;2,H180&gt;15)),"Complexo",""))), IF(OR(G180="CE",G180="SE"),IF(OR(AND(OR(J180=1,J180=0),H180&gt;0,H180&lt;6),AND(OR(J180=1,J180=0),H180&gt;5,H180&lt;20),AND(J180&gt;1,J180&lt;4,H180&gt;0,H180&lt;6)),"Simples",IF(OR(AND(OR(J180=1,J180=0),H180&gt;19),AND(J180&gt;1,J180&lt;4,H180&gt;5,H180&lt;20),AND(J180&gt;3,H180&gt;0,H180&lt;6)),"Médio",IF(OR(AND(J180&gt;1,J180&lt;4,H180&gt;19),AND(J180&gt;3,H180&gt;5,H180&lt;20),AND(J180&gt;3,H180&gt;19)),"Complexo",""))),""))</f>
        <v/>
      </c>
      <c r="M180" s="71" t="str">
        <f aca="false">IF(G180="ALI",IF(OR(AND(OR(J180=1,J180=0),H180&gt;0,H180&lt;20),AND(OR(J180=1,J180=0),H180&gt;19,H180&lt;51),AND(J180&gt;1,J180&lt;6,H180&gt;0,H180&lt;20)),"Simples",IF(OR(AND(OR(J180=1,J180=0),H180&gt;50),AND(J180&gt;1,J180&lt;6,H180&gt;19,H180&lt;51),AND(J180&gt;5,H180&gt;0,H180&lt;20)),"Médio",IF(OR(AND(J180&gt;1,J180&lt;6,H180&gt;50),AND(J180&gt;5,H180&gt;19,H180&lt;51),AND(J180&gt;5,H180&gt;50)),"Complexo",""))), IF(G180="AIE",IF(OR(AND(OR(J180=1, J180=0),H180&gt;0,H180&lt;20),AND(OR(J180=1, J180=0),H180&gt;19,H180&lt;51),AND(J180&gt;1,J180&lt;6,H180&gt;0,H180&lt;20)),"Simples",IF(OR(AND(OR(J180=1, J180=0),H180&gt;50),AND(J180&gt;1,J180&lt;6,H180&gt;19,H180&lt;51),AND(J180&gt;5,H180&gt;0,H180&lt;20)),"Médio",IF(OR(AND(J180&gt;1,J180&lt;6,H180&gt;50),AND(J180&gt;5,H180&gt;19,H180&lt;51),AND(J180&gt;5,H180&gt;50)),"Complexo",""))),""))</f>
        <v/>
      </c>
      <c r="N180" s="77" t="str">
        <f aca="false">IF(L180="",M180,IF(M180="",L180,""))</f>
        <v/>
      </c>
      <c r="O180" s="78" t="n">
        <f aca="false">IF(AND(OR(G180="EE",G180="CE"),N180="Simples"),3, IF(AND(OR(G180="EE",G180="CE"),N180="Médio"),4, IF(AND(OR(G180="EE",G180="CE"),N180="Complexo"),6, IF(AND(G180="SE",N180="Simples"),4, IF(AND(G180="SE",N180="Médio"),5, IF(AND(G180="SE",N180="Complexo"),7,0))))))</f>
        <v>0</v>
      </c>
      <c r="P180" s="78" t="n">
        <f aca="false">IF(AND(G180="ALI",M180="Simples"),7, IF(AND(G180="ALI",M180="Médio"),10, IF(AND(G180="ALI",M180="Complexo"),15, IF(AND(G180="AIE",M180="Simples"),5, IF(AND(G180="AIE",M180="Médio"),7, IF(AND(G180="AIE",M180="Complexo"),10,0))))))</f>
        <v>0</v>
      </c>
      <c r="Q180" s="77" t="n">
        <f aca="false">IF(B180&lt;&gt;"Manutenção em interface",IF(B180&lt;&gt;"Desenv., Manutenção e Publicação de Páginas Estáticas",(O180+P180)*C180,C180),C180)</f>
        <v>0</v>
      </c>
      <c r="R180" s="70"/>
      <c r="T180" s="80"/>
      <c r="U180" s="68"/>
      <c r="V180" s="69" t="n">
        <f aca="false">IF(U180&lt;&gt;"",VLOOKUP(U180,'Tipo Projeto'!$A$3:$B$35,2,0),0)</f>
        <v>0</v>
      </c>
      <c r="W180" s="70"/>
      <c r="X180" s="72"/>
      <c r="Y180" s="73"/>
      <c r="Z180" s="74"/>
      <c r="AA180" s="75"/>
      <c r="AB180" s="76" t="str">
        <f aca="false">IF(W180="EE",IF(OR(AND(OR(Z180=1,Z180=0),X180&gt;0,X180&lt;5),AND(OR(Z180=1,Z180=0),X180&gt;4,X180&lt;16),AND(Z180=2,X180&gt;0,X180&lt;5)),"Simples",IF(OR(AND(OR(Z180=1,Z180=0),X180&gt;15),AND(Z180=2,X180&gt;4,X180&lt;16),AND(Z180&gt;2,X180&gt;0,X180&lt;5)),"Médio",IF(OR(AND(Z180=2,X180&gt;15),AND(Z180&gt;2,X180&gt;4,X180&lt;16),AND(Z180&gt;2,X180&gt;15)),"Complexo",""))), IF(OR(W180="CE",W180="SE"),IF(OR(AND(OR(Z180=1,Z180=0),X180&gt;0,X180&lt;6),AND(OR(Z180=1,Z180=0),X180&gt;5,X180&lt;20),AND(Z180&gt;1,Z180&lt;4,X180&gt;0,X180&lt;6)),"Simples",IF(OR(AND(OR(Z180=1,Z180=0),X180&gt;19),AND(Z180&gt;1,Z180&lt;4,X180&gt;5,X180&lt;20),AND(Z180&gt;3,X180&gt;0,X180&lt;6)),"Médio",IF(OR(AND(Z180&gt;1,Z180&lt;4,X180&gt;19),AND(Z180&gt;3,X180&gt;5,X180&lt;20),AND(Z180&gt;3,X180&gt;19)),"Complexo",""))),""))</f>
        <v/>
      </c>
      <c r="AC180" s="71" t="str">
        <f aca="false">IF(W180="ALI",IF(OR(AND(OR(Z180=1,Z180=0),X180&gt;0,X180&lt;20),AND(OR(Z180=1,Z180=0),X180&gt;19,X180&lt;51),AND(Z180&gt;1,Z180&lt;6,X180&gt;0,X180&lt;20)),"Simples",IF(OR(AND(OR(Z180=1,Z180=0),X180&gt;50),AND(Z180&gt;1,Z180&lt;6,X180&gt;19,X180&lt;51),AND(Z180&gt;5,X180&gt;0,X180&lt;20)),"Médio",IF(OR(AND(Z180&gt;1,Z180&lt;6,X180&gt;50),AND(Z180&gt;5,X180&gt;19,X180&lt;51),AND(Z180&gt;5,X180&gt;50)),"Complexo",""))), IF(W180="AIE",IF(OR(AND(OR(Z180=1, Z180=0),X180&gt;0,X180&lt;20),AND(OR(Z180=1, Z180=0),X180&gt;19,X180&lt;51),AND(Z180&gt;1,Z180&lt;6,X180&gt;0,X180&lt;20)),"Simples",IF(OR(AND(OR(Z180=1, Z180=0),X180&gt;50),AND(Z180&gt;1,Z180&lt;6,X180&gt;19,X180&lt;51),AND(Z180&gt;5,X180&gt;0,X180&lt;20)),"Médio",IF(OR(AND(Z180&gt;1,Z180&lt;6,X180&gt;50),AND(Z180&gt;5,X180&gt;19,X180&lt;51),AND(Z180&gt;5,X180&gt;50)),"Complexo",""))),""))</f>
        <v/>
      </c>
      <c r="AD180" s="77" t="str">
        <f aca="false">IF(AB180="",AC180,IF(AC180="",AB180,""))</f>
        <v/>
      </c>
      <c r="AE180" s="78" t="n">
        <f aca="false">IF(AND(OR(W180="EE",W180="CE"),AD180="Simples"),3, IF(AND(OR(W180="EE",W180="CE"),AD180="Médio"),4, IF(AND(OR(W180="EE",W180="CE"),AD180="Complexo"),6, IF(AND(W180="SE",AD180="Simples"),4, IF(AND(W180="SE",AD180="Médio"),5, IF(AND(W180="SE",AD180="Complexo"),7,0))))))</f>
        <v>0</v>
      </c>
      <c r="AF180" s="78" t="n">
        <f aca="false">IF(AND(W180="ALI",AC180="Simples"),7, IF(AND(W180="ALI",AC180="Médio"),10, IF(AND(W180="ALI",AC180="Complexo"),15, IF(AND(W180="AIE",AC180="Simples"),5, IF(AND(W180="AIE",AC180="Médio"),7, IF(AND(W180="AIE",AC180="Complexo"),10,0))))))</f>
        <v>0</v>
      </c>
      <c r="AG180" s="81" t="n">
        <f aca="false">IF(T180="OK",Q180,( IF(U180&lt;&gt;"Manutenção em interface",IF(U180&lt;&gt;"Desenv., Manutenção e Publicação de Páginas Estáticas",(AE180+AF180)*V180,V180),V180)))</f>
        <v>0</v>
      </c>
      <c r="AH180" s="70"/>
      <c r="AJ180" s="70"/>
      <c r="AL180" s="70"/>
      <c r="AM180" s="70" t="str">
        <f aca="false">IF(AG180=0,"",IF(AG180=Q180,"OK","Divergente"))</f>
        <v/>
      </c>
    </row>
    <row r="181" s="79" customFormat="true" ht="14" hidden="false" customHeight="false" outlineLevel="0" collapsed="false">
      <c r="A181" s="67"/>
      <c r="B181" s="68"/>
      <c r="C181" s="69" t="n">
        <f aca="false">IF(B181&lt;&gt;"",VLOOKUP(B181,'Tipo Projeto'!$A$3:$B$35,2,0),0)</f>
        <v>0</v>
      </c>
      <c r="D181" s="70"/>
      <c r="E181" s="70"/>
      <c r="F181" s="71"/>
      <c r="G181" s="70"/>
      <c r="H181" s="72"/>
      <c r="I181" s="73"/>
      <c r="J181" s="74"/>
      <c r="K181" s="75"/>
      <c r="L181" s="76" t="str">
        <f aca="false">IF(G181="EE",IF(OR(AND(OR(J181=1,J181=0),H181&gt;0,H181&lt;5),AND(OR(J181=1,J181=0),H181&gt;4,H181&lt;16),AND(J181=2,H181&gt;0,H181&lt;5)),"Simples",IF(OR(AND(OR(J181=1,J181=0),H181&gt;15),AND(J181=2,H181&gt;4,H181&lt;16),AND(J181&gt;2,H181&gt;0,H181&lt;5)),"Médio",IF(OR(AND(J181=2,H181&gt;15),AND(J181&gt;2,H181&gt;4,H181&lt;16),AND(J181&gt;2,H181&gt;15)),"Complexo",""))), IF(OR(G181="CE",G181="SE"),IF(OR(AND(OR(J181=1,J181=0),H181&gt;0,H181&lt;6),AND(OR(J181=1,J181=0),H181&gt;5,H181&lt;20),AND(J181&gt;1,J181&lt;4,H181&gt;0,H181&lt;6)),"Simples",IF(OR(AND(OR(J181=1,J181=0),H181&gt;19),AND(J181&gt;1,J181&lt;4,H181&gt;5,H181&lt;20),AND(J181&gt;3,H181&gt;0,H181&lt;6)),"Médio",IF(OR(AND(J181&gt;1,J181&lt;4,H181&gt;19),AND(J181&gt;3,H181&gt;5,H181&lt;20),AND(J181&gt;3,H181&gt;19)),"Complexo",""))),""))</f>
        <v/>
      </c>
      <c r="M181" s="71" t="str">
        <f aca="false">IF(G181="ALI",IF(OR(AND(OR(J181=1,J181=0),H181&gt;0,H181&lt;20),AND(OR(J181=1,J181=0),H181&gt;19,H181&lt;51),AND(J181&gt;1,J181&lt;6,H181&gt;0,H181&lt;20)),"Simples",IF(OR(AND(OR(J181=1,J181=0),H181&gt;50),AND(J181&gt;1,J181&lt;6,H181&gt;19,H181&lt;51),AND(J181&gt;5,H181&gt;0,H181&lt;20)),"Médio",IF(OR(AND(J181&gt;1,J181&lt;6,H181&gt;50),AND(J181&gt;5,H181&gt;19,H181&lt;51),AND(J181&gt;5,H181&gt;50)),"Complexo",""))), IF(G181="AIE",IF(OR(AND(OR(J181=1, J181=0),H181&gt;0,H181&lt;20),AND(OR(J181=1, J181=0),H181&gt;19,H181&lt;51),AND(J181&gt;1,J181&lt;6,H181&gt;0,H181&lt;20)),"Simples",IF(OR(AND(OR(J181=1, J181=0),H181&gt;50),AND(J181&gt;1,J181&lt;6,H181&gt;19,H181&lt;51),AND(J181&gt;5,H181&gt;0,H181&lt;20)),"Médio",IF(OR(AND(J181&gt;1,J181&lt;6,H181&gt;50),AND(J181&gt;5,H181&gt;19,H181&lt;51),AND(J181&gt;5,H181&gt;50)),"Complexo",""))),""))</f>
        <v/>
      </c>
      <c r="N181" s="77" t="str">
        <f aca="false">IF(L181="",M181,IF(M181="",L181,""))</f>
        <v/>
      </c>
      <c r="O181" s="78" t="n">
        <f aca="false">IF(AND(OR(G181="EE",G181="CE"),N181="Simples"),3, IF(AND(OR(G181="EE",G181="CE"),N181="Médio"),4, IF(AND(OR(G181="EE",G181="CE"),N181="Complexo"),6, IF(AND(G181="SE",N181="Simples"),4, IF(AND(G181="SE",N181="Médio"),5, IF(AND(G181="SE",N181="Complexo"),7,0))))))</f>
        <v>0</v>
      </c>
      <c r="P181" s="78" t="n">
        <f aca="false">IF(AND(G181="ALI",M181="Simples"),7, IF(AND(G181="ALI",M181="Médio"),10, IF(AND(G181="ALI",M181="Complexo"),15, IF(AND(G181="AIE",M181="Simples"),5, IF(AND(G181="AIE",M181="Médio"),7, IF(AND(G181="AIE",M181="Complexo"),10,0))))))</f>
        <v>0</v>
      </c>
      <c r="Q181" s="77" t="n">
        <f aca="false">IF(B181&lt;&gt;"Manutenção em interface",IF(B181&lt;&gt;"Desenv., Manutenção e Publicação de Páginas Estáticas",(O181+P181)*C181,C181),C181)</f>
        <v>0</v>
      </c>
      <c r="R181" s="70"/>
      <c r="T181" s="80"/>
      <c r="U181" s="68"/>
      <c r="V181" s="69" t="n">
        <f aca="false">IF(U181&lt;&gt;"",VLOOKUP(U181,'Tipo Projeto'!$A$3:$B$35,2,0),0)</f>
        <v>0</v>
      </c>
      <c r="W181" s="70"/>
      <c r="X181" s="72"/>
      <c r="Y181" s="73"/>
      <c r="Z181" s="74"/>
      <c r="AA181" s="75"/>
      <c r="AB181" s="76" t="str">
        <f aca="false">IF(W181="EE",IF(OR(AND(OR(Z181=1,Z181=0),X181&gt;0,X181&lt;5),AND(OR(Z181=1,Z181=0),X181&gt;4,X181&lt;16),AND(Z181=2,X181&gt;0,X181&lt;5)),"Simples",IF(OR(AND(OR(Z181=1,Z181=0),X181&gt;15),AND(Z181=2,X181&gt;4,X181&lt;16),AND(Z181&gt;2,X181&gt;0,X181&lt;5)),"Médio",IF(OR(AND(Z181=2,X181&gt;15),AND(Z181&gt;2,X181&gt;4,X181&lt;16),AND(Z181&gt;2,X181&gt;15)),"Complexo",""))), IF(OR(W181="CE",W181="SE"),IF(OR(AND(OR(Z181=1,Z181=0),X181&gt;0,X181&lt;6),AND(OR(Z181=1,Z181=0),X181&gt;5,X181&lt;20),AND(Z181&gt;1,Z181&lt;4,X181&gt;0,X181&lt;6)),"Simples",IF(OR(AND(OR(Z181=1,Z181=0),X181&gt;19),AND(Z181&gt;1,Z181&lt;4,X181&gt;5,X181&lt;20),AND(Z181&gt;3,X181&gt;0,X181&lt;6)),"Médio",IF(OR(AND(Z181&gt;1,Z181&lt;4,X181&gt;19),AND(Z181&gt;3,X181&gt;5,X181&lt;20),AND(Z181&gt;3,X181&gt;19)),"Complexo",""))),""))</f>
        <v/>
      </c>
      <c r="AC181" s="71" t="str">
        <f aca="false">IF(W181="ALI",IF(OR(AND(OR(Z181=1,Z181=0),X181&gt;0,X181&lt;20),AND(OR(Z181=1,Z181=0),X181&gt;19,X181&lt;51),AND(Z181&gt;1,Z181&lt;6,X181&gt;0,X181&lt;20)),"Simples",IF(OR(AND(OR(Z181=1,Z181=0),X181&gt;50),AND(Z181&gt;1,Z181&lt;6,X181&gt;19,X181&lt;51),AND(Z181&gt;5,X181&gt;0,X181&lt;20)),"Médio",IF(OR(AND(Z181&gt;1,Z181&lt;6,X181&gt;50),AND(Z181&gt;5,X181&gt;19,X181&lt;51),AND(Z181&gt;5,X181&gt;50)),"Complexo",""))), IF(W181="AIE",IF(OR(AND(OR(Z181=1, Z181=0),X181&gt;0,X181&lt;20),AND(OR(Z181=1, Z181=0),X181&gt;19,X181&lt;51),AND(Z181&gt;1,Z181&lt;6,X181&gt;0,X181&lt;20)),"Simples",IF(OR(AND(OR(Z181=1, Z181=0),X181&gt;50),AND(Z181&gt;1,Z181&lt;6,X181&gt;19,X181&lt;51),AND(Z181&gt;5,X181&gt;0,X181&lt;20)),"Médio",IF(OR(AND(Z181&gt;1,Z181&lt;6,X181&gt;50),AND(Z181&gt;5,X181&gt;19,X181&lt;51),AND(Z181&gt;5,X181&gt;50)),"Complexo",""))),""))</f>
        <v/>
      </c>
      <c r="AD181" s="77" t="str">
        <f aca="false">IF(AB181="",AC181,IF(AC181="",AB181,""))</f>
        <v/>
      </c>
      <c r="AE181" s="78" t="n">
        <f aca="false">IF(AND(OR(W181="EE",W181="CE"),AD181="Simples"),3, IF(AND(OR(W181="EE",W181="CE"),AD181="Médio"),4, IF(AND(OR(W181="EE",W181="CE"),AD181="Complexo"),6, IF(AND(W181="SE",AD181="Simples"),4, IF(AND(W181="SE",AD181="Médio"),5, IF(AND(W181="SE",AD181="Complexo"),7,0))))))</f>
        <v>0</v>
      </c>
      <c r="AF181" s="78" t="n">
        <f aca="false">IF(AND(W181="ALI",AC181="Simples"),7, IF(AND(W181="ALI",AC181="Médio"),10, IF(AND(W181="ALI",AC181="Complexo"),15, IF(AND(W181="AIE",AC181="Simples"),5, IF(AND(W181="AIE",AC181="Médio"),7, IF(AND(W181="AIE",AC181="Complexo"),10,0))))))</f>
        <v>0</v>
      </c>
      <c r="AG181" s="81" t="n">
        <f aca="false">IF(T181="OK",Q181,( IF(U181&lt;&gt;"Manutenção em interface",IF(U181&lt;&gt;"Desenv., Manutenção e Publicação de Páginas Estáticas",(AE181+AF181)*V181,V181),V181)))</f>
        <v>0</v>
      </c>
      <c r="AH181" s="70"/>
      <c r="AJ181" s="70"/>
      <c r="AL181" s="70"/>
      <c r="AM181" s="70" t="str">
        <f aca="false">IF(AG181=0,"",IF(AG181=Q181,"OK","Divergente"))</f>
        <v/>
      </c>
    </row>
    <row r="182" s="79" customFormat="true" ht="14" hidden="false" customHeight="false" outlineLevel="0" collapsed="false">
      <c r="A182" s="67"/>
      <c r="B182" s="68"/>
      <c r="C182" s="69" t="n">
        <f aca="false">IF(B182&lt;&gt;"",VLOOKUP(B182,'Tipo Projeto'!$A$3:$B$35,2,0),0)</f>
        <v>0</v>
      </c>
      <c r="D182" s="70"/>
      <c r="E182" s="70"/>
      <c r="F182" s="71"/>
      <c r="G182" s="70"/>
      <c r="H182" s="72"/>
      <c r="I182" s="73"/>
      <c r="J182" s="74"/>
      <c r="K182" s="75"/>
      <c r="L182" s="76" t="str">
        <f aca="false">IF(G182="EE",IF(OR(AND(OR(J182=1,J182=0),H182&gt;0,H182&lt;5),AND(OR(J182=1,J182=0),H182&gt;4,H182&lt;16),AND(J182=2,H182&gt;0,H182&lt;5)),"Simples",IF(OR(AND(OR(J182=1,J182=0),H182&gt;15),AND(J182=2,H182&gt;4,H182&lt;16),AND(J182&gt;2,H182&gt;0,H182&lt;5)),"Médio",IF(OR(AND(J182=2,H182&gt;15),AND(J182&gt;2,H182&gt;4,H182&lt;16),AND(J182&gt;2,H182&gt;15)),"Complexo",""))), IF(OR(G182="CE",G182="SE"),IF(OR(AND(OR(J182=1,J182=0),H182&gt;0,H182&lt;6),AND(OR(J182=1,J182=0),H182&gt;5,H182&lt;20),AND(J182&gt;1,J182&lt;4,H182&gt;0,H182&lt;6)),"Simples",IF(OR(AND(OR(J182=1,J182=0),H182&gt;19),AND(J182&gt;1,J182&lt;4,H182&gt;5,H182&lt;20),AND(J182&gt;3,H182&gt;0,H182&lt;6)),"Médio",IF(OR(AND(J182&gt;1,J182&lt;4,H182&gt;19),AND(J182&gt;3,H182&gt;5,H182&lt;20),AND(J182&gt;3,H182&gt;19)),"Complexo",""))),""))</f>
        <v/>
      </c>
      <c r="M182" s="71" t="str">
        <f aca="false">IF(G182="ALI",IF(OR(AND(OR(J182=1,J182=0),H182&gt;0,H182&lt;20),AND(OR(J182=1,J182=0),H182&gt;19,H182&lt;51),AND(J182&gt;1,J182&lt;6,H182&gt;0,H182&lt;20)),"Simples",IF(OR(AND(OR(J182=1,J182=0),H182&gt;50),AND(J182&gt;1,J182&lt;6,H182&gt;19,H182&lt;51),AND(J182&gt;5,H182&gt;0,H182&lt;20)),"Médio",IF(OR(AND(J182&gt;1,J182&lt;6,H182&gt;50),AND(J182&gt;5,H182&gt;19,H182&lt;51),AND(J182&gt;5,H182&gt;50)),"Complexo",""))), IF(G182="AIE",IF(OR(AND(OR(J182=1, J182=0),H182&gt;0,H182&lt;20),AND(OR(J182=1, J182=0),H182&gt;19,H182&lt;51),AND(J182&gt;1,J182&lt;6,H182&gt;0,H182&lt;20)),"Simples",IF(OR(AND(OR(J182=1, J182=0),H182&gt;50),AND(J182&gt;1,J182&lt;6,H182&gt;19,H182&lt;51),AND(J182&gt;5,H182&gt;0,H182&lt;20)),"Médio",IF(OR(AND(J182&gt;1,J182&lt;6,H182&gt;50),AND(J182&gt;5,H182&gt;19,H182&lt;51),AND(J182&gt;5,H182&gt;50)),"Complexo",""))),""))</f>
        <v/>
      </c>
      <c r="N182" s="77" t="str">
        <f aca="false">IF(L182="",M182,IF(M182="",L182,""))</f>
        <v/>
      </c>
      <c r="O182" s="78" t="n">
        <f aca="false">IF(AND(OR(G182="EE",G182="CE"),N182="Simples"),3, IF(AND(OR(G182="EE",G182="CE"),N182="Médio"),4, IF(AND(OR(G182="EE",G182="CE"),N182="Complexo"),6, IF(AND(G182="SE",N182="Simples"),4, IF(AND(G182="SE",N182="Médio"),5, IF(AND(G182="SE",N182="Complexo"),7,0))))))</f>
        <v>0</v>
      </c>
      <c r="P182" s="78" t="n">
        <f aca="false">IF(AND(G182="ALI",M182="Simples"),7, IF(AND(G182="ALI",M182="Médio"),10, IF(AND(G182="ALI",M182="Complexo"),15, IF(AND(G182="AIE",M182="Simples"),5, IF(AND(G182="AIE",M182="Médio"),7, IF(AND(G182="AIE",M182="Complexo"),10,0))))))</f>
        <v>0</v>
      </c>
      <c r="Q182" s="77" t="n">
        <f aca="false">IF(B182&lt;&gt;"Manutenção em interface",IF(B182&lt;&gt;"Desenv., Manutenção e Publicação de Páginas Estáticas",(O182+P182)*C182,C182),C182)</f>
        <v>0</v>
      </c>
      <c r="R182" s="70"/>
      <c r="T182" s="80"/>
      <c r="U182" s="68"/>
      <c r="V182" s="69" t="n">
        <f aca="false">IF(U182&lt;&gt;"",VLOOKUP(U182,'Tipo Projeto'!$A$3:$B$35,2,0),0)</f>
        <v>0</v>
      </c>
      <c r="W182" s="70"/>
      <c r="X182" s="72"/>
      <c r="Y182" s="73"/>
      <c r="Z182" s="74"/>
      <c r="AA182" s="75"/>
      <c r="AB182" s="76" t="str">
        <f aca="false">IF(W182="EE",IF(OR(AND(OR(Z182=1,Z182=0),X182&gt;0,X182&lt;5),AND(OR(Z182=1,Z182=0),X182&gt;4,X182&lt;16),AND(Z182=2,X182&gt;0,X182&lt;5)),"Simples",IF(OR(AND(OR(Z182=1,Z182=0),X182&gt;15),AND(Z182=2,X182&gt;4,X182&lt;16),AND(Z182&gt;2,X182&gt;0,X182&lt;5)),"Médio",IF(OR(AND(Z182=2,X182&gt;15),AND(Z182&gt;2,X182&gt;4,X182&lt;16),AND(Z182&gt;2,X182&gt;15)),"Complexo",""))), IF(OR(W182="CE",W182="SE"),IF(OR(AND(OR(Z182=1,Z182=0),X182&gt;0,X182&lt;6),AND(OR(Z182=1,Z182=0),X182&gt;5,X182&lt;20),AND(Z182&gt;1,Z182&lt;4,X182&gt;0,X182&lt;6)),"Simples",IF(OR(AND(OR(Z182=1,Z182=0),X182&gt;19),AND(Z182&gt;1,Z182&lt;4,X182&gt;5,X182&lt;20),AND(Z182&gt;3,X182&gt;0,X182&lt;6)),"Médio",IF(OR(AND(Z182&gt;1,Z182&lt;4,X182&gt;19),AND(Z182&gt;3,X182&gt;5,X182&lt;20),AND(Z182&gt;3,X182&gt;19)),"Complexo",""))),""))</f>
        <v/>
      </c>
      <c r="AC182" s="71" t="str">
        <f aca="false">IF(W182="ALI",IF(OR(AND(OR(Z182=1,Z182=0),X182&gt;0,X182&lt;20),AND(OR(Z182=1,Z182=0),X182&gt;19,X182&lt;51),AND(Z182&gt;1,Z182&lt;6,X182&gt;0,X182&lt;20)),"Simples",IF(OR(AND(OR(Z182=1,Z182=0),X182&gt;50),AND(Z182&gt;1,Z182&lt;6,X182&gt;19,X182&lt;51),AND(Z182&gt;5,X182&gt;0,X182&lt;20)),"Médio",IF(OR(AND(Z182&gt;1,Z182&lt;6,X182&gt;50),AND(Z182&gt;5,X182&gt;19,X182&lt;51),AND(Z182&gt;5,X182&gt;50)),"Complexo",""))), IF(W182="AIE",IF(OR(AND(OR(Z182=1, Z182=0),X182&gt;0,X182&lt;20),AND(OR(Z182=1, Z182=0),X182&gt;19,X182&lt;51),AND(Z182&gt;1,Z182&lt;6,X182&gt;0,X182&lt;20)),"Simples",IF(OR(AND(OR(Z182=1, Z182=0),X182&gt;50),AND(Z182&gt;1,Z182&lt;6,X182&gt;19,X182&lt;51),AND(Z182&gt;5,X182&gt;0,X182&lt;20)),"Médio",IF(OR(AND(Z182&gt;1,Z182&lt;6,X182&gt;50),AND(Z182&gt;5,X182&gt;19,X182&lt;51),AND(Z182&gt;5,X182&gt;50)),"Complexo",""))),""))</f>
        <v/>
      </c>
      <c r="AD182" s="77" t="str">
        <f aca="false">IF(AB182="",AC182,IF(AC182="",AB182,""))</f>
        <v/>
      </c>
      <c r="AE182" s="78" t="n">
        <f aca="false">IF(AND(OR(W182="EE",W182="CE"),AD182="Simples"),3, IF(AND(OR(W182="EE",W182="CE"),AD182="Médio"),4, IF(AND(OR(W182="EE",W182="CE"),AD182="Complexo"),6, IF(AND(W182="SE",AD182="Simples"),4, IF(AND(W182="SE",AD182="Médio"),5, IF(AND(W182="SE",AD182="Complexo"),7,0))))))</f>
        <v>0</v>
      </c>
      <c r="AF182" s="78" t="n">
        <f aca="false">IF(AND(W182="ALI",AC182="Simples"),7, IF(AND(W182="ALI",AC182="Médio"),10, IF(AND(W182="ALI",AC182="Complexo"),15, IF(AND(W182="AIE",AC182="Simples"),5, IF(AND(W182="AIE",AC182="Médio"),7, IF(AND(W182="AIE",AC182="Complexo"),10,0))))))</f>
        <v>0</v>
      </c>
      <c r="AG182" s="81" t="n">
        <f aca="false">IF(T182="OK",Q182,( IF(U182&lt;&gt;"Manutenção em interface",IF(U182&lt;&gt;"Desenv., Manutenção e Publicação de Páginas Estáticas",(AE182+AF182)*V182,V182),V182)))</f>
        <v>0</v>
      </c>
      <c r="AH182" s="70"/>
      <c r="AJ182" s="70"/>
      <c r="AL182" s="70"/>
      <c r="AM182" s="70" t="str">
        <f aca="false">IF(AG182=0,"",IF(AG182=Q182,"OK","Divergente"))</f>
        <v/>
      </c>
    </row>
    <row r="183" s="79" customFormat="true" ht="14" hidden="false" customHeight="false" outlineLevel="0" collapsed="false">
      <c r="A183" s="67"/>
      <c r="B183" s="68"/>
      <c r="C183" s="69" t="n">
        <f aca="false">IF(B183&lt;&gt;"",VLOOKUP(B183,'Tipo Projeto'!$A$3:$B$35,2,0),0)</f>
        <v>0</v>
      </c>
      <c r="D183" s="70"/>
      <c r="E183" s="70"/>
      <c r="F183" s="71"/>
      <c r="G183" s="70"/>
      <c r="H183" s="72"/>
      <c r="I183" s="73"/>
      <c r="J183" s="74"/>
      <c r="K183" s="75"/>
      <c r="L183" s="76" t="str">
        <f aca="false">IF(G183="EE",IF(OR(AND(OR(J183=1,J183=0),H183&gt;0,H183&lt;5),AND(OR(J183=1,J183=0),H183&gt;4,H183&lt;16),AND(J183=2,H183&gt;0,H183&lt;5)),"Simples",IF(OR(AND(OR(J183=1,J183=0),H183&gt;15),AND(J183=2,H183&gt;4,H183&lt;16),AND(J183&gt;2,H183&gt;0,H183&lt;5)),"Médio",IF(OR(AND(J183=2,H183&gt;15),AND(J183&gt;2,H183&gt;4,H183&lt;16),AND(J183&gt;2,H183&gt;15)),"Complexo",""))), IF(OR(G183="CE",G183="SE"),IF(OR(AND(OR(J183=1,J183=0),H183&gt;0,H183&lt;6),AND(OR(J183=1,J183=0),H183&gt;5,H183&lt;20),AND(J183&gt;1,J183&lt;4,H183&gt;0,H183&lt;6)),"Simples",IF(OR(AND(OR(J183=1,J183=0),H183&gt;19),AND(J183&gt;1,J183&lt;4,H183&gt;5,H183&lt;20),AND(J183&gt;3,H183&gt;0,H183&lt;6)),"Médio",IF(OR(AND(J183&gt;1,J183&lt;4,H183&gt;19),AND(J183&gt;3,H183&gt;5,H183&lt;20),AND(J183&gt;3,H183&gt;19)),"Complexo",""))),""))</f>
        <v/>
      </c>
      <c r="M183" s="71" t="str">
        <f aca="false">IF(G183="ALI",IF(OR(AND(OR(J183=1,J183=0),H183&gt;0,H183&lt;20),AND(OR(J183=1,J183=0),H183&gt;19,H183&lt;51),AND(J183&gt;1,J183&lt;6,H183&gt;0,H183&lt;20)),"Simples",IF(OR(AND(OR(J183=1,J183=0),H183&gt;50),AND(J183&gt;1,J183&lt;6,H183&gt;19,H183&lt;51),AND(J183&gt;5,H183&gt;0,H183&lt;20)),"Médio",IF(OR(AND(J183&gt;1,J183&lt;6,H183&gt;50),AND(J183&gt;5,H183&gt;19,H183&lt;51),AND(J183&gt;5,H183&gt;50)),"Complexo",""))), IF(G183="AIE",IF(OR(AND(OR(J183=1, J183=0),H183&gt;0,H183&lt;20),AND(OR(J183=1, J183=0),H183&gt;19,H183&lt;51),AND(J183&gt;1,J183&lt;6,H183&gt;0,H183&lt;20)),"Simples",IF(OR(AND(OR(J183=1, J183=0),H183&gt;50),AND(J183&gt;1,J183&lt;6,H183&gt;19,H183&lt;51),AND(J183&gt;5,H183&gt;0,H183&lt;20)),"Médio",IF(OR(AND(J183&gt;1,J183&lt;6,H183&gt;50),AND(J183&gt;5,H183&gt;19,H183&lt;51),AND(J183&gt;5,H183&gt;50)),"Complexo",""))),""))</f>
        <v/>
      </c>
      <c r="N183" s="77" t="str">
        <f aca="false">IF(L183="",M183,IF(M183="",L183,""))</f>
        <v/>
      </c>
      <c r="O183" s="78" t="n">
        <f aca="false">IF(AND(OR(G183="EE",G183="CE"),N183="Simples"),3, IF(AND(OR(G183="EE",G183="CE"),N183="Médio"),4, IF(AND(OR(G183="EE",G183="CE"),N183="Complexo"),6, IF(AND(G183="SE",N183="Simples"),4, IF(AND(G183="SE",N183="Médio"),5, IF(AND(G183="SE",N183="Complexo"),7,0))))))</f>
        <v>0</v>
      </c>
      <c r="P183" s="78" t="n">
        <f aca="false">IF(AND(G183="ALI",M183="Simples"),7, IF(AND(G183="ALI",M183="Médio"),10, IF(AND(G183="ALI",M183="Complexo"),15, IF(AND(G183="AIE",M183="Simples"),5, IF(AND(G183="AIE",M183="Médio"),7, IF(AND(G183="AIE",M183="Complexo"),10,0))))))</f>
        <v>0</v>
      </c>
      <c r="Q183" s="77" t="n">
        <f aca="false">IF(B183&lt;&gt;"Manutenção em interface",IF(B183&lt;&gt;"Desenv., Manutenção e Publicação de Páginas Estáticas",(O183+P183)*C183,C183),C183)</f>
        <v>0</v>
      </c>
      <c r="R183" s="70"/>
      <c r="T183" s="80"/>
      <c r="U183" s="68"/>
      <c r="V183" s="69" t="n">
        <f aca="false">IF(U183&lt;&gt;"",VLOOKUP(U183,'Tipo Projeto'!$A$3:$B$35,2,0),0)</f>
        <v>0</v>
      </c>
      <c r="W183" s="70"/>
      <c r="X183" s="72"/>
      <c r="Y183" s="73"/>
      <c r="Z183" s="74"/>
      <c r="AA183" s="75"/>
      <c r="AB183" s="76" t="str">
        <f aca="false">IF(W183="EE",IF(OR(AND(OR(Z183=1,Z183=0),X183&gt;0,X183&lt;5),AND(OR(Z183=1,Z183=0),X183&gt;4,X183&lt;16),AND(Z183=2,X183&gt;0,X183&lt;5)),"Simples",IF(OR(AND(OR(Z183=1,Z183=0),X183&gt;15),AND(Z183=2,X183&gt;4,X183&lt;16),AND(Z183&gt;2,X183&gt;0,X183&lt;5)),"Médio",IF(OR(AND(Z183=2,X183&gt;15),AND(Z183&gt;2,X183&gt;4,X183&lt;16),AND(Z183&gt;2,X183&gt;15)),"Complexo",""))), IF(OR(W183="CE",W183="SE"),IF(OR(AND(OR(Z183=1,Z183=0),X183&gt;0,X183&lt;6),AND(OR(Z183=1,Z183=0),X183&gt;5,X183&lt;20),AND(Z183&gt;1,Z183&lt;4,X183&gt;0,X183&lt;6)),"Simples",IF(OR(AND(OR(Z183=1,Z183=0),X183&gt;19),AND(Z183&gt;1,Z183&lt;4,X183&gt;5,X183&lt;20),AND(Z183&gt;3,X183&gt;0,X183&lt;6)),"Médio",IF(OR(AND(Z183&gt;1,Z183&lt;4,X183&gt;19),AND(Z183&gt;3,X183&gt;5,X183&lt;20),AND(Z183&gt;3,X183&gt;19)),"Complexo",""))),""))</f>
        <v/>
      </c>
      <c r="AC183" s="71" t="str">
        <f aca="false">IF(W183="ALI",IF(OR(AND(OR(Z183=1,Z183=0),X183&gt;0,X183&lt;20),AND(OR(Z183=1,Z183=0),X183&gt;19,X183&lt;51),AND(Z183&gt;1,Z183&lt;6,X183&gt;0,X183&lt;20)),"Simples",IF(OR(AND(OR(Z183=1,Z183=0),X183&gt;50),AND(Z183&gt;1,Z183&lt;6,X183&gt;19,X183&lt;51),AND(Z183&gt;5,X183&gt;0,X183&lt;20)),"Médio",IF(OR(AND(Z183&gt;1,Z183&lt;6,X183&gt;50),AND(Z183&gt;5,X183&gt;19,X183&lt;51),AND(Z183&gt;5,X183&gt;50)),"Complexo",""))), IF(W183="AIE",IF(OR(AND(OR(Z183=1, Z183=0),X183&gt;0,X183&lt;20),AND(OR(Z183=1, Z183=0),X183&gt;19,X183&lt;51),AND(Z183&gt;1,Z183&lt;6,X183&gt;0,X183&lt;20)),"Simples",IF(OR(AND(OR(Z183=1, Z183=0),X183&gt;50),AND(Z183&gt;1,Z183&lt;6,X183&gt;19,X183&lt;51),AND(Z183&gt;5,X183&gt;0,X183&lt;20)),"Médio",IF(OR(AND(Z183&gt;1,Z183&lt;6,X183&gt;50),AND(Z183&gt;5,X183&gt;19,X183&lt;51),AND(Z183&gt;5,X183&gt;50)),"Complexo",""))),""))</f>
        <v/>
      </c>
      <c r="AD183" s="77" t="str">
        <f aca="false">IF(AB183="",AC183,IF(AC183="",AB183,""))</f>
        <v/>
      </c>
      <c r="AE183" s="78" t="n">
        <f aca="false">IF(AND(OR(W183="EE",W183="CE"),AD183="Simples"),3, IF(AND(OR(W183="EE",W183="CE"),AD183="Médio"),4, IF(AND(OR(W183="EE",W183="CE"),AD183="Complexo"),6, IF(AND(W183="SE",AD183="Simples"),4, IF(AND(W183="SE",AD183="Médio"),5, IF(AND(W183="SE",AD183="Complexo"),7,0))))))</f>
        <v>0</v>
      </c>
      <c r="AF183" s="78" t="n">
        <f aca="false">IF(AND(W183="ALI",AC183="Simples"),7, IF(AND(W183="ALI",AC183="Médio"),10, IF(AND(W183="ALI",AC183="Complexo"),15, IF(AND(W183="AIE",AC183="Simples"),5, IF(AND(W183="AIE",AC183="Médio"),7, IF(AND(W183="AIE",AC183="Complexo"),10,0))))))</f>
        <v>0</v>
      </c>
      <c r="AG183" s="81" t="n">
        <f aca="false">IF(T183="OK",Q183,( IF(U183&lt;&gt;"Manutenção em interface",IF(U183&lt;&gt;"Desenv., Manutenção e Publicação de Páginas Estáticas",(AE183+AF183)*V183,V183),V183)))</f>
        <v>0</v>
      </c>
      <c r="AH183" s="70"/>
      <c r="AJ183" s="70"/>
      <c r="AL183" s="70"/>
      <c r="AM183" s="70" t="str">
        <f aca="false">IF(AG183=0,"",IF(AG183=Q183,"OK","Divergente"))</f>
        <v/>
      </c>
    </row>
    <row r="184" s="79" customFormat="true" ht="14" hidden="false" customHeight="false" outlineLevel="0" collapsed="false">
      <c r="A184" s="67"/>
      <c r="B184" s="68"/>
      <c r="C184" s="69" t="n">
        <f aca="false">IF(B184&lt;&gt;"",VLOOKUP(B184,'Tipo Projeto'!$A$3:$B$35,2,0),0)</f>
        <v>0</v>
      </c>
      <c r="D184" s="70"/>
      <c r="E184" s="70"/>
      <c r="F184" s="71"/>
      <c r="G184" s="70"/>
      <c r="H184" s="72"/>
      <c r="I184" s="73"/>
      <c r="J184" s="74"/>
      <c r="K184" s="75"/>
      <c r="L184" s="76" t="str">
        <f aca="false">IF(G184="EE",IF(OR(AND(OR(J184=1,J184=0),H184&gt;0,H184&lt;5),AND(OR(J184=1,J184=0),H184&gt;4,H184&lt;16),AND(J184=2,H184&gt;0,H184&lt;5)),"Simples",IF(OR(AND(OR(J184=1,J184=0),H184&gt;15),AND(J184=2,H184&gt;4,H184&lt;16),AND(J184&gt;2,H184&gt;0,H184&lt;5)),"Médio",IF(OR(AND(J184=2,H184&gt;15),AND(J184&gt;2,H184&gt;4,H184&lt;16),AND(J184&gt;2,H184&gt;15)),"Complexo",""))), IF(OR(G184="CE",G184="SE"),IF(OR(AND(OR(J184=1,J184=0),H184&gt;0,H184&lt;6),AND(OR(J184=1,J184=0),H184&gt;5,H184&lt;20),AND(J184&gt;1,J184&lt;4,H184&gt;0,H184&lt;6)),"Simples",IF(OR(AND(OR(J184=1,J184=0),H184&gt;19),AND(J184&gt;1,J184&lt;4,H184&gt;5,H184&lt;20),AND(J184&gt;3,H184&gt;0,H184&lt;6)),"Médio",IF(OR(AND(J184&gt;1,J184&lt;4,H184&gt;19),AND(J184&gt;3,H184&gt;5,H184&lt;20),AND(J184&gt;3,H184&gt;19)),"Complexo",""))),""))</f>
        <v/>
      </c>
      <c r="M184" s="71" t="str">
        <f aca="false">IF(G184="ALI",IF(OR(AND(OR(J184=1,J184=0),H184&gt;0,H184&lt;20),AND(OR(J184=1,J184=0),H184&gt;19,H184&lt;51),AND(J184&gt;1,J184&lt;6,H184&gt;0,H184&lt;20)),"Simples",IF(OR(AND(OR(J184=1,J184=0),H184&gt;50),AND(J184&gt;1,J184&lt;6,H184&gt;19,H184&lt;51),AND(J184&gt;5,H184&gt;0,H184&lt;20)),"Médio",IF(OR(AND(J184&gt;1,J184&lt;6,H184&gt;50),AND(J184&gt;5,H184&gt;19,H184&lt;51),AND(J184&gt;5,H184&gt;50)),"Complexo",""))), IF(G184="AIE",IF(OR(AND(OR(J184=1, J184=0),H184&gt;0,H184&lt;20),AND(OR(J184=1, J184=0),H184&gt;19,H184&lt;51),AND(J184&gt;1,J184&lt;6,H184&gt;0,H184&lt;20)),"Simples",IF(OR(AND(OR(J184=1, J184=0),H184&gt;50),AND(J184&gt;1,J184&lt;6,H184&gt;19,H184&lt;51),AND(J184&gt;5,H184&gt;0,H184&lt;20)),"Médio",IF(OR(AND(J184&gt;1,J184&lt;6,H184&gt;50),AND(J184&gt;5,H184&gt;19,H184&lt;51),AND(J184&gt;5,H184&gt;50)),"Complexo",""))),""))</f>
        <v/>
      </c>
      <c r="N184" s="77" t="str">
        <f aca="false">IF(L184="",M184,IF(M184="",L184,""))</f>
        <v/>
      </c>
      <c r="O184" s="78" t="n">
        <f aca="false">IF(AND(OR(G184="EE",G184="CE"),N184="Simples"),3, IF(AND(OR(G184="EE",G184="CE"),N184="Médio"),4, IF(AND(OR(G184="EE",G184="CE"),N184="Complexo"),6, IF(AND(G184="SE",N184="Simples"),4, IF(AND(G184="SE",N184="Médio"),5, IF(AND(G184="SE",N184="Complexo"),7,0))))))</f>
        <v>0</v>
      </c>
      <c r="P184" s="78" t="n">
        <f aca="false">IF(AND(G184="ALI",M184="Simples"),7, IF(AND(G184="ALI",M184="Médio"),10, IF(AND(G184="ALI",M184="Complexo"),15, IF(AND(G184="AIE",M184="Simples"),5, IF(AND(G184="AIE",M184="Médio"),7, IF(AND(G184="AIE",M184="Complexo"),10,0))))))</f>
        <v>0</v>
      </c>
      <c r="Q184" s="77" t="n">
        <f aca="false">IF(B184&lt;&gt;"Manutenção em interface",IF(B184&lt;&gt;"Desenv., Manutenção e Publicação de Páginas Estáticas",(O184+P184)*C184,C184),C184)</f>
        <v>0</v>
      </c>
      <c r="R184" s="70"/>
      <c r="T184" s="80"/>
      <c r="U184" s="68"/>
      <c r="V184" s="69" t="n">
        <f aca="false">IF(U184&lt;&gt;"",VLOOKUP(U184,'Tipo Projeto'!$A$3:$B$35,2,0),0)</f>
        <v>0</v>
      </c>
      <c r="W184" s="70"/>
      <c r="X184" s="72"/>
      <c r="Y184" s="73"/>
      <c r="Z184" s="74"/>
      <c r="AA184" s="75"/>
      <c r="AB184" s="76" t="str">
        <f aca="false">IF(W184="EE",IF(OR(AND(OR(Z184=1,Z184=0),X184&gt;0,X184&lt;5),AND(OR(Z184=1,Z184=0),X184&gt;4,X184&lt;16),AND(Z184=2,X184&gt;0,X184&lt;5)),"Simples",IF(OR(AND(OR(Z184=1,Z184=0),X184&gt;15),AND(Z184=2,X184&gt;4,X184&lt;16),AND(Z184&gt;2,X184&gt;0,X184&lt;5)),"Médio",IF(OR(AND(Z184=2,X184&gt;15),AND(Z184&gt;2,X184&gt;4,X184&lt;16),AND(Z184&gt;2,X184&gt;15)),"Complexo",""))), IF(OR(W184="CE",W184="SE"),IF(OR(AND(OR(Z184=1,Z184=0),X184&gt;0,X184&lt;6),AND(OR(Z184=1,Z184=0),X184&gt;5,X184&lt;20),AND(Z184&gt;1,Z184&lt;4,X184&gt;0,X184&lt;6)),"Simples",IF(OR(AND(OR(Z184=1,Z184=0),X184&gt;19),AND(Z184&gt;1,Z184&lt;4,X184&gt;5,X184&lt;20),AND(Z184&gt;3,X184&gt;0,X184&lt;6)),"Médio",IF(OR(AND(Z184&gt;1,Z184&lt;4,X184&gt;19),AND(Z184&gt;3,X184&gt;5,X184&lt;20),AND(Z184&gt;3,X184&gt;19)),"Complexo",""))),""))</f>
        <v/>
      </c>
      <c r="AC184" s="71" t="str">
        <f aca="false">IF(W184="ALI",IF(OR(AND(OR(Z184=1,Z184=0),X184&gt;0,X184&lt;20),AND(OR(Z184=1,Z184=0),X184&gt;19,X184&lt;51),AND(Z184&gt;1,Z184&lt;6,X184&gt;0,X184&lt;20)),"Simples",IF(OR(AND(OR(Z184=1,Z184=0),X184&gt;50),AND(Z184&gt;1,Z184&lt;6,X184&gt;19,X184&lt;51),AND(Z184&gt;5,X184&gt;0,X184&lt;20)),"Médio",IF(OR(AND(Z184&gt;1,Z184&lt;6,X184&gt;50),AND(Z184&gt;5,X184&gt;19,X184&lt;51),AND(Z184&gt;5,X184&gt;50)),"Complexo",""))), IF(W184="AIE",IF(OR(AND(OR(Z184=1, Z184=0),X184&gt;0,X184&lt;20),AND(OR(Z184=1, Z184=0),X184&gt;19,X184&lt;51),AND(Z184&gt;1,Z184&lt;6,X184&gt;0,X184&lt;20)),"Simples",IF(OR(AND(OR(Z184=1, Z184=0),X184&gt;50),AND(Z184&gt;1,Z184&lt;6,X184&gt;19,X184&lt;51),AND(Z184&gt;5,X184&gt;0,X184&lt;20)),"Médio",IF(OR(AND(Z184&gt;1,Z184&lt;6,X184&gt;50),AND(Z184&gt;5,X184&gt;19,X184&lt;51),AND(Z184&gt;5,X184&gt;50)),"Complexo",""))),""))</f>
        <v/>
      </c>
      <c r="AD184" s="77" t="str">
        <f aca="false">IF(AB184="",AC184,IF(AC184="",AB184,""))</f>
        <v/>
      </c>
      <c r="AE184" s="78" t="n">
        <f aca="false">IF(AND(OR(W184="EE",W184="CE"),AD184="Simples"),3, IF(AND(OR(W184="EE",W184="CE"),AD184="Médio"),4, IF(AND(OR(W184="EE",W184="CE"),AD184="Complexo"),6, IF(AND(W184="SE",AD184="Simples"),4, IF(AND(W184="SE",AD184="Médio"),5, IF(AND(W184="SE",AD184="Complexo"),7,0))))))</f>
        <v>0</v>
      </c>
      <c r="AF184" s="78" t="n">
        <f aca="false">IF(AND(W184="ALI",AC184="Simples"),7, IF(AND(W184="ALI",AC184="Médio"),10, IF(AND(W184="ALI",AC184="Complexo"),15, IF(AND(W184="AIE",AC184="Simples"),5, IF(AND(W184="AIE",AC184="Médio"),7, IF(AND(W184="AIE",AC184="Complexo"),10,0))))))</f>
        <v>0</v>
      </c>
      <c r="AG184" s="81" t="n">
        <f aca="false">IF(T184="OK",Q184,( IF(U184&lt;&gt;"Manutenção em interface",IF(U184&lt;&gt;"Desenv., Manutenção e Publicação de Páginas Estáticas",(AE184+AF184)*V184,V184),V184)))</f>
        <v>0</v>
      </c>
      <c r="AH184" s="70"/>
      <c r="AJ184" s="70"/>
      <c r="AL184" s="70"/>
      <c r="AM184" s="70" t="str">
        <f aca="false">IF(AG184=0,"",IF(AG184=Q184,"OK","Divergente"))</f>
        <v/>
      </c>
    </row>
    <row r="185" s="79" customFormat="true" ht="14" hidden="false" customHeight="false" outlineLevel="0" collapsed="false">
      <c r="A185" s="67"/>
      <c r="B185" s="68"/>
      <c r="C185" s="69" t="n">
        <f aca="false">IF(B185&lt;&gt;"",VLOOKUP(B185,'Tipo Projeto'!$A$3:$B$35,2,0),0)</f>
        <v>0</v>
      </c>
      <c r="D185" s="70"/>
      <c r="E185" s="70"/>
      <c r="F185" s="71"/>
      <c r="G185" s="70"/>
      <c r="H185" s="72"/>
      <c r="I185" s="73"/>
      <c r="J185" s="74"/>
      <c r="K185" s="75"/>
      <c r="L185" s="76" t="str">
        <f aca="false">IF(G185="EE",IF(OR(AND(OR(J185=1,J185=0),H185&gt;0,H185&lt;5),AND(OR(J185=1,J185=0),H185&gt;4,H185&lt;16),AND(J185=2,H185&gt;0,H185&lt;5)),"Simples",IF(OR(AND(OR(J185=1,J185=0),H185&gt;15),AND(J185=2,H185&gt;4,H185&lt;16),AND(J185&gt;2,H185&gt;0,H185&lt;5)),"Médio",IF(OR(AND(J185=2,H185&gt;15),AND(J185&gt;2,H185&gt;4,H185&lt;16),AND(J185&gt;2,H185&gt;15)),"Complexo",""))), IF(OR(G185="CE",G185="SE"),IF(OR(AND(OR(J185=1,J185=0),H185&gt;0,H185&lt;6),AND(OR(J185=1,J185=0),H185&gt;5,H185&lt;20),AND(J185&gt;1,J185&lt;4,H185&gt;0,H185&lt;6)),"Simples",IF(OR(AND(OR(J185=1,J185=0),H185&gt;19),AND(J185&gt;1,J185&lt;4,H185&gt;5,H185&lt;20),AND(J185&gt;3,H185&gt;0,H185&lt;6)),"Médio",IF(OR(AND(J185&gt;1,J185&lt;4,H185&gt;19),AND(J185&gt;3,H185&gt;5,H185&lt;20),AND(J185&gt;3,H185&gt;19)),"Complexo",""))),""))</f>
        <v/>
      </c>
      <c r="M185" s="71" t="str">
        <f aca="false">IF(G185="ALI",IF(OR(AND(OR(J185=1,J185=0),H185&gt;0,H185&lt;20),AND(OR(J185=1,J185=0),H185&gt;19,H185&lt;51),AND(J185&gt;1,J185&lt;6,H185&gt;0,H185&lt;20)),"Simples",IF(OR(AND(OR(J185=1,J185=0),H185&gt;50),AND(J185&gt;1,J185&lt;6,H185&gt;19,H185&lt;51),AND(J185&gt;5,H185&gt;0,H185&lt;20)),"Médio",IF(OR(AND(J185&gt;1,J185&lt;6,H185&gt;50),AND(J185&gt;5,H185&gt;19,H185&lt;51),AND(J185&gt;5,H185&gt;50)),"Complexo",""))), IF(G185="AIE",IF(OR(AND(OR(J185=1, J185=0),H185&gt;0,H185&lt;20),AND(OR(J185=1, J185=0),H185&gt;19,H185&lt;51),AND(J185&gt;1,J185&lt;6,H185&gt;0,H185&lt;20)),"Simples",IF(OR(AND(OR(J185=1, J185=0),H185&gt;50),AND(J185&gt;1,J185&lt;6,H185&gt;19,H185&lt;51),AND(J185&gt;5,H185&gt;0,H185&lt;20)),"Médio",IF(OR(AND(J185&gt;1,J185&lt;6,H185&gt;50),AND(J185&gt;5,H185&gt;19,H185&lt;51),AND(J185&gt;5,H185&gt;50)),"Complexo",""))),""))</f>
        <v/>
      </c>
      <c r="N185" s="77" t="str">
        <f aca="false">IF(L185="",M185,IF(M185="",L185,""))</f>
        <v/>
      </c>
      <c r="O185" s="78" t="n">
        <f aca="false">IF(AND(OR(G185="EE",G185="CE"),N185="Simples"),3, IF(AND(OR(G185="EE",G185="CE"),N185="Médio"),4, IF(AND(OR(G185="EE",G185="CE"),N185="Complexo"),6, IF(AND(G185="SE",N185="Simples"),4, IF(AND(G185="SE",N185="Médio"),5, IF(AND(G185="SE",N185="Complexo"),7,0))))))</f>
        <v>0</v>
      </c>
      <c r="P185" s="78" t="n">
        <f aca="false">IF(AND(G185="ALI",M185="Simples"),7, IF(AND(G185="ALI",M185="Médio"),10, IF(AND(G185="ALI",M185="Complexo"),15, IF(AND(G185="AIE",M185="Simples"),5, IF(AND(G185="AIE",M185="Médio"),7, IF(AND(G185="AIE",M185="Complexo"),10,0))))))</f>
        <v>0</v>
      </c>
      <c r="Q185" s="77" t="n">
        <f aca="false">IF(B185&lt;&gt;"Manutenção em interface",IF(B185&lt;&gt;"Desenv., Manutenção e Publicação de Páginas Estáticas",(O185+P185)*C185,C185),C185)</f>
        <v>0</v>
      </c>
      <c r="R185" s="70"/>
      <c r="T185" s="80"/>
      <c r="U185" s="68"/>
      <c r="V185" s="69" t="n">
        <f aca="false">IF(U185&lt;&gt;"",VLOOKUP(U185,'Tipo Projeto'!$A$3:$B$35,2,0),0)</f>
        <v>0</v>
      </c>
      <c r="W185" s="70"/>
      <c r="X185" s="72"/>
      <c r="Y185" s="73"/>
      <c r="Z185" s="74"/>
      <c r="AA185" s="75"/>
      <c r="AB185" s="76" t="str">
        <f aca="false">IF(W185="EE",IF(OR(AND(OR(Z185=1,Z185=0),X185&gt;0,X185&lt;5),AND(OR(Z185=1,Z185=0),X185&gt;4,X185&lt;16),AND(Z185=2,X185&gt;0,X185&lt;5)),"Simples",IF(OR(AND(OR(Z185=1,Z185=0),X185&gt;15),AND(Z185=2,X185&gt;4,X185&lt;16),AND(Z185&gt;2,X185&gt;0,X185&lt;5)),"Médio",IF(OR(AND(Z185=2,X185&gt;15),AND(Z185&gt;2,X185&gt;4,X185&lt;16),AND(Z185&gt;2,X185&gt;15)),"Complexo",""))), IF(OR(W185="CE",W185="SE"),IF(OR(AND(OR(Z185=1,Z185=0),X185&gt;0,X185&lt;6),AND(OR(Z185=1,Z185=0),X185&gt;5,X185&lt;20),AND(Z185&gt;1,Z185&lt;4,X185&gt;0,X185&lt;6)),"Simples",IF(OR(AND(OR(Z185=1,Z185=0),X185&gt;19),AND(Z185&gt;1,Z185&lt;4,X185&gt;5,X185&lt;20),AND(Z185&gt;3,X185&gt;0,X185&lt;6)),"Médio",IF(OR(AND(Z185&gt;1,Z185&lt;4,X185&gt;19),AND(Z185&gt;3,X185&gt;5,X185&lt;20),AND(Z185&gt;3,X185&gt;19)),"Complexo",""))),""))</f>
        <v/>
      </c>
      <c r="AC185" s="71" t="str">
        <f aca="false">IF(W185="ALI",IF(OR(AND(OR(Z185=1,Z185=0),X185&gt;0,X185&lt;20),AND(OR(Z185=1,Z185=0),X185&gt;19,X185&lt;51),AND(Z185&gt;1,Z185&lt;6,X185&gt;0,X185&lt;20)),"Simples",IF(OR(AND(OR(Z185=1,Z185=0),X185&gt;50),AND(Z185&gt;1,Z185&lt;6,X185&gt;19,X185&lt;51),AND(Z185&gt;5,X185&gt;0,X185&lt;20)),"Médio",IF(OR(AND(Z185&gt;1,Z185&lt;6,X185&gt;50),AND(Z185&gt;5,X185&gt;19,X185&lt;51),AND(Z185&gt;5,X185&gt;50)),"Complexo",""))), IF(W185="AIE",IF(OR(AND(OR(Z185=1, Z185=0),X185&gt;0,X185&lt;20),AND(OR(Z185=1, Z185=0),X185&gt;19,X185&lt;51),AND(Z185&gt;1,Z185&lt;6,X185&gt;0,X185&lt;20)),"Simples",IF(OR(AND(OR(Z185=1, Z185=0),X185&gt;50),AND(Z185&gt;1,Z185&lt;6,X185&gt;19,X185&lt;51),AND(Z185&gt;5,X185&gt;0,X185&lt;20)),"Médio",IF(OR(AND(Z185&gt;1,Z185&lt;6,X185&gt;50),AND(Z185&gt;5,X185&gt;19,X185&lt;51),AND(Z185&gt;5,X185&gt;50)),"Complexo",""))),""))</f>
        <v/>
      </c>
      <c r="AD185" s="77" t="str">
        <f aca="false">IF(AB185="",AC185,IF(AC185="",AB185,""))</f>
        <v/>
      </c>
      <c r="AE185" s="78" t="n">
        <f aca="false">IF(AND(OR(W185="EE",W185="CE"),AD185="Simples"),3, IF(AND(OR(W185="EE",W185="CE"),AD185="Médio"),4, IF(AND(OR(W185="EE",W185="CE"),AD185="Complexo"),6, IF(AND(W185="SE",AD185="Simples"),4, IF(AND(W185="SE",AD185="Médio"),5, IF(AND(W185="SE",AD185="Complexo"),7,0))))))</f>
        <v>0</v>
      </c>
      <c r="AF185" s="78" t="n">
        <f aca="false">IF(AND(W185="ALI",AC185="Simples"),7, IF(AND(W185="ALI",AC185="Médio"),10, IF(AND(W185="ALI",AC185="Complexo"),15, IF(AND(W185="AIE",AC185="Simples"),5, IF(AND(W185="AIE",AC185="Médio"),7, IF(AND(W185="AIE",AC185="Complexo"),10,0))))))</f>
        <v>0</v>
      </c>
      <c r="AG185" s="81" t="n">
        <f aca="false">IF(T185="OK",Q185,( IF(U185&lt;&gt;"Manutenção em interface",IF(U185&lt;&gt;"Desenv., Manutenção e Publicação de Páginas Estáticas",(AE185+AF185)*V185,V185),V185)))</f>
        <v>0</v>
      </c>
      <c r="AH185" s="70"/>
      <c r="AJ185" s="70"/>
      <c r="AL185" s="70"/>
      <c r="AM185" s="70" t="str">
        <f aca="false">IF(AG185=0,"",IF(AG185=Q185,"OK","Divergente"))</f>
        <v/>
      </c>
    </row>
    <row r="186" s="79" customFormat="true" ht="14" hidden="false" customHeight="false" outlineLevel="0" collapsed="false">
      <c r="A186" s="67"/>
      <c r="B186" s="68"/>
      <c r="C186" s="69" t="n">
        <f aca="false">IF(B186&lt;&gt;"",VLOOKUP(B186,'Tipo Projeto'!$A$3:$B$35,2,0),0)</f>
        <v>0</v>
      </c>
      <c r="D186" s="70"/>
      <c r="E186" s="70"/>
      <c r="F186" s="71"/>
      <c r="G186" s="70"/>
      <c r="H186" s="72"/>
      <c r="I186" s="73"/>
      <c r="J186" s="74"/>
      <c r="K186" s="75"/>
      <c r="L186" s="76" t="str">
        <f aca="false">IF(G186="EE",IF(OR(AND(OR(J186=1,J186=0),H186&gt;0,H186&lt;5),AND(OR(J186=1,J186=0),H186&gt;4,H186&lt;16),AND(J186=2,H186&gt;0,H186&lt;5)),"Simples",IF(OR(AND(OR(J186=1,J186=0),H186&gt;15),AND(J186=2,H186&gt;4,H186&lt;16),AND(J186&gt;2,H186&gt;0,H186&lt;5)),"Médio",IF(OR(AND(J186=2,H186&gt;15),AND(J186&gt;2,H186&gt;4,H186&lt;16),AND(J186&gt;2,H186&gt;15)),"Complexo",""))), IF(OR(G186="CE",G186="SE"),IF(OR(AND(OR(J186=1,J186=0),H186&gt;0,H186&lt;6),AND(OR(J186=1,J186=0),H186&gt;5,H186&lt;20),AND(J186&gt;1,J186&lt;4,H186&gt;0,H186&lt;6)),"Simples",IF(OR(AND(OR(J186=1,J186=0),H186&gt;19),AND(J186&gt;1,J186&lt;4,H186&gt;5,H186&lt;20),AND(J186&gt;3,H186&gt;0,H186&lt;6)),"Médio",IF(OR(AND(J186&gt;1,J186&lt;4,H186&gt;19),AND(J186&gt;3,H186&gt;5,H186&lt;20),AND(J186&gt;3,H186&gt;19)),"Complexo",""))),""))</f>
        <v/>
      </c>
      <c r="M186" s="71" t="str">
        <f aca="false">IF(G186="ALI",IF(OR(AND(OR(J186=1,J186=0),H186&gt;0,H186&lt;20),AND(OR(J186=1,J186=0),H186&gt;19,H186&lt;51),AND(J186&gt;1,J186&lt;6,H186&gt;0,H186&lt;20)),"Simples",IF(OR(AND(OR(J186=1,J186=0),H186&gt;50),AND(J186&gt;1,J186&lt;6,H186&gt;19,H186&lt;51),AND(J186&gt;5,H186&gt;0,H186&lt;20)),"Médio",IF(OR(AND(J186&gt;1,J186&lt;6,H186&gt;50),AND(J186&gt;5,H186&gt;19,H186&lt;51),AND(J186&gt;5,H186&gt;50)),"Complexo",""))), IF(G186="AIE",IF(OR(AND(OR(J186=1, J186=0),H186&gt;0,H186&lt;20),AND(OR(J186=1, J186=0),H186&gt;19,H186&lt;51),AND(J186&gt;1,J186&lt;6,H186&gt;0,H186&lt;20)),"Simples",IF(OR(AND(OR(J186=1, J186=0),H186&gt;50),AND(J186&gt;1,J186&lt;6,H186&gt;19,H186&lt;51),AND(J186&gt;5,H186&gt;0,H186&lt;20)),"Médio",IF(OR(AND(J186&gt;1,J186&lt;6,H186&gt;50),AND(J186&gt;5,H186&gt;19,H186&lt;51),AND(J186&gt;5,H186&gt;50)),"Complexo",""))),""))</f>
        <v/>
      </c>
      <c r="N186" s="77" t="str">
        <f aca="false">IF(L186="",M186,IF(M186="",L186,""))</f>
        <v/>
      </c>
      <c r="O186" s="78" t="n">
        <f aca="false">IF(AND(OR(G186="EE",G186="CE"),N186="Simples"),3, IF(AND(OR(G186="EE",G186="CE"),N186="Médio"),4, IF(AND(OR(G186="EE",G186="CE"),N186="Complexo"),6, IF(AND(G186="SE",N186="Simples"),4, IF(AND(G186="SE",N186="Médio"),5, IF(AND(G186="SE",N186="Complexo"),7,0))))))</f>
        <v>0</v>
      </c>
      <c r="P186" s="78" t="n">
        <f aca="false">IF(AND(G186="ALI",M186="Simples"),7, IF(AND(G186="ALI",M186="Médio"),10, IF(AND(G186="ALI",M186="Complexo"),15, IF(AND(G186="AIE",M186="Simples"),5, IF(AND(G186="AIE",M186="Médio"),7, IF(AND(G186="AIE",M186="Complexo"),10,0))))))</f>
        <v>0</v>
      </c>
      <c r="Q186" s="77" t="n">
        <f aca="false">IF(B186&lt;&gt;"Manutenção em interface",IF(B186&lt;&gt;"Desenv., Manutenção e Publicação de Páginas Estáticas",(O186+P186)*C186,C186),C186)</f>
        <v>0</v>
      </c>
      <c r="R186" s="70"/>
      <c r="T186" s="80"/>
      <c r="U186" s="68"/>
      <c r="V186" s="69" t="n">
        <f aca="false">IF(U186&lt;&gt;"",VLOOKUP(U186,'Tipo Projeto'!$A$3:$B$35,2,0),0)</f>
        <v>0</v>
      </c>
      <c r="W186" s="70"/>
      <c r="X186" s="72"/>
      <c r="Y186" s="73"/>
      <c r="Z186" s="74"/>
      <c r="AA186" s="75"/>
      <c r="AB186" s="76" t="str">
        <f aca="false">IF(W186="EE",IF(OR(AND(OR(Z186=1,Z186=0),X186&gt;0,X186&lt;5),AND(OR(Z186=1,Z186=0),X186&gt;4,X186&lt;16),AND(Z186=2,X186&gt;0,X186&lt;5)),"Simples",IF(OR(AND(OR(Z186=1,Z186=0),X186&gt;15),AND(Z186=2,X186&gt;4,X186&lt;16),AND(Z186&gt;2,X186&gt;0,X186&lt;5)),"Médio",IF(OR(AND(Z186=2,X186&gt;15),AND(Z186&gt;2,X186&gt;4,X186&lt;16),AND(Z186&gt;2,X186&gt;15)),"Complexo",""))), IF(OR(W186="CE",W186="SE"),IF(OR(AND(OR(Z186=1,Z186=0),X186&gt;0,X186&lt;6),AND(OR(Z186=1,Z186=0),X186&gt;5,X186&lt;20),AND(Z186&gt;1,Z186&lt;4,X186&gt;0,X186&lt;6)),"Simples",IF(OR(AND(OR(Z186=1,Z186=0),X186&gt;19),AND(Z186&gt;1,Z186&lt;4,X186&gt;5,X186&lt;20),AND(Z186&gt;3,X186&gt;0,X186&lt;6)),"Médio",IF(OR(AND(Z186&gt;1,Z186&lt;4,X186&gt;19),AND(Z186&gt;3,X186&gt;5,X186&lt;20),AND(Z186&gt;3,X186&gt;19)),"Complexo",""))),""))</f>
        <v/>
      </c>
      <c r="AC186" s="71" t="str">
        <f aca="false">IF(W186="ALI",IF(OR(AND(OR(Z186=1,Z186=0),X186&gt;0,X186&lt;20),AND(OR(Z186=1,Z186=0),X186&gt;19,X186&lt;51),AND(Z186&gt;1,Z186&lt;6,X186&gt;0,X186&lt;20)),"Simples",IF(OR(AND(OR(Z186=1,Z186=0),X186&gt;50),AND(Z186&gt;1,Z186&lt;6,X186&gt;19,X186&lt;51),AND(Z186&gt;5,X186&gt;0,X186&lt;20)),"Médio",IF(OR(AND(Z186&gt;1,Z186&lt;6,X186&gt;50),AND(Z186&gt;5,X186&gt;19,X186&lt;51),AND(Z186&gt;5,X186&gt;50)),"Complexo",""))), IF(W186="AIE",IF(OR(AND(OR(Z186=1, Z186=0),X186&gt;0,X186&lt;20),AND(OR(Z186=1, Z186=0),X186&gt;19,X186&lt;51),AND(Z186&gt;1,Z186&lt;6,X186&gt;0,X186&lt;20)),"Simples",IF(OR(AND(OR(Z186=1, Z186=0),X186&gt;50),AND(Z186&gt;1,Z186&lt;6,X186&gt;19,X186&lt;51),AND(Z186&gt;5,X186&gt;0,X186&lt;20)),"Médio",IF(OR(AND(Z186&gt;1,Z186&lt;6,X186&gt;50),AND(Z186&gt;5,X186&gt;19,X186&lt;51),AND(Z186&gt;5,X186&gt;50)),"Complexo",""))),""))</f>
        <v/>
      </c>
      <c r="AD186" s="77" t="str">
        <f aca="false">IF(AB186="",AC186,IF(AC186="",AB186,""))</f>
        <v/>
      </c>
      <c r="AE186" s="78" t="n">
        <f aca="false">IF(AND(OR(W186="EE",W186="CE"),AD186="Simples"),3, IF(AND(OR(W186="EE",W186="CE"),AD186="Médio"),4, IF(AND(OR(W186="EE",W186="CE"),AD186="Complexo"),6, IF(AND(W186="SE",AD186="Simples"),4, IF(AND(W186="SE",AD186="Médio"),5, IF(AND(W186="SE",AD186="Complexo"),7,0))))))</f>
        <v>0</v>
      </c>
      <c r="AF186" s="78" t="n">
        <f aca="false">IF(AND(W186="ALI",AC186="Simples"),7, IF(AND(W186="ALI",AC186="Médio"),10, IF(AND(W186="ALI",AC186="Complexo"),15, IF(AND(W186="AIE",AC186="Simples"),5, IF(AND(W186="AIE",AC186="Médio"),7, IF(AND(W186="AIE",AC186="Complexo"),10,0))))))</f>
        <v>0</v>
      </c>
      <c r="AG186" s="81" t="n">
        <f aca="false">IF(T186="OK",Q186,( IF(U186&lt;&gt;"Manutenção em interface",IF(U186&lt;&gt;"Desenv., Manutenção e Publicação de Páginas Estáticas",(AE186+AF186)*V186,V186),V186)))</f>
        <v>0</v>
      </c>
      <c r="AH186" s="70"/>
      <c r="AJ186" s="70"/>
      <c r="AL186" s="70"/>
      <c r="AM186" s="70" t="str">
        <f aca="false">IF(AG186=0,"",IF(AG186=Q186,"OK","Divergente"))</f>
        <v/>
      </c>
    </row>
    <row r="187" s="79" customFormat="true" ht="14" hidden="false" customHeight="false" outlineLevel="0" collapsed="false">
      <c r="A187" s="67"/>
      <c r="B187" s="68"/>
      <c r="C187" s="69" t="n">
        <f aca="false">IF(B187&lt;&gt;"",VLOOKUP(B187,'Tipo Projeto'!$A$3:$B$35,2,0),0)</f>
        <v>0</v>
      </c>
      <c r="D187" s="70"/>
      <c r="E187" s="70"/>
      <c r="F187" s="71"/>
      <c r="G187" s="70"/>
      <c r="H187" s="72"/>
      <c r="I187" s="73"/>
      <c r="J187" s="74"/>
      <c r="K187" s="75"/>
      <c r="L187" s="76" t="str">
        <f aca="false">IF(G187="EE",IF(OR(AND(OR(J187=1,J187=0),H187&gt;0,H187&lt;5),AND(OR(J187=1,J187=0),H187&gt;4,H187&lt;16),AND(J187=2,H187&gt;0,H187&lt;5)),"Simples",IF(OR(AND(OR(J187=1,J187=0),H187&gt;15),AND(J187=2,H187&gt;4,H187&lt;16),AND(J187&gt;2,H187&gt;0,H187&lt;5)),"Médio",IF(OR(AND(J187=2,H187&gt;15),AND(J187&gt;2,H187&gt;4,H187&lt;16),AND(J187&gt;2,H187&gt;15)),"Complexo",""))), IF(OR(G187="CE",G187="SE"),IF(OR(AND(OR(J187=1,J187=0),H187&gt;0,H187&lt;6),AND(OR(J187=1,J187=0),H187&gt;5,H187&lt;20),AND(J187&gt;1,J187&lt;4,H187&gt;0,H187&lt;6)),"Simples",IF(OR(AND(OR(J187=1,J187=0),H187&gt;19),AND(J187&gt;1,J187&lt;4,H187&gt;5,H187&lt;20),AND(J187&gt;3,H187&gt;0,H187&lt;6)),"Médio",IF(OR(AND(J187&gt;1,J187&lt;4,H187&gt;19),AND(J187&gt;3,H187&gt;5,H187&lt;20),AND(J187&gt;3,H187&gt;19)),"Complexo",""))),""))</f>
        <v/>
      </c>
      <c r="M187" s="71" t="str">
        <f aca="false">IF(G187="ALI",IF(OR(AND(OR(J187=1,J187=0),H187&gt;0,H187&lt;20),AND(OR(J187=1,J187=0),H187&gt;19,H187&lt;51),AND(J187&gt;1,J187&lt;6,H187&gt;0,H187&lt;20)),"Simples",IF(OR(AND(OR(J187=1,J187=0),H187&gt;50),AND(J187&gt;1,J187&lt;6,H187&gt;19,H187&lt;51),AND(J187&gt;5,H187&gt;0,H187&lt;20)),"Médio",IF(OR(AND(J187&gt;1,J187&lt;6,H187&gt;50),AND(J187&gt;5,H187&gt;19,H187&lt;51),AND(J187&gt;5,H187&gt;50)),"Complexo",""))), IF(G187="AIE",IF(OR(AND(OR(J187=1, J187=0),H187&gt;0,H187&lt;20),AND(OR(J187=1, J187=0),H187&gt;19,H187&lt;51),AND(J187&gt;1,J187&lt;6,H187&gt;0,H187&lt;20)),"Simples",IF(OR(AND(OR(J187=1, J187=0),H187&gt;50),AND(J187&gt;1,J187&lt;6,H187&gt;19,H187&lt;51),AND(J187&gt;5,H187&gt;0,H187&lt;20)),"Médio",IF(OR(AND(J187&gt;1,J187&lt;6,H187&gt;50),AND(J187&gt;5,H187&gt;19,H187&lt;51),AND(J187&gt;5,H187&gt;50)),"Complexo",""))),""))</f>
        <v/>
      </c>
      <c r="N187" s="77" t="str">
        <f aca="false">IF(L187="",M187,IF(M187="",L187,""))</f>
        <v/>
      </c>
      <c r="O187" s="78" t="n">
        <f aca="false">IF(AND(OR(G187="EE",G187="CE"),N187="Simples"),3, IF(AND(OR(G187="EE",G187="CE"),N187="Médio"),4, IF(AND(OR(G187="EE",G187="CE"),N187="Complexo"),6, IF(AND(G187="SE",N187="Simples"),4, IF(AND(G187="SE",N187="Médio"),5, IF(AND(G187="SE",N187="Complexo"),7,0))))))</f>
        <v>0</v>
      </c>
      <c r="P187" s="78" t="n">
        <f aca="false">IF(AND(G187="ALI",M187="Simples"),7, IF(AND(G187="ALI",M187="Médio"),10, IF(AND(G187="ALI",M187="Complexo"),15, IF(AND(G187="AIE",M187="Simples"),5, IF(AND(G187="AIE",M187="Médio"),7, IF(AND(G187="AIE",M187="Complexo"),10,0))))))</f>
        <v>0</v>
      </c>
      <c r="Q187" s="77" t="n">
        <f aca="false">IF(B187&lt;&gt;"Manutenção em interface",IF(B187&lt;&gt;"Desenv., Manutenção e Publicação de Páginas Estáticas",(O187+P187)*C187,C187),C187)</f>
        <v>0</v>
      </c>
      <c r="R187" s="70"/>
      <c r="T187" s="80"/>
      <c r="U187" s="68"/>
      <c r="V187" s="69" t="n">
        <f aca="false">IF(U187&lt;&gt;"",VLOOKUP(U187,'Tipo Projeto'!$A$3:$B$35,2,0),0)</f>
        <v>0</v>
      </c>
      <c r="W187" s="70"/>
      <c r="X187" s="72"/>
      <c r="Y187" s="73"/>
      <c r="Z187" s="74"/>
      <c r="AA187" s="75"/>
      <c r="AB187" s="76" t="str">
        <f aca="false">IF(W187="EE",IF(OR(AND(OR(Z187=1,Z187=0),X187&gt;0,X187&lt;5),AND(OR(Z187=1,Z187=0),X187&gt;4,X187&lt;16),AND(Z187=2,X187&gt;0,X187&lt;5)),"Simples",IF(OR(AND(OR(Z187=1,Z187=0),X187&gt;15),AND(Z187=2,X187&gt;4,X187&lt;16),AND(Z187&gt;2,X187&gt;0,X187&lt;5)),"Médio",IF(OR(AND(Z187=2,X187&gt;15),AND(Z187&gt;2,X187&gt;4,X187&lt;16),AND(Z187&gt;2,X187&gt;15)),"Complexo",""))), IF(OR(W187="CE",W187="SE"),IF(OR(AND(OR(Z187=1,Z187=0),X187&gt;0,X187&lt;6),AND(OR(Z187=1,Z187=0),X187&gt;5,X187&lt;20),AND(Z187&gt;1,Z187&lt;4,X187&gt;0,X187&lt;6)),"Simples",IF(OR(AND(OR(Z187=1,Z187=0),X187&gt;19),AND(Z187&gt;1,Z187&lt;4,X187&gt;5,X187&lt;20),AND(Z187&gt;3,X187&gt;0,X187&lt;6)),"Médio",IF(OR(AND(Z187&gt;1,Z187&lt;4,X187&gt;19),AND(Z187&gt;3,X187&gt;5,X187&lt;20),AND(Z187&gt;3,X187&gt;19)),"Complexo",""))),""))</f>
        <v/>
      </c>
      <c r="AC187" s="71" t="str">
        <f aca="false">IF(W187="ALI",IF(OR(AND(OR(Z187=1,Z187=0),X187&gt;0,X187&lt;20),AND(OR(Z187=1,Z187=0),X187&gt;19,X187&lt;51),AND(Z187&gt;1,Z187&lt;6,X187&gt;0,X187&lt;20)),"Simples",IF(OR(AND(OR(Z187=1,Z187=0),X187&gt;50),AND(Z187&gt;1,Z187&lt;6,X187&gt;19,X187&lt;51),AND(Z187&gt;5,X187&gt;0,X187&lt;20)),"Médio",IF(OR(AND(Z187&gt;1,Z187&lt;6,X187&gt;50),AND(Z187&gt;5,X187&gt;19,X187&lt;51),AND(Z187&gt;5,X187&gt;50)),"Complexo",""))), IF(W187="AIE",IF(OR(AND(OR(Z187=1, Z187=0),X187&gt;0,X187&lt;20),AND(OR(Z187=1, Z187=0),X187&gt;19,X187&lt;51),AND(Z187&gt;1,Z187&lt;6,X187&gt;0,X187&lt;20)),"Simples",IF(OR(AND(OR(Z187=1, Z187=0),X187&gt;50),AND(Z187&gt;1,Z187&lt;6,X187&gt;19,X187&lt;51),AND(Z187&gt;5,X187&gt;0,X187&lt;20)),"Médio",IF(OR(AND(Z187&gt;1,Z187&lt;6,X187&gt;50),AND(Z187&gt;5,X187&gt;19,X187&lt;51),AND(Z187&gt;5,X187&gt;50)),"Complexo",""))),""))</f>
        <v/>
      </c>
      <c r="AD187" s="77" t="str">
        <f aca="false">IF(AB187="",AC187,IF(AC187="",AB187,""))</f>
        <v/>
      </c>
      <c r="AE187" s="78" t="n">
        <f aca="false">IF(AND(OR(W187="EE",W187="CE"),AD187="Simples"),3, IF(AND(OR(W187="EE",W187="CE"),AD187="Médio"),4, IF(AND(OR(W187="EE",W187="CE"),AD187="Complexo"),6, IF(AND(W187="SE",AD187="Simples"),4, IF(AND(W187="SE",AD187="Médio"),5, IF(AND(W187="SE",AD187="Complexo"),7,0))))))</f>
        <v>0</v>
      </c>
      <c r="AF187" s="78" t="n">
        <f aca="false">IF(AND(W187="ALI",AC187="Simples"),7, IF(AND(W187="ALI",AC187="Médio"),10, IF(AND(W187="ALI",AC187="Complexo"),15, IF(AND(W187="AIE",AC187="Simples"),5, IF(AND(W187="AIE",AC187="Médio"),7, IF(AND(W187="AIE",AC187="Complexo"),10,0))))))</f>
        <v>0</v>
      </c>
      <c r="AG187" s="81" t="n">
        <f aca="false">IF(T187="OK",Q187,( IF(U187&lt;&gt;"Manutenção em interface",IF(U187&lt;&gt;"Desenv., Manutenção e Publicação de Páginas Estáticas",(AE187+AF187)*V187,V187),V187)))</f>
        <v>0</v>
      </c>
      <c r="AH187" s="70"/>
      <c r="AJ187" s="70"/>
      <c r="AL187" s="70"/>
      <c r="AM187" s="70" t="str">
        <f aca="false">IF(AG187=0,"",IF(AG187=Q187,"OK","Divergente"))</f>
        <v/>
      </c>
    </row>
    <row r="188" s="79" customFormat="true" ht="14" hidden="false" customHeight="false" outlineLevel="0" collapsed="false">
      <c r="A188" s="67"/>
      <c r="B188" s="68"/>
      <c r="C188" s="69" t="n">
        <f aca="false">IF(B188&lt;&gt;"",VLOOKUP(B188,'Tipo Projeto'!$A$3:$B$35,2,0),0)</f>
        <v>0</v>
      </c>
      <c r="D188" s="70"/>
      <c r="E188" s="70"/>
      <c r="F188" s="71"/>
      <c r="G188" s="70"/>
      <c r="H188" s="72"/>
      <c r="I188" s="73"/>
      <c r="J188" s="74"/>
      <c r="K188" s="75"/>
      <c r="L188" s="76" t="str">
        <f aca="false">IF(G188="EE",IF(OR(AND(OR(J188=1,J188=0),H188&gt;0,H188&lt;5),AND(OR(J188=1,J188=0),H188&gt;4,H188&lt;16),AND(J188=2,H188&gt;0,H188&lt;5)),"Simples",IF(OR(AND(OR(J188=1,J188=0),H188&gt;15),AND(J188=2,H188&gt;4,H188&lt;16),AND(J188&gt;2,H188&gt;0,H188&lt;5)),"Médio",IF(OR(AND(J188=2,H188&gt;15),AND(J188&gt;2,H188&gt;4,H188&lt;16),AND(J188&gt;2,H188&gt;15)),"Complexo",""))), IF(OR(G188="CE",G188="SE"),IF(OR(AND(OR(J188=1,J188=0),H188&gt;0,H188&lt;6),AND(OR(J188=1,J188=0),H188&gt;5,H188&lt;20),AND(J188&gt;1,J188&lt;4,H188&gt;0,H188&lt;6)),"Simples",IF(OR(AND(OR(J188=1,J188=0),H188&gt;19),AND(J188&gt;1,J188&lt;4,H188&gt;5,H188&lt;20),AND(J188&gt;3,H188&gt;0,H188&lt;6)),"Médio",IF(OR(AND(J188&gt;1,J188&lt;4,H188&gt;19),AND(J188&gt;3,H188&gt;5,H188&lt;20),AND(J188&gt;3,H188&gt;19)),"Complexo",""))),""))</f>
        <v/>
      </c>
      <c r="M188" s="71" t="str">
        <f aca="false">IF(G188="ALI",IF(OR(AND(OR(J188=1,J188=0),H188&gt;0,H188&lt;20),AND(OR(J188=1,J188=0),H188&gt;19,H188&lt;51),AND(J188&gt;1,J188&lt;6,H188&gt;0,H188&lt;20)),"Simples",IF(OR(AND(OR(J188=1,J188=0),H188&gt;50),AND(J188&gt;1,J188&lt;6,H188&gt;19,H188&lt;51),AND(J188&gt;5,H188&gt;0,H188&lt;20)),"Médio",IF(OR(AND(J188&gt;1,J188&lt;6,H188&gt;50),AND(J188&gt;5,H188&gt;19,H188&lt;51),AND(J188&gt;5,H188&gt;50)),"Complexo",""))), IF(G188="AIE",IF(OR(AND(OR(J188=1, J188=0),H188&gt;0,H188&lt;20),AND(OR(J188=1, J188=0),H188&gt;19,H188&lt;51),AND(J188&gt;1,J188&lt;6,H188&gt;0,H188&lt;20)),"Simples",IF(OR(AND(OR(J188=1, J188=0),H188&gt;50),AND(J188&gt;1,J188&lt;6,H188&gt;19,H188&lt;51),AND(J188&gt;5,H188&gt;0,H188&lt;20)),"Médio",IF(OR(AND(J188&gt;1,J188&lt;6,H188&gt;50),AND(J188&gt;5,H188&gt;19,H188&lt;51),AND(J188&gt;5,H188&gt;50)),"Complexo",""))),""))</f>
        <v/>
      </c>
      <c r="N188" s="77" t="str">
        <f aca="false">IF(L188="",M188,IF(M188="",L188,""))</f>
        <v/>
      </c>
      <c r="O188" s="78" t="n">
        <f aca="false">IF(AND(OR(G188="EE",G188="CE"),N188="Simples"),3, IF(AND(OR(G188="EE",G188="CE"),N188="Médio"),4, IF(AND(OR(G188="EE",G188="CE"),N188="Complexo"),6, IF(AND(G188="SE",N188="Simples"),4, IF(AND(G188="SE",N188="Médio"),5, IF(AND(G188="SE",N188="Complexo"),7,0))))))</f>
        <v>0</v>
      </c>
      <c r="P188" s="78" t="n">
        <f aca="false">IF(AND(G188="ALI",M188="Simples"),7, IF(AND(G188="ALI",M188="Médio"),10, IF(AND(G188="ALI",M188="Complexo"),15, IF(AND(G188="AIE",M188="Simples"),5, IF(AND(G188="AIE",M188="Médio"),7, IF(AND(G188="AIE",M188="Complexo"),10,0))))))</f>
        <v>0</v>
      </c>
      <c r="Q188" s="77" t="n">
        <f aca="false">IF(B188&lt;&gt;"Manutenção em interface",IF(B188&lt;&gt;"Desenv., Manutenção e Publicação de Páginas Estáticas",(O188+P188)*C188,C188),C188)</f>
        <v>0</v>
      </c>
      <c r="R188" s="70"/>
      <c r="T188" s="80"/>
      <c r="U188" s="68"/>
      <c r="V188" s="69" t="n">
        <f aca="false">IF(U188&lt;&gt;"",VLOOKUP(U188,'Tipo Projeto'!$A$3:$B$35,2,0),0)</f>
        <v>0</v>
      </c>
      <c r="W188" s="70"/>
      <c r="X188" s="72"/>
      <c r="Y188" s="73"/>
      <c r="Z188" s="74"/>
      <c r="AA188" s="75"/>
      <c r="AB188" s="76" t="str">
        <f aca="false">IF(W188="EE",IF(OR(AND(OR(Z188=1,Z188=0),X188&gt;0,X188&lt;5),AND(OR(Z188=1,Z188=0),X188&gt;4,X188&lt;16),AND(Z188=2,X188&gt;0,X188&lt;5)),"Simples",IF(OR(AND(OR(Z188=1,Z188=0),X188&gt;15),AND(Z188=2,X188&gt;4,X188&lt;16),AND(Z188&gt;2,X188&gt;0,X188&lt;5)),"Médio",IF(OR(AND(Z188=2,X188&gt;15),AND(Z188&gt;2,X188&gt;4,X188&lt;16),AND(Z188&gt;2,X188&gt;15)),"Complexo",""))), IF(OR(W188="CE",W188="SE"),IF(OR(AND(OR(Z188=1,Z188=0),X188&gt;0,X188&lt;6),AND(OR(Z188=1,Z188=0),X188&gt;5,X188&lt;20),AND(Z188&gt;1,Z188&lt;4,X188&gt;0,X188&lt;6)),"Simples",IF(OR(AND(OR(Z188=1,Z188=0),X188&gt;19),AND(Z188&gt;1,Z188&lt;4,X188&gt;5,X188&lt;20),AND(Z188&gt;3,X188&gt;0,X188&lt;6)),"Médio",IF(OR(AND(Z188&gt;1,Z188&lt;4,X188&gt;19),AND(Z188&gt;3,X188&gt;5,X188&lt;20),AND(Z188&gt;3,X188&gt;19)),"Complexo",""))),""))</f>
        <v/>
      </c>
      <c r="AC188" s="71" t="str">
        <f aca="false">IF(W188="ALI",IF(OR(AND(OR(Z188=1,Z188=0),X188&gt;0,X188&lt;20),AND(OR(Z188=1,Z188=0),X188&gt;19,X188&lt;51),AND(Z188&gt;1,Z188&lt;6,X188&gt;0,X188&lt;20)),"Simples",IF(OR(AND(OR(Z188=1,Z188=0),X188&gt;50),AND(Z188&gt;1,Z188&lt;6,X188&gt;19,X188&lt;51),AND(Z188&gt;5,X188&gt;0,X188&lt;20)),"Médio",IF(OR(AND(Z188&gt;1,Z188&lt;6,X188&gt;50),AND(Z188&gt;5,X188&gt;19,X188&lt;51),AND(Z188&gt;5,X188&gt;50)),"Complexo",""))), IF(W188="AIE",IF(OR(AND(OR(Z188=1, Z188=0),X188&gt;0,X188&lt;20),AND(OR(Z188=1, Z188=0),X188&gt;19,X188&lt;51),AND(Z188&gt;1,Z188&lt;6,X188&gt;0,X188&lt;20)),"Simples",IF(OR(AND(OR(Z188=1, Z188=0),X188&gt;50),AND(Z188&gt;1,Z188&lt;6,X188&gt;19,X188&lt;51),AND(Z188&gt;5,X188&gt;0,X188&lt;20)),"Médio",IF(OR(AND(Z188&gt;1,Z188&lt;6,X188&gt;50),AND(Z188&gt;5,X188&gt;19,X188&lt;51),AND(Z188&gt;5,X188&gt;50)),"Complexo",""))),""))</f>
        <v/>
      </c>
      <c r="AD188" s="77" t="str">
        <f aca="false">IF(AB188="",AC188,IF(AC188="",AB188,""))</f>
        <v/>
      </c>
      <c r="AE188" s="78" t="n">
        <f aca="false">IF(AND(OR(W188="EE",W188="CE"),AD188="Simples"),3, IF(AND(OR(W188="EE",W188="CE"),AD188="Médio"),4, IF(AND(OR(W188="EE",W188="CE"),AD188="Complexo"),6, IF(AND(W188="SE",AD188="Simples"),4, IF(AND(W188="SE",AD188="Médio"),5, IF(AND(W188="SE",AD188="Complexo"),7,0))))))</f>
        <v>0</v>
      </c>
      <c r="AF188" s="78" t="n">
        <f aca="false">IF(AND(W188="ALI",AC188="Simples"),7, IF(AND(W188="ALI",AC188="Médio"),10, IF(AND(W188="ALI",AC188="Complexo"),15, IF(AND(W188="AIE",AC188="Simples"),5, IF(AND(W188="AIE",AC188="Médio"),7, IF(AND(W188="AIE",AC188="Complexo"),10,0))))))</f>
        <v>0</v>
      </c>
      <c r="AG188" s="81" t="n">
        <f aca="false">IF(T188="OK",Q188,( IF(U188&lt;&gt;"Manutenção em interface",IF(U188&lt;&gt;"Desenv., Manutenção e Publicação de Páginas Estáticas",(AE188+AF188)*V188,V188),V188)))</f>
        <v>0</v>
      </c>
      <c r="AH188" s="70"/>
      <c r="AJ188" s="70"/>
      <c r="AL188" s="70"/>
      <c r="AM188" s="70" t="str">
        <f aca="false">IF(AG188=0,"",IF(AG188=Q188,"OK","Divergente"))</f>
        <v/>
      </c>
    </row>
    <row r="189" s="79" customFormat="true" ht="14" hidden="false" customHeight="false" outlineLevel="0" collapsed="false">
      <c r="A189" s="67"/>
      <c r="B189" s="68"/>
      <c r="C189" s="69" t="n">
        <f aca="false">IF(B189&lt;&gt;"",VLOOKUP(B189,'Tipo Projeto'!$A$3:$B$35,2,0),0)</f>
        <v>0</v>
      </c>
      <c r="D189" s="70"/>
      <c r="E189" s="70"/>
      <c r="F189" s="71"/>
      <c r="G189" s="70"/>
      <c r="H189" s="72"/>
      <c r="I189" s="73"/>
      <c r="J189" s="74"/>
      <c r="K189" s="75"/>
      <c r="L189" s="76" t="str">
        <f aca="false">IF(G189="EE",IF(OR(AND(OR(J189=1,J189=0),H189&gt;0,H189&lt;5),AND(OR(J189=1,J189=0),H189&gt;4,H189&lt;16),AND(J189=2,H189&gt;0,H189&lt;5)),"Simples",IF(OR(AND(OR(J189=1,J189=0),H189&gt;15),AND(J189=2,H189&gt;4,H189&lt;16),AND(J189&gt;2,H189&gt;0,H189&lt;5)),"Médio",IF(OR(AND(J189=2,H189&gt;15),AND(J189&gt;2,H189&gt;4,H189&lt;16),AND(J189&gt;2,H189&gt;15)),"Complexo",""))), IF(OR(G189="CE",G189="SE"),IF(OR(AND(OR(J189=1,J189=0),H189&gt;0,H189&lt;6),AND(OR(J189=1,J189=0),H189&gt;5,H189&lt;20),AND(J189&gt;1,J189&lt;4,H189&gt;0,H189&lt;6)),"Simples",IF(OR(AND(OR(J189=1,J189=0),H189&gt;19),AND(J189&gt;1,J189&lt;4,H189&gt;5,H189&lt;20),AND(J189&gt;3,H189&gt;0,H189&lt;6)),"Médio",IF(OR(AND(J189&gt;1,J189&lt;4,H189&gt;19),AND(J189&gt;3,H189&gt;5,H189&lt;20),AND(J189&gt;3,H189&gt;19)),"Complexo",""))),""))</f>
        <v/>
      </c>
      <c r="M189" s="71" t="str">
        <f aca="false">IF(G189="ALI",IF(OR(AND(OR(J189=1,J189=0),H189&gt;0,H189&lt;20),AND(OR(J189=1,J189=0),H189&gt;19,H189&lt;51),AND(J189&gt;1,J189&lt;6,H189&gt;0,H189&lt;20)),"Simples",IF(OR(AND(OR(J189=1,J189=0),H189&gt;50),AND(J189&gt;1,J189&lt;6,H189&gt;19,H189&lt;51),AND(J189&gt;5,H189&gt;0,H189&lt;20)),"Médio",IF(OR(AND(J189&gt;1,J189&lt;6,H189&gt;50),AND(J189&gt;5,H189&gt;19,H189&lt;51),AND(J189&gt;5,H189&gt;50)),"Complexo",""))), IF(G189="AIE",IF(OR(AND(OR(J189=1, J189=0),H189&gt;0,H189&lt;20),AND(OR(J189=1, J189=0),H189&gt;19,H189&lt;51),AND(J189&gt;1,J189&lt;6,H189&gt;0,H189&lt;20)),"Simples",IF(OR(AND(OR(J189=1, J189=0),H189&gt;50),AND(J189&gt;1,J189&lt;6,H189&gt;19,H189&lt;51),AND(J189&gt;5,H189&gt;0,H189&lt;20)),"Médio",IF(OR(AND(J189&gt;1,J189&lt;6,H189&gt;50),AND(J189&gt;5,H189&gt;19,H189&lt;51),AND(J189&gt;5,H189&gt;50)),"Complexo",""))),""))</f>
        <v/>
      </c>
      <c r="N189" s="77" t="str">
        <f aca="false">IF(L189="",M189,IF(M189="",L189,""))</f>
        <v/>
      </c>
      <c r="O189" s="78" t="n">
        <f aca="false">IF(AND(OR(G189="EE",G189="CE"),N189="Simples"),3, IF(AND(OR(G189="EE",G189="CE"),N189="Médio"),4, IF(AND(OR(G189="EE",G189="CE"),N189="Complexo"),6, IF(AND(G189="SE",N189="Simples"),4, IF(AND(G189="SE",N189="Médio"),5, IF(AND(G189="SE",N189="Complexo"),7,0))))))</f>
        <v>0</v>
      </c>
      <c r="P189" s="78" t="n">
        <f aca="false">IF(AND(G189="ALI",M189="Simples"),7, IF(AND(G189="ALI",M189="Médio"),10, IF(AND(G189="ALI",M189="Complexo"),15, IF(AND(G189="AIE",M189="Simples"),5, IF(AND(G189="AIE",M189="Médio"),7, IF(AND(G189="AIE",M189="Complexo"),10,0))))))</f>
        <v>0</v>
      </c>
      <c r="Q189" s="77" t="n">
        <f aca="false">IF(B189&lt;&gt;"Manutenção em interface",IF(B189&lt;&gt;"Desenv., Manutenção e Publicação de Páginas Estáticas",(O189+P189)*C189,C189),C189)</f>
        <v>0</v>
      </c>
      <c r="R189" s="70"/>
      <c r="T189" s="80"/>
      <c r="U189" s="68"/>
      <c r="V189" s="69" t="n">
        <f aca="false">IF(U189&lt;&gt;"",VLOOKUP(U189,'Tipo Projeto'!$A$3:$B$35,2,0),0)</f>
        <v>0</v>
      </c>
      <c r="W189" s="70"/>
      <c r="X189" s="72"/>
      <c r="Y189" s="73"/>
      <c r="Z189" s="74"/>
      <c r="AA189" s="75"/>
      <c r="AB189" s="76" t="str">
        <f aca="false">IF(W189="EE",IF(OR(AND(OR(Z189=1,Z189=0),X189&gt;0,X189&lt;5),AND(OR(Z189=1,Z189=0),X189&gt;4,X189&lt;16),AND(Z189=2,X189&gt;0,X189&lt;5)),"Simples",IF(OR(AND(OR(Z189=1,Z189=0),X189&gt;15),AND(Z189=2,X189&gt;4,X189&lt;16),AND(Z189&gt;2,X189&gt;0,X189&lt;5)),"Médio",IF(OR(AND(Z189=2,X189&gt;15),AND(Z189&gt;2,X189&gt;4,X189&lt;16),AND(Z189&gt;2,X189&gt;15)),"Complexo",""))), IF(OR(W189="CE",W189="SE"),IF(OR(AND(OR(Z189=1,Z189=0),X189&gt;0,X189&lt;6),AND(OR(Z189=1,Z189=0),X189&gt;5,X189&lt;20),AND(Z189&gt;1,Z189&lt;4,X189&gt;0,X189&lt;6)),"Simples",IF(OR(AND(OR(Z189=1,Z189=0),X189&gt;19),AND(Z189&gt;1,Z189&lt;4,X189&gt;5,X189&lt;20),AND(Z189&gt;3,X189&gt;0,X189&lt;6)),"Médio",IF(OR(AND(Z189&gt;1,Z189&lt;4,X189&gt;19),AND(Z189&gt;3,X189&gt;5,X189&lt;20),AND(Z189&gt;3,X189&gt;19)),"Complexo",""))),""))</f>
        <v/>
      </c>
      <c r="AC189" s="71" t="str">
        <f aca="false">IF(W189="ALI",IF(OR(AND(OR(Z189=1,Z189=0),X189&gt;0,X189&lt;20),AND(OR(Z189=1,Z189=0),X189&gt;19,X189&lt;51),AND(Z189&gt;1,Z189&lt;6,X189&gt;0,X189&lt;20)),"Simples",IF(OR(AND(OR(Z189=1,Z189=0),X189&gt;50),AND(Z189&gt;1,Z189&lt;6,X189&gt;19,X189&lt;51),AND(Z189&gt;5,X189&gt;0,X189&lt;20)),"Médio",IF(OR(AND(Z189&gt;1,Z189&lt;6,X189&gt;50),AND(Z189&gt;5,X189&gt;19,X189&lt;51),AND(Z189&gt;5,X189&gt;50)),"Complexo",""))), IF(W189="AIE",IF(OR(AND(OR(Z189=1, Z189=0),X189&gt;0,X189&lt;20),AND(OR(Z189=1, Z189=0),X189&gt;19,X189&lt;51),AND(Z189&gt;1,Z189&lt;6,X189&gt;0,X189&lt;20)),"Simples",IF(OR(AND(OR(Z189=1, Z189=0),X189&gt;50),AND(Z189&gt;1,Z189&lt;6,X189&gt;19,X189&lt;51),AND(Z189&gt;5,X189&gt;0,X189&lt;20)),"Médio",IF(OR(AND(Z189&gt;1,Z189&lt;6,X189&gt;50),AND(Z189&gt;5,X189&gt;19,X189&lt;51),AND(Z189&gt;5,X189&gt;50)),"Complexo",""))),""))</f>
        <v/>
      </c>
      <c r="AD189" s="77" t="str">
        <f aca="false">IF(AB189="",AC189,IF(AC189="",AB189,""))</f>
        <v/>
      </c>
      <c r="AE189" s="78" t="n">
        <f aca="false">IF(AND(OR(W189="EE",W189="CE"),AD189="Simples"),3, IF(AND(OR(W189="EE",W189="CE"),AD189="Médio"),4, IF(AND(OR(W189="EE",W189="CE"),AD189="Complexo"),6, IF(AND(W189="SE",AD189="Simples"),4, IF(AND(W189="SE",AD189="Médio"),5, IF(AND(W189="SE",AD189="Complexo"),7,0))))))</f>
        <v>0</v>
      </c>
      <c r="AF189" s="78" t="n">
        <f aca="false">IF(AND(W189="ALI",AC189="Simples"),7, IF(AND(W189="ALI",AC189="Médio"),10, IF(AND(W189="ALI",AC189="Complexo"),15, IF(AND(W189="AIE",AC189="Simples"),5, IF(AND(W189="AIE",AC189="Médio"),7, IF(AND(W189="AIE",AC189="Complexo"),10,0))))))</f>
        <v>0</v>
      </c>
      <c r="AG189" s="81" t="n">
        <f aca="false">IF(T189="OK",Q189,( IF(U189&lt;&gt;"Manutenção em interface",IF(U189&lt;&gt;"Desenv., Manutenção e Publicação de Páginas Estáticas",(AE189+AF189)*V189,V189),V189)))</f>
        <v>0</v>
      </c>
      <c r="AH189" s="70"/>
      <c r="AJ189" s="70"/>
      <c r="AL189" s="70"/>
      <c r="AM189" s="70" t="str">
        <f aca="false">IF(AG189=0,"",IF(AG189=Q189,"OK","Divergente"))</f>
        <v/>
      </c>
    </row>
    <row r="190" s="79" customFormat="true" ht="14" hidden="false" customHeight="false" outlineLevel="0" collapsed="false">
      <c r="A190" s="67"/>
      <c r="B190" s="68"/>
      <c r="C190" s="69" t="n">
        <f aca="false">IF(B190&lt;&gt;"",VLOOKUP(B190,'Tipo Projeto'!$A$3:$B$35,2,0),0)</f>
        <v>0</v>
      </c>
      <c r="D190" s="70"/>
      <c r="E190" s="70"/>
      <c r="F190" s="71"/>
      <c r="G190" s="70"/>
      <c r="H190" s="72"/>
      <c r="I190" s="73"/>
      <c r="J190" s="74"/>
      <c r="K190" s="75"/>
      <c r="L190" s="76" t="str">
        <f aca="false">IF(G190="EE",IF(OR(AND(OR(J190=1,J190=0),H190&gt;0,H190&lt;5),AND(OR(J190=1,J190=0),H190&gt;4,H190&lt;16),AND(J190=2,H190&gt;0,H190&lt;5)),"Simples",IF(OR(AND(OR(J190=1,J190=0),H190&gt;15),AND(J190=2,H190&gt;4,H190&lt;16),AND(J190&gt;2,H190&gt;0,H190&lt;5)),"Médio",IF(OR(AND(J190=2,H190&gt;15),AND(J190&gt;2,H190&gt;4,H190&lt;16),AND(J190&gt;2,H190&gt;15)),"Complexo",""))), IF(OR(G190="CE",G190="SE"),IF(OR(AND(OR(J190=1,J190=0),H190&gt;0,H190&lt;6),AND(OR(J190=1,J190=0),H190&gt;5,H190&lt;20),AND(J190&gt;1,J190&lt;4,H190&gt;0,H190&lt;6)),"Simples",IF(OR(AND(OR(J190=1,J190=0),H190&gt;19),AND(J190&gt;1,J190&lt;4,H190&gt;5,H190&lt;20),AND(J190&gt;3,H190&gt;0,H190&lt;6)),"Médio",IF(OR(AND(J190&gt;1,J190&lt;4,H190&gt;19),AND(J190&gt;3,H190&gt;5,H190&lt;20),AND(J190&gt;3,H190&gt;19)),"Complexo",""))),""))</f>
        <v/>
      </c>
      <c r="M190" s="71" t="str">
        <f aca="false">IF(G190="ALI",IF(OR(AND(OR(J190=1,J190=0),H190&gt;0,H190&lt;20),AND(OR(J190=1,J190=0),H190&gt;19,H190&lt;51),AND(J190&gt;1,J190&lt;6,H190&gt;0,H190&lt;20)),"Simples",IF(OR(AND(OR(J190=1,J190=0),H190&gt;50),AND(J190&gt;1,J190&lt;6,H190&gt;19,H190&lt;51),AND(J190&gt;5,H190&gt;0,H190&lt;20)),"Médio",IF(OR(AND(J190&gt;1,J190&lt;6,H190&gt;50),AND(J190&gt;5,H190&gt;19,H190&lt;51),AND(J190&gt;5,H190&gt;50)),"Complexo",""))), IF(G190="AIE",IF(OR(AND(OR(J190=1, J190=0),H190&gt;0,H190&lt;20),AND(OR(J190=1, J190=0),H190&gt;19,H190&lt;51),AND(J190&gt;1,J190&lt;6,H190&gt;0,H190&lt;20)),"Simples",IF(OR(AND(OR(J190=1, J190=0),H190&gt;50),AND(J190&gt;1,J190&lt;6,H190&gt;19,H190&lt;51),AND(J190&gt;5,H190&gt;0,H190&lt;20)),"Médio",IF(OR(AND(J190&gt;1,J190&lt;6,H190&gt;50),AND(J190&gt;5,H190&gt;19,H190&lt;51),AND(J190&gt;5,H190&gt;50)),"Complexo",""))),""))</f>
        <v/>
      </c>
      <c r="N190" s="77" t="str">
        <f aca="false">IF(L190="",M190,IF(M190="",L190,""))</f>
        <v/>
      </c>
      <c r="O190" s="78" t="n">
        <f aca="false">IF(AND(OR(G190="EE",G190="CE"),N190="Simples"),3, IF(AND(OR(G190="EE",G190="CE"),N190="Médio"),4, IF(AND(OR(G190="EE",G190="CE"),N190="Complexo"),6, IF(AND(G190="SE",N190="Simples"),4, IF(AND(G190="SE",N190="Médio"),5, IF(AND(G190="SE",N190="Complexo"),7,0))))))</f>
        <v>0</v>
      </c>
      <c r="P190" s="78" t="n">
        <f aca="false">IF(AND(G190="ALI",M190="Simples"),7, IF(AND(G190="ALI",M190="Médio"),10, IF(AND(G190="ALI",M190="Complexo"),15, IF(AND(G190="AIE",M190="Simples"),5, IF(AND(G190="AIE",M190="Médio"),7, IF(AND(G190="AIE",M190="Complexo"),10,0))))))</f>
        <v>0</v>
      </c>
      <c r="Q190" s="77" t="n">
        <f aca="false">IF(B190&lt;&gt;"Manutenção em interface",IF(B190&lt;&gt;"Desenv., Manutenção e Publicação de Páginas Estáticas",(O190+P190)*C190,C190),C190)</f>
        <v>0</v>
      </c>
      <c r="R190" s="70"/>
      <c r="T190" s="80"/>
      <c r="U190" s="68"/>
      <c r="V190" s="69" t="n">
        <f aca="false">IF(U190&lt;&gt;"",VLOOKUP(U190,'Tipo Projeto'!$A$3:$B$35,2,0),0)</f>
        <v>0</v>
      </c>
      <c r="W190" s="70"/>
      <c r="X190" s="72"/>
      <c r="Y190" s="73"/>
      <c r="Z190" s="74"/>
      <c r="AA190" s="75"/>
      <c r="AB190" s="76" t="str">
        <f aca="false">IF(W190="EE",IF(OR(AND(OR(Z190=1,Z190=0),X190&gt;0,X190&lt;5),AND(OR(Z190=1,Z190=0),X190&gt;4,X190&lt;16),AND(Z190=2,X190&gt;0,X190&lt;5)),"Simples",IF(OR(AND(OR(Z190=1,Z190=0),X190&gt;15),AND(Z190=2,X190&gt;4,X190&lt;16),AND(Z190&gt;2,X190&gt;0,X190&lt;5)),"Médio",IF(OR(AND(Z190=2,X190&gt;15),AND(Z190&gt;2,X190&gt;4,X190&lt;16),AND(Z190&gt;2,X190&gt;15)),"Complexo",""))), IF(OR(W190="CE",W190="SE"),IF(OR(AND(OR(Z190=1,Z190=0),X190&gt;0,X190&lt;6),AND(OR(Z190=1,Z190=0),X190&gt;5,X190&lt;20),AND(Z190&gt;1,Z190&lt;4,X190&gt;0,X190&lt;6)),"Simples",IF(OR(AND(OR(Z190=1,Z190=0),X190&gt;19),AND(Z190&gt;1,Z190&lt;4,X190&gt;5,X190&lt;20),AND(Z190&gt;3,X190&gt;0,X190&lt;6)),"Médio",IF(OR(AND(Z190&gt;1,Z190&lt;4,X190&gt;19),AND(Z190&gt;3,X190&gt;5,X190&lt;20),AND(Z190&gt;3,X190&gt;19)),"Complexo",""))),""))</f>
        <v/>
      </c>
      <c r="AC190" s="71" t="str">
        <f aca="false">IF(W190="ALI",IF(OR(AND(OR(Z190=1,Z190=0),X190&gt;0,X190&lt;20),AND(OR(Z190=1,Z190=0),X190&gt;19,X190&lt;51),AND(Z190&gt;1,Z190&lt;6,X190&gt;0,X190&lt;20)),"Simples",IF(OR(AND(OR(Z190=1,Z190=0),X190&gt;50),AND(Z190&gt;1,Z190&lt;6,X190&gt;19,X190&lt;51),AND(Z190&gt;5,X190&gt;0,X190&lt;20)),"Médio",IF(OR(AND(Z190&gt;1,Z190&lt;6,X190&gt;50),AND(Z190&gt;5,X190&gt;19,X190&lt;51),AND(Z190&gt;5,X190&gt;50)),"Complexo",""))), IF(W190="AIE",IF(OR(AND(OR(Z190=1, Z190=0),X190&gt;0,X190&lt;20),AND(OR(Z190=1, Z190=0),X190&gt;19,X190&lt;51),AND(Z190&gt;1,Z190&lt;6,X190&gt;0,X190&lt;20)),"Simples",IF(OR(AND(OR(Z190=1, Z190=0),X190&gt;50),AND(Z190&gt;1,Z190&lt;6,X190&gt;19,X190&lt;51),AND(Z190&gt;5,X190&gt;0,X190&lt;20)),"Médio",IF(OR(AND(Z190&gt;1,Z190&lt;6,X190&gt;50),AND(Z190&gt;5,X190&gt;19,X190&lt;51),AND(Z190&gt;5,X190&gt;50)),"Complexo",""))),""))</f>
        <v/>
      </c>
      <c r="AD190" s="77" t="str">
        <f aca="false">IF(AB190="",AC190,IF(AC190="",AB190,""))</f>
        <v/>
      </c>
      <c r="AE190" s="78" t="n">
        <f aca="false">IF(AND(OR(W190="EE",W190="CE"),AD190="Simples"),3, IF(AND(OR(W190="EE",W190="CE"),AD190="Médio"),4, IF(AND(OR(W190="EE",W190="CE"),AD190="Complexo"),6, IF(AND(W190="SE",AD190="Simples"),4, IF(AND(W190="SE",AD190="Médio"),5, IF(AND(W190="SE",AD190="Complexo"),7,0))))))</f>
        <v>0</v>
      </c>
      <c r="AF190" s="78" t="n">
        <f aca="false">IF(AND(W190="ALI",AC190="Simples"),7, IF(AND(W190="ALI",AC190="Médio"),10, IF(AND(W190="ALI",AC190="Complexo"),15, IF(AND(W190="AIE",AC190="Simples"),5, IF(AND(W190="AIE",AC190="Médio"),7, IF(AND(W190="AIE",AC190="Complexo"),10,0))))))</f>
        <v>0</v>
      </c>
      <c r="AG190" s="81" t="n">
        <f aca="false">IF(T190="OK",Q190,( IF(U190&lt;&gt;"Manutenção em interface",IF(U190&lt;&gt;"Desenv., Manutenção e Publicação de Páginas Estáticas",(AE190+AF190)*V190,V190),V190)))</f>
        <v>0</v>
      </c>
      <c r="AH190" s="70"/>
      <c r="AJ190" s="70"/>
      <c r="AL190" s="70"/>
      <c r="AM190" s="70" t="str">
        <f aca="false">IF(AG190=0,"",IF(AG190=Q190,"OK","Divergente"))</f>
        <v/>
      </c>
    </row>
    <row r="191" s="79" customFormat="true" ht="14" hidden="false" customHeight="false" outlineLevel="0" collapsed="false">
      <c r="A191" s="67"/>
      <c r="B191" s="68"/>
      <c r="C191" s="69" t="n">
        <f aca="false">IF(B191&lt;&gt;"",VLOOKUP(B191,'Tipo Projeto'!$A$3:$B$35,2,0),0)</f>
        <v>0</v>
      </c>
      <c r="D191" s="70"/>
      <c r="E191" s="70"/>
      <c r="F191" s="71"/>
      <c r="G191" s="70"/>
      <c r="H191" s="72"/>
      <c r="I191" s="73"/>
      <c r="J191" s="74"/>
      <c r="K191" s="75"/>
      <c r="L191" s="76" t="str">
        <f aca="false">IF(G191="EE",IF(OR(AND(OR(J191=1,J191=0),H191&gt;0,H191&lt;5),AND(OR(J191=1,J191=0),H191&gt;4,H191&lt;16),AND(J191=2,H191&gt;0,H191&lt;5)),"Simples",IF(OR(AND(OR(J191=1,J191=0),H191&gt;15),AND(J191=2,H191&gt;4,H191&lt;16),AND(J191&gt;2,H191&gt;0,H191&lt;5)),"Médio",IF(OR(AND(J191=2,H191&gt;15),AND(J191&gt;2,H191&gt;4,H191&lt;16),AND(J191&gt;2,H191&gt;15)),"Complexo",""))), IF(OR(G191="CE",G191="SE"),IF(OR(AND(OR(J191=1,J191=0),H191&gt;0,H191&lt;6),AND(OR(J191=1,J191=0),H191&gt;5,H191&lt;20),AND(J191&gt;1,J191&lt;4,H191&gt;0,H191&lt;6)),"Simples",IF(OR(AND(OR(J191=1,J191=0),H191&gt;19),AND(J191&gt;1,J191&lt;4,H191&gt;5,H191&lt;20),AND(J191&gt;3,H191&gt;0,H191&lt;6)),"Médio",IF(OR(AND(J191&gt;1,J191&lt;4,H191&gt;19),AND(J191&gt;3,H191&gt;5,H191&lt;20),AND(J191&gt;3,H191&gt;19)),"Complexo",""))),""))</f>
        <v/>
      </c>
      <c r="M191" s="71" t="str">
        <f aca="false">IF(G191="ALI",IF(OR(AND(OR(J191=1,J191=0),H191&gt;0,H191&lt;20),AND(OR(J191=1,J191=0),H191&gt;19,H191&lt;51),AND(J191&gt;1,J191&lt;6,H191&gt;0,H191&lt;20)),"Simples",IF(OR(AND(OR(J191=1,J191=0),H191&gt;50),AND(J191&gt;1,J191&lt;6,H191&gt;19,H191&lt;51),AND(J191&gt;5,H191&gt;0,H191&lt;20)),"Médio",IF(OR(AND(J191&gt;1,J191&lt;6,H191&gt;50),AND(J191&gt;5,H191&gt;19,H191&lt;51),AND(J191&gt;5,H191&gt;50)),"Complexo",""))), IF(G191="AIE",IF(OR(AND(OR(J191=1, J191=0),H191&gt;0,H191&lt;20),AND(OR(J191=1, J191=0),H191&gt;19,H191&lt;51),AND(J191&gt;1,J191&lt;6,H191&gt;0,H191&lt;20)),"Simples",IF(OR(AND(OR(J191=1, J191=0),H191&gt;50),AND(J191&gt;1,J191&lt;6,H191&gt;19,H191&lt;51),AND(J191&gt;5,H191&gt;0,H191&lt;20)),"Médio",IF(OR(AND(J191&gt;1,J191&lt;6,H191&gt;50),AND(J191&gt;5,H191&gt;19,H191&lt;51),AND(J191&gt;5,H191&gt;50)),"Complexo",""))),""))</f>
        <v/>
      </c>
      <c r="N191" s="77" t="str">
        <f aca="false">IF(L191="",M191,IF(M191="",L191,""))</f>
        <v/>
      </c>
      <c r="O191" s="78" t="n">
        <f aca="false">IF(AND(OR(G191="EE",G191="CE"),N191="Simples"),3, IF(AND(OR(G191="EE",G191="CE"),N191="Médio"),4, IF(AND(OR(G191="EE",G191="CE"),N191="Complexo"),6, IF(AND(G191="SE",N191="Simples"),4, IF(AND(G191="SE",N191="Médio"),5, IF(AND(G191="SE",N191="Complexo"),7,0))))))</f>
        <v>0</v>
      </c>
      <c r="P191" s="78" t="n">
        <f aca="false">IF(AND(G191="ALI",M191="Simples"),7, IF(AND(G191="ALI",M191="Médio"),10, IF(AND(G191="ALI",M191="Complexo"),15, IF(AND(G191="AIE",M191="Simples"),5, IF(AND(G191="AIE",M191="Médio"),7, IF(AND(G191="AIE",M191="Complexo"),10,0))))))</f>
        <v>0</v>
      </c>
      <c r="Q191" s="77" t="n">
        <f aca="false">IF(B191&lt;&gt;"Manutenção em interface",IF(B191&lt;&gt;"Desenv., Manutenção e Publicação de Páginas Estáticas",(O191+P191)*C191,C191),C191)</f>
        <v>0</v>
      </c>
      <c r="R191" s="70"/>
      <c r="T191" s="80"/>
      <c r="U191" s="68"/>
      <c r="V191" s="69" t="n">
        <f aca="false">IF(U191&lt;&gt;"",VLOOKUP(U191,'Tipo Projeto'!$A$3:$B$35,2,0),0)</f>
        <v>0</v>
      </c>
      <c r="W191" s="70"/>
      <c r="X191" s="72"/>
      <c r="Y191" s="73"/>
      <c r="Z191" s="74"/>
      <c r="AA191" s="75"/>
      <c r="AB191" s="76" t="str">
        <f aca="false">IF(W191="EE",IF(OR(AND(OR(Z191=1,Z191=0),X191&gt;0,X191&lt;5),AND(OR(Z191=1,Z191=0),X191&gt;4,X191&lt;16),AND(Z191=2,X191&gt;0,X191&lt;5)),"Simples",IF(OR(AND(OR(Z191=1,Z191=0),X191&gt;15),AND(Z191=2,X191&gt;4,X191&lt;16),AND(Z191&gt;2,X191&gt;0,X191&lt;5)),"Médio",IF(OR(AND(Z191=2,X191&gt;15),AND(Z191&gt;2,X191&gt;4,X191&lt;16),AND(Z191&gt;2,X191&gt;15)),"Complexo",""))), IF(OR(W191="CE",W191="SE"),IF(OR(AND(OR(Z191=1,Z191=0),X191&gt;0,X191&lt;6),AND(OR(Z191=1,Z191=0),X191&gt;5,X191&lt;20),AND(Z191&gt;1,Z191&lt;4,X191&gt;0,X191&lt;6)),"Simples",IF(OR(AND(OR(Z191=1,Z191=0),X191&gt;19),AND(Z191&gt;1,Z191&lt;4,X191&gt;5,X191&lt;20),AND(Z191&gt;3,X191&gt;0,X191&lt;6)),"Médio",IF(OR(AND(Z191&gt;1,Z191&lt;4,X191&gt;19),AND(Z191&gt;3,X191&gt;5,X191&lt;20),AND(Z191&gt;3,X191&gt;19)),"Complexo",""))),""))</f>
        <v/>
      </c>
      <c r="AC191" s="71" t="str">
        <f aca="false">IF(W191="ALI",IF(OR(AND(OR(Z191=1,Z191=0),X191&gt;0,X191&lt;20),AND(OR(Z191=1,Z191=0),X191&gt;19,X191&lt;51),AND(Z191&gt;1,Z191&lt;6,X191&gt;0,X191&lt;20)),"Simples",IF(OR(AND(OR(Z191=1,Z191=0),X191&gt;50),AND(Z191&gt;1,Z191&lt;6,X191&gt;19,X191&lt;51),AND(Z191&gt;5,X191&gt;0,X191&lt;20)),"Médio",IF(OR(AND(Z191&gt;1,Z191&lt;6,X191&gt;50),AND(Z191&gt;5,X191&gt;19,X191&lt;51),AND(Z191&gt;5,X191&gt;50)),"Complexo",""))), IF(W191="AIE",IF(OR(AND(OR(Z191=1, Z191=0),X191&gt;0,X191&lt;20),AND(OR(Z191=1, Z191=0),X191&gt;19,X191&lt;51),AND(Z191&gt;1,Z191&lt;6,X191&gt;0,X191&lt;20)),"Simples",IF(OR(AND(OR(Z191=1, Z191=0),X191&gt;50),AND(Z191&gt;1,Z191&lt;6,X191&gt;19,X191&lt;51),AND(Z191&gt;5,X191&gt;0,X191&lt;20)),"Médio",IF(OR(AND(Z191&gt;1,Z191&lt;6,X191&gt;50),AND(Z191&gt;5,X191&gt;19,X191&lt;51),AND(Z191&gt;5,X191&gt;50)),"Complexo",""))),""))</f>
        <v/>
      </c>
      <c r="AD191" s="77" t="str">
        <f aca="false">IF(AB191="",AC191,IF(AC191="",AB191,""))</f>
        <v/>
      </c>
      <c r="AE191" s="78" t="n">
        <f aca="false">IF(AND(OR(W191="EE",W191="CE"),AD191="Simples"),3, IF(AND(OR(W191="EE",W191="CE"),AD191="Médio"),4, IF(AND(OR(W191="EE",W191="CE"),AD191="Complexo"),6, IF(AND(W191="SE",AD191="Simples"),4, IF(AND(W191="SE",AD191="Médio"),5, IF(AND(W191="SE",AD191="Complexo"),7,0))))))</f>
        <v>0</v>
      </c>
      <c r="AF191" s="78" t="n">
        <f aca="false">IF(AND(W191="ALI",AC191="Simples"),7, IF(AND(W191="ALI",AC191="Médio"),10, IF(AND(W191="ALI",AC191="Complexo"),15, IF(AND(W191="AIE",AC191="Simples"),5, IF(AND(W191="AIE",AC191="Médio"),7, IF(AND(W191="AIE",AC191="Complexo"),10,0))))))</f>
        <v>0</v>
      </c>
      <c r="AG191" s="81" t="n">
        <f aca="false">IF(T191="OK",Q191,( IF(U191&lt;&gt;"Manutenção em interface",IF(U191&lt;&gt;"Desenv., Manutenção e Publicação de Páginas Estáticas",(AE191+AF191)*V191,V191),V191)))</f>
        <v>0</v>
      </c>
      <c r="AH191" s="70"/>
      <c r="AJ191" s="70"/>
      <c r="AL191" s="70"/>
      <c r="AM191" s="70" t="str">
        <f aca="false">IF(AG191=0,"",IF(AG191=Q191,"OK","Divergente"))</f>
        <v/>
      </c>
    </row>
    <row r="192" s="79" customFormat="true" ht="14" hidden="false" customHeight="false" outlineLevel="0" collapsed="false">
      <c r="A192" s="67"/>
      <c r="B192" s="68"/>
      <c r="C192" s="69" t="n">
        <f aca="false">IF(B192&lt;&gt;"",VLOOKUP(B192,'Tipo Projeto'!$A$3:$B$35,2,0),0)</f>
        <v>0</v>
      </c>
      <c r="D192" s="70"/>
      <c r="E192" s="70"/>
      <c r="F192" s="71"/>
      <c r="G192" s="70"/>
      <c r="H192" s="72"/>
      <c r="I192" s="73"/>
      <c r="J192" s="74"/>
      <c r="K192" s="75"/>
      <c r="L192" s="76" t="str">
        <f aca="false">IF(G192="EE",IF(OR(AND(OR(J192=1,J192=0),H192&gt;0,H192&lt;5),AND(OR(J192=1,J192=0),H192&gt;4,H192&lt;16),AND(J192=2,H192&gt;0,H192&lt;5)),"Simples",IF(OR(AND(OR(J192=1,J192=0),H192&gt;15),AND(J192=2,H192&gt;4,H192&lt;16),AND(J192&gt;2,H192&gt;0,H192&lt;5)),"Médio",IF(OR(AND(J192=2,H192&gt;15),AND(J192&gt;2,H192&gt;4,H192&lt;16),AND(J192&gt;2,H192&gt;15)),"Complexo",""))), IF(OR(G192="CE",G192="SE"),IF(OR(AND(OR(J192=1,J192=0),H192&gt;0,H192&lt;6),AND(OR(J192=1,J192=0),H192&gt;5,H192&lt;20),AND(J192&gt;1,J192&lt;4,H192&gt;0,H192&lt;6)),"Simples",IF(OR(AND(OR(J192=1,J192=0),H192&gt;19),AND(J192&gt;1,J192&lt;4,H192&gt;5,H192&lt;20),AND(J192&gt;3,H192&gt;0,H192&lt;6)),"Médio",IF(OR(AND(J192&gt;1,J192&lt;4,H192&gt;19),AND(J192&gt;3,H192&gt;5,H192&lt;20),AND(J192&gt;3,H192&gt;19)),"Complexo",""))),""))</f>
        <v/>
      </c>
      <c r="M192" s="71" t="str">
        <f aca="false">IF(G192="ALI",IF(OR(AND(OR(J192=1,J192=0),H192&gt;0,H192&lt;20),AND(OR(J192=1,J192=0),H192&gt;19,H192&lt;51),AND(J192&gt;1,J192&lt;6,H192&gt;0,H192&lt;20)),"Simples",IF(OR(AND(OR(J192=1,J192=0),H192&gt;50),AND(J192&gt;1,J192&lt;6,H192&gt;19,H192&lt;51),AND(J192&gt;5,H192&gt;0,H192&lt;20)),"Médio",IF(OR(AND(J192&gt;1,J192&lt;6,H192&gt;50),AND(J192&gt;5,H192&gt;19,H192&lt;51),AND(J192&gt;5,H192&gt;50)),"Complexo",""))), IF(G192="AIE",IF(OR(AND(OR(J192=1, J192=0),H192&gt;0,H192&lt;20),AND(OR(J192=1, J192=0),H192&gt;19,H192&lt;51),AND(J192&gt;1,J192&lt;6,H192&gt;0,H192&lt;20)),"Simples",IF(OR(AND(OR(J192=1, J192=0),H192&gt;50),AND(J192&gt;1,J192&lt;6,H192&gt;19,H192&lt;51),AND(J192&gt;5,H192&gt;0,H192&lt;20)),"Médio",IF(OR(AND(J192&gt;1,J192&lt;6,H192&gt;50),AND(J192&gt;5,H192&gt;19,H192&lt;51),AND(J192&gt;5,H192&gt;50)),"Complexo",""))),""))</f>
        <v/>
      </c>
      <c r="N192" s="77" t="str">
        <f aca="false">IF(L192="",M192,IF(M192="",L192,""))</f>
        <v/>
      </c>
      <c r="O192" s="78" t="n">
        <f aca="false">IF(AND(OR(G192="EE",G192="CE"),N192="Simples"),3, IF(AND(OR(G192="EE",G192="CE"),N192="Médio"),4, IF(AND(OR(G192="EE",G192="CE"),N192="Complexo"),6, IF(AND(G192="SE",N192="Simples"),4, IF(AND(G192="SE",N192="Médio"),5, IF(AND(G192="SE",N192="Complexo"),7,0))))))</f>
        <v>0</v>
      </c>
      <c r="P192" s="78" t="n">
        <f aca="false">IF(AND(G192="ALI",M192="Simples"),7, IF(AND(G192="ALI",M192="Médio"),10, IF(AND(G192="ALI",M192="Complexo"),15, IF(AND(G192="AIE",M192="Simples"),5, IF(AND(G192="AIE",M192="Médio"),7, IF(AND(G192="AIE",M192="Complexo"),10,0))))))</f>
        <v>0</v>
      </c>
      <c r="Q192" s="77" t="n">
        <f aca="false">IF(B192&lt;&gt;"Manutenção em interface",IF(B192&lt;&gt;"Desenv., Manutenção e Publicação de Páginas Estáticas",(O192+P192)*C192,C192),C192)</f>
        <v>0</v>
      </c>
      <c r="R192" s="70"/>
      <c r="T192" s="80"/>
      <c r="U192" s="68"/>
      <c r="V192" s="69" t="n">
        <f aca="false">IF(U192&lt;&gt;"",VLOOKUP(U192,'Tipo Projeto'!$A$3:$B$35,2,0),0)</f>
        <v>0</v>
      </c>
      <c r="W192" s="70"/>
      <c r="X192" s="72"/>
      <c r="Y192" s="73"/>
      <c r="Z192" s="74"/>
      <c r="AA192" s="75"/>
      <c r="AB192" s="76" t="str">
        <f aca="false">IF(W192="EE",IF(OR(AND(OR(Z192=1,Z192=0),X192&gt;0,X192&lt;5),AND(OR(Z192=1,Z192=0),X192&gt;4,X192&lt;16),AND(Z192=2,X192&gt;0,X192&lt;5)),"Simples",IF(OR(AND(OR(Z192=1,Z192=0),X192&gt;15),AND(Z192=2,X192&gt;4,X192&lt;16),AND(Z192&gt;2,X192&gt;0,X192&lt;5)),"Médio",IF(OR(AND(Z192=2,X192&gt;15),AND(Z192&gt;2,X192&gt;4,X192&lt;16),AND(Z192&gt;2,X192&gt;15)),"Complexo",""))), IF(OR(W192="CE",W192="SE"),IF(OR(AND(OR(Z192=1,Z192=0),X192&gt;0,X192&lt;6),AND(OR(Z192=1,Z192=0),X192&gt;5,X192&lt;20),AND(Z192&gt;1,Z192&lt;4,X192&gt;0,X192&lt;6)),"Simples",IF(OR(AND(OR(Z192=1,Z192=0),X192&gt;19),AND(Z192&gt;1,Z192&lt;4,X192&gt;5,X192&lt;20),AND(Z192&gt;3,X192&gt;0,X192&lt;6)),"Médio",IF(OR(AND(Z192&gt;1,Z192&lt;4,X192&gt;19),AND(Z192&gt;3,X192&gt;5,X192&lt;20),AND(Z192&gt;3,X192&gt;19)),"Complexo",""))),""))</f>
        <v/>
      </c>
      <c r="AC192" s="71" t="str">
        <f aca="false">IF(W192="ALI",IF(OR(AND(OR(Z192=1,Z192=0),X192&gt;0,X192&lt;20),AND(OR(Z192=1,Z192=0),X192&gt;19,X192&lt;51),AND(Z192&gt;1,Z192&lt;6,X192&gt;0,X192&lt;20)),"Simples",IF(OR(AND(OR(Z192=1,Z192=0),X192&gt;50),AND(Z192&gt;1,Z192&lt;6,X192&gt;19,X192&lt;51),AND(Z192&gt;5,X192&gt;0,X192&lt;20)),"Médio",IF(OR(AND(Z192&gt;1,Z192&lt;6,X192&gt;50),AND(Z192&gt;5,X192&gt;19,X192&lt;51),AND(Z192&gt;5,X192&gt;50)),"Complexo",""))), IF(W192="AIE",IF(OR(AND(OR(Z192=1, Z192=0),X192&gt;0,X192&lt;20),AND(OR(Z192=1, Z192=0),X192&gt;19,X192&lt;51),AND(Z192&gt;1,Z192&lt;6,X192&gt;0,X192&lt;20)),"Simples",IF(OR(AND(OR(Z192=1, Z192=0),X192&gt;50),AND(Z192&gt;1,Z192&lt;6,X192&gt;19,X192&lt;51),AND(Z192&gt;5,X192&gt;0,X192&lt;20)),"Médio",IF(OR(AND(Z192&gt;1,Z192&lt;6,X192&gt;50),AND(Z192&gt;5,X192&gt;19,X192&lt;51),AND(Z192&gt;5,X192&gt;50)),"Complexo",""))),""))</f>
        <v/>
      </c>
      <c r="AD192" s="77" t="str">
        <f aca="false">IF(AB192="",AC192,IF(AC192="",AB192,""))</f>
        <v/>
      </c>
      <c r="AE192" s="78" t="n">
        <f aca="false">IF(AND(OR(W192="EE",W192="CE"),AD192="Simples"),3, IF(AND(OR(W192="EE",W192="CE"),AD192="Médio"),4, IF(AND(OR(W192="EE",W192="CE"),AD192="Complexo"),6, IF(AND(W192="SE",AD192="Simples"),4, IF(AND(W192="SE",AD192="Médio"),5, IF(AND(W192="SE",AD192="Complexo"),7,0))))))</f>
        <v>0</v>
      </c>
      <c r="AF192" s="78" t="n">
        <f aca="false">IF(AND(W192="ALI",AC192="Simples"),7, IF(AND(W192="ALI",AC192="Médio"),10, IF(AND(W192="ALI",AC192="Complexo"),15, IF(AND(W192="AIE",AC192="Simples"),5, IF(AND(W192="AIE",AC192="Médio"),7, IF(AND(W192="AIE",AC192="Complexo"),10,0))))))</f>
        <v>0</v>
      </c>
      <c r="AG192" s="81" t="n">
        <f aca="false">IF(T192="OK",Q192,( IF(U192&lt;&gt;"Manutenção em interface",IF(U192&lt;&gt;"Desenv., Manutenção e Publicação de Páginas Estáticas",(AE192+AF192)*V192,V192),V192)))</f>
        <v>0</v>
      </c>
      <c r="AH192" s="70"/>
      <c r="AJ192" s="70"/>
      <c r="AL192" s="70"/>
      <c r="AM192" s="70" t="str">
        <f aca="false">IF(AG192=0,"",IF(AG192=Q192,"OK","Divergente"))</f>
        <v/>
      </c>
    </row>
    <row r="193" s="79" customFormat="true" ht="14" hidden="false" customHeight="false" outlineLevel="0" collapsed="false">
      <c r="A193" s="67"/>
      <c r="B193" s="68"/>
      <c r="C193" s="69" t="n">
        <f aca="false">IF(B193&lt;&gt;"",VLOOKUP(B193,'Tipo Projeto'!$A$3:$B$35,2,0),0)</f>
        <v>0</v>
      </c>
      <c r="D193" s="70"/>
      <c r="E193" s="70"/>
      <c r="F193" s="71"/>
      <c r="G193" s="70"/>
      <c r="H193" s="72"/>
      <c r="I193" s="73"/>
      <c r="J193" s="74"/>
      <c r="K193" s="75"/>
      <c r="L193" s="76" t="str">
        <f aca="false">IF(G193="EE",IF(OR(AND(OR(J193=1,J193=0),H193&gt;0,H193&lt;5),AND(OR(J193=1,J193=0),H193&gt;4,H193&lt;16),AND(J193=2,H193&gt;0,H193&lt;5)),"Simples",IF(OR(AND(OR(J193=1,J193=0),H193&gt;15),AND(J193=2,H193&gt;4,H193&lt;16),AND(J193&gt;2,H193&gt;0,H193&lt;5)),"Médio",IF(OR(AND(J193=2,H193&gt;15),AND(J193&gt;2,H193&gt;4,H193&lt;16),AND(J193&gt;2,H193&gt;15)),"Complexo",""))), IF(OR(G193="CE",G193="SE"),IF(OR(AND(OR(J193=1,J193=0),H193&gt;0,H193&lt;6),AND(OR(J193=1,J193=0),H193&gt;5,H193&lt;20),AND(J193&gt;1,J193&lt;4,H193&gt;0,H193&lt;6)),"Simples",IF(OR(AND(OR(J193=1,J193=0),H193&gt;19),AND(J193&gt;1,J193&lt;4,H193&gt;5,H193&lt;20),AND(J193&gt;3,H193&gt;0,H193&lt;6)),"Médio",IF(OR(AND(J193&gt;1,J193&lt;4,H193&gt;19),AND(J193&gt;3,H193&gt;5,H193&lt;20),AND(J193&gt;3,H193&gt;19)),"Complexo",""))),""))</f>
        <v/>
      </c>
      <c r="M193" s="71" t="str">
        <f aca="false">IF(G193="ALI",IF(OR(AND(OR(J193=1,J193=0),H193&gt;0,H193&lt;20),AND(OR(J193=1,J193=0),H193&gt;19,H193&lt;51),AND(J193&gt;1,J193&lt;6,H193&gt;0,H193&lt;20)),"Simples",IF(OR(AND(OR(J193=1,J193=0),H193&gt;50),AND(J193&gt;1,J193&lt;6,H193&gt;19,H193&lt;51),AND(J193&gt;5,H193&gt;0,H193&lt;20)),"Médio",IF(OR(AND(J193&gt;1,J193&lt;6,H193&gt;50),AND(J193&gt;5,H193&gt;19,H193&lt;51),AND(J193&gt;5,H193&gt;50)),"Complexo",""))), IF(G193="AIE",IF(OR(AND(OR(J193=1, J193=0),H193&gt;0,H193&lt;20),AND(OR(J193=1, J193=0),H193&gt;19,H193&lt;51),AND(J193&gt;1,J193&lt;6,H193&gt;0,H193&lt;20)),"Simples",IF(OR(AND(OR(J193=1, J193=0),H193&gt;50),AND(J193&gt;1,J193&lt;6,H193&gt;19,H193&lt;51),AND(J193&gt;5,H193&gt;0,H193&lt;20)),"Médio",IF(OR(AND(J193&gt;1,J193&lt;6,H193&gt;50),AND(J193&gt;5,H193&gt;19,H193&lt;51),AND(J193&gt;5,H193&gt;50)),"Complexo",""))),""))</f>
        <v/>
      </c>
      <c r="N193" s="77" t="str">
        <f aca="false">IF(L193="",M193,IF(M193="",L193,""))</f>
        <v/>
      </c>
      <c r="O193" s="78" t="n">
        <f aca="false">IF(AND(OR(G193="EE",G193="CE"),N193="Simples"),3, IF(AND(OR(G193="EE",G193="CE"),N193="Médio"),4, IF(AND(OR(G193="EE",G193="CE"),N193="Complexo"),6, IF(AND(G193="SE",N193="Simples"),4, IF(AND(G193="SE",N193="Médio"),5, IF(AND(G193="SE",N193="Complexo"),7,0))))))</f>
        <v>0</v>
      </c>
      <c r="P193" s="78" t="n">
        <f aca="false">IF(AND(G193="ALI",M193="Simples"),7, IF(AND(G193="ALI",M193="Médio"),10, IF(AND(G193="ALI",M193="Complexo"),15, IF(AND(G193="AIE",M193="Simples"),5, IF(AND(G193="AIE",M193="Médio"),7, IF(AND(G193="AIE",M193="Complexo"),10,0))))))</f>
        <v>0</v>
      </c>
      <c r="Q193" s="77" t="n">
        <f aca="false">IF(B193&lt;&gt;"Manutenção em interface",IF(B193&lt;&gt;"Desenv., Manutenção e Publicação de Páginas Estáticas",(O193+P193)*C193,C193),C193)</f>
        <v>0</v>
      </c>
      <c r="R193" s="70"/>
      <c r="T193" s="80"/>
      <c r="U193" s="68"/>
      <c r="V193" s="69" t="n">
        <f aca="false">IF(U193&lt;&gt;"",VLOOKUP(U193,'Tipo Projeto'!$A$3:$B$35,2,0),0)</f>
        <v>0</v>
      </c>
      <c r="W193" s="70"/>
      <c r="X193" s="72"/>
      <c r="Y193" s="73"/>
      <c r="Z193" s="74"/>
      <c r="AA193" s="75"/>
      <c r="AB193" s="76" t="str">
        <f aca="false">IF(W193="EE",IF(OR(AND(OR(Z193=1,Z193=0),X193&gt;0,X193&lt;5),AND(OR(Z193=1,Z193=0),X193&gt;4,X193&lt;16),AND(Z193=2,X193&gt;0,X193&lt;5)),"Simples",IF(OR(AND(OR(Z193=1,Z193=0),X193&gt;15),AND(Z193=2,X193&gt;4,X193&lt;16),AND(Z193&gt;2,X193&gt;0,X193&lt;5)),"Médio",IF(OR(AND(Z193=2,X193&gt;15),AND(Z193&gt;2,X193&gt;4,X193&lt;16),AND(Z193&gt;2,X193&gt;15)),"Complexo",""))), IF(OR(W193="CE",W193="SE"),IF(OR(AND(OR(Z193=1,Z193=0),X193&gt;0,X193&lt;6),AND(OR(Z193=1,Z193=0),X193&gt;5,X193&lt;20),AND(Z193&gt;1,Z193&lt;4,X193&gt;0,X193&lt;6)),"Simples",IF(OR(AND(OR(Z193=1,Z193=0),X193&gt;19),AND(Z193&gt;1,Z193&lt;4,X193&gt;5,X193&lt;20),AND(Z193&gt;3,X193&gt;0,X193&lt;6)),"Médio",IF(OR(AND(Z193&gt;1,Z193&lt;4,X193&gt;19),AND(Z193&gt;3,X193&gt;5,X193&lt;20),AND(Z193&gt;3,X193&gt;19)),"Complexo",""))),""))</f>
        <v/>
      </c>
      <c r="AC193" s="71" t="str">
        <f aca="false">IF(W193="ALI",IF(OR(AND(OR(Z193=1,Z193=0),X193&gt;0,X193&lt;20),AND(OR(Z193=1,Z193=0),X193&gt;19,X193&lt;51),AND(Z193&gt;1,Z193&lt;6,X193&gt;0,X193&lt;20)),"Simples",IF(OR(AND(OR(Z193=1,Z193=0),X193&gt;50),AND(Z193&gt;1,Z193&lt;6,X193&gt;19,X193&lt;51),AND(Z193&gt;5,X193&gt;0,X193&lt;20)),"Médio",IF(OR(AND(Z193&gt;1,Z193&lt;6,X193&gt;50),AND(Z193&gt;5,X193&gt;19,X193&lt;51),AND(Z193&gt;5,X193&gt;50)),"Complexo",""))), IF(W193="AIE",IF(OR(AND(OR(Z193=1, Z193=0),X193&gt;0,X193&lt;20),AND(OR(Z193=1, Z193=0),X193&gt;19,X193&lt;51),AND(Z193&gt;1,Z193&lt;6,X193&gt;0,X193&lt;20)),"Simples",IF(OR(AND(OR(Z193=1, Z193=0),X193&gt;50),AND(Z193&gt;1,Z193&lt;6,X193&gt;19,X193&lt;51),AND(Z193&gt;5,X193&gt;0,X193&lt;20)),"Médio",IF(OR(AND(Z193&gt;1,Z193&lt;6,X193&gt;50),AND(Z193&gt;5,X193&gt;19,X193&lt;51),AND(Z193&gt;5,X193&gt;50)),"Complexo",""))),""))</f>
        <v/>
      </c>
      <c r="AD193" s="77" t="str">
        <f aca="false">IF(AB193="",AC193,IF(AC193="",AB193,""))</f>
        <v/>
      </c>
      <c r="AE193" s="78" t="n">
        <f aca="false">IF(AND(OR(W193="EE",W193="CE"),AD193="Simples"),3, IF(AND(OR(W193="EE",W193="CE"),AD193="Médio"),4, IF(AND(OR(W193="EE",W193="CE"),AD193="Complexo"),6, IF(AND(W193="SE",AD193="Simples"),4, IF(AND(W193="SE",AD193="Médio"),5, IF(AND(W193="SE",AD193="Complexo"),7,0))))))</f>
        <v>0</v>
      </c>
      <c r="AF193" s="78" t="n">
        <f aca="false">IF(AND(W193="ALI",AC193="Simples"),7, IF(AND(W193="ALI",AC193="Médio"),10, IF(AND(W193="ALI",AC193="Complexo"),15, IF(AND(W193="AIE",AC193="Simples"),5, IF(AND(W193="AIE",AC193="Médio"),7, IF(AND(W193="AIE",AC193="Complexo"),10,0))))))</f>
        <v>0</v>
      </c>
      <c r="AG193" s="81" t="n">
        <f aca="false">IF(T193="OK",Q193,( IF(U193&lt;&gt;"Manutenção em interface",IF(U193&lt;&gt;"Desenv., Manutenção e Publicação de Páginas Estáticas",(AE193+AF193)*V193,V193),V193)))</f>
        <v>0</v>
      </c>
      <c r="AH193" s="70"/>
      <c r="AJ193" s="70"/>
      <c r="AL193" s="70"/>
      <c r="AM193" s="70" t="str">
        <f aca="false">IF(AG193=0,"",IF(AG193=Q193,"OK","Divergente"))</f>
        <v/>
      </c>
    </row>
    <row r="194" s="79" customFormat="true" ht="14" hidden="false" customHeight="false" outlineLevel="0" collapsed="false">
      <c r="A194" s="67"/>
      <c r="B194" s="68"/>
      <c r="C194" s="69" t="n">
        <f aca="false">IF(B194&lt;&gt;"",VLOOKUP(B194,'Tipo Projeto'!$A$3:$B$35,2,0),0)</f>
        <v>0</v>
      </c>
      <c r="D194" s="70"/>
      <c r="E194" s="70"/>
      <c r="F194" s="71"/>
      <c r="G194" s="70"/>
      <c r="H194" s="72"/>
      <c r="I194" s="73"/>
      <c r="J194" s="74"/>
      <c r="K194" s="75"/>
      <c r="L194" s="76" t="str">
        <f aca="false">IF(G194="EE",IF(OR(AND(OR(J194=1,J194=0),H194&gt;0,H194&lt;5),AND(OR(J194=1,J194=0),H194&gt;4,H194&lt;16),AND(J194=2,H194&gt;0,H194&lt;5)),"Simples",IF(OR(AND(OR(J194=1,J194=0),H194&gt;15),AND(J194=2,H194&gt;4,H194&lt;16),AND(J194&gt;2,H194&gt;0,H194&lt;5)),"Médio",IF(OR(AND(J194=2,H194&gt;15),AND(J194&gt;2,H194&gt;4,H194&lt;16),AND(J194&gt;2,H194&gt;15)),"Complexo",""))), IF(OR(G194="CE",G194="SE"),IF(OR(AND(OR(J194=1,J194=0),H194&gt;0,H194&lt;6),AND(OR(J194=1,J194=0),H194&gt;5,H194&lt;20),AND(J194&gt;1,J194&lt;4,H194&gt;0,H194&lt;6)),"Simples",IF(OR(AND(OR(J194=1,J194=0),H194&gt;19),AND(J194&gt;1,J194&lt;4,H194&gt;5,H194&lt;20),AND(J194&gt;3,H194&gt;0,H194&lt;6)),"Médio",IF(OR(AND(J194&gt;1,J194&lt;4,H194&gt;19),AND(J194&gt;3,H194&gt;5,H194&lt;20),AND(J194&gt;3,H194&gt;19)),"Complexo",""))),""))</f>
        <v/>
      </c>
      <c r="M194" s="71" t="str">
        <f aca="false">IF(G194="ALI",IF(OR(AND(OR(J194=1,J194=0),H194&gt;0,H194&lt;20),AND(OR(J194=1,J194=0),H194&gt;19,H194&lt;51),AND(J194&gt;1,J194&lt;6,H194&gt;0,H194&lt;20)),"Simples",IF(OR(AND(OR(J194=1,J194=0),H194&gt;50),AND(J194&gt;1,J194&lt;6,H194&gt;19,H194&lt;51),AND(J194&gt;5,H194&gt;0,H194&lt;20)),"Médio",IF(OR(AND(J194&gt;1,J194&lt;6,H194&gt;50),AND(J194&gt;5,H194&gt;19,H194&lt;51),AND(J194&gt;5,H194&gt;50)),"Complexo",""))), IF(G194="AIE",IF(OR(AND(OR(J194=1, J194=0),H194&gt;0,H194&lt;20),AND(OR(J194=1, J194=0),H194&gt;19,H194&lt;51),AND(J194&gt;1,J194&lt;6,H194&gt;0,H194&lt;20)),"Simples",IF(OR(AND(OR(J194=1, J194=0),H194&gt;50),AND(J194&gt;1,J194&lt;6,H194&gt;19,H194&lt;51),AND(J194&gt;5,H194&gt;0,H194&lt;20)),"Médio",IF(OR(AND(J194&gt;1,J194&lt;6,H194&gt;50),AND(J194&gt;5,H194&gt;19,H194&lt;51),AND(J194&gt;5,H194&gt;50)),"Complexo",""))),""))</f>
        <v/>
      </c>
      <c r="N194" s="77" t="str">
        <f aca="false">IF(L194="",M194,IF(M194="",L194,""))</f>
        <v/>
      </c>
      <c r="O194" s="78" t="n">
        <f aca="false">IF(AND(OR(G194="EE",G194="CE"),N194="Simples"),3, IF(AND(OR(G194="EE",G194="CE"),N194="Médio"),4, IF(AND(OR(G194="EE",G194="CE"),N194="Complexo"),6, IF(AND(G194="SE",N194="Simples"),4, IF(AND(G194="SE",N194="Médio"),5, IF(AND(G194="SE",N194="Complexo"),7,0))))))</f>
        <v>0</v>
      </c>
      <c r="P194" s="78" t="n">
        <f aca="false">IF(AND(G194="ALI",M194="Simples"),7, IF(AND(G194="ALI",M194="Médio"),10, IF(AND(G194="ALI",M194="Complexo"),15, IF(AND(G194="AIE",M194="Simples"),5, IF(AND(G194="AIE",M194="Médio"),7, IF(AND(G194="AIE",M194="Complexo"),10,0))))))</f>
        <v>0</v>
      </c>
      <c r="Q194" s="77" t="n">
        <f aca="false">IF(B194&lt;&gt;"Manutenção em interface",IF(B194&lt;&gt;"Desenv., Manutenção e Publicação de Páginas Estáticas",(O194+P194)*C194,C194),C194)</f>
        <v>0</v>
      </c>
      <c r="R194" s="70"/>
      <c r="T194" s="80"/>
      <c r="U194" s="68"/>
      <c r="V194" s="69" t="n">
        <f aca="false">IF(U194&lt;&gt;"",VLOOKUP(U194,'Tipo Projeto'!$A$3:$B$35,2,0),0)</f>
        <v>0</v>
      </c>
      <c r="W194" s="70"/>
      <c r="X194" s="72"/>
      <c r="Y194" s="73"/>
      <c r="Z194" s="74"/>
      <c r="AA194" s="75"/>
      <c r="AB194" s="76" t="str">
        <f aca="false">IF(W194="EE",IF(OR(AND(OR(Z194=1,Z194=0),X194&gt;0,X194&lt;5),AND(OR(Z194=1,Z194=0),X194&gt;4,X194&lt;16),AND(Z194=2,X194&gt;0,X194&lt;5)),"Simples",IF(OR(AND(OR(Z194=1,Z194=0),X194&gt;15),AND(Z194=2,X194&gt;4,X194&lt;16),AND(Z194&gt;2,X194&gt;0,X194&lt;5)),"Médio",IF(OR(AND(Z194=2,X194&gt;15),AND(Z194&gt;2,X194&gt;4,X194&lt;16),AND(Z194&gt;2,X194&gt;15)),"Complexo",""))), IF(OR(W194="CE",W194="SE"),IF(OR(AND(OR(Z194=1,Z194=0),X194&gt;0,X194&lt;6),AND(OR(Z194=1,Z194=0),X194&gt;5,X194&lt;20),AND(Z194&gt;1,Z194&lt;4,X194&gt;0,X194&lt;6)),"Simples",IF(OR(AND(OR(Z194=1,Z194=0),X194&gt;19),AND(Z194&gt;1,Z194&lt;4,X194&gt;5,X194&lt;20),AND(Z194&gt;3,X194&gt;0,X194&lt;6)),"Médio",IF(OR(AND(Z194&gt;1,Z194&lt;4,X194&gt;19),AND(Z194&gt;3,X194&gt;5,X194&lt;20),AND(Z194&gt;3,X194&gt;19)),"Complexo",""))),""))</f>
        <v/>
      </c>
      <c r="AC194" s="71" t="str">
        <f aca="false">IF(W194="ALI",IF(OR(AND(OR(Z194=1,Z194=0),X194&gt;0,X194&lt;20),AND(OR(Z194=1,Z194=0),X194&gt;19,X194&lt;51),AND(Z194&gt;1,Z194&lt;6,X194&gt;0,X194&lt;20)),"Simples",IF(OR(AND(OR(Z194=1,Z194=0),X194&gt;50),AND(Z194&gt;1,Z194&lt;6,X194&gt;19,X194&lt;51),AND(Z194&gt;5,X194&gt;0,X194&lt;20)),"Médio",IF(OR(AND(Z194&gt;1,Z194&lt;6,X194&gt;50),AND(Z194&gt;5,X194&gt;19,X194&lt;51),AND(Z194&gt;5,X194&gt;50)),"Complexo",""))), IF(W194="AIE",IF(OR(AND(OR(Z194=1, Z194=0),X194&gt;0,X194&lt;20),AND(OR(Z194=1, Z194=0),X194&gt;19,X194&lt;51),AND(Z194&gt;1,Z194&lt;6,X194&gt;0,X194&lt;20)),"Simples",IF(OR(AND(OR(Z194=1, Z194=0),X194&gt;50),AND(Z194&gt;1,Z194&lt;6,X194&gt;19,X194&lt;51),AND(Z194&gt;5,X194&gt;0,X194&lt;20)),"Médio",IF(OR(AND(Z194&gt;1,Z194&lt;6,X194&gt;50),AND(Z194&gt;5,X194&gt;19,X194&lt;51),AND(Z194&gt;5,X194&gt;50)),"Complexo",""))),""))</f>
        <v/>
      </c>
      <c r="AD194" s="77" t="str">
        <f aca="false">IF(AB194="",AC194,IF(AC194="",AB194,""))</f>
        <v/>
      </c>
      <c r="AE194" s="78" t="n">
        <f aca="false">IF(AND(OR(W194="EE",W194="CE"),AD194="Simples"),3, IF(AND(OR(W194="EE",W194="CE"),AD194="Médio"),4, IF(AND(OR(W194="EE",W194="CE"),AD194="Complexo"),6, IF(AND(W194="SE",AD194="Simples"),4, IF(AND(W194="SE",AD194="Médio"),5, IF(AND(W194="SE",AD194="Complexo"),7,0))))))</f>
        <v>0</v>
      </c>
      <c r="AF194" s="78" t="n">
        <f aca="false">IF(AND(W194="ALI",AC194="Simples"),7, IF(AND(W194="ALI",AC194="Médio"),10, IF(AND(W194="ALI",AC194="Complexo"),15, IF(AND(W194="AIE",AC194="Simples"),5, IF(AND(W194="AIE",AC194="Médio"),7, IF(AND(W194="AIE",AC194="Complexo"),10,0))))))</f>
        <v>0</v>
      </c>
      <c r="AG194" s="81" t="n">
        <f aca="false">IF(T194="OK",Q194,( IF(U194&lt;&gt;"Manutenção em interface",IF(U194&lt;&gt;"Desenv., Manutenção e Publicação de Páginas Estáticas",(AE194+AF194)*V194,V194),V194)))</f>
        <v>0</v>
      </c>
      <c r="AH194" s="70"/>
      <c r="AJ194" s="70"/>
      <c r="AL194" s="70"/>
      <c r="AM194" s="70" t="str">
        <f aca="false">IF(AG194=0,"",IF(AG194=Q194,"OK","Divergente"))</f>
        <v/>
      </c>
    </row>
    <row r="195" s="79" customFormat="true" ht="14" hidden="false" customHeight="false" outlineLevel="0" collapsed="false">
      <c r="A195" s="67"/>
      <c r="B195" s="68"/>
      <c r="C195" s="69" t="n">
        <f aca="false">IF(B195&lt;&gt;"",VLOOKUP(B195,'Tipo Projeto'!$A$3:$B$35,2,0),0)</f>
        <v>0</v>
      </c>
      <c r="D195" s="70"/>
      <c r="E195" s="70"/>
      <c r="F195" s="71"/>
      <c r="G195" s="70"/>
      <c r="H195" s="72"/>
      <c r="I195" s="73"/>
      <c r="J195" s="74"/>
      <c r="K195" s="75"/>
      <c r="L195" s="76" t="str">
        <f aca="false">IF(G195="EE",IF(OR(AND(OR(J195=1,J195=0),H195&gt;0,H195&lt;5),AND(OR(J195=1,J195=0),H195&gt;4,H195&lt;16),AND(J195=2,H195&gt;0,H195&lt;5)),"Simples",IF(OR(AND(OR(J195=1,J195=0),H195&gt;15),AND(J195=2,H195&gt;4,H195&lt;16),AND(J195&gt;2,H195&gt;0,H195&lt;5)),"Médio",IF(OR(AND(J195=2,H195&gt;15),AND(J195&gt;2,H195&gt;4,H195&lt;16),AND(J195&gt;2,H195&gt;15)),"Complexo",""))), IF(OR(G195="CE",G195="SE"),IF(OR(AND(OR(J195=1,J195=0),H195&gt;0,H195&lt;6),AND(OR(J195=1,J195=0),H195&gt;5,H195&lt;20),AND(J195&gt;1,J195&lt;4,H195&gt;0,H195&lt;6)),"Simples",IF(OR(AND(OR(J195=1,J195=0),H195&gt;19),AND(J195&gt;1,J195&lt;4,H195&gt;5,H195&lt;20),AND(J195&gt;3,H195&gt;0,H195&lt;6)),"Médio",IF(OR(AND(J195&gt;1,J195&lt;4,H195&gt;19),AND(J195&gt;3,H195&gt;5,H195&lt;20),AND(J195&gt;3,H195&gt;19)),"Complexo",""))),""))</f>
        <v/>
      </c>
      <c r="M195" s="71" t="str">
        <f aca="false">IF(G195="ALI",IF(OR(AND(OR(J195=1,J195=0),H195&gt;0,H195&lt;20),AND(OR(J195=1,J195=0),H195&gt;19,H195&lt;51),AND(J195&gt;1,J195&lt;6,H195&gt;0,H195&lt;20)),"Simples",IF(OR(AND(OR(J195=1,J195=0),H195&gt;50),AND(J195&gt;1,J195&lt;6,H195&gt;19,H195&lt;51),AND(J195&gt;5,H195&gt;0,H195&lt;20)),"Médio",IF(OR(AND(J195&gt;1,J195&lt;6,H195&gt;50),AND(J195&gt;5,H195&gt;19,H195&lt;51),AND(J195&gt;5,H195&gt;50)),"Complexo",""))), IF(G195="AIE",IF(OR(AND(OR(J195=1, J195=0),H195&gt;0,H195&lt;20),AND(OR(J195=1, J195=0),H195&gt;19,H195&lt;51),AND(J195&gt;1,J195&lt;6,H195&gt;0,H195&lt;20)),"Simples",IF(OR(AND(OR(J195=1, J195=0),H195&gt;50),AND(J195&gt;1,J195&lt;6,H195&gt;19,H195&lt;51),AND(J195&gt;5,H195&gt;0,H195&lt;20)),"Médio",IF(OR(AND(J195&gt;1,J195&lt;6,H195&gt;50),AND(J195&gt;5,H195&gt;19,H195&lt;51),AND(J195&gt;5,H195&gt;50)),"Complexo",""))),""))</f>
        <v/>
      </c>
      <c r="N195" s="77" t="str">
        <f aca="false">IF(L195="",M195,IF(M195="",L195,""))</f>
        <v/>
      </c>
      <c r="O195" s="78" t="n">
        <f aca="false">IF(AND(OR(G195="EE",G195="CE"),N195="Simples"),3, IF(AND(OR(G195="EE",G195="CE"),N195="Médio"),4, IF(AND(OR(G195="EE",G195="CE"),N195="Complexo"),6, IF(AND(G195="SE",N195="Simples"),4, IF(AND(G195="SE",N195="Médio"),5, IF(AND(G195="SE",N195="Complexo"),7,0))))))</f>
        <v>0</v>
      </c>
      <c r="P195" s="78" t="n">
        <f aca="false">IF(AND(G195="ALI",M195="Simples"),7, IF(AND(G195="ALI",M195="Médio"),10, IF(AND(G195="ALI",M195="Complexo"),15, IF(AND(G195="AIE",M195="Simples"),5, IF(AND(G195="AIE",M195="Médio"),7, IF(AND(G195="AIE",M195="Complexo"),10,0))))))</f>
        <v>0</v>
      </c>
      <c r="Q195" s="77" t="n">
        <f aca="false">IF(B195&lt;&gt;"Manutenção em interface",IF(B195&lt;&gt;"Desenv., Manutenção e Publicação de Páginas Estáticas",(O195+P195)*C195,C195),C195)</f>
        <v>0</v>
      </c>
      <c r="R195" s="70"/>
      <c r="T195" s="80"/>
      <c r="U195" s="68"/>
      <c r="V195" s="69" t="n">
        <f aca="false">IF(U195&lt;&gt;"",VLOOKUP(U195,'Tipo Projeto'!$A$3:$B$35,2,0),0)</f>
        <v>0</v>
      </c>
      <c r="W195" s="70"/>
      <c r="X195" s="72"/>
      <c r="Y195" s="73"/>
      <c r="Z195" s="74"/>
      <c r="AA195" s="75"/>
      <c r="AB195" s="76" t="str">
        <f aca="false">IF(W195="EE",IF(OR(AND(OR(Z195=1,Z195=0),X195&gt;0,X195&lt;5),AND(OR(Z195=1,Z195=0),X195&gt;4,X195&lt;16),AND(Z195=2,X195&gt;0,X195&lt;5)),"Simples",IF(OR(AND(OR(Z195=1,Z195=0),X195&gt;15),AND(Z195=2,X195&gt;4,X195&lt;16),AND(Z195&gt;2,X195&gt;0,X195&lt;5)),"Médio",IF(OR(AND(Z195=2,X195&gt;15),AND(Z195&gt;2,X195&gt;4,X195&lt;16),AND(Z195&gt;2,X195&gt;15)),"Complexo",""))), IF(OR(W195="CE",W195="SE"),IF(OR(AND(OR(Z195=1,Z195=0),X195&gt;0,X195&lt;6),AND(OR(Z195=1,Z195=0),X195&gt;5,X195&lt;20),AND(Z195&gt;1,Z195&lt;4,X195&gt;0,X195&lt;6)),"Simples",IF(OR(AND(OR(Z195=1,Z195=0),X195&gt;19),AND(Z195&gt;1,Z195&lt;4,X195&gt;5,X195&lt;20),AND(Z195&gt;3,X195&gt;0,X195&lt;6)),"Médio",IF(OR(AND(Z195&gt;1,Z195&lt;4,X195&gt;19),AND(Z195&gt;3,X195&gt;5,X195&lt;20),AND(Z195&gt;3,X195&gt;19)),"Complexo",""))),""))</f>
        <v/>
      </c>
      <c r="AC195" s="71" t="str">
        <f aca="false">IF(W195="ALI",IF(OR(AND(OR(Z195=1,Z195=0),X195&gt;0,X195&lt;20),AND(OR(Z195=1,Z195=0),X195&gt;19,X195&lt;51),AND(Z195&gt;1,Z195&lt;6,X195&gt;0,X195&lt;20)),"Simples",IF(OR(AND(OR(Z195=1,Z195=0),X195&gt;50),AND(Z195&gt;1,Z195&lt;6,X195&gt;19,X195&lt;51),AND(Z195&gt;5,X195&gt;0,X195&lt;20)),"Médio",IF(OR(AND(Z195&gt;1,Z195&lt;6,X195&gt;50),AND(Z195&gt;5,X195&gt;19,X195&lt;51),AND(Z195&gt;5,X195&gt;50)),"Complexo",""))), IF(W195="AIE",IF(OR(AND(OR(Z195=1, Z195=0),X195&gt;0,X195&lt;20),AND(OR(Z195=1, Z195=0),X195&gt;19,X195&lt;51),AND(Z195&gt;1,Z195&lt;6,X195&gt;0,X195&lt;20)),"Simples",IF(OR(AND(OR(Z195=1, Z195=0),X195&gt;50),AND(Z195&gt;1,Z195&lt;6,X195&gt;19,X195&lt;51),AND(Z195&gt;5,X195&gt;0,X195&lt;20)),"Médio",IF(OR(AND(Z195&gt;1,Z195&lt;6,X195&gt;50),AND(Z195&gt;5,X195&gt;19,X195&lt;51),AND(Z195&gt;5,X195&gt;50)),"Complexo",""))),""))</f>
        <v/>
      </c>
      <c r="AD195" s="77" t="str">
        <f aca="false">IF(AB195="",AC195,IF(AC195="",AB195,""))</f>
        <v/>
      </c>
      <c r="AE195" s="78" t="n">
        <f aca="false">IF(AND(OR(W195="EE",W195="CE"),AD195="Simples"),3, IF(AND(OR(W195="EE",W195="CE"),AD195="Médio"),4, IF(AND(OR(W195="EE",W195="CE"),AD195="Complexo"),6, IF(AND(W195="SE",AD195="Simples"),4, IF(AND(W195="SE",AD195="Médio"),5, IF(AND(W195="SE",AD195="Complexo"),7,0))))))</f>
        <v>0</v>
      </c>
      <c r="AF195" s="78" t="n">
        <f aca="false">IF(AND(W195="ALI",AC195="Simples"),7, IF(AND(W195="ALI",AC195="Médio"),10, IF(AND(W195="ALI",AC195="Complexo"),15, IF(AND(W195="AIE",AC195="Simples"),5, IF(AND(W195="AIE",AC195="Médio"),7, IF(AND(W195="AIE",AC195="Complexo"),10,0))))))</f>
        <v>0</v>
      </c>
      <c r="AG195" s="81" t="n">
        <f aca="false">IF(T195="OK",Q195,( IF(U195&lt;&gt;"Manutenção em interface",IF(U195&lt;&gt;"Desenv., Manutenção e Publicação de Páginas Estáticas",(AE195+AF195)*V195,V195),V195)))</f>
        <v>0</v>
      </c>
      <c r="AH195" s="70"/>
      <c r="AJ195" s="70"/>
      <c r="AL195" s="70"/>
      <c r="AM195" s="70" t="str">
        <f aca="false">IF(AG195=0,"",IF(AG195=Q195,"OK","Divergente"))</f>
        <v/>
      </c>
    </row>
    <row r="196" s="79" customFormat="true" ht="14" hidden="false" customHeight="false" outlineLevel="0" collapsed="false">
      <c r="A196" s="67"/>
      <c r="B196" s="68"/>
      <c r="C196" s="69" t="n">
        <f aca="false">IF(B196&lt;&gt;"",VLOOKUP(B196,'Tipo Projeto'!$A$3:$B$35,2,0),0)</f>
        <v>0</v>
      </c>
      <c r="D196" s="70"/>
      <c r="E196" s="70"/>
      <c r="F196" s="71"/>
      <c r="G196" s="70"/>
      <c r="H196" s="72"/>
      <c r="I196" s="73"/>
      <c r="J196" s="74"/>
      <c r="K196" s="75"/>
      <c r="L196" s="76" t="str">
        <f aca="false">IF(G196="EE",IF(OR(AND(OR(J196=1,J196=0),H196&gt;0,H196&lt;5),AND(OR(J196=1,J196=0),H196&gt;4,H196&lt;16),AND(J196=2,H196&gt;0,H196&lt;5)),"Simples",IF(OR(AND(OR(J196=1,J196=0),H196&gt;15),AND(J196=2,H196&gt;4,H196&lt;16),AND(J196&gt;2,H196&gt;0,H196&lt;5)),"Médio",IF(OR(AND(J196=2,H196&gt;15),AND(J196&gt;2,H196&gt;4,H196&lt;16),AND(J196&gt;2,H196&gt;15)),"Complexo",""))), IF(OR(G196="CE",G196="SE"),IF(OR(AND(OR(J196=1,J196=0),H196&gt;0,H196&lt;6),AND(OR(J196=1,J196=0),H196&gt;5,H196&lt;20),AND(J196&gt;1,J196&lt;4,H196&gt;0,H196&lt;6)),"Simples",IF(OR(AND(OR(J196=1,J196=0),H196&gt;19),AND(J196&gt;1,J196&lt;4,H196&gt;5,H196&lt;20),AND(J196&gt;3,H196&gt;0,H196&lt;6)),"Médio",IF(OR(AND(J196&gt;1,J196&lt;4,H196&gt;19),AND(J196&gt;3,H196&gt;5,H196&lt;20),AND(J196&gt;3,H196&gt;19)),"Complexo",""))),""))</f>
        <v/>
      </c>
      <c r="M196" s="71" t="str">
        <f aca="false">IF(G196="ALI",IF(OR(AND(OR(J196=1,J196=0),H196&gt;0,H196&lt;20),AND(OR(J196=1,J196=0),H196&gt;19,H196&lt;51),AND(J196&gt;1,J196&lt;6,H196&gt;0,H196&lt;20)),"Simples",IF(OR(AND(OR(J196=1,J196=0),H196&gt;50),AND(J196&gt;1,J196&lt;6,H196&gt;19,H196&lt;51),AND(J196&gt;5,H196&gt;0,H196&lt;20)),"Médio",IF(OR(AND(J196&gt;1,J196&lt;6,H196&gt;50),AND(J196&gt;5,H196&gt;19,H196&lt;51),AND(J196&gt;5,H196&gt;50)),"Complexo",""))), IF(G196="AIE",IF(OR(AND(OR(J196=1, J196=0),H196&gt;0,H196&lt;20),AND(OR(J196=1, J196=0),H196&gt;19,H196&lt;51),AND(J196&gt;1,J196&lt;6,H196&gt;0,H196&lt;20)),"Simples",IF(OR(AND(OR(J196=1, J196=0),H196&gt;50),AND(J196&gt;1,J196&lt;6,H196&gt;19,H196&lt;51),AND(J196&gt;5,H196&gt;0,H196&lt;20)),"Médio",IF(OR(AND(J196&gt;1,J196&lt;6,H196&gt;50),AND(J196&gt;5,H196&gt;19,H196&lt;51),AND(J196&gt;5,H196&gt;50)),"Complexo",""))),""))</f>
        <v/>
      </c>
      <c r="N196" s="77" t="str">
        <f aca="false">IF(L196="",M196,IF(M196="",L196,""))</f>
        <v/>
      </c>
      <c r="O196" s="78" t="n">
        <f aca="false">IF(AND(OR(G196="EE",G196="CE"),N196="Simples"),3, IF(AND(OR(G196="EE",G196="CE"),N196="Médio"),4, IF(AND(OR(G196="EE",G196="CE"),N196="Complexo"),6, IF(AND(G196="SE",N196="Simples"),4, IF(AND(G196="SE",N196="Médio"),5, IF(AND(G196="SE",N196="Complexo"),7,0))))))</f>
        <v>0</v>
      </c>
      <c r="P196" s="78" t="n">
        <f aca="false">IF(AND(G196="ALI",M196="Simples"),7, IF(AND(G196="ALI",M196="Médio"),10, IF(AND(G196="ALI",M196="Complexo"),15, IF(AND(G196="AIE",M196="Simples"),5, IF(AND(G196="AIE",M196="Médio"),7, IF(AND(G196="AIE",M196="Complexo"),10,0))))))</f>
        <v>0</v>
      </c>
      <c r="Q196" s="77" t="n">
        <f aca="false">IF(B196&lt;&gt;"Manutenção em interface",IF(B196&lt;&gt;"Desenv., Manutenção e Publicação de Páginas Estáticas",(O196+P196)*C196,C196),C196)</f>
        <v>0</v>
      </c>
      <c r="R196" s="70"/>
      <c r="T196" s="80"/>
      <c r="U196" s="68"/>
      <c r="V196" s="69" t="n">
        <f aca="false">IF(U196&lt;&gt;"",VLOOKUP(U196,'Tipo Projeto'!$A$3:$B$35,2,0),0)</f>
        <v>0</v>
      </c>
      <c r="W196" s="70"/>
      <c r="X196" s="72"/>
      <c r="Y196" s="73"/>
      <c r="Z196" s="74"/>
      <c r="AA196" s="75"/>
      <c r="AB196" s="76" t="str">
        <f aca="false">IF(W196="EE",IF(OR(AND(OR(Z196=1,Z196=0),X196&gt;0,X196&lt;5),AND(OR(Z196=1,Z196=0),X196&gt;4,X196&lt;16),AND(Z196=2,X196&gt;0,X196&lt;5)),"Simples",IF(OR(AND(OR(Z196=1,Z196=0),X196&gt;15),AND(Z196=2,X196&gt;4,X196&lt;16),AND(Z196&gt;2,X196&gt;0,X196&lt;5)),"Médio",IF(OR(AND(Z196=2,X196&gt;15),AND(Z196&gt;2,X196&gt;4,X196&lt;16),AND(Z196&gt;2,X196&gt;15)),"Complexo",""))), IF(OR(W196="CE",W196="SE"),IF(OR(AND(OR(Z196=1,Z196=0),X196&gt;0,X196&lt;6),AND(OR(Z196=1,Z196=0),X196&gt;5,X196&lt;20),AND(Z196&gt;1,Z196&lt;4,X196&gt;0,X196&lt;6)),"Simples",IF(OR(AND(OR(Z196=1,Z196=0),X196&gt;19),AND(Z196&gt;1,Z196&lt;4,X196&gt;5,X196&lt;20),AND(Z196&gt;3,X196&gt;0,X196&lt;6)),"Médio",IF(OR(AND(Z196&gt;1,Z196&lt;4,X196&gt;19),AND(Z196&gt;3,X196&gt;5,X196&lt;20),AND(Z196&gt;3,X196&gt;19)),"Complexo",""))),""))</f>
        <v/>
      </c>
      <c r="AC196" s="71" t="str">
        <f aca="false">IF(W196="ALI",IF(OR(AND(OR(Z196=1,Z196=0),X196&gt;0,X196&lt;20),AND(OR(Z196=1,Z196=0),X196&gt;19,X196&lt;51),AND(Z196&gt;1,Z196&lt;6,X196&gt;0,X196&lt;20)),"Simples",IF(OR(AND(OR(Z196=1,Z196=0),X196&gt;50),AND(Z196&gt;1,Z196&lt;6,X196&gt;19,X196&lt;51),AND(Z196&gt;5,X196&gt;0,X196&lt;20)),"Médio",IF(OR(AND(Z196&gt;1,Z196&lt;6,X196&gt;50),AND(Z196&gt;5,X196&gt;19,X196&lt;51),AND(Z196&gt;5,X196&gt;50)),"Complexo",""))), IF(W196="AIE",IF(OR(AND(OR(Z196=1, Z196=0),X196&gt;0,X196&lt;20),AND(OR(Z196=1, Z196=0),X196&gt;19,X196&lt;51),AND(Z196&gt;1,Z196&lt;6,X196&gt;0,X196&lt;20)),"Simples",IF(OR(AND(OR(Z196=1, Z196=0),X196&gt;50),AND(Z196&gt;1,Z196&lt;6,X196&gt;19,X196&lt;51),AND(Z196&gt;5,X196&gt;0,X196&lt;20)),"Médio",IF(OR(AND(Z196&gt;1,Z196&lt;6,X196&gt;50),AND(Z196&gt;5,X196&gt;19,X196&lt;51),AND(Z196&gt;5,X196&gt;50)),"Complexo",""))),""))</f>
        <v/>
      </c>
      <c r="AD196" s="77" t="str">
        <f aca="false">IF(AB196="",AC196,IF(AC196="",AB196,""))</f>
        <v/>
      </c>
      <c r="AE196" s="78" t="n">
        <f aca="false">IF(AND(OR(W196="EE",W196="CE"),AD196="Simples"),3, IF(AND(OR(W196="EE",W196="CE"),AD196="Médio"),4, IF(AND(OR(W196="EE",W196="CE"),AD196="Complexo"),6, IF(AND(W196="SE",AD196="Simples"),4, IF(AND(W196="SE",AD196="Médio"),5, IF(AND(W196="SE",AD196="Complexo"),7,0))))))</f>
        <v>0</v>
      </c>
      <c r="AF196" s="78" t="n">
        <f aca="false">IF(AND(W196="ALI",AC196="Simples"),7, IF(AND(W196="ALI",AC196="Médio"),10, IF(AND(W196="ALI",AC196="Complexo"),15, IF(AND(W196="AIE",AC196="Simples"),5, IF(AND(W196="AIE",AC196="Médio"),7, IF(AND(W196="AIE",AC196="Complexo"),10,0))))))</f>
        <v>0</v>
      </c>
      <c r="AG196" s="81" t="n">
        <f aca="false">IF(T196="OK",Q196,( IF(U196&lt;&gt;"Manutenção em interface",IF(U196&lt;&gt;"Desenv., Manutenção e Publicação de Páginas Estáticas",(AE196+AF196)*V196,V196),V196)))</f>
        <v>0</v>
      </c>
      <c r="AH196" s="70"/>
      <c r="AJ196" s="70"/>
      <c r="AL196" s="70"/>
      <c r="AM196" s="70" t="str">
        <f aca="false">IF(AG196=0,"",IF(AG196=Q196,"OK","Divergente"))</f>
        <v/>
      </c>
    </row>
    <row r="197" s="79" customFormat="true" ht="14" hidden="false" customHeight="false" outlineLevel="0" collapsed="false">
      <c r="A197" s="67"/>
      <c r="B197" s="68"/>
      <c r="C197" s="69" t="n">
        <f aca="false">IF(B197&lt;&gt;"",VLOOKUP(B197,'Tipo Projeto'!$A$3:$B$35,2,0),0)</f>
        <v>0</v>
      </c>
      <c r="D197" s="70"/>
      <c r="E197" s="70"/>
      <c r="F197" s="71"/>
      <c r="G197" s="70"/>
      <c r="H197" s="72"/>
      <c r="I197" s="73"/>
      <c r="J197" s="74"/>
      <c r="K197" s="75"/>
      <c r="L197" s="76" t="str">
        <f aca="false">IF(G197="EE",IF(OR(AND(OR(J197=1,J197=0),H197&gt;0,H197&lt;5),AND(OR(J197=1,J197=0),H197&gt;4,H197&lt;16),AND(J197=2,H197&gt;0,H197&lt;5)),"Simples",IF(OR(AND(OR(J197=1,J197=0),H197&gt;15),AND(J197=2,H197&gt;4,H197&lt;16),AND(J197&gt;2,H197&gt;0,H197&lt;5)),"Médio",IF(OR(AND(J197=2,H197&gt;15),AND(J197&gt;2,H197&gt;4,H197&lt;16),AND(J197&gt;2,H197&gt;15)),"Complexo",""))), IF(OR(G197="CE",G197="SE"),IF(OR(AND(OR(J197=1,J197=0),H197&gt;0,H197&lt;6),AND(OR(J197=1,J197=0),H197&gt;5,H197&lt;20),AND(J197&gt;1,J197&lt;4,H197&gt;0,H197&lt;6)),"Simples",IF(OR(AND(OR(J197=1,J197=0),H197&gt;19),AND(J197&gt;1,J197&lt;4,H197&gt;5,H197&lt;20),AND(J197&gt;3,H197&gt;0,H197&lt;6)),"Médio",IF(OR(AND(J197&gt;1,J197&lt;4,H197&gt;19),AND(J197&gt;3,H197&gt;5,H197&lt;20),AND(J197&gt;3,H197&gt;19)),"Complexo",""))),""))</f>
        <v/>
      </c>
      <c r="M197" s="71" t="str">
        <f aca="false">IF(G197="ALI",IF(OR(AND(OR(J197=1,J197=0),H197&gt;0,H197&lt;20),AND(OR(J197=1,J197=0),H197&gt;19,H197&lt;51),AND(J197&gt;1,J197&lt;6,H197&gt;0,H197&lt;20)),"Simples",IF(OR(AND(OR(J197=1,J197=0),H197&gt;50),AND(J197&gt;1,J197&lt;6,H197&gt;19,H197&lt;51),AND(J197&gt;5,H197&gt;0,H197&lt;20)),"Médio",IF(OR(AND(J197&gt;1,J197&lt;6,H197&gt;50),AND(J197&gt;5,H197&gt;19,H197&lt;51),AND(J197&gt;5,H197&gt;50)),"Complexo",""))), IF(G197="AIE",IF(OR(AND(OR(J197=1, J197=0),H197&gt;0,H197&lt;20),AND(OR(J197=1, J197=0),H197&gt;19,H197&lt;51),AND(J197&gt;1,J197&lt;6,H197&gt;0,H197&lt;20)),"Simples",IF(OR(AND(OR(J197=1, J197=0),H197&gt;50),AND(J197&gt;1,J197&lt;6,H197&gt;19,H197&lt;51),AND(J197&gt;5,H197&gt;0,H197&lt;20)),"Médio",IF(OR(AND(J197&gt;1,J197&lt;6,H197&gt;50),AND(J197&gt;5,H197&gt;19,H197&lt;51),AND(J197&gt;5,H197&gt;50)),"Complexo",""))),""))</f>
        <v/>
      </c>
      <c r="N197" s="77" t="str">
        <f aca="false">IF(L197="",M197,IF(M197="",L197,""))</f>
        <v/>
      </c>
      <c r="O197" s="78" t="n">
        <f aca="false">IF(AND(OR(G197="EE",G197="CE"),N197="Simples"),3, IF(AND(OR(G197="EE",G197="CE"),N197="Médio"),4, IF(AND(OR(G197="EE",G197="CE"),N197="Complexo"),6, IF(AND(G197="SE",N197="Simples"),4, IF(AND(G197="SE",N197="Médio"),5, IF(AND(G197="SE",N197="Complexo"),7,0))))))</f>
        <v>0</v>
      </c>
      <c r="P197" s="78" t="n">
        <f aca="false">IF(AND(G197="ALI",M197="Simples"),7, IF(AND(G197="ALI",M197="Médio"),10, IF(AND(G197="ALI",M197="Complexo"),15, IF(AND(G197="AIE",M197="Simples"),5, IF(AND(G197="AIE",M197="Médio"),7, IF(AND(G197="AIE",M197="Complexo"),10,0))))))</f>
        <v>0</v>
      </c>
      <c r="Q197" s="77" t="n">
        <f aca="false">IF(B197&lt;&gt;"Manutenção em interface",IF(B197&lt;&gt;"Desenv., Manutenção e Publicação de Páginas Estáticas",(O197+P197)*C197,C197),C197)</f>
        <v>0</v>
      </c>
      <c r="R197" s="70"/>
      <c r="T197" s="80"/>
      <c r="U197" s="68"/>
      <c r="V197" s="69" t="n">
        <f aca="false">IF(U197&lt;&gt;"",VLOOKUP(U197,'Tipo Projeto'!$A$3:$B$35,2,0),0)</f>
        <v>0</v>
      </c>
      <c r="W197" s="70"/>
      <c r="X197" s="72"/>
      <c r="Y197" s="73"/>
      <c r="Z197" s="74"/>
      <c r="AA197" s="75"/>
      <c r="AB197" s="76" t="str">
        <f aca="false">IF(W197="EE",IF(OR(AND(OR(Z197=1,Z197=0),X197&gt;0,X197&lt;5),AND(OR(Z197=1,Z197=0),X197&gt;4,X197&lt;16),AND(Z197=2,X197&gt;0,X197&lt;5)),"Simples",IF(OR(AND(OR(Z197=1,Z197=0),X197&gt;15),AND(Z197=2,X197&gt;4,X197&lt;16),AND(Z197&gt;2,X197&gt;0,X197&lt;5)),"Médio",IF(OR(AND(Z197=2,X197&gt;15),AND(Z197&gt;2,X197&gt;4,X197&lt;16),AND(Z197&gt;2,X197&gt;15)),"Complexo",""))), IF(OR(W197="CE",W197="SE"),IF(OR(AND(OR(Z197=1,Z197=0),X197&gt;0,X197&lt;6),AND(OR(Z197=1,Z197=0),X197&gt;5,X197&lt;20),AND(Z197&gt;1,Z197&lt;4,X197&gt;0,X197&lt;6)),"Simples",IF(OR(AND(OR(Z197=1,Z197=0),X197&gt;19),AND(Z197&gt;1,Z197&lt;4,X197&gt;5,X197&lt;20),AND(Z197&gt;3,X197&gt;0,X197&lt;6)),"Médio",IF(OR(AND(Z197&gt;1,Z197&lt;4,X197&gt;19),AND(Z197&gt;3,X197&gt;5,X197&lt;20),AND(Z197&gt;3,X197&gt;19)),"Complexo",""))),""))</f>
        <v/>
      </c>
      <c r="AC197" s="71" t="str">
        <f aca="false">IF(W197="ALI",IF(OR(AND(OR(Z197=1,Z197=0),X197&gt;0,X197&lt;20),AND(OR(Z197=1,Z197=0),X197&gt;19,X197&lt;51),AND(Z197&gt;1,Z197&lt;6,X197&gt;0,X197&lt;20)),"Simples",IF(OR(AND(OR(Z197=1,Z197=0),X197&gt;50),AND(Z197&gt;1,Z197&lt;6,X197&gt;19,X197&lt;51),AND(Z197&gt;5,X197&gt;0,X197&lt;20)),"Médio",IF(OR(AND(Z197&gt;1,Z197&lt;6,X197&gt;50),AND(Z197&gt;5,X197&gt;19,X197&lt;51),AND(Z197&gt;5,X197&gt;50)),"Complexo",""))), IF(W197="AIE",IF(OR(AND(OR(Z197=1, Z197=0),X197&gt;0,X197&lt;20),AND(OR(Z197=1, Z197=0),X197&gt;19,X197&lt;51),AND(Z197&gt;1,Z197&lt;6,X197&gt;0,X197&lt;20)),"Simples",IF(OR(AND(OR(Z197=1, Z197=0),X197&gt;50),AND(Z197&gt;1,Z197&lt;6,X197&gt;19,X197&lt;51),AND(Z197&gt;5,X197&gt;0,X197&lt;20)),"Médio",IF(OR(AND(Z197&gt;1,Z197&lt;6,X197&gt;50),AND(Z197&gt;5,X197&gt;19,X197&lt;51),AND(Z197&gt;5,X197&gt;50)),"Complexo",""))),""))</f>
        <v/>
      </c>
      <c r="AD197" s="77" t="str">
        <f aca="false">IF(AB197="",AC197,IF(AC197="",AB197,""))</f>
        <v/>
      </c>
      <c r="AE197" s="78" t="n">
        <f aca="false">IF(AND(OR(W197="EE",W197="CE"),AD197="Simples"),3, IF(AND(OR(W197="EE",W197="CE"),AD197="Médio"),4, IF(AND(OR(W197="EE",W197="CE"),AD197="Complexo"),6, IF(AND(W197="SE",AD197="Simples"),4, IF(AND(W197="SE",AD197="Médio"),5, IF(AND(W197="SE",AD197="Complexo"),7,0))))))</f>
        <v>0</v>
      </c>
      <c r="AF197" s="78" t="n">
        <f aca="false">IF(AND(W197="ALI",AC197="Simples"),7, IF(AND(W197="ALI",AC197="Médio"),10, IF(AND(W197="ALI",AC197="Complexo"),15, IF(AND(W197="AIE",AC197="Simples"),5, IF(AND(W197="AIE",AC197="Médio"),7, IF(AND(W197="AIE",AC197="Complexo"),10,0))))))</f>
        <v>0</v>
      </c>
      <c r="AG197" s="81" t="n">
        <f aca="false">IF(T197="OK",Q197,( IF(U197&lt;&gt;"Manutenção em interface",IF(U197&lt;&gt;"Desenv., Manutenção e Publicação de Páginas Estáticas",(AE197+AF197)*V197,V197),V197)))</f>
        <v>0</v>
      </c>
      <c r="AH197" s="70"/>
      <c r="AJ197" s="70"/>
      <c r="AL197" s="70"/>
      <c r="AM197" s="70" t="str">
        <f aca="false">IF(AG197=0,"",IF(AG197=Q197,"OK","Divergente"))</f>
        <v/>
      </c>
    </row>
    <row r="198" s="79" customFormat="true" ht="14" hidden="false" customHeight="false" outlineLevel="0" collapsed="false">
      <c r="A198" s="67"/>
      <c r="B198" s="68"/>
      <c r="C198" s="69" t="n">
        <f aca="false">IF(B198&lt;&gt;"",VLOOKUP(B198,'Tipo Projeto'!$A$3:$B$35,2,0),0)</f>
        <v>0</v>
      </c>
      <c r="D198" s="70"/>
      <c r="E198" s="70"/>
      <c r="F198" s="71"/>
      <c r="G198" s="70"/>
      <c r="H198" s="72"/>
      <c r="I198" s="73"/>
      <c r="J198" s="74"/>
      <c r="K198" s="75"/>
      <c r="L198" s="76" t="str">
        <f aca="false">IF(G198="EE",IF(OR(AND(OR(J198=1,J198=0),H198&gt;0,H198&lt;5),AND(OR(J198=1,J198=0),H198&gt;4,H198&lt;16),AND(J198=2,H198&gt;0,H198&lt;5)),"Simples",IF(OR(AND(OR(J198=1,J198=0),H198&gt;15),AND(J198=2,H198&gt;4,H198&lt;16),AND(J198&gt;2,H198&gt;0,H198&lt;5)),"Médio",IF(OR(AND(J198=2,H198&gt;15),AND(J198&gt;2,H198&gt;4,H198&lt;16),AND(J198&gt;2,H198&gt;15)),"Complexo",""))), IF(OR(G198="CE",G198="SE"),IF(OR(AND(OR(J198=1,J198=0),H198&gt;0,H198&lt;6),AND(OR(J198=1,J198=0),H198&gt;5,H198&lt;20),AND(J198&gt;1,J198&lt;4,H198&gt;0,H198&lt;6)),"Simples",IF(OR(AND(OR(J198=1,J198=0),H198&gt;19),AND(J198&gt;1,J198&lt;4,H198&gt;5,H198&lt;20),AND(J198&gt;3,H198&gt;0,H198&lt;6)),"Médio",IF(OR(AND(J198&gt;1,J198&lt;4,H198&gt;19),AND(J198&gt;3,H198&gt;5,H198&lt;20),AND(J198&gt;3,H198&gt;19)),"Complexo",""))),""))</f>
        <v/>
      </c>
      <c r="M198" s="71" t="str">
        <f aca="false">IF(G198="ALI",IF(OR(AND(OR(J198=1,J198=0),H198&gt;0,H198&lt;20),AND(OR(J198=1,J198=0),H198&gt;19,H198&lt;51),AND(J198&gt;1,J198&lt;6,H198&gt;0,H198&lt;20)),"Simples",IF(OR(AND(OR(J198=1,J198=0),H198&gt;50),AND(J198&gt;1,J198&lt;6,H198&gt;19,H198&lt;51),AND(J198&gt;5,H198&gt;0,H198&lt;20)),"Médio",IF(OR(AND(J198&gt;1,J198&lt;6,H198&gt;50),AND(J198&gt;5,H198&gt;19,H198&lt;51),AND(J198&gt;5,H198&gt;50)),"Complexo",""))), IF(G198="AIE",IF(OR(AND(OR(J198=1, J198=0),H198&gt;0,H198&lt;20),AND(OR(J198=1, J198=0),H198&gt;19,H198&lt;51),AND(J198&gt;1,J198&lt;6,H198&gt;0,H198&lt;20)),"Simples",IF(OR(AND(OR(J198=1, J198=0),H198&gt;50),AND(J198&gt;1,J198&lt;6,H198&gt;19,H198&lt;51),AND(J198&gt;5,H198&gt;0,H198&lt;20)),"Médio",IF(OR(AND(J198&gt;1,J198&lt;6,H198&gt;50),AND(J198&gt;5,H198&gt;19,H198&lt;51),AND(J198&gt;5,H198&gt;50)),"Complexo",""))),""))</f>
        <v/>
      </c>
      <c r="N198" s="77" t="str">
        <f aca="false">IF(L198="",M198,IF(M198="",L198,""))</f>
        <v/>
      </c>
      <c r="O198" s="78" t="n">
        <f aca="false">IF(AND(OR(G198="EE",G198="CE"),N198="Simples"),3, IF(AND(OR(G198="EE",G198="CE"),N198="Médio"),4, IF(AND(OR(G198="EE",G198="CE"),N198="Complexo"),6, IF(AND(G198="SE",N198="Simples"),4, IF(AND(G198="SE",N198="Médio"),5, IF(AND(G198="SE",N198="Complexo"),7,0))))))</f>
        <v>0</v>
      </c>
      <c r="P198" s="78" t="n">
        <f aca="false">IF(AND(G198="ALI",M198="Simples"),7, IF(AND(G198="ALI",M198="Médio"),10, IF(AND(G198="ALI",M198="Complexo"),15, IF(AND(G198="AIE",M198="Simples"),5, IF(AND(G198="AIE",M198="Médio"),7, IF(AND(G198="AIE",M198="Complexo"),10,0))))))</f>
        <v>0</v>
      </c>
      <c r="Q198" s="77" t="n">
        <f aca="false">IF(B198&lt;&gt;"Manutenção em interface",IF(B198&lt;&gt;"Desenv., Manutenção e Publicação de Páginas Estáticas",(O198+P198)*C198,C198),C198)</f>
        <v>0</v>
      </c>
      <c r="R198" s="70"/>
      <c r="T198" s="80"/>
      <c r="U198" s="68"/>
      <c r="V198" s="69" t="n">
        <f aca="false">IF(U198&lt;&gt;"",VLOOKUP(U198,'Tipo Projeto'!$A$3:$B$35,2,0),0)</f>
        <v>0</v>
      </c>
      <c r="W198" s="70"/>
      <c r="X198" s="72"/>
      <c r="Y198" s="73"/>
      <c r="Z198" s="74"/>
      <c r="AA198" s="75"/>
      <c r="AB198" s="76" t="str">
        <f aca="false">IF(W198="EE",IF(OR(AND(OR(Z198=1,Z198=0),X198&gt;0,X198&lt;5),AND(OR(Z198=1,Z198=0),X198&gt;4,X198&lt;16),AND(Z198=2,X198&gt;0,X198&lt;5)),"Simples",IF(OR(AND(OR(Z198=1,Z198=0),X198&gt;15),AND(Z198=2,X198&gt;4,X198&lt;16),AND(Z198&gt;2,X198&gt;0,X198&lt;5)),"Médio",IF(OR(AND(Z198=2,X198&gt;15),AND(Z198&gt;2,X198&gt;4,X198&lt;16),AND(Z198&gt;2,X198&gt;15)),"Complexo",""))), IF(OR(W198="CE",W198="SE"),IF(OR(AND(OR(Z198=1,Z198=0),X198&gt;0,X198&lt;6),AND(OR(Z198=1,Z198=0),X198&gt;5,X198&lt;20),AND(Z198&gt;1,Z198&lt;4,X198&gt;0,X198&lt;6)),"Simples",IF(OR(AND(OR(Z198=1,Z198=0),X198&gt;19),AND(Z198&gt;1,Z198&lt;4,X198&gt;5,X198&lt;20),AND(Z198&gt;3,X198&gt;0,X198&lt;6)),"Médio",IF(OR(AND(Z198&gt;1,Z198&lt;4,X198&gt;19),AND(Z198&gt;3,X198&gt;5,X198&lt;20),AND(Z198&gt;3,X198&gt;19)),"Complexo",""))),""))</f>
        <v/>
      </c>
      <c r="AC198" s="71" t="str">
        <f aca="false">IF(W198="ALI",IF(OR(AND(OR(Z198=1,Z198=0),X198&gt;0,X198&lt;20),AND(OR(Z198=1,Z198=0),X198&gt;19,X198&lt;51),AND(Z198&gt;1,Z198&lt;6,X198&gt;0,X198&lt;20)),"Simples",IF(OR(AND(OR(Z198=1,Z198=0),X198&gt;50),AND(Z198&gt;1,Z198&lt;6,X198&gt;19,X198&lt;51),AND(Z198&gt;5,X198&gt;0,X198&lt;20)),"Médio",IF(OR(AND(Z198&gt;1,Z198&lt;6,X198&gt;50),AND(Z198&gt;5,X198&gt;19,X198&lt;51),AND(Z198&gt;5,X198&gt;50)),"Complexo",""))), IF(W198="AIE",IF(OR(AND(OR(Z198=1, Z198=0),X198&gt;0,X198&lt;20),AND(OR(Z198=1, Z198=0),X198&gt;19,X198&lt;51),AND(Z198&gt;1,Z198&lt;6,X198&gt;0,X198&lt;20)),"Simples",IF(OR(AND(OR(Z198=1, Z198=0),X198&gt;50),AND(Z198&gt;1,Z198&lt;6,X198&gt;19,X198&lt;51),AND(Z198&gt;5,X198&gt;0,X198&lt;20)),"Médio",IF(OR(AND(Z198&gt;1,Z198&lt;6,X198&gt;50),AND(Z198&gt;5,X198&gt;19,X198&lt;51),AND(Z198&gt;5,X198&gt;50)),"Complexo",""))),""))</f>
        <v/>
      </c>
      <c r="AD198" s="77" t="str">
        <f aca="false">IF(AB198="",AC198,IF(AC198="",AB198,""))</f>
        <v/>
      </c>
      <c r="AE198" s="78" t="n">
        <f aca="false">IF(AND(OR(W198="EE",W198="CE"),AD198="Simples"),3, IF(AND(OR(W198="EE",W198="CE"),AD198="Médio"),4, IF(AND(OR(W198="EE",W198="CE"),AD198="Complexo"),6, IF(AND(W198="SE",AD198="Simples"),4, IF(AND(W198="SE",AD198="Médio"),5, IF(AND(W198="SE",AD198="Complexo"),7,0))))))</f>
        <v>0</v>
      </c>
      <c r="AF198" s="78" t="n">
        <f aca="false">IF(AND(W198="ALI",AC198="Simples"),7, IF(AND(W198="ALI",AC198="Médio"),10, IF(AND(W198="ALI",AC198="Complexo"),15, IF(AND(W198="AIE",AC198="Simples"),5, IF(AND(W198="AIE",AC198="Médio"),7, IF(AND(W198="AIE",AC198="Complexo"),10,0))))))</f>
        <v>0</v>
      </c>
      <c r="AG198" s="81" t="n">
        <f aca="false">IF(T198="OK",Q198,( IF(U198&lt;&gt;"Manutenção em interface",IF(U198&lt;&gt;"Desenv., Manutenção e Publicação de Páginas Estáticas",(AE198+AF198)*V198,V198),V198)))</f>
        <v>0</v>
      </c>
      <c r="AH198" s="70"/>
      <c r="AJ198" s="70"/>
      <c r="AL198" s="70"/>
      <c r="AM198" s="70" t="str">
        <f aca="false">IF(AG198=0,"",IF(AG198=Q198,"OK","Divergente"))</f>
        <v/>
      </c>
    </row>
    <row r="199" s="79" customFormat="true" ht="14" hidden="false" customHeight="false" outlineLevel="0" collapsed="false">
      <c r="A199" s="67"/>
      <c r="B199" s="68"/>
      <c r="C199" s="69" t="n">
        <f aca="false">IF(B199&lt;&gt;"",VLOOKUP(B199,'Tipo Projeto'!$A$3:$B$35,2,0),0)</f>
        <v>0</v>
      </c>
      <c r="D199" s="70"/>
      <c r="E199" s="70"/>
      <c r="F199" s="71"/>
      <c r="G199" s="70"/>
      <c r="H199" s="72"/>
      <c r="I199" s="73"/>
      <c r="J199" s="74"/>
      <c r="K199" s="75"/>
      <c r="L199" s="76" t="str">
        <f aca="false">IF(G199="EE",IF(OR(AND(OR(J199=1,J199=0),H199&gt;0,H199&lt;5),AND(OR(J199=1,J199=0),H199&gt;4,H199&lt;16),AND(J199=2,H199&gt;0,H199&lt;5)),"Simples",IF(OR(AND(OR(J199=1,J199=0),H199&gt;15),AND(J199=2,H199&gt;4,H199&lt;16),AND(J199&gt;2,H199&gt;0,H199&lt;5)),"Médio",IF(OR(AND(J199=2,H199&gt;15),AND(J199&gt;2,H199&gt;4,H199&lt;16),AND(J199&gt;2,H199&gt;15)),"Complexo",""))), IF(OR(G199="CE",G199="SE"),IF(OR(AND(OR(J199=1,J199=0),H199&gt;0,H199&lt;6),AND(OR(J199=1,J199=0),H199&gt;5,H199&lt;20),AND(J199&gt;1,J199&lt;4,H199&gt;0,H199&lt;6)),"Simples",IF(OR(AND(OR(J199=1,J199=0),H199&gt;19),AND(J199&gt;1,J199&lt;4,H199&gt;5,H199&lt;20),AND(J199&gt;3,H199&gt;0,H199&lt;6)),"Médio",IF(OR(AND(J199&gt;1,J199&lt;4,H199&gt;19),AND(J199&gt;3,H199&gt;5,H199&lt;20),AND(J199&gt;3,H199&gt;19)),"Complexo",""))),""))</f>
        <v/>
      </c>
      <c r="M199" s="71" t="str">
        <f aca="false">IF(G199="ALI",IF(OR(AND(OR(J199=1,J199=0),H199&gt;0,H199&lt;20),AND(OR(J199=1,J199=0),H199&gt;19,H199&lt;51),AND(J199&gt;1,J199&lt;6,H199&gt;0,H199&lt;20)),"Simples",IF(OR(AND(OR(J199=1,J199=0),H199&gt;50),AND(J199&gt;1,J199&lt;6,H199&gt;19,H199&lt;51),AND(J199&gt;5,H199&gt;0,H199&lt;20)),"Médio",IF(OR(AND(J199&gt;1,J199&lt;6,H199&gt;50),AND(J199&gt;5,H199&gt;19,H199&lt;51),AND(J199&gt;5,H199&gt;50)),"Complexo",""))), IF(G199="AIE",IF(OR(AND(OR(J199=1, J199=0),H199&gt;0,H199&lt;20),AND(OR(J199=1, J199=0),H199&gt;19,H199&lt;51),AND(J199&gt;1,J199&lt;6,H199&gt;0,H199&lt;20)),"Simples",IF(OR(AND(OR(J199=1, J199=0),H199&gt;50),AND(J199&gt;1,J199&lt;6,H199&gt;19,H199&lt;51),AND(J199&gt;5,H199&gt;0,H199&lt;20)),"Médio",IF(OR(AND(J199&gt;1,J199&lt;6,H199&gt;50),AND(J199&gt;5,H199&gt;19,H199&lt;51),AND(J199&gt;5,H199&gt;50)),"Complexo",""))),""))</f>
        <v/>
      </c>
      <c r="N199" s="77" t="str">
        <f aca="false">IF(L199="",M199,IF(M199="",L199,""))</f>
        <v/>
      </c>
      <c r="O199" s="78" t="n">
        <f aca="false">IF(AND(OR(G199="EE",G199="CE"),N199="Simples"),3, IF(AND(OR(G199="EE",G199="CE"),N199="Médio"),4, IF(AND(OR(G199="EE",G199="CE"),N199="Complexo"),6, IF(AND(G199="SE",N199="Simples"),4, IF(AND(G199="SE",N199="Médio"),5, IF(AND(G199="SE",N199="Complexo"),7,0))))))</f>
        <v>0</v>
      </c>
      <c r="P199" s="78" t="n">
        <f aca="false">IF(AND(G199="ALI",M199="Simples"),7, IF(AND(G199="ALI",M199="Médio"),10, IF(AND(G199="ALI",M199="Complexo"),15, IF(AND(G199="AIE",M199="Simples"),5, IF(AND(G199="AIE",M199="Médio"),7, IF(AND(G199="AIE",M199="Complexo"),10,0))))))</f>
        <v>0</v>
      </c>
      <c r="Q199" s="77" t="n">
        <f aca="false">IF(B199&lt;&gt;"Manutenção em interface",IF(B199&lt;&gt;"Desenv., Manutenção e Publicação de Páginas Estáticas",(O199+P199)*C199,C199),C199)</f>
        <v>0</v>
      </c>
      <c r="R199" s="70"/>
      <c r="T199" s="80"/>
      <c r="U199" s="68"/>
      <c r="V199" s="69" t="n">
        <f aca="false">IF(U199&lt;&gt;"",VLOOKUP(U199,'Tipo Projeto'!$A$3:$B$35,2,0),0)</f>
        <v>0</v>
      </c>
      <c r="W199" s="70"/>
      <c r="X199" s="72"/>
      <c r="Y199" s="73"/>
      <c r="Z199" s="74"/>
      <c r="AA199" s="75"/>
      <c r="AB199" s="76" t="str">
        <f aca="false">IF(W199="EE",IF(OR(AND(OR(Z199=1,Z199=0),X199&gt;0,X199&lt;5),AND(OR(Z199=1,Z199=0),X199&gt;4,X199&lt;16),AND(Z199=2,X199&gt;0,X199&lt;5)),"Simples",IF(OR(AND(OR(Z199=1,Z199=0),X199&gt;15),AND(Z199=2,X199&gt;4,X199&lt;16),AND(Z199&gt;2,X199&gt;0,X199&lt;5)),"Médio",IF(OR(AND(Z199=2,X199&gt;15),AND(Z199&gt;2,X199&gt;4,X199&lt;16),AND(Z199&gt;2,X199&gt;15)),"Complexo",""))), IF(OR(W199="CE",W199="SE"),IF(OR(AND(OR(Z199=1,Z199=0),X199&gt;0,X199&lt;6),AND(OR(Z199=1,Z199=0),X199&gt;5,X199&lt;20),AND(Z199&gt;1,Z199&lt;4,X199&gt;0,X199&lt;6)),"Simples",IF(OR(AND(OR(Z199=1,Z199=0),X199&gt;19),AND(Z199&gt;1,Z199&lt;4,X199&gt;5,X199&lt;20),AND(Z199&gt;3,X199&gt;0,X199&lt;6)),"Médio",IF(OR(AND(Z199&gt;1,Z199&lt;4,X199&gt;19),AND(Z199&gt;3,X199&gt;5,X199&lt;20),AND(Z199&gt;3,X199&gt;19)),"Complexo",""))),""))</f>
        <v/>
      </c>
      <c r="AC199" s="71" t="str">
        <f aca="false">IF(W199="ALI",IF(OR(AND(OR(Z199=1,Z199=0),X199&gt;0,X199&lt;20),AND(OR(Z199=1,Z199=0),X199&gt;19,X199&lt;51),AND(Z199&gt;1,Z199&lt;6,X199&gt;0,X199&lt;20)),"Simples",IF(OR(AND(OR(Z199=1,Z199=0),X199&gt;50),AND(Z199&gt;1,Z199&lt;6,X199&gt;19,X199&lt;51),AND(Z199&gt;5,X199&gt;0,X199&lt;20)),"Médio",IF(OR(AND(Z199&gt;1,Z199&lt;6,X199&gt;50),AND(Z199&gt;5,X199&gt;19,X199&lt;51),AND(Z199&gt;5,X199&gt;50)),"Complexo",""))), IF(W199="AIE",IF(OR(AND(OR(Z199=1, Z199=0),X199&gt;0,X199&lt;20),AND(OR(Z199=1, Z199=0),X199&gt;19,X199&lt;51),AND(Z199&gt;1,Z199&lt;6,X199&gt;0,X199&lt;20)),"Simples",IF(OR(AND(OR(Z199=1, Z199=0),X199&gt;50),AND(Z199&gt;1,Z199&lt;6,X199&gt;19,X199&lt;51),AND(Z199&gt;5,X199&gt;0,X199&lt;20)),"Médio",IF(OR(AND(Z199&gt;1,Z199&lt;6,X199&gt;50),AND(Z199&gt;5,X199&gt;19,X199&lt;51),AND(Z199&gt;5,X199&gt;50)),"Complexo",""))),""))</f>
        <v/>
      </c>
      <c r="AD199" s="77" t="str">
        <f aca="false">IF(AB199="",AC199,IF(AC199="",AB199,""))</f>
        <v/>
      </c>
      <c r="AE199" s="78" t="n">
        <f aca="false">IF(AND(OR(W199="EE",W199="CE"),AD199="Simples"),3, IF(AND(OR(W199="EE",W199="CE"),AD199="Médio"),4, IF(AND(OR(W199="EE",W199="CE"),AD199="Complexo"),6, IF(AND(W199="SE",AD199="Simples"),4, IF(AND(W199="SE",AD199="Médio"),5, IF(AND(W199="SE",AD199="Complexo"),7,0))))))</f>
        <v>0</v>
      </c>
      <c r="AF199" s="78" t="n">
        <f aca="false">IF(AND(W199="ALI",AC199="Simples"),7, IF(AND(W199="ALI",AC199="Médio"),10, IF(AND(W199="ALI",AC199="Complexo"),15, IF(AND(W199="AIE",AC199="Simples"),5, IF(AND(W199="AIE",AC199="Médio"),7, IF(AND(W199="AIE",AC199="Complexo"),10,0))))))</f>
        <v>0</v>
      </c>
      <c r="AG199" s="81" t="n">
        <f aca="false">IF(T199="OK",Q199,( IF(U199&lt;&gt;"Manutenção em interface",IF(U199&lt;&gt;"Desenv., Manutenção e Publicação de Páginas Estáticas",(AE199+AF199)*V199,V199),V199)))</f>
        <v>0</v>
      </c>
      <c r="AH199" s="70"/>
      <c r="AJ199" s="70"/>
      <c r="AL199" s="70"/>
      <c r="AM199" s="70" t="str">
        <f aca="false">IF(AG199=0,"",IF(AG199=Q199,"OK","Divergente"))</f>
        <v/>
      </c>
    </row>
    <row r="200" s="79" customFormat="true" ht="14" hidden="false" customHeight="false" outlineLevel="0" collapsed="false">
      <c r="A200" s="67"/>
      <c r="B200" s="68"/>
      <c r="C200" s="69" t="n">
        <f aca="false">IF(B200&lt;&gt;"",VLOOKUP(B200,'Tipo Projeto'!$A$3:$B$35,2,0),0)</f>
        <v>0</v>
      </c>
      <c r="D200" s="70"/>
      <c r="E200" s="70"/>
      <c r="F200" s="71"/>
      <c r="G200" s="70"/>
      <c r="H200" s="72"/>
      <c r="I200" s="73"/>
      <c r="J200" s="74"/>
      <c r="K200" s="75"/>
      <c r="L200" s="76" t="str">
        <f aca="false">IF(G200="EE",IF(OR(AND(OR(J200=1,J200=0),H200&gt;0,H200&lt;5),AND(OR(J200=1,J200=0),H200&gt;4,H200&lt;16),AND(J200=2,H200&gt;0,H200&lt;5)),"Simples",IF(OR(AND(OR(J200=1,J200=0),H200&gt;15),AND(J200=2,H200&gt;4,H200&lt;16),AND(J200&gt;2,H200&gt;0,H200&lt;5)),"Médio",IF(OR(AND(J200=2,H200&gt;15),AND(J200&gt;2,H200&gt;4,H200&lt;16),AND(J200&gt;2,H200&gt;15)),"Complexo",""))), IF(OR(G200="CE",G200="SE"),IF(OR(AND(OR(J200=1,J200=0),H200&gt;0,H200&lt;6),AND(OR(J200=1,J200=0),H200&gt;5,H200&lt;20),AND(J200&gt;1,J200&lt;4,H200&gt;0,H200&lt;6)),"Simples",IF(OR(AND(OR(J200=1,J200=0),H200&gt;19),AND(J200&gt;1,J200&lt;4,H200&gt;5,H200&lt;20),AND(J200&gt;3,H200&gt;0,H200&lt;6)),"Médio",IF(OR(AND(J200&gt;1,J200&lt;4,H200&gt;19),AND(J200&gt;3,H200&gt;5,H200&lt;20),AND(J200&gt;3,H200&gt;19)),"Complexo",""))),""))</f>
        <v/>
      </c>
      <c r="M200" s="71" t="str">
        <f aca="false">IF(G200="ALI",IF(OR(AND(OR(J200=1,J200=0),H200&gt;0,H200&lt;20),AND(OR(J200=1,J200=0),H200&gt;19,H200&lt;51),AND(J200&gt;1,J200&lt;6,H200&gt;0,H200&lt;20)),"Simples",IF(OR(AND(OR(J200=1,J200=0),H200&gt;50),AND(J200&gt;1,J200&lt;6,H200&gt;19,H200&lt;51),AND(J200&gt;5,H200&gt;0,H200&lt;20)),"Médio",IF(OR(AND(J200&gt;1,J200&lt;6,H200&gt;50),AND(J200&gt;5,H200&gt;19,H200&lt;51),AND(J200&gt;5,H200&gt;50)),"Complexo",""))), IF(G200="AIE",IF(OR(AND(OR(J200=1, J200=0),H200&gt;0,H200&lt;20),AND(OR(J200=1, J200=0),H200&gt;19,H200&lt;51),AND(J200&gt;1,J200&lt;6,H200&gt;0,H200&lt;20)),"Simples",IF(OR(AND(OR(J200=1, J200=0),H200&gt;50),AND(J200&gt;1,J200&lt;6,H200&gt;19,H200&lt;51),AND(J200&gt;5,H200&gt;0,H200&lt;20)),"Médio",IF(OR(AND(J200&gt;1,J200&lt;6,H200&gt;50),AND(J200&gt;5,H200&gt;19,H200&lt;51),AND(J200&gt;5,H200&gt;50)),"Complexo",""))),""))</f>
        <v/>
      </c>
      <c r="N200" s="77" t="str">
        <f aca="false">IF(L200="",M200,IF(M200="",L200,""))</f>
        <v/>
      </c>
      <c r="O200" s="78" t="n">
        <f aca="false">IF(AND(OR(G200="EE",G200="CE"),N200="Simples"),3, IF(AND(OR(G200="EE",G200="CE"),N200="Médio"),4, IF(AND(OR(G200="EE",G200="CE"),N200="Complexo"),6, IF(AND(G200="SE",N200="Simples"),4, IF(AND(G200="SE",N200="Médio"),5, IF(AND(G200="SE",N200="Complexo"),7,0))))))</f>
        <v>0</v>
      </c>
      <c r="P200" s="78" t="n">
        <f aca="false">IF(AND(G200="ALI",M200="Simples"),7, IF(AND(G200="ALI",M200="Médio"),10, IF(AND(G200="ALI",M200="Complexo"),15, IF(AND(G200="AIE",M200="Simples"),5, IF(AND(G200="AIE",M200="Médio"),7, IF(AND(G200="AIE",M200="Complexo"),10,0))))))</f>
        <v>0</v>
      </c>
      <c r="Q200" s="77" t="n">
        <f aca="false">IF(B200&lt;&gt;"Manutenção em interface",IF(B200&lt;&gt;"Desenv., Manutenção e Publicação de Páginas Estáticas",(O200+P200)*C200,C200),C200)</f>
        <v>0</v>
      </c>
      <c r="R200" s="70"/>
      <c r="T200" s="80"/>
      <c r="U200" s="68"/>
      <c r="V200" s="69" t="n">
        <f aca="false">IF(U200&lt;&gt;"",VLOOKUP(U200,'Tipo Projeto'!$A$3:$B$35,2,0),0)</f>
        <v>0</v>
      </c>
      <c r="W200" s="70"/>
      <c r="X200" s="72"/>
      <c r="Y200" s="73"/>
      <c r="Z200" s="74"/>
      <c r="AA200" s="75"/>
      <c r="AB200" s="76" t="str">
        <f aca="false">IF(W200="EE",IF(OR(AND(OR(Z200=1,Z200=0),X200&gt;0,X200&lt;5),AND(OR(Z200=1,Z200=0),X200&gt;4,X200&lt;16),AND(Z200=2,X200&gt;0,X200&lt;5)),"Simples",IF(OR(AND(OR(Z200=1,Z200=0),X200&gt;15),AND(Z200=2,X200&gt;4,X200&lt;16),AND(Z200&gt;2,X200&gt;0,X200&lt;5)),"Médio",IF(OR(AND(Z200=2,X200&gt;15),AND(Z200&gt;2,X200&gt;4,X200&lt;16),AND(Z200&gt;2,X200&gt;15)),"Complexo",""))), IF(OR(W200="CE",W200="SE"),IF(OR(AND(OR(Z200=1,Z200=0),X200&gt;0,X200&lt;6),AND(OR(Z200=1,Z200=0),X200&gt;5,X200&lt;20),AND(Z200&gt;1,Z200&lt;4,X200&gt;0,X200&lt;6)),"Simples",IF(OR(AND(OR(Z200=1,Z200=0),X200&gt;19),AND(Z200&gt;1,Z200&lt;4,X200&gt;5,X200&lt;20),AND(Z200&gt;3,X200&gt;0,X200&lt;6)),"Médio",IF(OR(AND(Z200&gt;1,Z200&lt;4,X200&gt;19),AND(Z200&gt;3,X200&gt;5,X200&lt;20),AND(Z200&gt;3,X200&gt;19)),"Complexo",""))),""))</f>
        <v/>
      </c>
      <c r="AC200" s="71" t="str">
        <f aca="false">IF(W200="ALI",IF(OR(AND(OR(Z200=1,Z200=0),X200&gt;0,X200&lt;20),AND(OR(Z200=1,Z200=0),X200&gt;19,X200&lt;51),AND(Z200&gt;1,Z200&lt;6,X200&gt;0,X200&lt;20)),"Simples",IF(OR(AND(OR(Z200=1,Z200=0),X200&gt;50),AND(Z200&gt;1,Z200&lt;6,X200&gt;19,X200&lt;51),AND(Z200&gt;5,X200&gt;0,X200&lt;20)),"Médio",IF(OR(AND(Z200&gt;1,Z200&lt;6,X200&gt;50),AND(Z200&gt;5,X200&gt;19,X200&lt;51),AND(Z200&gt;5,X200&gt;50)),"Complexo",""))), IF(W200="AIE",IF(OR(AND(OR(Z200=1, Z200=0),X200&gt;0,X200&lt;20),AND(OR(Z200=1, Z200=0),X200&gt;19,X200&lt;51),AND(Z200&gt;1,Z200&lt;6,X200&gt;0,X200&lt;20)),"Simples",IF(OR(AND(OR(Z200=1, Z200=0),X200&gt;50),AND(Z200&gt;1,Z200&lt;6,X200&gt;19,X200&lt;51),AND(Z200&gt;5,X200&gt;0,X200&lt;20)),"Médio",IF(OR(AND(Z200&gt;1,Z200&lt;6,X200&gt;50),AND(Z200&gt;5,X200&gt;19,X200&lt;51),AND(Z200&gt;5,X200&gt;50)),"Complexo",""))),""))</f>
        <v/>
      </c>
      <c r="AD200" s="77" t="str">
        <f aca="false">IF(AB200="",AC200,IF(AC200="",AB200,""))</f>
        <v/>
      </c>
      <c r="AE200" s="78" t="n">
        <f aca="false">IF(AND(OR(W200="EE",W200="CE"),AD200="Simples"),3, IF(AND(OR(W200="EE",W200="CE"),AD200="Médio"),4, IF(AND(OR(W200="EE",W200="CE"),AD200="Complexo"),6, IF(AND(W200="SE",AD200="Simples"),4, IF(AND(W200="SE",AD200="Médio"),5, IF(AND(W200="SE",AD200="Complexo"),7,0))))))</f>
        <v>0</v>
      </c>
      <c r="AF200" s="78" t="n">
        <f aca="false">IF(AND(W200="ALI",AC200="Simples"),7, IF(AND(W200="ALI",AC200="Médio"),10, IF(AND(W200="ALI",AC200="Complexo"),15, IF(AND(W200="AIE",AC200="Simples"),5, IF(AND(W200="AIE",AC200="Médio"),7, IF(AND(W200="AIE",AC200="Complexo"),10,0))))))</f>
        <v>0</v>
      </c>
      <c r="AG200" s="81" t="n">
        <f aca="false">IF(T200="OK",Q200,( IF(U200&lt;&gt;"Manutenção em interface",IF(U200&lt;&gt;"Desenv., Manutenção e Publicação de Páginas Estáticas",(AE200+AF200)*V200,V200),V200)))</f>
        <v>0</v>
      </c>
      <c r="AH200" s="70"/>
      <c r="AJ200" s="70"/>
      <c r="AL200" s="70"/>
      <c r="AM200" s="70" t="str">
        <f aca="false">IF(AG200=0,"",IF(AG200=Q200,"OK","Divergente"))</f>
        <v/>
      </c>
    </row>
    <row r="201" s="79" customFormat="true" ht="14" hidden="false" customHeight="false" outlineLevel="0" collapsed="false">
      <c r="A201" s="67"/>
      <c r="B201" s="68"/>
      <c r="C201" s="69" t="n">
        <f aca="false">IF(B201&lt;&gt;"",VLOOKUP(B201,'Tipo Projeto'!$A$3:$B$35,2,0),0)</f>
        <v>0</v>
      </c>
      <c r="D201" s="70"/>
      <c r="E201" s="70"/>
      <c r="F201" s="71"/>
      <c r="G201" s="70"/>
      <c r="H201" s="72"/>
      <c r="I201" s="73"/>
      <c r="J201" s="74"/>
      <c r="K201" s="75"/>
      <c r="L201" s="76" t="str">
        <f aca="false">IF(G201="EE",IF(OR(AND(OR(J201=1,J201=0),H201&gt;0,H201&lt;5),AND(OR(J201=1,J201=0),H201&gt;4,H201&lt;16),AND(J201=2,H201&gt;0,H201&lt;5)),"Simples",IF(OR(AND(OR(J201=1,J201=0),H201&gt;15),AND(J201=2,H201&gt;4,H201&lt;16),AND(J201&gt;2,H201&gt;0,H201&lt;5)),"Médio",IF(OR(AND(J201=2,H201&gt;15),AND(J201&gt;2,H201&gt;4,H201&lt;16),AND(J201&gt;2,H201&gt;15)),"Complexo",""))), IF(OR(G201="CE",G201="SE"),IF(OR(AND(OR(J201=1,J201=0),H201&gt;0,H201&lt;6),AND(OR(J201=1,J201=0),H201&gt;5,H201&lt;20),AND(J201&gt;1,J201&lt;4,H201&gt;0,H201&lt;6)),"Simples",IF(OR(AND(OR(J201=1,J201=0),H201&gt;19),AND(J201&gt;1,J201&lt;4,H201&gt;5,H201&lt;20),AND(J201&gt;3,H201&gt;0,H201&lt;6)),"Médio",IF(OR(AND(J201&gt;1,J201&lt;4,H201&gt;19),AND(J201&gt;3,H201&gt;5,H201&lt;20),AND(J201&gt;3,H201&gt;19)),"Complexo",""))),""))</f>
        <v/>
      </c>
      <c r="M201" s="71" t="str">
        <f aca="false">IF(G201="ALI",IF(OR(AND(OR(J201=1,J201=0),H201&gt;0,H201&lt;20),AND(OR(J201=1,J201=0),H201&gt;19,H201&lt;51),AND(J201&gt;1,J201&lt;6,H201&gt;0,H201&lt;20)),"Simples",IF(OR(AND(OR(J201=1,J201=0),H201&gt;50),AND(J201&gt;1,J201&lt;6,H201&gt;19,H201&lt;51),AND(J201&gt;5,H201&gt;0,H201&lt;20)),"Médio",IF(OR(AND(J201&gt;1,J201&lt;6,H201&gt;50),AND(J201&gt;5,H201&gt;19,H201&lt;51),AND(J201&gt;5,H201&gt;50)),"Complexo",""))), IF(G201="AIE",IF(OR(AND(OR(J201=1, J201=0),H201&gt;0,H201&lt;20),AND(OR(J201=1, J201=0),H201&gt;19,H201&lt;51),AND(J201&gt;1,J201&lt;6,H201&gt;0,H201&lt;20)),"Simples",IF(OR(AND(OR(J201=1, J201=0),H201&gt;50),AND(J201&gt;1,J201&lt;6,H201&gt;19,H201&lt;51),AND(J201&gt;5,H201&gt;0,H201&lt;20)),"Médio",IF(OR(AND(J201&gt;1,J201&lt;6,H201&gt;50),AND(J201&gt;5,H201&gt;19,H201&lt;51),AND(J201&gt;5,H201&gt;50)),"Complexo",""))),""))</f>
        <v/>
      </c>
      <c r="N201" s="77" t="str">
        <f aca="false">IF(L201="",M201,IF(M201="",L201,""))</f>
        <v/>
      </c>
      <c r="O201" s="78" t="n">
        <f aca="false">IF(AND(OR(G201="EE",G201="CE"),N201="Simples"),3, IF(AND(OR(G201="EE",G201="CE"),N201="Médio"),4, IF(AND(OR(G201="EE",G201="CE"),N201="Complexo"),6, IF(AND(G201="SE",N201="Simples"),4, IF(AND(G201="SE",N201="Médio"),5, IF(AND(G201="SE",N201="Complexo"),7,0))))))</f>
        <v>0</v>
      </c>
      <c r="P201" s="78" t="n">
        <f aca="false">IF(AND(G201="ALI",M201="Simples"),7, IF(AND(G201="ALI",M201="Médio"),10, IF(AND(G201="ALI",M201="Complexo"),15, IF(AND(G201="AIE",M201="Simples"),5, IF(AND(G201="AIE",M201="Médio"),7, IF(AND(G201="AIE",M201="Complexo"),10,0))))))</f>
        <v>0</v>
      </c>
      <c r="Q201" s="77" t="n">
        <f aca="false">IF(B201&lt;&gt;"Manutenção em interface",IF(B201&lt;&gt;"Desenv., Manutenção e Publicação de Páginas Estáticas",(O201+P201)*C201,C201),C201)</f>
        <v>0</v>
      </c>
      <c r="R201" s="70"/>
      <c r="T201" s="80"/>
      <c r="U201" s="68"/>
      <c r="V201" s="69" t="n">
        <f aca="false">IF(U201&lt;&gt;"",VLOOKUP(U201,'Tipo Projeto'!$A$3:$B$35,2,0),0)</f>
        <v>0</v>
      </c>
      <c r="W201" s="70"/>
      <c r="X201" s="72"/>
      <c r="Y201" s="73"/>
      <c r="Z201" s="74"/>
      <c r="AA201" s="75"/>
      <c r="AB201" s="76" t="str">
        <f aca="false">IF(W201="EE",IF(OR(AND(OR(Z201=1,Z201=0),X201&gt;0,X201&lt;5),AND(OR(Z201=1,Z201=0),X201&gt;4,X201&lt;16),AND(Z201=2,X201&gt;0,X201&lt;5)),"Simples",IF(OR(AND(OR(Z201=1,Z201=0),X201&gt;15),AND(Z201=2,X201&gt;4,X201&lt;16),AND(Z201&gt;2,X201&gt;0,X201&lt;5)),"Médio",IF(OR(AND(Z201=2,X201&gt;15),AND(Z201&gt;2,X201&gt;4,X201&lt;16),AND(Z201&gt;2,X201&gt;15)),"Complexo",""))), IF(OR(W201="CE",W201="SE"),IF(OR(AND(OR(Z201=1,Z201=0),X201&gt;0,X201&lt;6),AND(OR(Z201=1,Z201=0),X201&gt;5,X201&lt;20),AND(Z201&gt;1,Z201&lt;4,X201&gt;0,X201&lt;6)),"Simples",IF(OR(AND(OR(Z201=1,Z201=0),X201&gt;19),AND(Z201&gt;1,Z201&lt;4,X201&gt;5,X201&lt;20),AND(Z201&gt;3,X201&gt;0,X201&lt;6)),"Médio",IF(OR(AND(Z201&gt;1,Z201&lt;4,X201&gt;19),AND(Z201&gt;3,X201&gt;5,X201&lt;20),AND(Z201&gt;3,X201&gt;19)),"Complexo",""))),""))</f>
        <v/>
      </c>
      <c r="AC201" s="71" t="str">
        <f aca="false">IF(W201="ALI",IF(OR(AND(OR(Z201=1,Z201=0),X201&gt;0,X201&lt;20),AND(OR(Z201=1,Z201=0),X201&gt;19,X201&lt;51),AND(Z201&gt;1,Z201&lt;6,X201&gt;0,X201&lt;20)),"Simples",IF(OR(AND(OR(Z201=1,Z201=0),X201&gt;50),AND(Z201&gt;1,Z201&lt;6,X201&gt;19,X201&lt;51),AND(Z201&gt;5,X201&gt;0,X201&lt;20)),"Médio",IF(OR(AND(Z201&gt;1,Z201&lt;6,X201&gt;50),AND(Z201&gt;5,X201&gt;19,X201&lt;51),AND(Z201&gt;5,X201&gt;50)),"Complexo",""))), IF(W201="AIE",IF(OR(AND(OR(Z201=1, Z201=0),X201&gt;0,X201&lt;20),AND(OR(Z201=1, Z201=0),X201&gt;19,X201&lt;51),AND(Z201&gt;1,Z201&lt;6,X201&gt;0,X201&lt;20)),"Simples",IF(OR(AND(OR(Z201=1, Z201=0),X201&gt;50),AND(Z201&gt;1,Z201&lt;6,X201&gt;19,X201&lt;51),AND(Z201&gt;5,X201&gt;0,X201&lt;20)),"Médio",IF(OR(AND(Z201&gt;1,Z201&lt;6,X201&gt;50),AND(Z201&gt;5,X201&gt;19,X201&lt;51),AND(Z201&gt;5,X201&gt;50)),"Complexo",""))),""))</f>
        <v/>
      </c>
      <c r="AD201" s="77" t="str">
        <f aca="false">IF(AB201="",AC201,IF(AC201="",AB201,""))</f>
        <v/>
      </c>
      <c r="AE201" s="78" t="n">
        <f aca="false">IF(AND(OR(W201="EE",W201="CE"),AD201="Simples"),3, IF(AND(OR(W201="EE",W201="CE"),AD201="Médio"),4, IF(AND(OR(W201="EE",W201="CE"),AD201="Complexo"),6, IF(AND(W201="SE",AD201="Simples"),4, IF(AND(W201="SE",AD201="Médio"),5, IF(AND(W201="SE",AD201="Complexo"),7,0))))))</f>
        <v>0</v>
      </c>
      <c r="AF201" s="78" t="n">
        <f aca="false">IF(AND(W201="ALI",AC201="Simples"),7, IF(AND(W201="ALI",AC201="Médio"),10, IF(AND(W201="ALI",AC201="Complexo"),15, IF(AND(W201="AIE",AC201="Simples"),5, IF(AND(W201="AIE",AC201="Médio"),7, IF(AND(W201="AIE",AC201="Complexo"),10,0))))))</f>
        <v>0</v>
      </c>
      <c r="AG201" s="81" t="n">
        <f aca="false">IF(T201="OK",Q201,( IF(U201&lt;&gt;"Manutenção em interface",IF(U201&lt;&gt;"Desenv., Manutenção e Publicação de Páginas Estáticas",(AE201+AF201)*V201,V201),V201)))</f>
        <v>0</v>
      </c>
      <c r="AH201" s="70"/>
      <c r="AJ201" s="70"/>
      <c r="AL201" s="70"/>
      <c r="AM201" s="70" t="str">
        <f aca="false">IF(AG201=0,"",IF(AG201=Q201,"OK","Divergente"))</f>
        <v/>
      </c>
    </row>
    <row r="202" s="79" customFormat="true" ht="14" hidden="false" customHeight="false" outlineLevel="0" collapsed="false">
      <c r="A202" s="67"/>
      <c r="B202" s="68"/>
      <c r="C202" s="69" t="n">
        <f aca="false">IF(B202&lt;&gt;"",VLOOKUP(B202,'Tipo Projeto'!$A$3:$B$35,2,0),0)</f>
        <v>0</v>
      </c>
      <c r="D202" s="70"/>
      <c r="E202" s="70"/>
      <c r="F202" s="71"/>
      <c r="G202" s="70"/>
      <c r="H202" s="72"/>
      <c r="I202" s="73"/>
      <c r="J202" s="74"/>
      <c r="K202" s="75"/>
      <c r="L202" s="76" t="str">
        <f aca="false">IF(G202="EE",IF(OR(AND(OR(J202=1,J202=0),H202&gt;0,H202&lt;5),AND(OR(J202=1,J202=0),H202&gt;4,H202&lt;16),AND(J202=2,H202&gt;0,H202&lt;5)),"Simples",IF(OR(AND(OR(J202=1,J202=0),H202&gt;15),AND(J202=2,H202&gt;4,H202&lt;16),AND(J202&gt;2,H202&gt;0,H202&lt;5)),"Médio",IF(OR(AND(J202=2,H202&gt;15),AND(J202&gt;2,H202&gt;4,H202&lt;16),AND(J202&gt;2,H202&gt;15)),"Complexo",""))), IF(OR(G202="CE",G202="SE"),IF(OR(AND(OR(J202=1,J202=0),H202&gt;0,H202&lt;6),AND(OR(J202=1,J202=0),H202&gt;5,H202&lt;20),AND(J202&gt;1,J202&lt;4,H202&gt;0,H202&lt;6)),"Simples",IF(OR(AND(OR(J202=1,J202=0),H202&gt;19),AND(J202&gt;1,J202&lt;4,H202&gt;5,H202&lt;20),AND(J202&gt;3,H202&gt;0,H202&lt;6)),"Médio",IF(OR(AND(J202&gt;1,J202&lt;4,H202&gt;19),AND(J202&gt;3,H202&gt;5,H202&lt;20),AND(J202&gt;3,H202&gt;19)),"Complexo",""))),""))</f>
        <v/>
      </c>
      <c r="M202" s="71" t="str">
        <f aca="false">IF(G202="ALI",IF(OR(AND(OR(J202=1,J202=0),H202&gt;0,H202&lt;20),AND(OR(J202=1,J202=0),H202&gt;19,H202&lt;51),AND(J202&gt;1,J202&lt;6,H202&gt;0,H202&lt;20)),"Simples",IF(OR(AND(OR(J202=1,J202=0),H202&gt;50),AND(J202&gt;1,J202&lt;6,H202&gt;19,H202&lt;51),AND(J202&gt;5,H202&gt;0,H202&lt;20)),"Médio",IF(OR(AND(J202&gt;1,J202&lt;6,H202&gt;50),AND(J202&gt;5,H202&gt;19,H202&lt;51),AND(J202&gt;5,H202&gt;50)),"Complexo",""))), IF(G202="AIE",IF(OR(AND(OR(J202=1, J202=0),H202&gt;0,H202&lt;20),AND(OR(J202=1, J202=0),H202&gt;19,H202&lt;51),AND(J202&gt;1,J202&lt;6,H202&gt;0,H202&lt;20)),"Simples",IF(OR(AND(OR(J202=1, J202=0),H202&gt;50),AND(J202&gt;1,J202&lt;6,H202&gt;19,H202&lt;51),AND(J202&gt;5,H202&gt;0,H202&lt;20)),"Médio",IF(OR(AND(J202&gt;1,J202&lt;6,H202&gt;50),AND(J202&gt;5,H202&gt;19,H202&lt;51),AND(J202&gt;5,H202&gt;50)),"Complexo",""))),""))</f>
        <v/>
      </c>
      <c r="N202" s="77" t="str">
        <f aca="false">IF(L202="",M202,IF(M202="",L202,""))</f>
        <v/>
      </c>
      <c r="O202" s="78" t="n">
        <f aca="false">IF(AND(OR(G202="EE",G202="CE"),N202="Simples"),3, IF(AND(OR(G202="EE",G202="CE"),N202="Médio"),4, IF(AND(OR(G202="EE",G202="CE"),N202="Complexo"),6, IF(AND(G202="SE",N202="Simples"),4, IF(AND(G202="SE",N202="Médio"),5, IF(AND(G202="SE",N202="Complexo"),7,0))))))</f>
        <v>0</v>
      </c>
      <c r="P202" s="78" t="n">
        <f aca="false">IF(AND(G202="ALI",M202="Simples"),7, IF(AND(G202="ALI",M202="Médio"),10, IF(AND(G202="ALI",M202="Complexo"),15, IF(AND(G202="AIE",M202="Simples"),5, IF(AND(G202="AIE",M202="Médio"),7, IF(AND(G202="AIE",M202="Complexo"),10,0))))))</f>
        <v>0</v>
      </c>
      <c r="Q202" s="77" t="n">
        <f aca="false">IF(B202&lt;&gt;"Manutenção em interface",IF(B202&lt;&gt;"Desenv., Manutenção e Publicação de Páginas Estáticas",(O202+P202)*C202,C202),C202)</f>
        <v>0</v>
      </c>
      <c r="R202" s="70"/>
      <c r="T202" s="80"/>
      <c r="U202" s="68"/>
      <c r="V202" s="69" t="n">
        <f aca="false">IF(U202&lt;&gt;"",VLOOKUP(U202,'Tipo Projeto'!$A$3:$B$35,2,0),0)</f>
        <v>0</v>
      </c>
      <c r="W202" s="70"/>
      <c r="X202" s="72"/>
      <c r="Y202" s="73"/>
      <c r="Z202" s="74"/>
      <c r="AA202" s="75"/>
      <c r="AB202" s="76" t="str">
        <f aca="false">IF(W202="EE",IF(OR(AND(OR(Z202=1,Z202=0),X202&gt;0,X202&lt;5),AND(OR(Z202=1,Z202=0),X202&gt;4,X202&lt;16),AND(Z202=2,X202&gt;0,X202&lt;5)),"Simples",IF(OR(AND(OR(Z202=1,Z202=0),X202&gt;15),AND(Z202=2,X202&gt;4,X202&lt;16),AND(Z202&gt;2,X202&gt;0,X202&lt;5)),"Médio",IF(OR(AND(Z202=2,X202&gt;15),AND(Z202&gt;2,X202&gt;4,X202&lt;16),AND(Z202&gt;2,X202&gt;15)),"Complexo",""))), IF(OR(W202="CE",W202="SE"),IF(OR(AND(OR(Z202=1,Z202=0),X202&gt;0,X202&lt;6),AND(OR(Z202=1,Z202=0),X202&gt;5,X202&lt;20),AND(Z202&gt;1,Z202&lt;4,X202&gt;0,X202&lt;6)),"Simples",IF(OR(AND(OR(Z202=1,Z202=0),X202&gt;19),AND(Z202&gt;1,Z202&lt;4,X202&gt;5,X202&lt;20),AND(Z202&gt;3,X202&gt;0,X202&lt;6)),"Médio",IF(OR(AND(Z202&gt;1,Z202&lt;4,X202&gt;19),AND(Z202&gt;3,X202&gt;5,X202&lt;20),AND(Z202&gt;3,X202&gt;19)),"Complexo",""))),""))</f>
        <v/>
      </c>
      <c r="AC202" s="71" t="str">
        <f aca="false">IF(W202="ALI",IF(OR(AND(OR(Z202=1,Z202=0),X202&gt;0,X202&lt;20),AND(OR(Z202=1,Z202=0),X202&gt;19,X202&lt;51),AND(Z202&gt;1,Z202&lt;6,X202&gt;0,X202&lt;20)),"Simples",IF(OR(AND(OR(Z202=1,Z202=0),X202&gt;50),AND(Z202&gt;1,Z202&lt;6,X202&gt;19,X202&lt;51),AND(Z202&gt;5,X202&gt;0,X202&lt;20)),"Médio",IF(OR(AND(Z202&gt;1,Z202&lt;6,X202&gt;50),AND(Z202&gt;5,X202&gt;19,X202&lt;51),AND(Z202&gt;5,X202&gt;50)),"Complexo",""))), IF(W202="AIE",IF(OR(AND(OR(Z202=1, Z202=0),X202&gt;0,X202&lt;20),AND(OR(Z202=1, Z202=0),X202&gt;19,X202&lt;51),AND(Z202&gt;1,Z202&lt;6,X202&gt;0,X202&lt;20)),"Simples",IF(OR(AND(OR(Z202=1, Z202=0),X202&gt;50),AND(Z202&gt;1,Z202&lt;6,X202&gt;19,X202&lt;51),AND(Z202&gt;5,X202&gt;0,X202&lt;20)),"Médio",IF(OR(AND(Z202&gt;1,Z202&lt;6,X202&gt;50),AND(Z202&gt;5,X202&gt;19,X202&lt;51),AND(Z202&gt;5,X202&gt;50)),"Complexo",""))),""))</f>
        <v/>
      </c>
      <c r="AD202" s="77" t="str">
        <f aca="false">IF(AB202="",AC202,IF(AC202="",AB202,""))</f>
        <v/>
      </c>
      <c r="AE202" s="78" t="n">
        <f aca="false">IF(AND(OR(W202="EE",W202="CE"),AD202="Simples"),3, IF(AND(OR(W202="EE",W202="CE"),AD202="Médio"),4, IF(AND(OR(W202="EE",W202="CE"),AD202="Complexo"),6, IF(AND(W202="SE",AD202="Simples"),4, IF(AND(W202="SE",AD202="Médio"),5, IF(AND(W202="SE",AD202="Complexo"),7,0))))))</f>
        <v>0</v>
      </c>
      <c r="AF202" s="78" t="n">
        <f aca="false">IF(AND(W202="ALI",AC202="Simples"),7, IF(AND(W202="ALI",AC202="Médio"),10, IF(AND(W202="ALI",AC202="Complexo"),15, IF(AND(W202="AIE",AC202="Simples"),5, IF(AND(W202="AIE",AC202="Médio"),7, IF(AND(W202="AIE",AC202="Complexo"),10,0))))))</f>
        <v>0</v>
      </c>
      <c r="AG202" s="81" t="n">
        <f aca="false">IF(T202="OK",Q202,( IF(U202&lt;&gt;"Manutenção em interface",IF(U202&lt;&gt;"Desenv., Manutenção e Publicação de Páginas Estáticas",(AE202+AF202)*V202,V202),V202)))</f>
        <v>0</v>
      </c>
      <c r="AH202" s="70"/>
      <c r="AJ202" s="70"/>
      <c r="AL202" s="70"/>
      <c r="AM202" s="70" t="str">
        <f aca="false">IF(AG202=0,"",IF(AG202=Q202,"OK","Divergente"))</f>
        <v/>
      </c>
    </row>
    <row r="203" s="79" customFormat="true" ht="14" hidden="false" customHeight="false" outlineLevel="0" collapsed="false">
      <c r="A203" s="67"/>
      <c r="B203" s="68"/>
      <c r="C203" s="69" t="n">
        <f aca="false">IF(B203&lt;&gt;"",VLOOKUP(B203,'Tipo Projeto'!$A$3:$B$35,2,0),0)</f>
        <v>0</v>
      </c>
      <c r="D203" s="70"/>
      <c r="E203" s="70"/>
      <c r="F203" s="71"/>
      <c r="G203" s="70"/>
      <c r="H203" s="72"/>
      <c r="I203" s="73"/>
      <c r="J203" s="74"/>
      <c r="K203" s="75"/>
      <c r="L203" s="76" t="str">
        <f aca="false">IF(G203="EE",IF(OR(AND(OR(J203=1,J203=0),H203&gt;0,H203&lt;5),AND(OR(J203=1,J203=0),H203&gt;4,H203&lt;16),AND(J203=2,H203&gt;0,H203&lt;5)),"Simples",IF(OR(AND(OR(J203=1,J203=0),H203&gt;15),AND(J203=2,H203&gt;4,H203&lt;16),AND(J203&gt;2,H203&gt;0,H203&lt;5)),"Médio",IF(OR(AND(J203=2,H203&gt;15),AND(J203&gt;2,H203&gt;4,H203&lt;16),AND(J203&gt;2,H203&gt;15)),"Complexo",""))), IF(OR(G203="CE",G203="SE"),IF(OR(AND(OR(J203=1,J203=0),H203&gt;0,H203&lt;6),AND(OR(J203=1,J203=0),H203&gt;5,H203&lt;20),AND(J203&gt;1,J203&lt;4,H203&gt;0,H203&lt;6)),"Simples",IF(OR(AND(OR(J203=1,J203=0),H203&gt;19),AND(J203&gt;1,J203&lt;4,H203&gt;5,H203&lt;20),AND(J203&gt;3,H203&gt;0,H203&lt;6)),"Médio",IF(OR(AND(J203&gt;1,J203&lt;4,H203&gt;19),AND(J203&gt;3,H203&gt;5,H203&lt;20),AND(J203&gt;3,H203&gt;19)),"Complexo",""))),""))</f>
        <v/>
      </c>
      <c r="M203" s="71" t="str">
        <f aca="false">IF(G203="ALI",IF(OR(AND(OR(J203=1,J203=0),H203&gt;0,H203&lt;20),AND(OR(J203=1,J203=0),H203&gt;19,H203&lt;51),AND(J203&gt;1,J203&lt;6,H203&gt;0,H203&lt;20)),"Simples",IF(OR(AND(OR(J203=1,J203=0),H203&gt;50),AND(J203&gt;1,J203&lt;6,H203&gt;19,H203&lt;51),AND(J203&gt;5,H203&gt;0,H203&lt;20)),"Médio",IF(OR(AND(J203&gt;1,J203&lt;6,H203&gt;50),AND(J203&gt;5,H203&gt;19,H203&lt;51),AND(J203&gt;5,H203&gt;50)),"Complexo",""))), IF(G203="AIE",IF(OR(AND(OR(J203=1, J203=0),H203&gt;0,H203&lt;20),AND(OR(J203=1, J203=0),H203&gt;19,H203&lt;51),AND(J203&gt;1,J203&lt;6,H203&gt;0,H203&lt;20)),"Simples",IF(OR(AND(OR(J203=1, J203=0),H203&gt;50),AND(J203&gt;1,J203&lt;6,H203&gt;19,H203&lt;51),AND(J203&gt;5,H203&gt;0,H203&lt;20)),"Médio",IF(OR(AND(J203&gt;1,J203&lt;6,H203&gt;50),AND(J203&gt;5,H203&gt;19,H203&lt;51),AND(J203&gt;5,H203&gt;50)),"Complexo",""))),""))</f>
        <v/>
      </c>
      <c r="N203" s="77" t="str">
        <f aca="false">IF(L203="",M203,IF(M203="",L203,""))</f>
        <v/>
      </c>
      <c r="O203" s="78" t="n">
        <f aca="false">IF(AND(OR(G203="EE",G203="CE"),N203="Simples"),3, IF(AND(OR(G203="EE",G203="CE"),N203="Médio"),4, IF(AND(OR(G203="EE",G203="CE"),N203="Complexo"),6, IF(AND(G203="SE",N203="Simples"),4, IF(AND(G203="SE",N203="Médio"),5, IF(AND(G203="SE",N203="Complexo"),7,0))))))</f>
        <v>0</v>
      </c>
      <c r="P203" s="78" t="n">
        <f aca="false">IF(AND(G203="ALI",M203="Simples"),7, IF(AND(G203="ALI",M203="Médio"),10, IF(AND(G203="ALI",M203="Complexo"),15, IF(AND(G203="AIE",M203="Simples"),5, IF(AND(G203="AIE",M203="Médio"),7, IF(AND(G203="AIE",M203="Complexo"),10,0))))))</f>
        <v>0</v>
      </c>
      <c r="Q203" s="77" t="n">
        <f aca="false">IF(B203&lt;&gt;"Manutenção em interface",IF(B203&lt;&gt;"Desenv., Manutenção e Publicação de Páginas Estáticas",(O203+P203)*C203,C203),C203)</f>
        <v>0</v>
      </c>
      <c r="R203" s="70"/>
      <c r="T203" s="80"/>
      <c r="U203" s="68"/>
      <c r="V203" s="69" t="n">
        <f aca="false">IF(U203&lt;&gt;"",VLOOKUP(U203,'Tipo Projeto'!$A$3:$B$35,2,0),0)</f>
        <v>0</v>
      </c>
      <c r="W203" s="70"/>
      <c r="X203" s="72"/>
      <c r="Y203" s="73"/>
      <c r="Z203" s="74"/>
      <c r="AA203" s="75"/>
      <c r="AB203" s="76" t="str">
        <f aca="false">IF(W203="EE",IF(OR(AND(OR(Z203=1,Z203=0),X203&gt;0,X203&lt;5),AND(OR(Z203=1,Z203=0),X203&gt;4,X203&lt;16),AND(Z203=2,X203&gt;0,X203&lt;5)),"Simples",IF(OR(AND(OR(Z203=1,Z203=0),X203&gt;15),AND(Z203=2,X203&gt;4,X203&lt;16),AND(Z203&gt;2,X203&gt;0,X203&lt;5)),"Médio",IF(OR(AND(Z203=2,X203&gt;15),AND(Z203&gt;2,X203&gt;4,X203&lt;16),AND(Z203&gt;2,X203&gt;15)),"Complexo",""))), IF(OR(W203="CE",W203="SE"),IF(OR(AND(OR(Z203=1,Z203=0),X203&gt;0,X203&lt;6),AND(OR(Z203=1,Z203=0),X203&gt;5,X203&lt;20),AND(Z203&gt;1,Z203&lt;4,X203&gt;0,X203&lt;6)),"Simples",IF(OR(AND(OR(Z203=1,Z203=0),X203&gt;19),AND(Z203&gt;1,Z203&lt;4,X203&gt;5,X203&lt;20),AND(Z203&gt;3,X203&gt;0,X203&lt;6)),"Médio",IF(OR(AND(Z203&gt;1,Z203&lt;4,X203&gt;19),AND(Z203&gt;3,X203&gt;5,X203&lt;20),AND(Z203&gt;3,X203&gt;19)),"Complexo",""))),""))</f>
        <v/>
      </c>
      <c r="AC203" s="71" t="str">
        <f aca="false">IF(W203="ALI",IF(OR(AND(OR(Z203=1,Z203=0),X203&gt;0,X203&lt;20),AND(OR(Z203=1,Z203=0),X203&gt;19,X203&lt;51),AND(Z203&gt;1,Z203&lt;6,X203&gt;0,X203&lt;20)),"Simples",IF(OR(AND(OR(Z203=1,Z203=0),X203&gt;50),AND(Z203&gt;1,Z203&lt;6,X203&gt;19,X203&lt;51),AND(Z203&gt;5,X203&gt;0,X203&lt;20)),"Médio",IF(OR(AND(Z203&gt;1,Z203&lt;6,X203&gt;50),AND(Z203&gt;5,X203&gt;19,X203&lt;51),AND(Z203&gt;5,X203&gt;50)),"Complexo",""))), IF(W203="AIE",IF(OR(AND(OR(Z203=1, Z203=0),X203&gt;0,X203&lt;20),AND(OR(Z203=1, Z203=0),X203&gt;19,X203&lt;51),AND(Z203&gt;1,Z203&lt;6,X203&gt;0,X203&lt;20)),"Simples",IF(OR(AND(OR(Z203=1, Z203=0),X203&gt;50),AND(Z203&gt;1,Z203&lt;6,X203&gt;19,X203&lt;51),AND(Z203&gt;5,X203&gt;0,X203&lt;20)),"Médio",IF(OR(AND(Z203&gt;1,Z203&lt;6,X203&gt;50),AND(Z203&gt;5,X203&gt;19,X203&lt;51),AND(Z203&gt;5,X203&gt;50)),"Complexo",""))),""))</f>
        <v/>
      </c>
      <c r="AD203" s="77" t="str">
        <f aca="false">IF(AB203="",AC203,IF(AC203="",AB203,""))</f>
        <v/>
      </c>
      <c r="AE203" s="78" t="n">
        <f aca="false">IF(AND(OR(W203="EE",W203="CE"),AD203="Simples"),3, IF(AND(OR(W203="EE",W203="CE"),AD203="Médio"),4, IF(AND(OR(W203="EE",W203="CE"),AD203="Complexo"),6, IF(AND(W203="SE",AD203="Simples"),4, IF(AND(W203="SE",AD203="Médio"),5, IF(AND(W203="SE",AD203="Complexo"),7,0))))))</f>
        <v>0</v>
      </c>
      <c r="AF203" s="78" t="n">
        <f aca="false">IF(AND(W203="ALI",AC203="Simples"),7, IF(AND(W203="ALI",AC203="Médio"),10, IF(AND(W203="ALI",AC203="Complexo"),15, IF(AND(W203="AIE",AC203="Simples"),5, IF(AND(W203="AIE",AC203="Médio"),7, IF(AND(W203="AIE",AC203="Complexo"),10,0))))))</f>
        <v>0</v>
      </c>
      <c r="AG203" s="81" t="n">
        <f aca="false">IF(T203="OK",Q203,( IF(U203&lt;&gt;"Manutenção em interface",IF(U203&lt;&gt;"Desenv., Manutenção e Publicação de Páginas Estáticas",(AE203+AF203)*V203,V203),V203)))</f>
        <v>0</v>
      </c>
      <c r="AH203" s="70"/>
      <c r="AJ203" s="70"/>
      <c r="AL203" s="70"/>
      <c r="AM203" s="70" t="str">
        <f aca="false">IF(AG203=0,"",IF(AG203=Q203,"OK","Divergente"))</f>
        <v/>
      </c>
    </row>
    <row r="204" s="79" customFormat="true" ht="14" hidden="false" customHeight="false" outlineLevel="0" collapsed="false">
      <c r="A204" s="67"/>
      <c r="B204" s="68"/>
      <c r="C204" s="69" t="n">
        <f aca="false">IF(B204&lt;&gt;"",VLOOKUP(B204,'Tipo Projeto'!$A$3:$B$35,2,0),0)</f>
        <v>0</v>
      </c>
      <c r="D204" s="70"/>
      <c r="E204" s="70"/>
      <c r="F204" s="71"/>
      <c r="G204" s="70"/>
      <c r="H204" s="72"/>
      <c r="I204" s="73"/>
      <c r="J204" s="74"/>
      <c r="K204" s="75"/>
      <c r="L204" s="76" t="str">
        <f aca="false">IF(G204="EE",IF(OR(AND(OR(J204=1,J204=0),H204&gt;0,H204&lt;5),AND(OR(J204=1,J204=0),H204&gt;4,H204&lt;16),AND(J204=2,H204&gt;0,H204&lt;5)),"Simples",IF(OR(AND(OR(J204=1,J204=0),H204&gt;15),AND(J204=2,H204&gt;4,H204&lt;16),AND(J204&gt;2,H204&gt;0,H204&lt;5)),"Médio",IF(OR(AND(J204=2,H204&gt;15),AND(J204&gt;2,H204&gt;4,H204&lt;16),AND(J204&gt;2,H204&gt;15)),"Complexo",""))), IF(OR(G204="CE",G204="SE"),IF(OR(AND(OR(J204=1,J204=0),H204&gt;0,H204&lt;6),AND(OR(J204=1,J204=0),H204&gt;5,H204&lt;20),AND(J204&gt;1,J204&lt;4,H204&gt;0,H204&lt;6)),"Simples",IF(OR(AND(OR(J204=1,J204=0),H204&gt;19),AND(J204&gt;1,J204&lt;4,H204&gt;5,H204&lt;20),AND(J204&gt;3,H204&gt;0,H204&lt;6)),"Médio",IF(OR(AND(J204&gt;1,J204&lt;4,H204&gt;19),AND(J204&gt;3,H204&gt;5,H204&lt;20),AND(J204&gt;3,H204&gt;19)),"Complexo",""))),""))</f>
        <v/>
      </c>
      <c r="M204" s="71" t="str">
        <f aca="false">IF(G204="ALI",IF(OR(AND(OR(J204=1,J204=0),H204&gt;0,H204&lt;20),AND(OR(J204=1,J204=0),H204&gt;19,H204&lt;51),AND(J204&gt;1,J204&lt;6,H204&gt;0,H204&lt;20)),"Simples",IF(OR(AND(OR(J204=1,J204=0),H204&gt;50),AND(J204&gt;1,J204&lt;6,H204&gt;19,H204&lt;51),AND(J204&gt;5,H204&gt;0,H204&lt;20)),"Médio",IF(OR(AND(J204&gt;1,J204&lt;6,H204&gt;50),AND(J204&gt;5,H204&gt;19,H204&lt;51),AND(J204&gt;5,H204&gt;50)),"Complexo",""))), IF(G204="AIE",IF(OR(AND(OR(J204=1, J204=0),H204&gt;0,H204&lt;20),AND(OR(J204=1, J204=0),H204&gt;19,H204&lt;51),AND(J204&gt;1,J204&lt;6,H204&gt;0,H204&lt;20)),"Simples",IF(OR(AND(OR(J204=1, J204=0),H204&gt;50),AND(J204&gt;1,J204&lt;6,H204&gt;19,H204&lt;51),AND(J204&gt;5,H204&gt;0,H204&lt;20)),"Médio",IF(OR(AND(J204&gt;1,J204&lt;6,H204&gt;50),AND(J204&gt;5,H204&gt;19,H204&lt;51),AND(J204&gt;5,H204&gt;50)),"Complexo",""))),""))</f>
        <v/>
      </c>
      <c r="N204" s="77" t="str">
        <f aca="false">IF(L204="",M204,IF(M204="",L204,""))</f>
        <v/>
      </c>
      <c r="O204" s="78" t="n">
        <f aca="false">IF(AND(OR(G204="EE",G204="CE"),N204="Simples"),3, IF(AND(OR(G204="EE",G204="CE"),N204="Médio"),4, IF(AND(OR(G204="EE",G204="CE"),N204="Complexo"),6, IF(AND(G204="SE",N204="Simples"),4, IF(AND(G204="SE",N204="Médio"),5, IF(AND(G204="SE",N204="Complexo"),7,0))))))</f>
        <v>0</v>
      </c>
      <c r="P204" s="78" t="n">
        <f aca="false">IF(AND(G204="ALI",M204="Simples"),7, IF(AND(G204="ALI",M204="Médio"),10, IF(AND(G204="ALI",M204="Complexo"),15, IF(AND(G204="AIE",M204="Simples"),5, IF(AND(G204="AIE",M204="Médio"),7, IF(AND(G204="AIE",M204="Complexo"),10,0))))))</f>
        <v>0</v>
      </c>
      <c r="Q204" s="77" t="n">
        <f aca="false">IF(B204&lt;&gt;"Manutenção em interface",IF(B204&lt;&gt;"Desenv., Manutenção e Publicação de Páginas Estáticas",(O204+P204)*C204,C204),C204)</f>
        <v>0</v>
      </c>
      <c r="R204" s="70"/>
      <c r="T204" s="80"/>
      <c r="U204" s="68"/>
      <c r="V204" s="69" t="n">
        <f aca="false">IF(U204&lt;&gt;"",VLOOKUP(U204,'Tipo Projeto'!$A$3:$B$35,2,0),0)</f>
        <v>0</v>
      </c>
      <c r="W204" s="70"/>
      <c r="X204" s="72"/>
      <c r="Y204" s="73"/>
      <c r="Z204" s="74"/>
      <c r="AA204" s="75"/>
      <c r="AB204" s="76" t="str">
        <f aca="false">IF(W204="EE",IF(OR(AND(OR(Z204=1,Z204=0),X204&gt;0,X204&lt;5),AND(OR(Z204=1,Z204=0),X204&gt;4,X204&lt;16),AND(Z204=2,X204&gt;0,X204&lt;5)),"Simples",IF(OR(AND(OR(Z204=1,Z204=0),X204&gt;15),AND(Z204=2,X204&gt;4,X204&lt;16),AND(Z204&gt;2,X204&gt;0,X204&lt;5)),"Médio",IF(OR(AND(Z204=2,X204&gt;15),AND(Z204&gt;2,X204&gt;4,X204&lt;16),AND(Z204&gt;2,X204&gt;15)),"Complexo",""))), IF(OR(W204="CE",W204="SE"),IF(OR(AND(OR(Z204=1,Z204=0),X204&gt;0,X204&lt;6),AND(OR(Z204=1,Z204=0),X204&gt;5,X204&lt;20),AND(Z204&gt;1,Z204&lt;4,X204&gt;0,X204&lt;6)),"Simples",IF(OR(AND(OR(Z204=1,Z204=0),X204&gt;19),AND(Z204&gt;1,Z204&lt;4,X204&gt;5,X204&lt;20),AND(Z204&gt;3,X204&gt;0,X204&lt;6)),"Médio",IF(OR(AND(Z204&gt;1,Z204&lt;4,X204&gt;19),AND(Z204&gt;3,X204&gt;5,X204&lt;20),AND(Z204&gt;3,X204&gt;19)),"Complexo",""))),""))</f>
        <v/>
      </c>
      <c r="AC204" s="71" t="str">
        <f aca="false">IF(W204="ALI",IF(OR(AND(OR(Z204=1,Z204=0),X204&gt;0,X204&lt;20),AND(OR(Z204=1,Z204=0),X204&gt;19,X204&lt;51),AND(Z204&gt;1,Z204&lt;6,X204&gt;0,X204&lt;20)),"Simples",IF(OR(AND(OR(Z204=1,Z204=0),X204&gt;50),AND(Z204&gt;1,Z204&lt;6,X204&gt;19,X204&lt;51),AND(Z204&gt;5,X204&gt;0,X204&lt;20)),"Médio",IF(OR(AND(Z204&gt;1,Z204&lt;6,X204&gt;50),AND(Z204&gt;5,X204&gt;19,X204&lt;51),AND(Z204&gt;5,X204&gt;50)),"Complexo",""))), IF(W204="AIE",IF(OR(AND(OR(Z204=1, Z204=0),X204&gt;0,X204&lt;20),AND(OR(Z204=1, Z204=0),X204&gt;19,X204&lt;51),AND(Z204&gt;1,Z204&lt;6,X204&gt;0,X204&lt;20)),"Simples",IF(OR(AND(OR(Z204=1, Z204=0),X204&gt;50),AND(Z204&gt;1,Z204&lt;6,X204&gt;19,X204&lt;51),AND(Z204&gt;5,X204&gt;0,X204&lt;20)),"Médio",IF(OR(AND(Z204&gt;1,Z204&lt;6,X204&gt;50),AND(Z204&gt;5,X204&gt;19,X204&lt;51),AND(Z204&gt;5,X204&gt;50)),"Complexo",""))),""))</f>
        <v/>
      </c>
      <c r="AD204" s="77" t="str">
        <f aca="false">IF(AB204="",AC204,IF(AC204="",AB204,""))</f>
        <v/>
      </c>
      <c r="AE204" s="78" t="n">
        <f aca="false">IF(AND(OR(W204="EE",W204="CE"),AD204="Simples"),3, IF(AND(OR(W204="EE",W204="CE"),AD204="Médio"),4, IF(AND(OR(W204="EE",W204="CE"),AD204="Complexo"),6, IF(AND(W204="SE",AD204="Simples"),4, IF(AND(W204="SE",AD204="Médio"),5, IF(AND(W204="SE",AD204="Complexo"),7,0))))))</f>
        <v>0</v>
      </c>
      <c r="AF204" s="78" t="n">
        <f aca="false">IF(AND(W204="ALI",AC204="Simples"),7, IF(AND(W204="ALI",AC204="Médio"),10, IF(AND(W204="ALI",AC204="Complexo"),15, IF(AND(W204="AIE",AC204="Simples"),5, IF(AND(W204="AIE",AC204="Médio"),7, IF(AND(W204="AIE",AC204="Complexo"),10,0))))))</f>
        <v>0</v>
      </c>
      <c r="AG204" s="81" t="n">
        <f aca="false">IF(T204="OK",Q204,( IF(U204&lt;&gt;"Manutenção em interface",IF(U204&lt;&gt;"Desenv., Manutenção e Publicação de Páginas Estáticas",(AE204+AF204)*V204,V204),V204)))</f>
        <v>0</v>
      </c>
      <c r="AH204" s="70"/>
      <c r="AJ204" s="70"/>
      <c r="AL204" s="70"/>
      <c r="AM204" s="70" t="str">
        <f aca="false">IF(AG204=0,"",IF(AG204=Q204,"OK","Divergente"))</f>
        <v/>
      </c>
    </row>
    <row r="205" s="79" customFormat="true" ht="14" hidden="false" customHeight="false" outlineLevel="0" collapsed="false">
      <c r="A205" s="67"/>
      <c r="B205" s="68"/>
      <c r="C205" s="69" t="n">
        <f aca="false">IF(B205&lt;&gt;"",VLOOKUP(B205,'Tipo Projeto'!$A$3:$B$35,2,0),0)</f>
        <v>0</v>
      </c>
      <c r="D205" s="70"/>
      <c r="E205" s="70"/>
      <c r="F205" s="71"/>
      <c r="G205" s="70"/>
      <c r="H205" s="72"/>
      <c r="I205" s="73"/>
      <c r="J205" s="74"/>
      <c r="K205" s="75"/>
      <c r="L205" s="76" t="str">
        <f aca="false">IF(G205="EE",IF(OR(AND(OR(J205=1,J205=0),H205&gt;0,H205&lt;5),AND(OR(J205=1,J205=0),H205&gt;4,H205&lt;16),AND(J205=2,H205&gt;0,H205&lt;5)),"Simples",IF(OR(AND(OR(J205=1,J205=0),H205&gt;15),AND(J205=2,H205&gt;4,H205&lt;16),AND(J205&gt;2,H205&gt;0,H205&lt;5)),"Médio",IF(OR(AND(J205=2,H205&gt;15),AND(J205&gt;2,H205&gt;4,H205&lt;16),AND(J205&gt;2,H205&gt;15)),"Complexo",""))), IF(OR(G205="CE",G205="SE"),IF(OR(AND(OR(J205=1,J205=0),H205&gt;0,H205&lt;6),AND(OR(J205=1,J205=0),H205&gt;5,H205&lt;20),AND(J205&gt;1,J205&lt;4,H205&gt;0,H205&lt;6)),"Simples",IF(OR(AND(OR(J205=1,J205=0),H205&gt;19),AND(J205&gt;1,J205&lt;4,H205&gt;5,H205&lt;20),AND(J205&gt;3,H205&gt;0,H205&lt;6)),"Médio",IF(OR(AND(J205&gt;1,J205&lt;4,H205&gt;19),AND(J205&gt;3,H205&gt;5,H205&lt;20),AND(J205&gt;3,H205&gt;19)),"Complexo",""))),""))</f>
        <v/>
      </c>
      <c r="M205" s="71" t="str">
        <f aca="false">IF(G205="ALI",IF(OR(AND(OR(J205=1,J205=0),H205&gt;0,H205&lt;20),AND(OR(J205=1,J205=0),H205&gt;19,H205&lt;51),AND(J205&gt;1,J205&lt;6,H205&gt;0,H205&lt;20)),"Simples",IF(OR(AND(OR(J205=1,J205=0),H205&gt;50),AND(J205&gt;1,J205&lt;6,H205&gt;19,H205&lt;51),AND(J205&gt;5,H205&gt;0,H205&lt;20)),"Médio",IF(OR(AND(J205&gt;1,J205&lt;6,H205&gt;50),AND(J205&gt;5,H205&gt;19,H205&lt;51),AND(J205&gt;5,H205&gt;50)),"Complexo",""))), IF(G205="AIE",IF(OR(AND(OR(J205=1, J205=0),H205&gt;0,H205&lt;20),AND(OR(J205=1, J205=0),H205&gt;19,H205&lt;51),AND(J205&gt;1,J205&lt;6,H205&gt;0,H205&lt;20)),"Simples",IF(OR(AND(OR(J205=1, J205=0),H205&gt;50),AND(J205&gt;1,J205&lt;6,H205&gt;19,H205&lt;51),AND(J205&gt;5,H205&gt;0,H205&lt;20)),"Médio",IF(OR(AND(J205&gt;1,J205&lt;6,H205&gt;50),AND(J205&gt;5,H205&gt;19,H205&lt;51),AND(J205&gt;5,H205&gt;50)),"Complexo",""))),""))</f>
        <v/>
      </c>
      <c r="N205" s="77" t="str">
        <f aca="false">IF(L205="",M205,IF(M205="",L205,""))</f>
        <v/>
      </c>
      <c r="O205" s="78" t="n">
        <f aca="false">IF(AND(OR(G205="EE",G205="CE"),N205="Simples"),3, IF(AND(OR(G205="EE",G205="CE"),N205="Médio"),4, IF(AND(OR(G205="EE",G205="CE"),N205="Complexo"),6, IF(AND(G205="SE",N205="Simples"),4, IF(AND(G205="SE",N205="Médio"),5, IF(AND(G205="SE",N205="Complexo"),7,0))))))</f>
        <v>0</v>
      </c>
      <c r="P205" s="78" t="n">
        <f aca="false">IF(AND(G205="ALI",M205="Simples"),7, IF(AND(G205="ALI",M205="Médio"),10, IF(AND(G205="ALI",M205="Complexo"),15, IF(AND(G205="AIE",M205="Simples"),5, IF(AND(G205="AIE",M205="Médio"),7, IF(AND(G205="AIE",M205="Complexo"),10,0))))))</f>
        <v>0</v>
      </c>
      <c r="Q205" s="77" t="n">
        <f aca="false">IF(B205&lt;&gt;"Manutenção em interface",IF(B205&lt;&gt;"Desenv., Manutenção e Publicação de Páginas Estáticas",(O205+P205)*C205,C205),C205)</f>
        <v>0</v>
      </c>
      <c r="R205" s="70"/>
      <c r="T205" s="80"/>
      <c r="U205" s="68"/>
      <c r="V205" s="69" t="n">
        <f aca="false">IF(U205&lt;&gt;"",VLOOKUP(U205,'Tipo Projeto'!$A$3:$B$35,2,0),0)</f>
        <v>0</v>
      </c>
      <c r="W205" s="70"/>
      <c r="X205" s="72"/>
      <c r="Y205" s="73"/>
      <c r="Z205" s="74"/>
      <c r="AA205" s="75"/>
      <c r="AB205" s="76" t="str">
        <f aca="false">IF(W205="EE",IF(OR(AND(OR(Z205=1,Z205=0),X205&gt;0,X205&lt;5),AND(OR(Z205=1,Z205=0),X205&gt;4,X205&lt;16),AND(Z205=2,X205&gt;0,X205&lt;5)),"Simples",IF(OR(AND(OR(Z205=1,Z205=0),X205&gt;15),AND(Z205=2,X205&gt;4,X205&lt;16),AND(Z205&gt;2,X205&gt;0,X205&lt;5)),"Médio",IF(OR(AND(Z205=2,X205&gt;15),AND(Z205&gt;2,X205&gt;4,X205&lt;16),AND(Z205&gt;2,X205&gt;15)),"Complexo",""))), IF(OR(W205="CE",W205="SE"),IF(OR(AND(OR(Z205=1,Z205=0),X205&gt;0,X205&lt;6),AND(OR(Z205=1,Z205=0),X205&gt;5,X205&lt;20),AND(Z205&gt;1,Z205&lt;4,X205&gt;0,X205&lt;6)),"Simples",IF(OR(AND(OR(Z205=1,Z205=0),X205&gt;19),AND(Z205&gt;1,Z205&lt;4,X205&gt;5,X205&lt;20),AND(Z205&gt;3,X205&gt;0,X205&lt;6)),"Médio",IF(OR(AND(Z205&gt;1,Z205&lt;4,X205&gt;19),AND(Z205&gt;3,X205&gt;5,X205&lt;20),AND(Z205&gt;3,X205&gt;19)),"Complexo",""))),""))</f>
        <v/>
      </c>
      <c r="AC205" s="71" t="str">
        <f aca="false">IF(W205="ALI",IF(OR(AND(OR(Z205=1,Z205=0),X205&gt;0,X205&lt;20),AND(OR(Z205=1,Z205=0),X205&gt;19,X205&lt;51),AND(Z205&gt;1,Z205&lt;6,X205&gt;0,X205&lt;20)),"Simples",IF(OR(AND(OR(Z205=1,Z205=0),X205&gt;50),AND(Z205&gt;1,Z205&lt;6,X205&gt;19,X205&lt;51),AND(Z205&gt;5,X205&gt;0,X205&lt;20)),"Médio",IF(OR(AND(Z205&gt;1,Z205&lt;6,X205&gt;50),AND(Z205&gt;5,X205&gt;19,X205&lt;51),AND(Z205&gt;5,X205&gt;50)),"Complexo",""))), IF(W205="AIE",IF(OR(AND(OR(Z205=1, Z205=0),X205&gt;0,X205&lt;20),AND(OR(Z205=1, Z205=0),X205&gt;19,X205&lt;51),AND(Z205&gt;1,Z205&lt;6,X205&gt;0,X205&lt;20)),"Simples",IF(OR(AND(OR(Z205=1, Z205=0),X205&gt;50),AND(Z205&gt;1,Z205&lt;6,X205&gt;19,X205&lt;51),AND(Z205&gt;5,X205&gt;0,X205&lt;20)),"Médio",IF(OR(AND(Z205&gt;1,Z205&lt;6,X205&gt;50),AND(Z205&gt;5,X205&gt;19,X205&lt;51),AND(Z205&gt;5,X205&gt;50)),"Complexo",""))),""))</f>
        <v/>
      </c>
      <c r="AD205" s="77" t="str">
        <f aca="false">IF(AB205="",AC205,IF(AC205="",AB205,""))</f>
        <v/>
      </c>
      <c r="AE205" s="78" t="n">
        <f aca="false">IF(AND(OR(W205="EE",W205="CE"),AD205="Simples"),3, IF(AND(OR(W205="EE",W205="CE"),AD205="Médio"),4, IF(AND(OR(W205="EE",W205="CE"),AD205="Complexo"),6, IF(AND(W205="SE",AD205="Simples"),4, IF(AND(W205="SE",AD205="Médio"),5, IF(AND(W205="SE",AD205="Complexo"),7,0))))))</f>
        <v>0</v>
      </c>
      <c r="AF205" s="78" t="n">
        <f aca="false">IF(AND(W205="ALI",AC205="Simples"),7, IF(AND(W205="ALI",AC205="Médio"),10, IF(AND(W205="ALI",AC205="Complexo"),15, IF(AND(W205="AIE",AC205="Simples"),5, IF(AND(W205="AIE",AC205="Médio"),7, IF(AND(W205="AIE",AC205="Complexo"),10,0))))))</f>
        <v>0</v>
      </c>
      <c r="AG205" s="81" t="n">
        <f aca="false">IF(T205="OK",Q205,( IF(U205&lt;&gt;"Manutenção em interface",IF(U205&lt;&gt;"Desenv., Manutenção e Publicação de Páginas Estáticas",(AE205+AF205)*V205,V205),V205)))</f>
        <v>0</v>
      </c>
      <c r="AH205" s="70"/>
      <c r="AJ205" s="70"/>
      <c r="AL205" s="70"/>
      <c r="AM205" s="70" t="str">
        <f aca="false">IF(AG205=0,"",IF(AG205=Q205,"OK","Divergente"))</f>
        <v/>
      </c>
    </row>
    <row r="206" s="79" customFormat="true" ht="14" hidden="false" customHeight="false" outlineLevel="0" collapsed="false">
      <c r="A206" s="67"/>
      <c r="B206" s="68"/>
      <c r="C206" s="69" t="n">
        <f aca="false">IF(B206&lt;&gt;"",VLOOKUP(B206,'Tipo Projeto'!$A$3:$B$35,2,0),0)</f>
        <v>0</v>
      </c>
      <c r="D206" s="70"/>
      <c r="E206" s="70"/>
      <c r="F206" s="71"/>
      <c r="G206" s="70"/>
      <c r="H206" s="72"/>
      <c r="I206" s="73"/>
      <c r="J206" s="74"/>
      <c r="K206" s="75"/>
      <c r="L206" s="76" t="str">
        <f aca="false">IF(G206="EE",IF(OR(AND(OR(J206=1,J206=0),H206&gt;0,H206&lt;5),AND(OR(J206=1,J206=0),H206&gt;4,H206&lt;16),AND(J206=2,H206&gt;0,H206&lt;5)),"Simples",IF(OR(AND(OR(J206=1,J206=0),H206&gt;15),AND(J206=2,H206&gt;4,H206&lt;16),AND(J206&gt;2,H206&gt;0,H206&lt;5)),"Médio",IF(OR(AND(J206=2,H206&gt;15),AND(J206&gt;2,H206&gt;4,H206&lt;16),AND(J206&gt;2,H206&gt;15)),"Complexo",""))), IF(OR(G206="CE",G206="SE"),IF(OR(AND(OR(J206=1,J206=0),H206&gt;0,H206&lt;6),AND(OR(J206=1,J206=0),H206&gt;5,H206&lt;20),AND(J206&gt;1,J206&lt;4,H206&gt;0,H206&lt;6)),"Simples",IF(OR(AND(OR(J206=1,J206=0),H206&gt;19),AND(J206&gt;1,J206&lt;4,H206&gt;5,H206&lt;20),AND(J206&gt;3,H206&gt;0,H206&lt;6)),"Médio",IF(OR(AND(J206&gt;1,J206&lt;4,H206&gt;19),AND(J206&gt;3,H206&gt;5,H206&lt;20),AND(J206&gt;3,H206&gt;19)),"Complexo",""))),""))</f>
        <v/>
      </c>
      <c r="M206" s="71" t="str">
        <f aca="false">IF(G206="ALI",IF(OR(AND(OR(J206=1,J206=0),H206&gt;0,H206&lt;20),AND(OR(J206=1,J206=0),H206&gt;19,H206&lt;51),AND(J206&gt;1,J206&lt;6,H206&gt;0,H206&lt;20)),"Simples",IF(OR(AND(OR(J206=1,J206=0),H206&gt;50),AND(J206&gt;1,J206&lt;6,H206&gt;19,H206&lt;51),AND(J206&gt;5,H206&gt;0,H206&lt;20)),"Médio",IF(OR(AND(J206&gt;1,J206&lt;6,H206&gt;50),AND(J206&gt;5,H206&gt;19,H206&lt;51),AND(J206&gt;5,H206&gt;50)),"Complexo",""))), IF(G206="AIE",IF(OR(AND(OR(J206=1, J206=0),H206&gt;0,H206&lt;20),AND(OR(J206=1, J206=0),H206&gt;19,H206&lt;51),AND(J206&gt;1,J206&lt;6,H206&gt;0,H206&lt;20)),"Simples",IF(OR(AND(OR(J206=1, J206=0),H206&gt;50),AND(J206&gt;1,J206&lt;6,H206&gt;19,H206&lt;51),AND(J206&gt;5,H206&gt;0,H206&lt;20)),"Médio",IF(OR(AND(J206&gt;1,J206&lt;6,H206&gt;50),AND(J206&gt;5,H206&gt;19,H206&lt;51),AND(J206&gt;5,H206&gt;50)),"Complexo",""))),""))</f>
        <v/>
      </c>
      <c r="N206" s="77" t="str">
        <f aca="false">IF(L206="",M206,IF(M206="",L206,""))</f>
        <v/>
      </c>
      <c r="O206" s="78" t="n">
        <f aca="false">IF(AND(OR(G206="EE",G206="CE"),N206="Simples"),3, IF(AND(OR(G206="EE",G206="CE"),N206="Médio"),4, IF(AND(OR(G206="EE",G206="CE"),N206="Complexo"),6, IF(AND(G206="SE",N206="Simples"),4, IF(AND(G206="SE",N206="Médio"),5, IF(AND(G206="SE",N206="Complexo"),7,0))))))</f>
        <v>0</v>
      </c>
      <c r="P206" s="78" t="n">
        <f aca="false">IF(AND(G206="ALI",M206="Simples"),7, IF(AND(G206="ALI",M206="Médio"),10, IF(AND(G206="ALI",M206="Complexo"),15, IF(AND(G206="AIE",M206="Simples"),5, IF(AND(G206="AIE",M206="Médio"),7, IF(AND(G206="AIE",M206="Complexo"),10,0))))))</f>
        <v>0</v>
      </c>
      <c r="Q206" s="77" t="n">
        <f aca="false">IF(B206&lt;&gt;"Manutenção em interface",IF(B206&lt;&gt;"Desenv., Manutenção e Publicação de Páginas Estáticas",(O206+P206)*C206,C206),C206)</f>
        <v>0</v>
      </c>
      <c r="R206" s="70"/>
      <c r="T206" s="80"/>
      <c r="U206" s="68"/>
      <c r="V206" s="69" t="n">
        <f aca="false">IF(U206&lt;&gt;"",VLOOKUP(U206,'Tipo Projeto'!$A$3:$B$35,2,0),0)</f>
        <v>0</v>
      </c>
      <c r="W206" s="70"/>
      <c r="X206" s="72"/>
      <c r="Y206" s="73"/>
      <c r="Z206" s="74"/>
      <c r="AA206" s="75"/>
      <c r="AB206" s="76" t="str">
        <f aca="false">IF(W206="EE",IF(OR(AND(OR(Z206=1,Z206=0),X206&gt;0,X206&lt;5),AND(OR(Z206=1,Z206=0),X206&gt;4,X206&lt;16),AND(Z206=2,X206&gt;0,X206&lt;5)),"Simples",IF(OR(AND(OR(Z206=1,Z206=0),X206&gt;15),AND(Z206=2,X206&gt;4,X206&lt;16),AND(Z206&gt;2,X206&gt;0,X206&lt;5)),"Médio",IF(OR(AND(Z206=2,X206&gt;15),AND(Z206&gt;2,X206&gt;4,X206&lt;16),AND(Z206&gt;2,X206&gt;15)),"Complexo",""))), IF(OR(W206="CE",W206="SE"),IF(OR(AND(OR(Z206=1,Z206=0),X206&gt;0,X206&lt;6),AND(OR(Z206=1,Z206=0),X206&gt;5,X206&lt;20),AND(Z206&gt;1,Z206&lt;4,X206&gt;0,X206&lt;6)),"Simples",IF(OR(AND(OR(Z206=1,Z206=0),X206&gt;19),AND(Z206&gt;1,Z206&lt;4,X206&gt;5,X206&lt;20),AND(Z206&gt;3,X206&gt;0,X206&lt;6)),"Médio",IF(OR(AND(Z206&gt;1,Z206&lt;4,X206&gt;19),AND(Z206&gt;3,X206&gt;5,X206&lt;20),AND(Z206&gt;3,X206&gt;19)),"Complexo",""))),""))</f>
        <v/>
      </c>
      <c r="AC206" s="71" t="str">
        <f aca="false">IF(W206="ALI",IF(OR(AND(OR(Z206=1,Z206=0),X206&gt;0,X206&lt;20),AND(OR(Z206=1,Z206=0),X206&gt;19,X206&lt;51),AND(Z206&gt;1,Z206&lt;6,X206&gt;0,X206&lt;20)),"Simples",IF(OR(AND(OR(Z206=1,Z206=0),X206&gt;50),AND(Z206&gt;1,Z206&lt;6,X206&gt;19,X206&lt;51),AND(Z206&gt;5,X206&gt;0,X206&lt;20)),"Médio",IF(OR(AND(Z206&gt;1,Z206&lt;6,X206&gt;50),AND(Z206&gt;5,X206&gt;19,X206&lt;51),AND(Z206&gt;5,X206&gt;50)),"Complexo",""))), IF(W206="AIE",IF(OR(AND(OR(Z206=1, Z206=0),X206&gt;0,X206&lt;20),AND(OR(Z206=1, Z206=0),X206&gt;19,X206&lt;51),AND(Z206&gt;1,Z206&lt;6,X206&gt;0,X206&lt;20)),"Simples",IF(OR(AND(OR(Z206=1, Z206=0),X206&gt;50),AND(Z206&gt;1,Z206&lt;6,X206&gt;19,X206&lt;51),AND(Z206&gt;5,X206&gt;0,X206&lt;20)),"Médio",IF(OR(AND(Z206&gt;1,Z206&lt;6,X206&gt;50),AND(Z206&gt;5,X206&gt;19,X206&lt;51),AND(Z206&gt;5,X206&gt;50)),"Complexo",""))),""))</f>
        <v/>
      </c>
      <c r="AD206" s="77" t="str">
        <f aca="false">IF(AB206="",AC206,IF(AC206="",AB206,""))</f>
        <v/>
      </c>
      <c r="AE206" s="78" t="n">
        <f aca="false">IF(AND(OR(W206="EE",W206="CE"),AD206="Simples"),3, IF(AND(OR(W206="EE",W206="CE"),AD206="Médio"),4, IF(AND(OR(W206="EE",W206="CE"),AD206="Complexo"),6, IF(AND(W206="SE",AD206="Simples"),4, IF(AND(W206="SE",AD206="Médio"),5, IF(AND(W206="SE",AD206="Complexo"),7,0))))))</f>
        <v>0</v>
      </c>
      <c r="AF206" s="78" t="n">
        <f aca="false">IF(AND(W206="ALI",AC206="Simples"),7, IF(AND(W206="ALI",AC206="Médio"),10, IF(AND(W206="ALI",AC206="Complexo"),15, IF(AND(W206="AIE",AC206="Simples"),5, IF(AND(W206="AIE",AC206="Médio"),7, IF(AND(W206="AIE",AC206="Complexo"),10,0))))))</f>
        <v>0</v>
      </c>
      <c r="AG206" s="81" t="n">
        <f aca="false">IF(T206="OK",Q206,( IF(U206&lt;&gt;"Manutenção em interface",IF(U206&lt;&gt;"Desenv., Manutenção e Publicação de Páginas Estáticas",(AE206+AF206)*V206,V206),V206)))</f>
        <v>0</v>
      </c>
      <c r="AH206" s="70"/>
      <c r="AJ206" s="70"/>
      <c r="AL206" s="70"/>
      <c r="AM206" s="70" t="str">
        <f aca="false">IF(AG206=0,"",IF(AG206=Q206,"OK","Divergente"))</f>
        <v/>
      </c>
    </row>
    <row r="207" s="79" customFormat="true" ht="14" hidden="false" customHeight="false" outlineLevel="0" collapsed="false">
      <c r="A207" s="67"/>
      <c r="B207" s="68"/>
      <c r="C207" s="69" t="n">
        <f aca="false">IF(B207&lt;&gt;"",VLOOKUP(B207,'Tipo Projeto'!$A$3:$B$35,2,0),0)</f>
        <v>0</v>
      </c>
      <c r="D207" s="70"/>
      <c r="E207" s="70"/>
      <c r="F207" s="71"/>
      <c r="G207" s="70"/>
      <c r="H207" s="72"/>
      <c r="I207" s="73"/>
      <c r="J207" s="74"/>
      <c r="K207" s="75"/>
      <c r="L207" s="76" t="str">
        <f aca="false">IF(G207="EE",IF(OR(AND(OR(J207=1,J207=0),H207&gt;0,H207&lt;5),AND(OR(J207=1,J207=0),H207&gt;4,H207&lt;16),AND(J207=2,H207&gt;0,H207&lt;5)),"Simples",IF(OR(AND(OR(J207=1,J207=0),H207&gt;15),AND(J207=2,H207&gt;4,H207&lt;16),AND(J207&gt;2,H207&gt;0,H207&lt;5)),"Médio",IF(OR(AND(J207=2,H207&gt;15),AND(J207&gt;2,H207&gt;4,H207&lt;16),AND(J207&gt;2,H207&gt;15)),"Complexo",""))), IF(OR(G207="CE",G207="SE"),IF(OR(AND(OR(J207=1,J207=0),H207&gt;0,H207&lt;6),AND(OR(J207=1,J207=0),H207&gt;5,H207&lt;20),AND(J207&gt;1,J207&lt;4,H207&gt;0,H207&lt;6)),"Simples",IF(OR(AND(OR(J207=1,J207=0),H207&gt;19),AND(J207&gt;1,J207&lt;4,H207&gt;5,H207&lt;20),AND(J207&gt;3,H207&gt;0,H207&lt;6)),"Médio",IF(OR(AND(J207&gt;1,J207&lt;4,H207&gt;19),AND(J207&gt;3,H207&gt;5,H207&lt;20),AND(J207&gt;3,H207&gt;19)),"Complexo",""))),""))</f>
        <v/>
      </c>
      <c r="M207" s="71" t="str">
        <f aca="false">IF(G207="ALI",IF(OR(AND(OR(J207=1,J207=0),H207&gt;0,H207&lt;20),AND(OR(J207=1,J207=0),H207&gt;19,H207&lt;51),AND(J207&gt;1,J207&lt;6,H207&gt;0,H207&lt;20)),"Simples",IF(OR(AND(OR(J207=1,J207=0),H207&gt;50),AND(J207&gt;1,J207&lt;6,H207&gt;19,H207&lt;51),AND(J207&gt;5,H207&gt;0,H207&lt;20)),"Médio",IF(OR(AND(J207&gt;1,J207&lt;6,H207&gt;50),AND(J207&gt;5,H207&gt;19,H207&lt;51),AND(J207&gt;5,H207&gt;50)),"Complexo",""))), IF(G207="AIE",IF(OR(AND(OR(J207=1, J207=0),H207&gt;0,H207&lt;20),AND(OR(J207=1, J207=0),H207&gt;19,H207&lt;51),AND(J207&gt;1,J207&lt;6,H207&gt;0,H207&lt;20)),"Simples",IF(OR(AND(OR(J207=1, J207=0),H207&gt;50),AND(J207&gt;1,J207&lt;6,H207&gt;19,H207&lt;51),AND(J207&gt;5,H207&gt;0,H207&lt;20)),"Médio",IF(OR(AND(J207&gt;1,J207&lt;6,H207&gt;50),AND(J207&gt;5,H207&gt;19,H207&lt;51),AND(J207&gt;5,H207&gt;50)),"Complexo",""))),""))</f>
        <v/>
      </c>
      <c r="N207" s="77" t="str">
        <f aca="false">IF(L207="",M207,IF(M207="",L207,""))</f>
        <v/>
      </c>
      <c r="O207" s="78" t="n">
        <f aca="false">IF(AND(OR(G207="EE",G207="CE"),N207="Simples"),3, IF(AND(OR(G207="EE",G207="CE"),N207="Médio"),4, IF(AND(OR(G207="EE",G207="CE"),N207="Complexo"),6, IF(AND(G207="SE",N207="Simples"),4, IF(AND(G207="SE",N207="Médio"),5, IF(AND(G207="SE",N207="Complexo"),7,0))))))</f>
        <v>0</v>
      </c>
      <c r="P207" s="78" t="n">
        <f aca="false">IF(AND(G207="ALI",M207="Simples"),7, IF(AND(G207="ALI",M207="Médio"),10, IF(AND(G207="ALI",M207="Complexo"),15, IF(AND(G207="AIE",M207="Simples"),5, IF(AND(G207="AIE",M207="Médio"),7, IF(AND(G207="AIE",M207="Complexo"),10,0))))))</f>
        <v>0</v>
      </c>
      <c r="Q207" s="77" t="n">
        <f aca="false">IF(B207&lt;&gt;"Manutenção em interface",IF(B207&lt;&gt;"Desenv., Manutenção e Publicação de Páginas Estáticas",(O207+P207)*C207,C207),C207)</f>
        <v>0</v>
      </c>
      <c r="R207" s="70"/>
      <c r="T207" s="80"/>
      <c r="U207" s="68"/>
      <c r="V207" s="69" t="n">
        <f aca="false">IF(U207&lt;&gt;"",VLOOKUP(U207,'Tipo Projeto'!$A$3:$B$35,2,0),0)</f>
        <v>0</v>
      </c>
      <c r="W207" s="70"/>
      <c r="X207" s="72"/>
      <c r="Y207" s="73"/>
      <c r="Z207" s="74"/>
      <c r="AA207" s="75"/>
      <c r="AB207" s="76" t="str">
        <f aca="false">IF(W207="EE",IF(OR(AND(OR(Z207=1,Z207=0),X207&gt;0,X207&lt;5),AND(OR(Z207=1,Z207=0),X207&gt;4,X207&lt;16),AND(Z207=2,X207&gt;0,X207&lt;5)),"Simples",IF(OR(AND(OR(Z207=1,Z207=0),X207&gt;15),AND(Z207=2,X207&gt;4,X207&lt;16),AND(Z207&gt;2,X207&gt;0,X207&lt;5)),"Médio",IF(OR(AND(Z207=2,X207&gt;15),AND(Z207&gt;2,X207&gt;4,X207&lt;16),AND(Z207&gt;2,X207&gt;15)),"Complexo",""))), IF(OR(W207="CE",W207="SE"),IF(OR(AND(OR(Z207=1,Z207=0),X207&gt;0,X207&lt;6),AND(OR(Z207=1,Z207=0),X207&gt;5,X207&lt;20),AND(Z207&gt;1,Z207&lt;4,X207&gt;0,X207&lt;6)),"Simples",IF(OR(AND(OR(Z207=1,Z207=0),X207&gt;19),AND(Z207&gt;1,Z207&lt;4,X207&gt;5,X207&lt;20),AND(Z207&gt;3,X207&gt;0,X207&lt;6)),"Médio",IF(OR(AND(Z207&gt;1,Z207&lt;4,X207&gt;19),AND(Z207&gt;3,X207&gt;5,X207&lt;20),AND(Z207&gt;3,X207&gt;19)),"Complexo",""))),""))</f>
        <v/>
      </c>
      <c r="AC207" s="71" t="str">
        <f aca="false">IF(W207="ALI",IF(OR(AND(OR(Z207=1,Z207=0),X207&gt;0,X207&lt;20),AND(OR(Z207=1,Z207=0),X207&gt;19,X207&lt;51),AND(Z207&gt;1,Z207&lt;6,X207&gt;0,X207&lt;20)),"Simples",IF(OR(AND(OR(Z207=1,Z207=0),X207&gt;50),AND(Z207&gt;1,Z207&lt;6,X207&gt;19,X207&lt;51),AND(Z207&gt;5,X207&gt;0,X207&lt;20)),"Médio",IF(OR(AND(Z207&gt;1,Z207&lt;6,X207&gt;50),AND(Z207&gt;5,X207&gt;19,X207&lt;51),AND(Z207&gt;5,X207&gt;50)),"Complexo",""))), IF(W207="AIE",IF(OR(AND(OR(Z207=1, Z207=0),X207&gt;0,X207&lt;20),AND(OR(Z207=1, Z207=0),X207&gt;19,X207&lt;51),AND(Z207&gt;1,Z207&lt;6,X207&gt;0,X207&lt;20)),"Simples",IF(OR(AND(OR(Z207=1, Z207=0),X207&gt;50),AND(Z207&gt;1,Z207&lt;6,X207&gt;19,X207&lt;51),AND(Z207&gt;5,X207&gt;0,X207&lt;20)),"Médio",IF(OR(AND(Z207&gt;1,Z207&lt;6,X207&gt;50),AND(Z207&gt;5,X207&gt;19,X207&lt;51),AND(Z207&gt;5,X207&gt;50)),"Complexo",""))),""))</f>
        <v/>
      </c>
      <c r="AD207" s="77" t="str">
        <f aca="false">IF(AB207="",AC207,IF(AC207="",AB207,""))</f>
        <v/>
      </c>
      <c r="AE207" s="78" t="n">
        <f aca="false">IF(AND(OR(W207="EE",W207="CE"),AD207="Simples"),3, IF(AND(OR(W207="EE",W207="CE"),AD207="Médio"),4, IF(AND(OR(W207="EE",W207="CE"),AD207="Complexo"),6, IF(AND(W207="SE",AD207="Simples"),4, IF(AND(W207="SE",AD207="Médio"),5, IF(AND(W207="SE",AD207="Complexo"),7,0))))))</f>
        <v>0</v>
      </c>
      <c r="AF207" s="78" t="n">
        <f aca="false">IF(AND(W207="ALI",AC207="Simples"),7, IF(AND(W207="ALI",AC207="Médio"),10, IF(AND(W207="ALI",AC207="Complexo"),15, IF(AND(W207="AIE",AC207="Simples"),5, IF(AND(W207="AIE",AC207="Médio"),7, IF(AND(W207="AIE",AC207="Complexo"),10,0))))))</f>
        <v>0</v>
      </c>
      <c r="AG207" s="81" t="n">
        <f aca="false">IF(T207="OK",Q207,( IF(U207&lt;&gt;"Manutenção em interface",IF(U207&lt;&gt;"Desenv., Manutenção e Publicação de Páginas Estáticas",(AE207+AF207)*V207,V207),V207)))</f>
        <v>0</v>
      </c>
      <c r="AH207" s="70"/>
      <c r="AJ207" s="70"/>
      <c r="AL207" s="70"/>
      <c r="AM207" s="70" t="str">
        <f aca="false">IF(AG207=0,"",IF(AG207=Q207,"OK","Divergente"))</f>
        <v/>
      </c>
    </row>
    <row r="208" s="79" customFormat="true" ht="14" hidden="false" customHeight="false" outlineLevel="0" collapsed="false">
      <c r="A208" s="67"/>
      <c r="B208" s="68"/>
      <c r="C208" s="69" t="n">
        <f aca="false">IF(B208&lt;&gt;"",VLOOKUP(B208,'Tipo Projeto'!$A$3:$B$35,2,0),0)</f>
        <v>0</v>
      </c>
      <c r="D208" s="70"/>
      <c r="E208" s="70"/>
      <c r="F208" s="71"/>
      <c r="G208" s="70"/>
      <c r="H208" s="72"/>
      <c r="I208" s="73"/>
      <c r="J208" s="74"/>
      <c r="K208" s="75"/>
      <c r="L208" s="76" t="str">
        <f aca="false">IF(G208="EE",IF(OR(AND(OR(J208=1,J208=0),H208&gt;0,H208&lt;5),AND(OR(J208=1,J208=0),H208&gt;4,H208&lt;16),AND(J208=2,H208&gt;0,H208&lt;5)),"Simples",IF(OR(AND(OR(J208=1,J208=0),H208&gt;15),AND(J208=2,H208&gt;4,H208&lt;16),AND(J208&gt;2,H208&gt;0,H208&lt;5)),"Médio",IF(OR(AND(J208=2,H208&gt;15),AND(J208&gt;2,H208&gt;4,H208&lt;16),AND(J208&gt;2,H208&gt;15)),"Complexo",""))), IF(OR(G208="CE",G208="SE"),IF(OR(AND(OR(J208=1,J208=0),H208&gt;0,H208&lt;6),AND(OR(J208=1,J208=0),H208&gt;5,H208&lt;20),AND(J208&gt;1,J208&lt;4,H208&gt;0,H208&lt;6)),"Simples",IF(OR(AND(OR(J208=1,J208=0),H208&gt;19),AND(J208&gt;1,J208&lt;4,H208&gt;5,H208&lt;20),AND(J208&gt;3,H208&gt;0,H208&lt;6)),"Médio",IF(OR(AND(J208&gt;1,J208&lt;4,H208&gt;19),AND(J208&gt;3,H208&gt;5,H208&lt;20),AND(J208&gt;3,H208&gt;19)),"Complexo",""))),""))</f>
        <v/>
      </c>
      <c r="M208" s="71" t="str">
        <f aca="false">IF(G208="ALI",IF(OR(AND(OR(J208=1,J208=0),H208&gt;0,H208&lt;20),AND(OR(J208=1,J208=0),H208&gt;19,H208&lt;51),AND(J208&gt;1,J208&lt;6,H208&gt;0,H208&lt;20)),"Simples",IF(OR(AND(OR(J208=1,J208=0),H208&gt;50),AND(J208&gt;1,J208&lt;6,H208&gt;19,H208&lt;51),AND(J208&gt;5,H208&gt;0,H208&lt;20)),"Médio",IF(OR(AND(J208&gt;1,J208&lt;6,H208&gt;50),AND(J208&gt;5,H208&gt;19,H208&lt;51),AND(J208&gt;5,H208&gt;50)),"Complexo",""))), IF(G208="AIE",IF(OR(AND(OR(J208=1, J208=0),H208&gt;0,H208&lt;20),AND(OR(J208=1, J208=0),H208&gt;19,H208&lt;51),AND(J208&gt;1,J208&lt;6,H208&gt;0,H208&lt;20)),"Simples",IF(OR(AND(OR(J208=1, J208=0),H208&gt;50),AND(J208&gt;1,J208&lt;6,H208&gt;19,H208&lt;51),AND(J208&gt;5,H208&gt;0,H208&lt;20)),"Médio",IF(OR(AND(J208&gt;1,J208&lt;6,H208&gt;50),AND(J208&gt;5,H208&gt;19,H208&lt;51),AND(J208&gt;5,H208&gt;50)),"Complexo",""))),""))</f>
        <v/>
      </c>
      <c r="N208" s="77" t="str">
        <f aca="false">IF(L208="",M208,IF(M208="",L208,""))</f>
        <v/>
      </c>
      <c r="O208" s="78" t="n">
        <f aca="false">IF(AND(OR(G208="EE",G208="CE"),N208="Simples"),3, IF(AND(OR(G208="EE",G208="CE"),N208="Médio"),4, IF(AND(OR(G208="EE",G208="CE"),N208="Complexo"),6, IF(AND(G208="SE",N208="Simples"),4, IF(AND(G208="SE",N208="Médio"),5, IF(AND(G208="SE",N208="Complexo"),7,0))))))</f>
        <v>0</v>
      </c>
      <c r="P208" s="78" t="n">
        <f aca="false">IF(AND(G208="ALI",M208="Simples"),7, IF(AND(G208="ALI",M208="Médio"),10, IF(AND(G208="ALI",M208="Complexo"),15, IF(AND(G208="AIE",M208="Simples"),5, IF(AND(G208="AIE",M208="Médio"),7, IF(AND(G208="AIE",M208="Complexo"),10,0))))))</f>
        <v>0</v>
      </c>
      <c r="Q208" s="77" t="n">
        <f aca="false">IF(B208&lt;&gt;"Manutenção em interface",IF(B208&lt;&gt;"Desenv., Manutenção e Publicação de Páginas Estáticas",(O208+P208)*C208,C208),C208)</f>
        <v>0</v>
      </c>
      <c r="R208" s="70"/>
      <c r="T208" s="80"/>
      <c r="U208" s="68"/>
      <c r="V208" s="69" t="n">
        <f aca="false">IF(U208&lt;&gt;"",VLOOKUP(U208,'Tipo Projeto'!$A$3:$B$35,2,0),0)</f>
        <v>0</v>
      </c>
      <c r="W208" s="70"/>
      <c r="X208" s="72"/>
      <c r="Y208" s="73"/>
      <c r="Z208" s="74"/>
      <c r="AA208" s="75"/>
      <c r="AB208" s="76" t="str">
        <f aca="false">IF(W208="EE",IF(OR(AND(OR(Z208=1,Z208=0),X208&gt;0,X208&lt;5),AND(OR(Z208=1,Z208=0),X208&gt;4,X208&lt;16),AND(Z208=2,X208&gt;0,X208&lt;5)),"Simples",IF(OR(AND(OR(Z208=1,Z208=0),X208&gt;15),AND(Z208=2,X208&gt;4,X208&lt;16),AND(Z208&gt;2,X208&gt;0,X208&lt;5)),"Médio",IF(OR(AND(Z208=2,X208&gt;15),AND(Z208&gt;2,X208&gt;4,X208&lt;16),AND(Z208&gt;2,X208&gt;15)),"Complexo",""))), IF(OR(W208="CE",W208="SE"),IF(OR(AND(OR(Z208=1,Z208=0),X208&gt;0,X208&lt;6),AND(OR(Z208=1,Z208=0),X208&gt;5,X208&lt;20),AND(Z208&gt;1,Z208&lt;4,X208&gt;0,X208&lt;6)),"Simples",IF(OR(AND(OR(Z208=1,Z208=0),X208&gt;19),AND(Z208&gt;1,Z208&lt;4,X208&gt;5,X208&lt;20),AND(Z208&gt;3,X208&gt;0,X208&lt;6)),"Médio",IF(OR(AND(Z208&gt;1,Z208&lt;4,X208&gt;19),AND(Z208&gt;3,X208&gt;5,X208&lt;20),AND(Z208&gt;3,X208&gt;19)),"Complexo",""))),""))</f>
        <v/>
      </c>
      <c r="AC208" s="71" t="str">
        <f aca="false">IF(W208="ALI",IF(OR(AND(OR(Z208=1,Z208=0),X208&gt;0,X208&lt;20),AND(OR(Z208=1,Z208=0),X208&gt;19,X208&lt;51),AND(Z208&gt;1,Z208&lt;6,X208&gt;0,X208&lt;20)),"Simples",IF(OR(AND(OR(Z208=1,Z208=0),X208&gt;50),AND(Z208&gt;1,Z208&lt;6,X208&gt;19,X208&lt;51),AND(Z208&gt;5,X208&gt;0,X208&lt;20)),"Médio",IF(OR(AND(Z208&gt;1,Z208&lt;6,X208&gt;50),AND(Z208&gt;5,X208&gt;19,X208&lt;51),AND(Z208&gt;5,X208&gt;50)),"Complexo",""))), IF(W208="AIE",IF(OR(AND(OR(Z208=1, Z208=0),X208&gt;0,X208&lt;20),AND(OR(Z208=1, Z208=0),X208&gt;19,X208&lt;51),AND(Z208&gt;1,Z208&lt;6,X208&gt;0,X208&lt;20)),"Simples",IF(OR(AND(OR(Z208=1, Z208=0),X208&gt;50),AND(Z208&gt;1,Z208&lt;6,X208&gt;19,X208&lt;51),AND(Z208&gt;5,X208&gt;0,X208&lt;20)),"Médio",IF(OR(AND(Z208&gt;1,Z208&lt;6,X208&gt;50),AND(Z208&gt;5,X208&gt;19,X208&lt;51),AND(Z208&gt;5,X208&gt;50)),"Complexo",""))),""))</f>
        <v/>
      </c>
      <c r="AD208" s="77" t="str">
        <f aca="false">IF(AB208="",AC208,IF(AC208="",AB208,""))</f>
        <v/>
      </c>
      <c r="AE208" s="78" t="n">
        <f aca="false">IF(AND(OR(W208="EE",W208="CE"),AD208="Simples"),3, IF(AND(OR(W208="EE",W208="CE"),AD208="Médio"),4, IF(AND(OR(W208="EE",W208="CE"),AD208="Complexo"),6, IF(AND(W208="SE",AD208="Simples"),4, IF(AND(W208="SE",AD208="Médio"),5, IF(AND(W208="SE",AD208="Complexo"),7,0))))))</f>
        <v>0</v>
      </c>
      <c r="AF208" s="78" t="n">
        <f aca="false">IF(AND(W208="ALI",AC208="Simples"),7, IF(AND(W208="ALI",AC208="Médio"),10, IF(AND(W208="ALI",AC208="Complexo"),15, IF(AND(W208="AIE",AC208="Simples"),5, IF(AND(W208="AIE",AC208="Médio"),7, IF(AND(W208="AIE",AC208="Complexo"),10,0))))))</f>
        <v>0</v>
      </c>
      <c r="AG208" s="81" t="n">
        <f aca="false">IF(T208="OK",Q208,( IF(U208&lt;&gt;"Manutenção em interface",IF(U208&lt;&gt;"Desenv., Manutenção e Publicação de Páginas Estáticas",(AE208+AF208)*V208,V208),V208)))</f>
        <v>0</v>
      </c>
      <c r="AH208" s="70"/>
      <c r="AJ208" s="70"/>
      <c r="AL208" s="70"/>
      <c r="AM208" s="70" t="str">
        <f aca="false">IF(AG208=0,"",IF(AG208=Q208,"OK","Divergente"))</f>
        <v/>
      </c>
    </row>
    <row r="209" s="79" customFormat="true" ht="14" hidden="false" customHeight="false" outlineLevel="0" collapsed="false">
      <c r="A209" s="67"/>
      <c r="B209" s="68"/>
      <c r="C209" s="69" t="n">
        <f aca="false">IF(B209&lt;&gt;"",VLOOKUP(B209,'Tipo Projeto'!$A$3:$B$35,2,0),0)</f>
        <v>0</v>
      </c>
      <c r="D209" s="70"/>
      <c r="E209" s="70"/>
      <c r="F209" s="71"/>
      <c r="G209" s="70"/>
      <c r="H209" s="72"/>
      <c r="I209" s="73"/>
      <c r="J209" s="74"/>
      <c r="K209" s="75"/>
      <c r="L209" s="76" t="str">
        <f aca="false">IF(G209="EE",IF(OR(AND(OR(J209=1,J209=0),H209&gt;0,H209&lt;5),AND(OR(J209=1,J209=0),H209&gt;4,H209&lt;16),AND(J209=2,H209&gt;0,H209&lt;5)),"Simples",IF(OR(AND(OR(J209=1,J209=0),H209&gt;15),AND(J209=2,H209&gt;4,H209&lt;16),AND(J209&gt;2,H209&gt;0,H209&lt;5)),"Médio",IF(OR(AND(J209=2,H209&gt;15),AND(J209&gt;2,H209&gt;4,H209&lt;16),AND(J209&gt;2,H209&gt;15)),"Complexo",""))), IF(OR(G209="CE",G209="SE"),IF(OR(AND(OR(J209=1,J209=0),H209&gt;0,H209&lt;6),AND(OR(J209=1,J209=0),H209&gt;5,H209&lt;20),AND(J209&gt;1,J209&lt;4,H209&gt;0,H209&lt;6)),"Simples",IF(OR(AND(OR(J209=1,J209=0),H209&gt;19),AND(J209&gt;1,J209&lt;4,H209&gt;5,H209&lt;20),AND(J209&gt;3,H209&gt;0,H209&lt;6)),"Médio",IF(OR(AND(J209&gt;1,J209&lt;4,H209&gt;19),AND(J209&gt;3,H209&gt;5,H209&lt;20),AND(J209&gt;3,H209&gt;19)),"Complexo",""))),""))</f>
        <v/>
      </c>
      <c r="M209" s="71" t="str">
        <f aca="false">IF(G209="ALI",IF(OR(AND(OR(J209=1,J209=0),H209&gt;0,H209&lt;20),AND(OR(J209=1,J209=0),H209&gt;19,H209&lt;51),AND(J209&gt;1,J209&lt;6,H209&gt;0,H209&lt;20)),"Simples",IF(OR(AND(OR(J209=1,J209=0),H209&gt;50),AND(J209&gt;1,J209&lt;6,H209&gt;19,H209&lt;51),AND(J209&gt;5,H209&gt;0,H209&lt;20)),"Médio",IF(OR(AND(J209&gt;1,J209&lt;6,H209&gt;50),AND(J209&gt;5,H209&gt;19,H209&lt;51),AND(J209&gt;5,H209&gt;50)),"Complexo",""))), IF(G209="AIE",IF(OR(AND(OR(J209=1, J209=0),H209&gt;0,H209&lt;20),AND(OR(J209=1, J209=0),H209&gt;19,H209&lt;51),AND(J209&gt;1,J209&lt;6,H209&gt;0,H209&lt;20)),"Simples",IF(OR(AND(OR(J209=1, J209=0),H209&gt;50),AND(J209&gt;1,J209&lt;6,H209&gt;19,H209&lt;51),AND(J209&gt;5,H209&gt;0,H209&lt;20)),"Médio",IF(OR(AND(J209&gt;1,J209&lt;6,H209&gt;50),AND(J209&gt;5,H209&gt;19,H209&lt;51),AND(J209&gt;5,H209&gt;50)),"Complexo",""))),""))</f>
        <v/>
      </c>
      <c r="N209" s="77" t="str">
        <f aca="false">IF(L209="",M209,IF(M209="",L209,""))</f>
        <v/>
      </c>
      <c r="O209" s="78" t="n">
        <f aca="false">IF(AND(OR(G209="EE",G209="CE"),N209="Simples"),3, IF(AND(OR(G209="EE",G209="CE"),N209="Médio"),4, IF(AND(OR(G209="EE",G209="CE"),N209="Complexo"),6, IF(AND(G209="SE",N209="Simples"),4, IF(AND(G209="SE",N209="Médio"),5, IF(AND(G209="SE",N209="Complexo"),7,0))))))</f>
        <v>0</v>
      </c>
      <c r="P209" s="78" t="n">
        <f aca="false">IF(AND(G209="ALI",M209="Simples"),7, IF(AND(G209="ALI",M209="Médio"),10, IF(AND(G209="ALI",M209="Complexo"),15, IF(AND(G209="AIE",M209="Simples"),5, IF(AND(G209="AIE",M209="Médio"),7, IF(AND(G209="AIE",M209="Complexo"),10,0))))))</f>
        <v>0</v>
      </c>
      <c r="Q209" s="77" t="n">
        <f aca="false">IF(B209&lt;&gt;"Manutenção em interface",IF(B209&lt;&gt;"Desenv., Manutenção e Publicação de Páginas Estáticas",(O209+P209)*C209,C209),C209)</f>
        <v>0</v>
      </c>
      <c r="R209" s="70"/>
      <c r="T209" s="80"/>
      <c r="U209" s="68"/>
      <c r="V209" s="69" t="n">
        <f aca="false">IF(U209&lt;&gt;"",VLOOKUP(U209,'Tipo Projeto'!$A$3:$B$35,2,0),0)</f>
        <v>0</v>
      </c>
      <c r="W209" s="70"/>
      <c r="X209" s="72"/>
      <c r="Y209" s="73"/>
      <c r="Z209" s="74"/>
      <c r="AA209" s="75"/>
      <c r="AB209" s="76" t="str">
        <f aca="false">IF(W209="EE",IF(OR(AND(OR(Z209=1,Z209=0),X209&gt;0,X209&lt;5),AND(OR(Z209=1,Z209=0),X209&gt;4,X209&lt;16),AND(Z209=2,X209&gt;0,X209&lt;5)),"Simples",IF(OR(AND(OR(Z209=1,Z209=0),X209&gt;15),AND(Z209=2,X209&gt;4,X209&lt;16),AND(Z209&gt;2,X209&gt;0,X209&lt;5)),"Médio",IF(OR(AND(Z209=2,X209&gt;15),AND(Z209&gt;2,X209&gt;4,X209&lt;16),AND(Z209&gt;2,X209&gt;15)),"Complexo",""))), IF(OR(W209="CE",W209="SE"),IF(OR(AND(OR(Z209=1,Z209=0),X209&gt;0,X209&lt;6),AND(OR(Z209=1,Z209=0),X209&gt;5,X209&lt;20),AND(Z209&gt;1,Z209&lt;4,X209&gt;0,X209&lt;6)),"Simples",IF(OR(AND(OR(Z209=1,Z209=0),X209&gt;19),AND(Z209&gt;1,Z209&lt;4,X209&gt;5,X209&lt;20),AND(Z209&gt;3,X209&gt;0,X209&lt;6)),"Médio",IF(OR(AND(Z209&gt;1,Z209&lt;4,X209&gt;19),AND(Z209&gt;3,X209&gt;5,X209&lt;20),AND(Z209&gt;3,X209&gt;19)),"Complexo",""))),""))</f>
        <v/>
      </c>
      <c r="AC209" s="71" t="str">
        <f aca="false">IF(W209="ALI",IF(OR(AND(OR(Z209=1,Z209=0),X209&gt;0,X209&lt;20),AND(OR(Z209=1,Z209=0),X209&gt;19,X209&lt;51),AND(Z209&gt;1,Z209&lt;6,X209&gt;0,X209&lt;20)),"Simples",IF(OR(AND(OR(Z209=1,Z209=0),X209&gt;50),AND(Z209&gt;1,Z209&lt;6,X209&gt;19,X209&lt;51),AND(Z209&gt;5,X209&gt;0,X209&lt;20)),"Médio",IF(OR(AND(Z209&gt;1,Z209&lt;6,X209&gt;50),AND(Z209&gt;5,X209&gt;19,X209&lt;51),AND(Z209&gt;5,X209&gt;50)),"Complexo",""))), IF(W209="AIE",IF(OR(AND(OR(Z209=1, Z209=0),X209&gt;0,X209&lt;20),AND(OR(Z209=1, Z209=0),X209&gt;19,X209&lt;51),AND(Z209&gt;1,Z209&lt;6,X209&gt;0,X209&lt;20)),"Simples",IF(OR(AND(OR(Z209=1, Z209=0),X209&gt;50),AND(Z209&gt;1,Z209&lt;6,X209&gt;19,X209&lt;51),AND(Z209&gt;5,X209&gt;0,X209&lt;20)),"Médio",IF(OR(AND(Z209&gt;1,Z209&lt;6,X209&gt;50),AND(Z209&gt;5,X209&gt;19,X209&lt;51),AND(Z209&gt;5,X209&gt;50)),"Complexo",""))),""))</f>
        <v/>
      </c>
      <c r="AD209" s="77" t="str">
        <f aca="false">IF(AB209="",AC209,IF(AC209="",AB209,""))</f>
        <v/>
      </c>
      <c r="AE209" s="78" t="n">
        <f aca="false">IF(AND(OR(W209="EE",W209="CE"),AD209="Simples"),3, IF(AND(OR(W209="EE",W209="CE"),AD209="Médio"),4, IF(AND(OR(W209="EE",W209="CE"),AD209="Complexo"),6, IF(AND(W209="SE",AD209="Simples"),4, IF(AND(W209="SE",AD209="Médio"),5, IF(AND(W209="SE",AD209="Complexo"),7,0))))))</f>
        <v>0</v>
      </c>
      <c r="AF209" s="78" t="n">
        <f aca="false">IF(AND(W209="ALI",AC209="Simples"),7, IF(AND(W209="ALI",AC209="Médio"),10, IF(AND(W209="ALI",AC209="Complexo"),15, IF(AND(W209="AIE",AC209="Simples"),5, IF(AND(W209="AIE",AC209="Médio"),7, IF(AND(W209="AIE",AC209="Complexo"),10,0))))))</f>
        <v>0</v>
      </c>
      <c r="AG209" s="81" t="n">
        <f aca="false">IF(T209="OK",Q209,( IF(U209&lt;&gt;"Manutenção em interface",IF(U209&lt;&gt;"Desenv., Manutenção e Publicação de Páginas Estáticas",(AE209+AF209)*V209,V209),V209)))</f>
        <v>0</v>
      </c>
      <c r="AH209" s="70"/>
      <c r="AJ209" s="70"/>
      <c r="AL209" s="70"/>
      <c r="AM209" s="70" t="str">
        <f aca="false">IF(AG209=0,"",IF(AG209=Q209,"OK","Divergente"))</f>
        <v/>
      </c>
    </row>
    <row r="210" s="79" customFormat="true" ht="14" hidden="false" customHeight="false" outlineLevel="0" collapsed="false">
      <c r="A210" s="67"/>
      <c r="B210" s="68"/>
      <c r="C210" s="69" t="n">
        <f aca="false">IF(B210&lt;&gt;"",VLOOKUP(B210,'Tipo Projeto'!$A$3:$B$35,2,0),0)</f>
        <v>0</v>
      </c>
      <c r="D210" s="70"/>
      <c r="E210" s="70"/>
      <c r="F210" s="71"/>
      <c r="G210" s="70"/>
      <c r="H210" s="72"/>
      <c r="I210" s="73"/>
      <c r="J210" s="74"/>
      <c r="K210" s="75"/>
      <c r="L210" s="76" t="str">
        <f aca="false">IF(G210="EE",IF(OR(AND(OR(J210=1,J210=0),H210&gt;0,H210&lt;5),AND(OR(J210=1,J210=0),H210&gt;4,H210&lt;16),AND(J210=2,H210&gt;0,H210&lt;5)),"Simples",IF(OR(AND(OR(J210=1,J210=0),H210&gt;15),AND(J210=2,H210&gt;4,H210&lt;16),AND(J210&gt;2,H210&gt;0,H210&lt;5)),"Médio",IF(OR(AND(J210=2,H210&gt;15),AND(J210&gt;2,H210&gt;4,H210&lt;16),AND(J210&gt;2,H210&gt;15)),"Complexo",""))), IF(OR(G210="CE",G210="SE"),IF(OR(AND(OR(J210=1,J210=0),H210&gt;0,H210&lt;6),AND(OR(J210=1,J210=0),H210&gt;5,H210&lt;20),AND(J210&gt;1,J210&lt;4,H210&gt;0,H210&lt;6)),"Simples",IF(OR(AND(OR(J210=1,J210=0),H210&gt;19),AND(J210&gt;1,J210&lt;4,H210&gt;5,H210&lt;20),AND(J210&gt;3,H210&gt;0,H210&lt;6)),"Médio",IF(OR(AND(J210&gt;1,J210&lt;4,H210&gt;19),AND(J210&gt;3,H210&gt;5,H210&lt;20),AND(J210&gt;3,H210&gt;19)),"Complexo",""))),""))</f>
        <v/>
      </c>
      <c r="M210" s="71" t="str">
        <f aca="false">IF(G210="ALI",IF(OR(AND(OR(J210=1,J210=0),H210&gt;0,H210&lt;20),AND(OR(J210=1,J210=0),H210&gt;19,H210&lt;51),AND(J210&gt;1,J210&lt;6,H210&gt;0,H210&lt;20)),"Simples",IF(OR(AND(OR(J210=1,J210=0),H210&gt;50),AND(J210&gt;1,J210&lt;6,H210&gt;19,H210&lt;51),AND(J210&gt;5,H210&gt;0,H210&lt;20)),"Médio",IF(OR(AND(J210&gt;1,J210&lt;6,H210&gt;50),AND(J210&gt;5,H210&gt;19,H210&lt;51),AND(J210&gt;5,H210&gt;50)),"Complexo",""))), IF(G210="AIE",IF(OR(AND(OR(J210=1, J210=0),H210&gt;0,H210&lt;20),AND(OR(J210=1, J210=0),H210&gt;19,H210&lt;51),AND(J210&gt;1,J210&lt;6,H210&gt;0,H210&lt;20)),"Simples",IF(OR(AND(OR(J210=1, J210=0),H210&gt;50),AND(J210&gt;1,J210&lt;6,H210&gt;19,H210&lt;51),AND(J210&gt;5,H210&gt;0,H210&lt;20)),"Médio",IF(OR(AND(J210&gt;1,J210&lt;6,H210&gt;50),AND(J210&gt;5,H210&gt;19,H210&lt;51),AND(J210&gt;5,H210&gt;50)),"Complexo",""))),""))</f>
        <v/>
      </c>
      <c r="N210" s="77" t="str">
        <f aca="false">IF(L210="",M210,IF(M210="",L210,""))</f>
        <v/>
      </c>
      <c r="O210" s="78" t="n">
        <f aca="false">IF(AND(OR(G210="EE",G210="CE"),N210="Simples"),3, IF(AND(OR(G210="EE",G210="CE"),N210="Médio"),4, IF(AND(OR(G210="EE",G210="CE"),N210="Complexo"),6, IF(AND(G210="SE",N210="Simples"),4, IF(AND(G210="SE",N210="Médio"),5, IF(AND(G210="SE",N210="Complexo"),7,0))))))</f>
        <v>0</v>
      </c>
      <c r="P210" s="78" t="n">
        <f aca="false">IF(AND(G210="ALI",M210="Simples"),7, IF(AND(G210="ALI",M210="Médio"),10, IF(AND(G210="ALI",M210="Complexo"),15, IF(AND(G210="AIE",M210="Simples"),5, IF(AND(G210="AIE",M210="Médio"),7, IF(AND(G210="AIE",M210="Complexo"),10,0))))))</f>
        <v>0</v>
      </c>
      <c r="Q210" s="77" t="n">
        <f aca="false">IF(B210&lt;&gt;"Manutenção em interface",IF(B210&lt;&gt;"Desenv., Manutenção e Publicação de Páginas Estáticas",(O210+P210)*C210,C210),C210)</f>
        <v>0</v>
      </c>
      <c r="R210" s="70"/>
      <c r="T210" s="80"/>
      <c r="U210" s="68"/>
      <c r="V210" s="69" t="n">
        <f aca="false">IF(U210&lt;&gt;"",VLOOKUP(U210,'Tipo Projeto'!$A$3:$B$35,2,0),0)</f>
        <v>0</v>
      </c>
      <c r="W210" s="70"/>
      <c r="X210" s="72"/>
      <c r="Y210" s="73"/>
      <c r="Z210" s="74"/>
      <c r="AA210" s="75"/>
      <c r="AB210" s="76" t="str">
        <f aca="false">IF(W210="EE",IF(OR(AND(OR(Z210=1,Z210=0),X210&gt;0,X210&lt;5),AND(OR(Z210=1,Z210=0),X210&gt;4,X210&lt;16),AND(Z210=2,X210&gt;0,X210&lt;5)),"Simples",IF(OR(AND(OR(Z210=1,Z210=0),X210&gt;15),AND(Z210=2,X210&gt;4,X210&lt;16),AND(Z210&gt;2,X210&gt;0,X210&lt;5)),"Médio",IF(OR(AND(Z210=2,X210&gt;15),AND(Z210&gt;2,X210&gt;4,X210&lt;16),AND(Z210&gt;2,X210&gt;15)),"Complexo",""))), IF(OR(W210="CE",W210="SE"),IF(OR(AND(OR(Z210=1,Z210=0),X210&gt;0,X210&lt;6),AND(OR(Z210=1,Z210=0),X210&gt;5,X210&lt;20),AND(Z210&gt;1,Z210&lt;4,X210&gt;0,X210&lt;6)),"Simples",IF(OR(AND(OR(Z210=1,Z210=0),X210&gt;19),AND(Z210&gt;1,Z210&lt;4,X210&gt;5,X210&lt;20),AND(Z210&gt;3,X210&gt;0,X210&lt;6)),"Médio",IF(OR(AND(Z210&gt;1,Z210&lt;4,X210&gt;19),AND(Z210&gt;3,X210&gt;5,X210&lt;20),AND(Z210&gt;3,X210&gt;19)),"Complexo",""))),""))</f>
        <v/>
      </c>
      <c r="AC210" s="71" t="str">
        <f aca="false">IF(W210="ALI",IF(OR(AND(OR(Z210=1,Z210=0),X210&gt;0,X210&lt;20),AND(OR(Z210=1,Z210=0),X210&gt;19,X210&lt;51),AND(Z210&gt;1,Z210&lt;6,X210&gt;0,X210&lt;20)),"Simples",IF(OR(AND(OR(Z210=1,Z210=0),X210&gt;50),AND(Z210&gt;1,Z210&lt;6,X210&gt;19,X210&lt;51),AND(Z210&gt;5,X210&gt;0,X210&lt;20)),"Médio",IF(OR(AND(Z210&gt;1,Z210&lt;6,X210&gt;50),AND(Z210&gt;5,X210&gt;19,X210&lt;51),AND(Z210&gt;5,X210&gt;50)),"Complexo",""))), IF(W210="AIE",IF(OR(AND(OR(Z210=1, Z210=0),X210&gt;0,X210&lt;20),AND(OR(Z210=1, Z210=0),X210&gt;19,X210&lt;51),AND(Z210&gt;1,Z210&lt;6,X210&gt;0,X210&lt;20)),"Simples",IF(OR(AND(OR(Z210=1, Z210=0),X210&gt;50),AND(Z210&gt;1,Z210&lt;6,X210&gt;19,X210&lt;51),AND(Z210&gt;5,X210&gt;0,X210&lt;20)),"Médio",IF(OR(AND(Z210&gt;1,Z210&lt;6,X210&gt;50),AND(Z210&gt;5,X210&gt;19,X210&lt;51),AND(Z210&gt;5,X210&gt;50)),"Complexo",""))),""))</f>
        <v/>
      </c>
      <c r="AD210" s="77" t="str">
        <f aca="false">IF(AB210="",AC210,IF(AC210="",AB210,""))</f>
        <v/>
      </c>
      <c r="AE210" s="78" t="n">
        <f aca="false">IF(AND(OR(W210="EE",W210="CE"),AD210="Simples"),3, IF(AND(OR(W210="EE",W210="CE"),AD210="Médio"),4, IF(AND(OR(W210="EE",W210="CE"),AD210="Complexo"),6, IF(AND(W210="SE",AD210="Simples"),4, IF(AND(W210="SE",AD210="Médio"),5, IF(AND(W210="SE",AD210="Complexo"),7,0))))))</f>
        <v>0</v>
      </c>
      <c r="AF210" s="78" t="n">
        <f aca="false">IF(AND(W210="ALI",AC210="Simples"),7, IF(AND(W210="ALI",AC210="Médio"),10, IF(AND(W210="ALI",AC210="Complexo"),15, IF(AND(W210="AIE",AC210="Simples"),5, IF(AND(W210="AIE",AC210="Médio"),7, IF(AND(W210="AIE",AC210="Complexo"),10,0))))))</f>
        <v>0</v>
      </c>
      <c r="AG210" s="81" t="n">
        <f aca="false">IF(T210="OK",Q210,( IF(U210&lt;&gt;"Manutenção em interface",IF(U210&lt;&gt;"Desenv., Manutenção e Publicação de Páginas Estáticas",(AE210+AF210)*V210,V210),V210)))</f>
        <v>0</v>
      </c>
      <c r="AH210" s="70"/>
      <c r="AJ210" s="70"/>
      <c r="AL210" s="70"/>
      <c r="AM210" s="70" t="str">
        <f aca="false">IF(AG210=0,"",IF(AG210=Q210,"OK","Divergente"))</f>
        <v/>
      </c>
    </row>
    <row r="211" s="79" customFormat="true" ht="14" hidden="false" customHeight="false" outlineLevel="0" collapsed="false">
      <c r="A211" s="67"/>
      <c r="B211" s="68"/>
      <c r="C211" s="69" t="n">
        <f aca="false">IF(B211&lt;&gt;"",VLOOKUP(B211,'Tipo Projeto'!$A$3:$B$35,2,0),0)</f>
        <v>0</v>
      </c>
      <c r="D211" s="70"/>
      <c r="E211" s="70"/>
      <c r="F211" s="71"/>
      <c r="G211" s="70"/>
      <c r="H211" s="72"/>
      <c r="I211" s="73"/>
      <c r="J211" s="74"/>
      <c r="K211" s="75"/>
      <c r="L211" s="76" t="str">
        <f aca="false">IF(G211="EE",IF(OR(AND(OR(J211=1,J211=0),H211&gt;0,H211&lt;5),AND(OR(J211=1,J211=0),H211&gt;4,H211&lt;16),AND(J211=2,H211&gt;0,H211&lt;5)),"Simples",IF(OR(AND(OR(J211=1,J211=0),H211&gt;15),AND(J211=2,H211&gt;4,H211&lt;16),AND(J211&gt;2,H211&gt;0,H211&lt;5)),"Médio",IF(OR(AND(J211=2,H211&gt;15),AND(J211&gt;2,H211&gt;4,H211&lt;16),AND(J211&gt;2,H211&gt;15)),"Complexo",""))), IF(OR(G211="CE",G211="SE"),IF(OR(AND(OR(J211=1,J211=0),H211&gt;0,H211&lt;6),AND(OR(J211=1,J211=0),H211&gt;5,H211&lt;20),AND(J211&gt;1,J211&lt;4,H211&gt;0,H211&lt;6)),"Simples",IF(OR(AND(OR(J211=1,J211=0),H211&gt;19),AND(J211&gt;1,J211&lt;4,H211&gt;5,H211&lt;20),AND(J211&gt;3,H211&gt;0,H211&lt;6)),"Médio",IF(OR(AND(J211&gt;1,J211&lt;4,H211&gt;19),AND(J211&gt;3,H211&gt;5,H211&lt;20),AND(J211&gt;3,H211&gt;19)),"Complexo",""))),""))</f>
        <v/>
      </c>
      <c r="M211" s="71" t="str">
        <f aca="false">IF(G211="ALI",IF(OR(AND(OR(J211=1,J211=0),H211&gt;0,H211&lt;20),AND(OR(J211=1,J211=0),H211&gt;19,H211&lt;51),AND(J211&gt;1,J211&lt;6,H211&gt;0,H211&lt;20)),"Simples",IF(OR(AND(OR(J211=1,J211=0),H211&gt;50),AND(J211&gt;1,J211&lt;6,H211&gt;19,H211&lt;51),AND(J211&gt;5,H211&gt;0,H211&lt;20)),"Médio",IF(OR(AND(J211&gt;1,J211&lt;6,H211&gt;50),AND(J211&gt;5,H211&gt;19,H211&lt;51),AND(J211&gt;5,H211&gt;50)),"Complexo",""))), IF(G211="AIE",IF(OR(AND(OR(J211=1, J211=0),H211&gt;0,H211&lt;20),AND(OR(J211=1, J211=0),H211&gt;19,H211&lt;51),AND(J211&gt;1,J211&lt;6,H211&gt;0,H211&lt;20)),"Simples",IF(OR(AND(OR(J211=1, J211=0),H211&gt;50),AND(J211&gt;1,J211&lt;6,H211&gt;19,H211&lt;51),AND(J211&gt;5,H211&gt;0,H211&lt;20)),"Médio",IF(OR(AND(J211&gt;1,J211&lt;6,H211&gt;50),AND(J211&gt;5,H211&gt;19,H211&lt;51),AND(J211&gt;5,H211&gt;50)),"Complexo",""))),""))</f>
        <v/>
      </c>
      <c r="N211" s="77" t="str">
        <f aca="false">IF(L211="",M211,IF(M211="",L211,""))</f>
        <v/>
      </c>
      <c r="O211" s="78" t="n">
        <f aca="false">IF(AND(OR(G211="EE",G211="CE"),N211="Simples"),3, IF(AND(OR(G211="EE",G211="CE"),N211="Médio"),4, IF(AND(OR(G211="EE",G211="CE"),N211="Complexo"),6, IF(AND(G211="SE",N211="Simples"),4, IF(AND(G211="SE",N211="Médio"),5, IF(AND(G211="SE",N211="Complexo"),7,0))))))</f>
        <v>0</v>
      </c>
      <c r="P211" s="78" t="n">
        <f aca="false">IF(AND(G211="ALI",M211="Simples"),7, IF(AND(G211="ALI",M211="Médio"),10, IF(AND(G211="ALI",M211="Complexo"),15, IF(AND(G211="AIE",M211="Simples"),5, IF(AND(G211="AIE",M211="Médio"),7, IF(AND(G211="AIE",M211="Complexo"),10,0))))))</f>
        <v>0</v>
      </c>
      <c r="Q211" s="77" t="n">
        <f aca="false">IF(B211&lt;&gt;"Manutenção em interface",IF(B211&lt;&gt;"Desenv., Manutenção e Publicação de Páginas Estáticas",(O211+P211)*C211,C211),C211)</f>
        <v>0</v>
      </c>
      <c r="R211" s="70"/>
      <c r="T211" s="80"/>
      <c r="U211" s="68"/>
      <c r="V211" s="69" t="n">
        <f aca="false">IF(U211&lt;&gt;"",VLOOKUP(U211,'Tipo Projeto'!$A$3:$B$35,2,0),0)</f>
        <v>0</v>
      </c>
      <c r="W211" s="70"/>
      <c r="X211" s="72"/>
      <c r="Y211" s="73"/>
      <c r="Z211" s="74"/>
      <c r="AA211" s="75"/>
      <c r="AB211" s="76" t="str">
        <f aca="false">IF(W211="EE",IF(OR(AND(OR(Z211=1,Z211=0),X211&gt;0,X211&lt;5),AND(OR(Z211=1,Z211=0),X211&gt;4,X211&lt;16),AND(Z211=2,X211&gt;0,X211&lt;5)),"Simples",IF(OR(AND(OR(Z211=1,Z211=0),X211&gt;15),AND(Z211=2,X211&gt;4,X211&lt;16),AND(Z211&gt;2,X211&gt;0,X211&lt;5)),"Médio",IF(OR(AND(Z211=2,X211&gt;15),AND(Z211&gt;2,X211&gt;4,X211&lt;16),AND(Z211&gt;2,X211&gt;15)),"Complexo",""))), IF(OR(W211="CE",W211="SE"),IF(OR(AND(OR(Z211=1,Z211=0),X211&gt;0,X211&lt;6),AND(OR(Z211=1,Z211=0),X211&gt;5,X211&lt;20),AND(Z211&gt;1,Z211&lt;4,X211&gt;0,X211&lt;6)),"Simples",IF(OR(AND(OR(Z211=1,Z211=0),X211&gt;19),AND(Z211&gt;1,Z211&lt;4,X211&gt;5,X211&lt;20),AND(Z211&gt;3,X211&gt;0,X211&lt;6)),"Médio",IF(OR(AND(Z211&gt;1,Z211&lt;4,X211&gt;19),AND(Z211&gt;3,X211&gt;5,X211&lt;20),AND(Z211&gt;3,X211&gt;19)),"Complexo",""))),""))</f>
        <v/>
      </c>
      <c r="AC211" s="71" t="str">
        <f aca="false">IF(W211="ALI",IF(OR(AND(OR(Z211=1,Z211=0),X211&gt;0,X211&lt;20),AND(OR(Z211=1,Z211=0),X211&gt;19,X211&lt;51),AND(Z211&gt;1,Z211&lt;6,X211&gt;0,X211&lt;20)),"Simples",IF(OR(AND(OR(Z211=1,Z211=0),X211&gt;50),AND(Z211&gt;1,Z211&lt;6,X211&gt;19,X211&lt;51),AND(Z211&gt;5,X211&gt;0,X211&lt;20)),"Médio",IF(OR(AND(Z211&gt;1,Z211&lt;6,X211&gt;50),AND(Z211&gt;5,X211&gt;19,X211&lt;51),AND(Z211&gt;5,X211&gt;50)),"Complexo",""))), IF(W211="AIE",IF(OR(AND(OR(Z211=1, Z211=0),X211&gt;0,X211&lt;20),AND(OR(Z211=1, Z211=0),X211&gt;19,X211&lt;51),AND(Z211&gt;1,Z211&lt;6,X211&gt;0,X211&lt;20)),"Simples",IF(OR(AND(OR(Z211=1, Z211=0),X211&gt;50),AND(Z211&gt;1,Z211&lt;6,X211&gt;19,X211&lt;51),AND(Z211&gt;5,X211&gt;0,X211&lt;20)),"Médio",IF(OR(AND(Z211&gt;1,Z211&lt;6,X211&gt;50),AND(Z211&gt;5,X211&gt;19,X211&lt;51),AND(Z211&gt;5,X211&gt;50)),"Complexo",""))),""))</f>
        <v/>
      </c>
      <c r="AD211" s="77" t="str">
        <f aca="false">IF(AB211="",AC211,IF(AC211="",AB211,""))</f>
        <v/>
      </c>
      <c r="AE211" s="78" t="n">
        <f aca="false">IF(AND(OR(W211="EE",W211="CE"),AD211="Simples"),3, IF(AND(OR(W211="EE",W211="CE"),AD211="Médio"),4, IF(AND(OR(W211="EE",W211="CE"),AD211="Complexo"),6, IF(AND(W211="SE",AD211="Simples"),4, IF(AND(W211="SE",AD211="Médio"),5, IF(AND(W211="SE",AD211="Complexo"),7,0))))))</f>
        <v>0</v>
      </c>
      <c r="AF211" s="78" t="n">
        <f aca="false">IF(AND(W211="ALI",AC211="Simples"),7, IF(AND(W211="ALI",AC211="Médio"),10, IF(AND(W211="ALI",AC211="Complexo"),15, IF(AND(W211="AIE",AC211="Simples"),5, IF(AND(W211="AIE",AC211="Médio"),7, IF(AND(W211="AIE",AC211="Complexo"),10,0))))))</f>
        <v>0</v>
      </c>
      <c r="AG211" s="81" t="n">
        <f aca="false">IF(T211="OK",Q211,( IF(U211&lt;&gt;"Manutenção em interface",IF(U211&lt;&gt;"Desenv., Manutenção e Publicação de Páginas Estáticas",(AE211+AF211)*V211,V211),V211)))</f>
        <v>0</v>
      </c>
      <c r="AH211" s="70"/>
      <c r="AJ211" s="70"/>
      <c r="AL211" s="70"/>
      <c r="AM211" s="70" t="str">
        <f aca="false">IF(AG211=0,"",IF(AG211=Q211,"OK","Divergente"))</f>
        <v/>
      </c>
    </row>
    <row r="212" s="79" customFormat="true" ht="14" hidden="false" customHeight="false" outlineLevel="0" collapsed="false">
      <c r="A212" s="67"/>
      <c r="B212" s="68"/>
      <c r="C212" s="69" t="n">
        <f aca="false">IF(B212&lt;&gt;"",VLOOKUP(B212,'Tipo Projeto'!$A$3:$B$35,2,0),0)</f>
        <v>0</v>
      </c>
      <c r="D212" s="70"/>
      <c r="E212" s="70"/>
      <c r="F212" s="71"/>
      <c r="G212" s="70"/>
      <c r="H212" s="72"/>
      <c r="I212" s="73"/>
      <c r="J212" s="74"/>
      <c r="K212" s="75"/>
      <c r="L212" s="76" t="str">
        <f aca="false">IF(G212="EE",IF(OR(AND(OR(J212=1,J212=0),H212&gt;0,H212&lt;5),AND(OR(J212=1,J212=0),H212&gt;4,H212&lt;16),AND(J212=2,H212&gt;0,H212&lt;5)),"Simples",IF(OR(AND(OR(J212=1,J212=0),H212&gt;15),AND(J212=2,H212&gt;4,H212&lt;16),AND(J212&gt;2,H212&gt;0,H212&lt;5)),"Médio",IF(OR(AND(J212=2,H212&gt;15),AND(J212&gt;2,H212&gt;4,H212&lt;16),AND(J212&gt;2,H212&gt;15)),"Complexo",""))), IF(OR(G212="CE",G212="SE"),IF(OR(AND(OR(J212=1,J212=0),H212&gt;0,H212&lt;6),AND(OR(J212=1,J212=0),H212&gt;5,H212&lt;20),AND(J212&gt;1,J212&lt;4,H212&gt;0,H212&lt;6)),"Simples",IF(OR(AND(OR(J212=1,J212=0),H212&gt;19),AND(J212&gt;1,J212&lt;4,H212&gt;5,H212&lt;20),AND(J212&gt;3,H212&gt;0,H212&lt;6)),"Médio",IF(OR(AND(J212&gt;1,J212&lt;4,H212&gt;19),AND(J212&gt;3,H212&gt;5,H212&lt;20),AND(J212&gt;3,H212&gt;19)),"Complexo",""))),""))</f>
        <v/>
      </c>
      <c r="M212" s="71" t="str">
        <f aca="false">IF(G212="ALI",IF(OR(AND(OR(J212=1,J212=0),H212&gt;0,H212&lt;20),AND(OR(J212=1,J212=0),H212&gt;19,H212&lt;51),AND(J212&gt;1,J212&lt;6,H212&gt;0,H212&lt;20)),"Simples",IF(OR(AND(OR(J212=1,J212=0),H212&gt;50),AND(J212&gt;1,J212&lt;6,H212&gt;19,H212&lt;51),AND(J212&gt;5,H212&gt;0,H212&lt;20)),"Médio",IF(OR(AND(J212&gt;1,J212&lt;6,H212&gt;50),AND(J212&gt;5,H212&gt;19,H212&lt;51),AND(J212&gt;5,H212&gt;50)),"Complexo",""))), IF(G212="AIE",IF(OR(AND(OR(J212=1, J212=0),H212&gt;0,H212&lt;20),AND(OR(J212=1, J212=0),H212&gt;19,H212&lt;51),AND(J212&gt;1,J212&lt;6,H212&gt;0,H212&lt;20)),"Simples",IF(OR(AND(OR(J212=1, J212=0),H212&gt;50),AND(J212&gt;1,J212&lt;6,H212&gt;19,H212&lt;51),AND(J212&gt;5,H212&gt;0,H212&lt;20)),"Médio",IF(OR(AND(J212&gt;1,J212&lt;6,H212&gt;50),AND(J212&gt;5,H212&gt;19,H212&lt;51),AND(J212&gt;5,H212&gt;50)),"Complexo",""))),""))</f>
        <v/>
      </c>
      <c r="N212" s="77" t="str">
        <f aca="false">IF(L212="",M212,IF(M212="",L212,""))</f>
        <v/>
      </c>
      <c r="O212" s="78" t="n">
        <f aca="false">IF(AND(OR(G212="EE",G212="CE"),N212="Simples"),3, IF(AND(OR(G212="EE",G212="CE"),N212="Médio"),4, IF(AND(OR(G212="EE",G212="CE"),N212="Complexo"),6, IF(AND(G212="SE",N212="Simples"),4, IF(AND(G212="SE",N212="Médio"),5, IF(AND(G212="SE",N212="Complexo"),7,0))))))</f>
        <v>0</v>
      </c>
      <c r="P212" s="78" t="n">
        <f aca="false">IF(AND(G212="ALI",M212="Simples"),7, IF(AND(G212="ALI",M212="Médio"),10, IF(AND(G212="ALI",M212="Complexo"),15, IF(AND(G212="AIE",M212="Simples"),5, IF(AND(G212="AIE",M212="Médio"),7, IF(AND(G212="AIE",M212="Complexo"),10,0))))))</f>
        <v>0</v>
      </c>
      <c r="Q212" s="77" t="n">
        <f aca="false">IF(B212&lt;&gt;"Manutenção em interface",IF(B212&lt;&gt;"Desenv., Manutenção e Publicação de Páginas Estáticas",(O212+P212)*C212,C212),C212)</f>
        <v>0</v>
      </c>
      <c r="R212" s="70"/>
      <c r="T212" s="80"/>
      <c r="U212" s="68"/>
      <c r="V212" s="69" t="n">
        <f aca="false">IF(U212&lt;&gt;"",VLOOKUP(U212,'Tipo Projeto'!$A$3:$B$35,2,0),0)</f>
        <v>0</v>
      </c>
      <c r="W212" s="70"/>
      <c r="X212" s="72"/>
      <c r="Y212" s="73"/>
      <c r="Z212" s="74"/>
      <c r="AA212" s="75"/>
      <c r="AB212" s="76" t="str">
        <f aca="false">IF(W212="EE",IF(OR(AND(OR(Z212=1,Z212=0),X212&gt;0,X212&lt;5),AND(OR(Z212=1,Z212=0),X212&gt;4,X212&lt;16),AND(Z212=2,X212&gt;0,X212&lt;5)),"Simples",IF(OR(AND(OR(Z212=1,Z212=0),X212&gt;15),AND(Z212=2,X212&gt;4,X212&lt;16),AND(Z212&gt;2,X212&gt;0,X212&lt;5)),"Médio",IF(OR(AND(Z212=2,X212&gt;15),AND(Z212&gt;2,X212&gt;4,X212&lt;16),AND(Z212&gt;2,X212&gt;15)),"Complexo",""))), IF(OR(W212="CE",W212="SE"),IF(OR(AND(OR(Z212=1,Z212=0),X212&gt;0,X212&lt;6),AND(OR(Z212=1,Z212=0),X212&gt;5,X212&lt;20),AND(Z212&gt;1,Z212&lt;4,X212&gt;0,X212&lt;6)),"Simples",IF(OR(AND(OR(Z212=1,Z212=0),X212&gt;19),AND(Z212&gt;1,Z212&lt;4,X212&gt;5,X212&lt;20),AND(Z212&gt;3,X212&gt;0,X212&lt;6)),"Médio",IF(OR(AND(Z212&gt;1,Z212&lt;4,X212&gt;19),AND(Z212&gt;3,X212&gt;5,X212&lt;20),AND(Z212&gt;3,X212&gt;19)),"Complexo",""))),""))</f>
        <v/>
      </c>
      <c r="AC212" s="71" t="str">
        <f aca="false">IF(W212="ALI",IF(OR(AND(OR(Z212=1,Z212=0),X212&gt;0,X212&lt;20),AND(OR(Z212=1,Z212=0),X212&gt;19,X212&lt;51),AND(Z212&gt;1,Z212&lt;6,X212&gt;0,X212&lt;20)),"Simples",IF(OR(AND(OR(Z212=1,Z212=0),X212&gt;50),AND(Z212&gt;1,Z212&lt;6,X212&gt;19,X212&lt;51),AND(Z212&gt;5,X212&gt;0,X212&lt;20)),"Médio",IF(OR(AND(Z212&gt;1,Z212&lt;6,X212&gt;50),AND(Z212&gt;5,X212&gt;19,X212&lt;51),AND(Z212&gt;5,X212&gt;50)),"Complexo",""))), IF(W212="AIE",IF(OR(AND(OR(Z212=1, Z212=0),X212&gt;0,X212&lt;20),AND(OR(Z212=1, Z212=0),X212&gt;19,X212&lt;51),AND(Z212&gt;1,Z212&lt;6,X212&gt;0,X212&lt;20)),"Simples",IF(OR(AND(OR(Z212=1, Z212=0),X212&gt;50),AND(Z212&gt;1,Z212&lt;6,X212&gt;19,X212&lt;51),AND(Z212&gt;5,X212&gt;0,X212&lt;20)),"Médio",IF(OR(AND(Z212&gt;1,Z212&lt;6,X212&gt;50),AND(Z212&gt;5,X212&gt;19,X212&lt;51),AND(Z212&gt;5,X212&gt;50)),"Complexo",""))),""))</f>
        <v/>
      </c>
      <c r="AD212" s="77" t="str">
        <f aca="false">IF(AB212="",AC212,IF(AC212="",AB212,""))</f>
        <v/>
      </c>
      <c r="AE212" s="78" t="n">
        <f aca="false">IF(AND(OR(W212="EE",W212="CE"),AD212="Simples"),3, IF(AND(OR(W212="EE",W212="CE"),AD212="Médio"),4, IF(AND(OR(W212="EE",W212="CE"),AD212="Complexo"),6, IF(AND(W212="SE",AD212="Simples"),4, IF(AND(W212="SE",AD212="Médio"),5, IF(AND(W212="SE",AD212="Complexo"),7,0))))))</f>
        <v>0</v>
      </c>
      <c r="AF212" s="78" t="n">
        <f aca="false">IF(AND(W212="ALI",AC212="Simples"),7, IF(AND(W212="ALI",AC212="Médio"),10, IF(AND(W212="ALI",AC212="Complexo"),15, IF(AND(W212="AIE",AC212="Simples"),5, IF(AND(W212="AIE",AC212="Médio"),7, IF(AND(W212="AIE",AC212="Complexo"),10,0))))))</f>
        <v>0</v>
      </c>
      <c r="AG212" s="81" t="n">
        <f aca="false">IF(T212="OK",Q212,( IF(U212&lt;&gt;"Manutenção em interface",IF(U212&lt;&gt;"Desenv., Manutenção e Publicação de Páginas Estáticas",(AE212+AF212)*V212,V212),V212)))</f>
        <v>0</v>
      </c>
      <c r="AH212" s="70"/>
      <c r="AJ212" s="70"/>
      <c r="AL212" s="70"/>
      <c r="AM212" s="70" t="str">
        <f aca="false">IF(AG212=0,"",IF(AG212=Q212,"OK","Divergente"))</f>
        <v/>
      </c>
    </row>
    <row r="213" s="79" customFormat="true" ht="14" hidden="false" customHeight="false" outlineLevel="0" collapsed="false">
      <c r="A213" s="67"/>
      <c r="B213" s="68"/>
      <c r="C213" s="69" t="n">
        <f aca="false">IF(B213&lt;&gt;"",VLOOKUP(B213,'Tipo Projeto'!$A$3:$B$35,2,0),0)</f>
        <v>0</v>
      </c>
      <c r="D213" s="70"/>
      <c r="E213" s="70"/>
      <c r="F213" s="71"/>
      <c r="G213" s="70"/>
      <c r="H213" s="72"/>
      <c r="I213" s="73"/>
      <c r="J213" s="74"/>
      <c r="K213" s="75"/>
      <c r="L213" s="76" t="str">
        <f aca="false">IF(G213="EE",IF(OR(AND(OR(J213=1,J213=0),H213&gt;0,H213&lt;5),AND(OR(J213=1,J213=0),H213&gt;4,H213&lt;16),AND(J213=2,H213&gt;0,H213&lt;5)),"Simples",IF(OR(AND(OR(J213=1,J213=0),H213&gt;15),AND(J213=2,H213&gt;4,H213&lt;16),AND(J213&gt;2,H213&gt;0,H213&lt;5)),"Médio",IF(OR(AND(J213=2,H213&gt;15),AND(J213&gt;2,H213&gt;4,H213&lt;16),AND(J213&gt;2,H213&gt;15)),"Complexo",""))), IF(OR(G213="CE",G213="SE"),IF(OR(AND(OR(J213=1,J213=0),H213&gt;0,H213&lt;6),AND(OR(J213=1,J213=0),H213&gt;5,H213&lt;20),AND(J213&gt;1,J213&lt;4,H213&gt;0,H213&lt;6)),"Simples",IF(OR(AND(OR(J213=1,J213=0),H213&gt;19),AND(J213&gt;1,J213&lt;4,H213&gt;5,H213&lt;20),AND(J213&gt;3,H213&gt;0,H213&lt;6)),"Médio",IF(OR(AND(J213&gt;1,J213&lt;4,H213&gt;19),AND(J213&gt;3,H213&gt;5,H213&lt;20),AND(J213&gt;3,H213&gt;19)),"Complexo",""))),""))</f>
        <v/>
      </c>
      <c r="M213" s="71" t="str">
        <f aca="false">IF(G213="ALI",IF(OR(AND(OR(J213=1,J213=0),H213&gt;0,H213&lt;20),AND(OR(J213=1,J213=0),H213&gt;19,H213&lt;51),AND(J213&gt;1,J213&lt;6,H213&gt;0,H213&lt;20)),"Simples",IF(OR(AND(OR(J213=1,J213=0),H213&gt;50),AND(J213&gt;1,J213&lt;6,H213&gt;19,H213&lt;51),AND(J213&gt;5,H213&gt;0,H213&lt;20)),"Médio",IF(OR(AND(J213&gt;1,J213&lt;6,H213&gt;50),AND(J213&gt;5,H213&gt;19,H213&lt;51),AND(J213&gt;5,H213&gt;50)),"Complexo",""))), IF(G213="AIE",IF(OR(AND(OR(J213=1, J213=0),H213&gt;0,H213&lt;20),AND(OR(J213=1, J213=0),H213&gt;19,H213&lt;51),AND(J213&gt;1,J213&lt;6,H213&gt;0,H213&lt;20)),"Simples",IF(OR(AND(OR(J213=1, J213=0),H213&gt;50),AND(J213&gt;1,J213&lt;6,H213&gt;19,H213&lt;51),AND(J213&gt;5,H213&gt;0,H213&lt;20)),"Médio",IF(OR(AND(J213&gt;1,J213&lt;6,H213&gt;50),AND(J213&gt;5,H213&gt;19,H213&lt;51),AND(J213&gt;5,H213&gt;50)),"Complexo",""))),""))</f>
        <v/>
      </c>
      <c r="N213" s="77" t="str">
        <f aca="false">IF(L213="",M213,IF(M213="",L213,""))</f>
        <v/>
      </c>
      <c r="O213" s="78" t="n">
        <f aca="false">IF(AND(OR(G213="EE",G213="CE"),N213="Simples"),3, IF(AND(OR(G213="EE",G213="CE"),N213="Médio"),4, IF(AND(OR(G213="EE",G213="CE"),N213="Complexo"),6, IF(AND(G213="SE",N213="Simples"),4, IF(AND(G213="SE",N213="Médio"),5, IF(AND(G213="SE",N213="Complexo"),7,0))))))</f>
        <v>0</v>
      </c>
      <c r="P213" s="78" t="n">
        <f aca="false">IF(AND(G213="ALI",M213="Simples"),7, IF(AND(G213="ALI",M213="Médio"),10, IF(AND(G213="ALI",M213="Complexo"),15, IF(AND(G213="AIE",M213="Simples"),5, IF(AND(G213="AIE",M213="Médio"),7, IF(AND(G213="AIE",M213="Complexo"),10,0))))))</f>
        <v>0</v>
      </c>
      <c r="Q213" s="77" t="n">
        <f aca="false">IF(B213&lt;&gt;"Manutenção em interface",IF(B213&lt;&gt;"Desenv., Manutenção e Publicação de Páginas Estáticas",(O213+P213)*C213,C213),C213)</f>
        <v>0</v>
      </c>
      <c r="R213" s="70"/>
      <c r="T213" s="80"/>
      <c r="U213" s="68"/>
      <c r="V213" s="69" t="n">
        <f aca="false">IF(U213&lt;&gt;"",VLOOKUP(U213,'Tipo Projeto'!$A$3:$B$35,2,0),0)</f>
        <v>0</v>
      </c>
      <c r="W213" s="70"/>
      <c r="X213" s="72"/>
      <c r="Y213" s="73"/>
      <c r="Z213" s="74"/>
      <c r="AA213" s="75"/>
      <c r="AB213" s="76" t="str">
        <f aca="false">IF(W213="EE",IF(OR(AND(OR(Z213=1,Z213=0),X213&gt;0,X213&lt;5),AND(OR(Z213=1,Z213=0),X213&gt;4,X213&lt;16),AND(Z213=2,X213&gt;0,X213&lt;5)),"Simples",IF(OR(AND(OR(Z213=1,Z213=0),X213&gt;15),AND(Z213=2,X213&gt;4,X213&lt;16),AND(Z213&gt;2,X213&gt;0,X213&lt;5)),"Médio",IF(OR(AND(Z213=2,X213&gt;15),AND(Z213&gt;2,X213&gt;4,X213&lt;16),AND(Z213&gt;2,X213&gt;15)),"Complexo",""))), IF(OR(W213="CE",W213="SE"),IF(OR(AND(OR(Z213=1,Z213=0),X213&gt;0,X213&lt;6),AND(OR(Z213=1,Z213=0),X213&gt;5,X213&lt;20),AND(Z213&gt;1,Z213&lt;4,X213&gt;0,X213&lt;6)),"Simples",IF(OR(AND(OR(Z213=1,Z213=0),X213&gt;19),AND(Z213&gt;1,Z213&lt;4,X213&gt;5,X213&lt;20),AND(Z213&gt;3,X213&gt;0,X213&lt;6)),"Médio",IF(OR(AND(Z213&gt;1,Z213&lt;4,X213&gt;19),AND(Z213&gt;3,X213&gt;5,X213&lt;20),AND(Z213&gt;3,X213&gt;19)),"Complexo",""))),""))</f>
        <v/>
      </c>
      <c r="AC213" s="71" t="str">
        <f aca="false">IF(W213="ALI",IF(OR(AND(OR(Z213=1,Z213=0),X213&gt;0,X213&lt;20),AND(OR(Z213=1,Z213=0),X213&gt;19,X213&lt;51),AND(Z213&gt;1,Z213&lt;6,X213&gt;0,X213&lt;20)),"Simples",IF(OR(AND(OR(Z213=1,Z213=0),X213&gt;50),AND(Z213&gt;1,Z213&lt;6,X213&gt;19,X213&lt;51),AND(Z213&gt;5,X213&gt;0,X213&lt;20)),"Médio",IF(OR(AND(Z213&gt;1,Z213&lt;6,X213&gt;50),AND(Z213&gt;5,X213&gt;19,X213&lt;51),AND(Z213&gt;5,X213&gt;50)),"Complexo",""))), IF(W213="AIE",IF(OR(AND(OR(Z213=1, Z213=0),X213&gt;0,X213&lt;20),AND(OR(Z213=1, Z213=0),X213&gt;19,X213&lt;51),AND(Z213&gt;1,Z213&lt;6,X213&gt;0,X213&lt;20)),"Simples",IF(OR(AND(OR(Z213=1, Z213=0),X213&gt;50),AND(Z213&gt;1,Z213&lt;6,X213&gt;19,X213&lt;51),AND(Z213&gt;5,X213&gt;0,X213&lt;20)),"Médio",IF(OR(AND(Z213&gt;1,Z213&lt;6,X213&gt;50),AND(Z213&gt;5,X213&gt;19,X213&lt;51),AND(Z213&gt;5,X213&gt;50)),"Complexo",""))),""))</f>
        <v/>
      </c>
      <c r="AD213" s="77" t="str">
        <f aca="false">IF(AB213="",AC213,IF(AC213="",AB213,""))</f>
        <v/>
      </c>
      <c r="AE213" s="78" t="n">
        <f aca="false">IF(AND(OR(W213="EE",W213="CE"),AD213="Simples"),3, IF(AND(OR(W213="EE",W213="CE"),AD213="Médio"),4, IF(AND(OR(W213="EE",W213="CE"),AD213="Complexo"),6, IF(AND(W213="SE",AD213="Simples"),4, IF(AND(W213="SE",AD213="Médio"),5, IF(AND(W213="SE",AD213="Complexo"),7,0))))))</f>
        <v>0</v>
      </c>
      <c r="AF213" s="78" t="n">
        <f aca="false">IF(AND(W213="ALI",AC213="Simples"),7, IF(AND(W213="ALI",AC213="Médio"),10, IF(AND(W213="ALI",AC213="Complexo"),15, IF(AND(W213="AIE",AC213="Simples"),5, IF(AND(W213="AIE",AC213="Médio"),7, IF(AND(W213="AIE",AC213="Complexo"),10,0))))))</f>
        <v>0</v>
      </c>
      <c r="AG213" s="81" t="n">
        <f aca="false">IF(T213="OK",Q213,( IF(U213&lt;&gt;"Manutenção em interface",IF(U213&lt;&gt;"Desenv., Manutenção e Publicação de Páginas Estáticas",(AE213+AF213)*V213,V213),V213)))</f>
        <v>0</v>
      </c>
      <c r="AH213" s="70"/>
      <c r="AJ213" s="70"/>
      <c r="AL213" s="70"/>
      <c r="AM213" s="70" t="str">
        <f aca="false">IF(AG213=0,"",IF(AG213=Q213,"OK","Divergente"))</f>
        <v/>
      </c>
    </row>
    <row r="214" s="79" customFormat="true" ht="14" hidden="false" customHeight="false" outlineLevel="0" collapsed="false">
      <c r="A214" s="67"/>
      <c r="B214" s="68"/>
      <c r="C214" s="69" t="n">
        <f aca="false">IF(B214&lt;&gt;"",VLOOKUP(B214,'Tipo Projeto'!$A$3:$B$35,2,0),0)</f>
        <v>0</v>
      </c>
      <c r="D214" s="70"/>
      <c r="E214" s="70"/>
      <c r="F214" s="71"/>
      <c r="G214" s="70"/>
      <c r="H214" s="72"/>
      <c r="I214" s="73"/>
      <c r="J214" s="74"/>
      <c r="K214" s="75"/>
      <c r="L214" s="76" t="str">
        <f aca="false">IF(G214="EE",IF(OR(AND(OR(J214=1,J214=0),H214&gt;0,H214&lt;5),AND(OR(J214=1,J214=0),H214&gt;4,H214&lt;16),AND(J214=2,H214&gt;0,H214&lt;5)),"Simples",IF(OR(AND(OR(J214=1,J214=0),H214&gt;15),AND(J214=2,H214&gt;4,H214&lt;16),AND(J214&gt;2,H214&gt;0,H214&lt;5)),"Médio",IF(OR(AND(J214=2,H214&gt;15),AND(J214&gt;2,H214&gt;4,H214&lt;16),AND(J214&gt;2,H214&gt;15)),"Complexo",""))), IF(OR(G214="CE",G214="SE"),IF(OR(AND(OR(J214=1,J214=0),H214&gt;0,H214&lt;6),AND(OR(J214=1,J214=0),H214&gt;5,H214&lt;20),AND(J214&gt;1,J214&lt;4,H214&gt;0,H214&lt;6)),"Simples",IF(OR(AND(OR(J214=1,J214=0),H214&gt;19),AND(J214&gt;1,J214&lt;4,H214&gt;5,H214&lt;20),AND(J214&gt;3,H214&gt;0,H214&lt;6)),"Médio",IF(OR(AND(J214&gt;1,J214&lt;4,H214&gt;19),AND(J214&gt;3,H214&gt;5,H214&lt;20),AND(J214&gt;3,H214&gt;19)),"Complexo",""))),""))</f>
        <v/>
      </c>
      <c r="M214" s="71" t="str">
        <f aca="false">IF(G214="ALI",IF(OR(AND(OR(J214=1,J214=0),H214&gt;0,H214&lt;20),AND(OR(J214=1,J214=0),H214&gt;19,H214&lt;51),AND(J214&gt;1,J214&lt;6,H214&gt;0,H214&lt;20)),"Simples",IF(OR(AND(OR(J214=1,J214=0),H214&gt;50),AND(J214&gt;1,J214&lt;6,H214&gt;19,H214&lt;51),AND(J214&gt;5,H214&gt;0,H214&lt;20)),"Médio",IF(OR(AND(J214&gt;1,J214&lt;6,H214&gt;50),AND(J214&gt;5,H214&gt;19,H214&lt;51),AND(J214&gt;5,H214&gt;50)),"Complexo",""))), IF(G214="AIE",IF(OR(AND(OR(J214=1, J214=0),H214&gt;0,H214&lt;20),AND(OR(J214=1, J214=0),H214&gt;19,H214&lt;51),AND(J214&gt;1,J214&lt;6,H214&gt;0,H214&lt;20)),"Simples",IF(OR(AND(OR(J214=1, J214=0),H214&gt;50),AND(J214&gt;1,J214&lt;6,H214&gt;19,H214&lt;51),AND(J214&gt;5,H214&gt;0,H214&lt;20)),"Médio",IF(OR(AND(J214&gt;1,J214&lt;6,H214&gt;50),AND(J214&gt;5,H214&gt;19,H214&lt;51),AND(J214&gt;5,H214&gt;50)),"Complexo",""))),""))</f>
        <v/>
      </c>
      <c r="N214" s="77" t="str">
        <f aca="false">IF(L214="",M214,IF(M214="",L214,""))</f>
        <v/>
      </c>
      <c r="O214" s="78" t="n">
        <f aca="false">IF(AND(OR(G214="EE",G214="CE"),N214="Simples"),3, IF(AND(OR(G214="EE",G214="CE"),N214="Médio"),4, IF(AND(OR(G214="EE",G214="CE"),N214="Complexo"),6, IF(AND(G214="SE",N214="Simples"),4, IF(AND(G214="SE",N214="Médio"),5, IF(AND(G214="SE",N214="Complexo"),7,0))))))</f>
        <v>0</v>
      </c>
      <c r="P214" s="78" t="n">
        <f aca="false">IF(AND(G214="ALI",M214="Simples"),7, IF(AND(G214="ALI",M214="Médio"),10, IF(AND(G214="ALI",M214="Complexo"),15, IF(AND(G214="AIE",M214="Simples"),5, IF(AND(G214="AIE",M214="Médio"),7, IF(AND(G214="AIE",M214="Complexo"),10,0))))))</f>
        <v>0</v>
      </c>
      <c r="Q214" s="77" t="n">
        <f aca="false">IF(B214&lt;&gt;"Manutenção em interface",IF(B214&lt;&gt;"Desenv., Manutenção e Publicação de Páginas Estáticas",(O214+P214)*C214,C214),C214)</f>
        <v>0</v>
      </c>
      <c r="R214" s="70"/>
      <c r="T214" s="80"/>
      <c r="U214" s="68"/>
      <c r="V214" s="69" t="n">
        <f aca="false">IF(U214&lt;&gt;"",VLOOKUP(U214,'Tipo Projeto'!$A$3:$B$35,2,0),0)</f>
        <v>0</v>
      </c>
      <c r="W214" s="70"/>
      <c r="X214" s="72"/>
      <c r="Y214" s="73"/>
      <c r="Z214" s="74"/>
      <c r="AA214" s="75"/>
      <c r="AB214" s="76" t="str">
        <f aca="false">IF(W214="EE",IF(OR(AND(OR(Z214=1,Z214=0),X214&gt;0,X214&lt;5),AND(OR(Z214=1,Z214=0),X214&gt;4,X214&lt;16),AND(Z214=2,X214&gt;0,X214&lt;5)),"Simples",IF(OR(AND(OR(Z214=1,Z214=0),X214&gt;15),AND(Z214=2,X214&gt;4,X214&lt;16),AND(Z214&gt;2,X214&gt;0,X214&lt;5)),"Médio",IF(OR(AND(Z214=2,X214&gt;15),AND(Z214&gt;2,X214&gt;4,X214&lt;16),AND(Z214&gt;2,X214&gt;15)),"Complexo",""))), IF(OR(W214="CE",W214="SE"),IF(OR(AND(OR(Z214=1,Z214=0),X214&gt;0,X214&lt;6),AND(OR(Z214=1,Z214=0),X214&gt;5,X214&lt;20),AND(Z214&gt;1,Z214&lt;4,X214&gt;0,X214&lt;6)),"Simples",IF(OR(AND(OR(Z214=1,Z214=0),X214&gt;19),AND(Z214&gt;1,Z214&lt;4,X214&gt;5,X214&lt;20),AND(Z214&gt;3,X214&gt;0,X214&lt;6)),"Médio",IF(OR(AND(Z214&gt;1,Z214&lt;4,X214&gt;19),AND(Z214&gt;3,X214&gt;5,X214&lt;20),AND(Z214&gt;3,X214&gt;19)),"Complexo",""))),""))</f>
        <v/>
      </c>
      <c r="AC214" s="71" t="str">
        <f aca="false">IF(W214="ALI",IF(OR(AND(OR(Z214=1,Z214=0),X214&gt;0,X214&lt;20),AND(OR(Z214=1,Z214=0),X214&gt;19,X214&lt;51),AND(Z214&gt;1,Z214&lt;6,X214&gt;0,X214&lt;20)),"Simples",IF(OR(AND(OR(Z214=1,Z214=0),X214&gt;50),AND(Z214&gt;1,Z214&lt;6,X214&gt;19,X214&lt;51),AND(Z214&gt;5,X214&gt;0,X214&lt;20)),"Médio",IF(OR(AND(Z214&gt;1,Z214&lt;6,X214&gt;50),AND(Z214&gt;5,X214&gt;19,X214&lt;51),AND(Z214&gt;5,X214&gt;50)),"Complexo",""))), IF(W214="AIE",IF(OR(AND(OR(Z214=1, Z214=0),X214&gt;0,X214&lt;20),AND(OR(Z214=1, Z214=0),X214&gt;19,X214&lt;51),AND(Z214&gt;1,Z214&lt;6,X214&gt;0,X214&lt;20)),"Simples",IF(OR(AND(OR(Z214=1, Z214=0),X214&gt;50),AND(Z214&gt;1,Z214&lt;6,X214&gt;19,X214&lt;51),AND(Z214&gt;5,X214&gt;0,X214&lt;20)),"Médio",IF(OR(AND(Z214&gt;1,Z214&lt;6,X214&gt;50),AND(Z214&gt;5,X214&gt;19,X214&lt;51),AND(Z214&gt;5,X214&gt;50)),"Complexo",""))),""))</f>
        <v/>
      </c>
      <c r="AD214" s="77" t="str">
        <f aca="false">IF(AB214="",AC214,IF(AC214="",AB214,""))</f>
        <v/>
      </c>
      <c r="AE214" s="78" t="n">
        <f aca="false">IF(AND(OR(W214="EE",W214="CE"),AD214="Simples"),3, IF(AND(OR(W214="EE",W214="CE"),AD214="Médio"),4, IF(AND(OR(W214="EE",W214="CE"),AD214="Complexo"),6, IF(AND(W214="SE",AD214="Simples"),4, IF(AND(W214="SE",AD214="Médio"),5, IF(AND(W214="SE",AD214="Complexo"),7,0))))))</f>
        <v>0</v>
      </c>
      <c r="AF214" s="78" t="n">
        <f aca="false">IF(AND(W214="ALI",AC214="Simples"),7, IF(AND(W214="ALI",AC214="Médio"),10, IF(AND(W214="ALI",AC214="Complexo"),15, IF(AND(W214="AIE",AC214="Simples"),5, IF(AND(W214="AIE",AC214="Médio"),7, IF(AND(W214="AIE",AC214="Complexo"),10,0))))))</f>
        <v>0</v>
      </c>
      <c r="AG214" s="81" t="n">
        <f aca="false">IF(T214="OK",Q214,( IF(U214&lt;&gt;"Manutenção em interface",IF(U214&lt;&gt;"Desenv., Manutenção e Publicação de Páginas Estáticas",(AE214+AF214)*V214,V214),V214)))</f>
        <v>0</v>
      </c>
      <c r="AH214" s="70"/>
      <c r="AJ214" s="70"/>
      <c r="AL214" s="70"/>
      <c r="AM214" s="70" t="str">
        <f aca="false">IF(AG214=0,"",IF(AG214=Q214,"OK","Divergente"))</f>
        <v/>
      </c>
    </row>
    <row r="215" s="79" customFormat="true" ht="14" hidden="false" customHeight="false" outlineLevel="0" collapsed="false">
      <c r="A215" s="67"/>
      <c r="B215" s="68"/>
      <c r="C215" s="69" t="n">
        <f aca="false">IF(B215&lt;&gt;"",VLOOKUP(B215,'Tipo Projeto'!$A$3:$B$35,2,0),0)</f>
        <v>0</v>
      </c>
      <c r="D215" s="70"/>
      <c r="E215" s="70"/>
      <c r="F215" s="71"/>
      <c r="G215" s="70"/>
      <c r="H215" s="72"/>
      <c r="I215" s="73"/>
      <c r="J215" s="74"/>
      <c r="K215" s="75"/>
      <c r="L215" s="76" t="str">
        <f aca="false">IF(G215="EE",IF(OR(AND(OR(J215=1,J215=0),H215&gt;0,H215&lt;5),AND(OR(J215=1,J215=0),H215&gt;4,H215&lt;16),AND(J215=2,H215&gt;0,H215&lt;5)),"Simples",IF(OR(AND(OR(J215=1,J215=0),H215&gt;15),AND(J215=2,H215&gt;4,H215&lt;16),AND(J215&gt;2,H215&gt;0,H215&lt;5)),"Médio",IF(OR(AND(J215=2,H215&gt;15),AND(J215&gt;2,H215&gt;4,H215&lt;16),AND(J215&gt;2,H215&gt;15)),"Complexo",""))), IF(OR(G215="CE",G215="SE"),IF(OR(AND(OR(J215=1,J215=0),H215&gt;0,H215&lt;6),AND(OR(J215=1,J215=0),H215&gt;5,H215&lt;20),AND(J215&gt;1,J215&lt;4,H215&gt;0,H215&lt;6)),"Simples",IF(OR(AND(OR(J215=1,J215=0),H215&gt;19),AND(J215&gt;1,J215&lt;4,H215&gt;5,H215&lt;20),AND(J215&gt;3,H215&gt;0,H215&lt;6)),"Médio",IF(OR(AND(J215&gt;1,J215&lt;4,H215&gt;19),AND(J215&gt;3,H215&gt;5,H215&lt;20),AND(J215&gt;3,H215&gt;19)),"Complexo",""))),""))</f>
        <v/>
      </c>
      <c r="M215" s="71" t="str">
        <f aca="false">IF(G215="ALI",IF(OR(AND(OR(J215=1,J215=0),H215&gt;0,H215&lt;20),AND(OR(J215=1,J215=0),H215&gt;19,H215&lt;51),AND(J215&gt;1,J215&lt;6,H215&gt;0,H215&lt;20)),"Simples",IF(OR(AND(OR(J215=1,J215=0),H215&gt;50),AND(J215&gt;1,J215&lt;6,H215&gt;19,H215&lt;51),AND(J215&gt;5,H215&gt;0,H215&lt;20)),"Médio",IF(OR(AND(J215&gt;1,J215&lt;6,H215&gt;50),AND(J215&gt;5,H215&gt;19,H215&lt;51),AND(J215&gt;5,H215&gt;50)),"Complexo",""))), IF(G215="AIE",IF(OR(AND(OR(J215=1, J215=0),H215&gt;0,H215&lt;20),AND(OR(J215=1, J215=0),H215&gt;19,H215&lt;51),AND(J215&gt;1,J215&lt;6,H215&gt;0,H215&lt;20)),"Simples",IF(OR(AND(OR(J215=1, J215=0),H215&gt;50),AND(J215&gt;1,J215&lt;6,H215&gt;19,H215&lt;51),AND(J215&gt;5,H215&gt;0,H215&lt;20)),"Médio",IF(OR(AND(J215&gt;1,J215&lt;6,H215&gt;50),AND(J215&gt;5,H215&gt;19,H215&lt;51),AND(J215&gt;5,H215&gt;50)),"Complexo",""))),""))</f>
        <v/>
      </c>
      <c r="N215" s="77" t="str">
        <f aca="false">IF(L215="",M215,IF(M215="",L215,""))</f>
        <v/>
      </c>
      <c r="O215" s="78" t="n">
        <f aca="false">IF(AND(OR(G215="EE",G215="CE"),N215="Simples"),3, IF(AND(OR(G215="EE",G215="CE"),N215="Médio"),4, IF(AND(OR(G215="EE",G215="CE"),N215="Complexo"),6, IF(AND(G215="SE",N215="Simples"),4, IF(AND(G215="SE",N215="Médio"),5, IF(AND(G215="SE",N215="Complexo"),7,0))))))</f>
        <v>0</v>
      </c>
      <c r="P215" s="78" t="n">
        <f aca="false">IF(AND(G215="ALI",M215="Simples"),7, IF(AND(G215="ALI",M215="Médio"),10, IF(AND(G215="ALI",M215="Complexo"),15, IF(AND(G215="AIE",M215="Simples"),5, IF(AND(G215="AIE",M215="Médio"),7, IF(AND(G215="AIE",M215="Complexo"),10,0))))))</f>
        <v>0</v>
      </c>
      <c r="Q215" s="77" t="n">
        <f aca="false">IF(B215&lt;&gt;"Manutenção em interface",IF(B215&lt;&gt;"Desenv., Manutenção e Publicação de Páginas Estáticas",(O215+P215)*C215,C215),C215)</f>
        <v>0</v>
      </c>
      <c r="R215" s="70"/>
      <c r="T215" s="80"/>
      <c r="U215" s="68"/>
      <c r="V215" s="69" t="n">
        <f aca="false">IF(U215&lt;&gt;"",VLOOKUP(U215,'Tipo Projeto'!$A$3:$B$35,2,0),0)</f>
        <v>0</v>
      </c>
      <c r="W215" s="70"/>
      <c r="X215" s="72"/>
      <c r="Y215" s="73"/>
      <c r="Z215" s="74"/>
      <c r="AA215" s="75"/>
      <c r="AB215" s="76" t="str">
        <f aca="false">IF(W215="EE",IF(OR(AND(OR(Z215=1,Z215=0),X215&gt;0,X215&lt;5),AND(OR(Z215=1,Z215=0),X215&gt;4,X215&lt;16),AND(Z215=2,X215&gt;0,X215&lt;5)),"Simples",IF(OR(AND(OR(Z215=1,Z215=0),X215&gt;15),AND(Z215=2,X215&gt;4,X215&lt;16),AND(Z215&gt;2,X215&gt;0,X215&lt;5)),"Médio",IF(OR(AND(Z215=2,X215&gt;15),AND(Z215&gt;2,X215&gt;4,X215&lt;16),AND(Z215&gt;2,X215&gt;15)),"Complexo",""))), IF(OR(W215="CE",W215="SE"),IF(OR(AND(OR(Z215=1,Z215=0),X215&gt;0,X215&lt;6),AND(OR(Z215=1,Z215=0),X215&gt;5,X215&lt;20),AND(Z215&gt;1,Z215&lt;4,X215&gt;0,X215&lt;6)),"Simples",IF(OR(AND(OR(Z215=1,Z215=0),X215&gt;19),AND(Z215&gt;1,Z215&lt;4,X215&gt;5,X215&lt;20),AND(Z215&gt;3,X215&gt;0,X215&lt;6)),"Médio",IF(OR(AND(Z215&gt;1,Z215&lt;4,X215&gt;19),AND(Z215&gt;3,X215&gt;5,X215&lt;20),AND(Z215&gt;3,X215&gt;19)),"Complexo",""))),""))</f>
        <v/>
      </c>
      <c r="AC215" s="71" t="str">
        <f aca="false">IF(W215="ALI",IF(OR(AND(OR(Z215=1,Z215=0),X215&gt;0,X215&lt;20),AND(OR(Z215=1,Z215=0),X215&gt;19,X215&lt;51),AND(Z215&gt;1,Z215&lt;6,X215&gt;0,X215&lt;20)),"Simples",IF(OR(AND(OR(Z215=1,Z215=0),X215&gt;50),AND(Z215&gt;1,Z215&lt;6,X215&gt;19,X215&lt;51),AND(Z215&gt;5,X215&gt;0,X215&lt;20)),"Médio",IF(OR(AND(Z215&gt;1,Z215&lt;6,X215&gt;50),AND(Z215&gt;5,X215&gt;19,X215&lt;51),AND(Z215&gt;5,X215&gt;50)),"Complexo",""))), IF(W215="AIE",IF(OR(AND(OR(Z215=1, Z215=0),X215&gt;0,X215&lt;20),AND(OR(Z215=1, Z215=0),X215&gt;19,X215&lt;51),AND(Z215&gt;1,Z215&lt;6,X215&gt;0,X215&lt;20)),"Simples",IF(OR(AND(OR(Z215=1, Z215=0),X215&gt;50),AND(Z215&gt;1,Z215&lt;6,X215&gt;19,X215&lt;51),AND(Z215&gt;5,X215&gt;0,X215&lt;20)),"Médio",IF(OR(AND(Z215&gt;1,Z215&lt;6,X215&gt;50),AND(Z215&gt;5,X215&gt;19,X215&lt;51),AND(Z215&gt;5,X215&gt;50)),"Complexo",""))),""))</f>
        <v/>
      </c>
      <c r="AD215" s="77" t="str">
        <f aca="false">IF(AB215="",AC215,IF(AC215="",AB215,""))</f>
        <v/>
      </c>
      <c r="AE215" s="78" t="n">
        <f aca="false">IF(AND(OR(W215="EE",W215="CE"),AD215="Simples"),3, IF(AND(OR(W215="EE",W215="CE"),AD215="Médio"),4, IF(AND(OR(W215="EE",W215="CE"),AD215="Complexo"),6, IF(AND(W215="SE",AD215="Simples"),4, IF(AND(W215="SE",AD215="Médio"),5, IF(AND(W215="SE",AD215="Complexo"),7,0))))))</f>
        <v>0</v>
      </c>
      <c r="AF215" s="78" t="n">
        <f aca="false">IF(AND(W215="ALI",AC215="Simples"),7, IF(AND(W215="ALI",AC215="Médio"),10, IF(AND(W215="ALI",AC215="Complexo"),15, IF(AND(W215="AIE",AC215="Simples"),5, IF(AND(W215="AIE",AC215="Médio"),7, IF(AND(W215="AIE",AC215="Complexo"),10,0))))))</f>
        <v>0</v>
      </c>
      <c r="AG215" s="81" t="n">
        <f aca="false">IF(T215="OK",Q215,( IF(U215&lt;&gt;"Manutenção em interface",IF(U215&lt;&gt;"Desenv., Manutenção e Publicação de Páginas Estáticas",(AE215+AF215)*V215,V215),V215)))</f>
        <v>0</v>
      </c>
      <c r="AH215" s="70"/>
      <c r="AJ215" s="70"/>
      <c r="AL215" s="70"/>
      <c r="AM215" s="70" t="str">
        <f aca="false">IF(AG215=0,"",IF(AG215=Q215,"OK","Divergente"))</f>
        <v/>
      </c>
    </row>
    <row r="216" s="79" customFormat="true" ht="14" hidden="false" customHeight="false" outlineLevel="0" collapsed="false">
      <c r="A216" s="67"/>
      <c r="B216" s="68"/>
      <c r="C216" s="69" t="n">
        <f aca="false">IF(B216&lt;&gt;"",VLOOKUP(B216,'Tipo Projeto'!$A$3:$B$35,2,0),0)</f>
        <v>0</v>
      </c>
      <c r="D216" s="70"/>
      <c r="E216" s="70"/>
      <c r="F216" s="71"/>
      <c r="G216" s="70"/>
      <c r="H216" s="72"/>
      <c r="I216" s="73"/>
      <c r="J216" s="74"/>
      <c r="K216" s="75"/>
      <c r="L216" s="76" t="str">
        <f aca="false">IF(G216="EE",IF(OR(AND(OR(J216=1,J216=0),H216&gt;0,H216&lt;5),AND(OR(J216=1,J216=0),H216&gt;4,H216&lt;16),AND(J216=2,H216&gt;0,H216&lt;5)),"Simples",IF(OR(AND(OR(J216=1,J216=0),H216&gt;15),AND(J216=2,H216&gt;4,H216&lt;16),AND(J216&gt;2,H216&gt;0,H216&lt;5)),"Médio",IF(OR(AND(J216=2,H216&gt;15),AND(J216&gt;2,H216&gt;4,H216&lt;16),AND(J216&gt;2,H216&gt;15)),"Complexo",""))), IF(OR(G216="CE",G216="SE"),IF(OR(AND(OR(J216=1,J216=0),H216&gt;0,H216&lt;6),AND(OR(J216=1,J216=0),H216&gt;5,H216&lt;20),AND(J216&gt;1,J216&lt;4,H216&gt;0,H216&lt;6)),"Simples",IF(OR(AND(OR(J216=1,J216=0),H216&gt;19),AND(J216&gt;1,J216&lt;4,H216&gt;5,H216&lt;20),AND(J216&gt;3,H216&gt;0,H216&lt;6)),"Médio",IF(OR(AND(J216&gt;1,J216&lt;4,H216&gt;19),AND(J216&gt;3,H216&gt;5,H216&lt;20),AND(J216&gt;3,H216&gt;19)),"Complexo",""))),""))</f>
        <v/>
      </c>
      <c r="M216" s="71" t="str">
        <f aca="false">IF(G216="ALI",IF(OR(AND(OR(J216=1,J216=0),H216&gt;0,H216&lt;20),AND(OR(J216=1,J216=0),H216&gt;19,H216&lt;51),AND(J216&gt;1,J216&lt;6,H216&gt;0,H216&lt;20)),"Simples",IF(OR(AND(OR(J216=1,J216=0),H216&gt;50),AND(J216&gt;1,J216&lt;6,H216&gt;19,H216&lt;51),AND(J216&gt;5,H216&gt;0,H216&lt;20)),"Médio",IF(OR(AND(J216&gt;1,J216&lt;6,H216&gt;50),AND(J216&gt;5,H216&gt;19,H216&lt;51),AND(J216&gt;5,H216&gt;50)),"Complexo",""))), IF(G216="AIE",IF(OR(AND(OR(J216=1, J216=0),H216&gt;0,H216&lt;20),AND(OR(J216=1, J216=0),H216&gt;19,H216&lt;51),AND(J216&gt;1,J216&lt;6,H216&gt;0,H216&lt;20)),"Simples",IF(OR(AND(OR(J216=1, J216=0),H216&gt;50),AND(J216&gt;1,J216&lt;6,H216&gt;19,H216&lt;51),AND(J216&gt;5,H216&gt;0,H216&lt;20)),"Médio",IF(OR(AND(J216&gt;1,J216&lt;6,H216&gt;50),AND(J216&gt;5,H216&gt;19,H216&lt;51),AND(J216&gt;5,H216&gt;50)),"Complexo",""))),""))</f>
        <v/>
      </c>
      <c r="N216" s="77" t="str">
        <f aca="false">IF(L216="",M216,IF(M216="",L216,""))</f>
        <v/>
      </c>
      <c r="O216" s="78" t="n">
        <f aca="false">IF(AND(OR(G216="EE",G216="CE"),N216="Simples"),3, IF(AND(OR(G216="EE",G216="CE"),N216="Médio"),4, IF(AND(OR(G216="EE",G216="CE"),N216="Complexo"),6, IF(AND(G216="SE",N216="Simples"),4, IF(AND(G216="SE",N216="Médio"),5, IF(AND(G216="SE",N216="Complexo"),7,0))))))</f>
        <v>0</v>
      </c>
      <c r="P216" s="78" t="n">
        <f aca="false">IF(AND(G216="ALI",M216="Simples"),7, IF(AND(G216="ALI",M216="Médio"),10, IF(AND(G216="ALI",M216="Complexo"),15, IF(AND(G216="AIE",M216="Simples"),5, IF(AND(G216="AIE",M216="Médio"),7, IF(AND(G216="AIE",M216="Complexo"),10,0))))))</f>
        <v>0</v>
      </c>
      <c r="Q216" s="77" t="n">
        <f aca="false">IF(B216&lt;&gt;"Manutenção em interface",IF(B216&lt;&gt;"Desenv., Manutenção e Publicação de Páginas Estáticas",(O216+P216)*C216,C216),C216)</f>
        <v>0</v>
      </c>
      <c r="R216" s="70"/>
      <c r="T216" s="80"/>
      <c r="U216" s="68"/>
      <c r="V216" s="69" t="n">
        <f aca="false">IF(U216&lt;&gt;"",VLOOKUP(U216,'Tipo Projeto'!$A$3:$B$35,2,0),0)</f>
        <v>0</v>
      </c>
      <c r="W216" s="70"/>
      <c r="X216" s="72"/>
      <c r="Y216" s="73"/>
      <c r="Z216" s="74"/>
      <c r="AA216" s="75"/>
      <c r="AB216" s="76" t="str">
        <f aca="false">IF(W216="EE",IF(OR(AND(OR(Z216=1,Z216=0),X216&gt;0,X216&lt;5),AND(OR(Z216=1,Z216=0),X216&gt;4,X216&lt;16),AND(Z216=2,X216&gt;0,X216&lt;5)),"Simples",IF(OR(AND(OR(Z216=1,Z216=0),X216&gt;15),AND(Z216=2,X216&gt;4,X216&lt;16),AND(Z216&gt;2,X216&gt;0,X216&lt;5)),"Médio",IF(OR(AND(Z216=2,X216&gt;15),AND(Z216&gt;2,X216&gt;4,X216&lt;16),AND(Z216&gt;2,X216&gt;15)),"Complexo",""))), IF(OR(W216="CE",W216="SE"),IF(OR(AND(OR(Z216=1,Z216=0),X216&gt;0,X216&lt;6),AND(OR(Z216=1,Z216=0),X216&gt;5,X216&lt;20),AND(Z216&gt;1,Z216&lt;4,X216&gt;0,X216&lt;6)),"Simples",IF(OR(AND(OR(Z216=1,Z216=0),X216&gt;19),AND(Z216&gt;1,Z216&lt;4,X216&gt;5,X216&lt;20),AND(Z216&gt;3,X216&gt;0,X216&lt;6)),"Médio",IF(OR(AND(Z216&gt;1,Z216&lt;4,X216&gt;19),AND(Z216&gt;3,X216&gt;5,X216&lt;20),AND(Z216&gt;3,X216&gt;19)),"Complexo",""))),""))</f>
        <v/>
      </c>
      <c r="AC216" s="71" t="str">
        <f aca="false">IF(W216="ALI",IF(OR(AND(OR(Z216=1,Z216=0),X216&gt;0,X216&lt;20),AND(OR(Z216=1,Z216=0),X216&gt;19,X216&lt;51),AND(Z216&gt;1,Z216&lt;6,X216&gt;0,X216&lt;20)),"Simples",IF(OR(AND(OR(Z216=1,Z216=0),X216&gt;50),AND(Z216&gt;1,Z216&lt;6,X216&gt;19,X216&lt;51),AND(Z216&gt;5,X216&gt;0,X216&lt;20)),"Médio",IF(OR(AND(Z216&gt;1,Z216&lt;6,X216&gt;50),AND(Z216&gt;5,X216&gt;19,X216&lt;51),AND(Z216&gt;5,X216&gt;50)),"Complexo",""))), IF(W216="AIE",IF(OR(AND(OR(Z216=1, Z216=0),X216&gt;0,X216&lt;20),AND(OR(Z216=1, Z216=0),X216&gt;19,X216&lt;51),AND(Z216&gt;1,Z216&lt;6,X216&gt;0,X216&lt;20)),"Simples",IF(OR(AND(OR(Z216=1, Z216=0),X216&gt;50),AND(Z216&gt;1,Z216&lt;6,X216&gt;19,X216&lt;51),AND(Z216&gt;5,X216&gt;0,X216&lt;20)),"Médio",IF(OR(AND(Z216&gt;1,Z216&lt;6,X216&gt;50),AND(Z216&gt;5,X216&gt;19,X216&lt;51),AND(Z216&gt;5,X216&gt;50)),"Complexo",""))),""))</f>
        <v/>
      </c>
      <c r="AD216" s="77" t="str">
        <f aca="false">IF(AB216="",AC216,IF(AC216="",AB216,""))</f>
        <v/>
      </c>
      <c r="AE216" s="78" t="n">
        <f aca="false">IF(AND(OR(W216="EE",W216="CE"),AD216="Simples"),3, IF(AND(OR(W216="EE",W216="CE"),AD216="Médio"),4, IF(AND(OR(W216="EE",W216="CE"),AD216="Complexo"),6, IF(AND(W216="SE",AD216="Simples"),4, IF(AND(W216="SE",AD216="Médio"),5, IF(AND(W216="SE",AD216="Complexo"),7,0))))))</f>
        <v>0</v>
      </c>
      <c r="AF216" s="78" t="n">
        <f aca="false">IF(AND(W216="ALI",AC216="Simples"),7, IF(AND(W216="ALI",AC216="Médio"),10, IF(AND(W216="ALI",AC216="Complexo"),15, IF(AND(W216="AIE",AC216="Simples"),5, IF(AND(W216="AIE",AC216="Médio"),7, IF(AND(W216="AIE",AC216="Complexo"),10,0))))))</f>
        <v>0</v>
      </c>
      <c r="AG216" s="81" t="n">
        <f aca="false">IF(T216="OK",Q216,( IF(U216&lt;&gt;"Manutenção em interface",IF(U216&lt;&gt;"Desenv., Manutenção e Publicação de Páginas Estáticas",(AE216+AF216)*V216,V216),V216)))</f>
        <v>0</v>
      </c>
      <c r="AH216" s="70"/>
      <c r="AJ216" s="70"/>
      <c r="AL216" s="70"/>
      <c r="AM216" s="70" t="str">
        <f aca="false">IF(AG216=0,"",IF(AG216=Q216,"OK","Divergente"))</f>
        <v/>
      </c>
    </row>
    <row r="217" s="79" customFormat="true" ht="14" hidden="false" customHeight="false" outlineLevel="0" collapsed="false">
      <c r="A217" s="67"/>
      <c r="B217" s="68"/>
      <c r="C217" s="69" t="n">
        <f aca="false">IF(B217&lt;&gt;"",VLOOKUP(B217,'Tipo Projeto'!$A$3:$B$35,2,0),0)</f>
        <v>0</v>
      </c>
      <c r="D217" s="70"/>
      <c r="E217" s="70"/>
      <c r="F217" s="71"/>
      <c r="G217" s="70"/>
      <c r="H217" s="72"/>
      <c r="I217" s="73"/>
      <c r="J217" s="74"/>
      <c r="K217" s="75"/>
      <c r="L217" s="76" t="str">
        <f aca="false">IF(G217="EE",IF(OR(AND(OR(J217=1,J217=0),H217&gt;0,H217&lt;5),AND(OR(J217=1,J217=0),H217&gt;4,H217&lt;16),AND(J217=2,H217&gt;0,H217&lt;5)),"Simples",IF(OR(AND(OR(J217=1,J217=0),H217&gt;15),AND(J217=2,H217&gt;4,H217&lt;16),AND(J217&gt;2,H217&gt;0,H217&lt;5)),"Médio",IF(OR(AND(J217=2,H217&gt;15),AND(J217&gt;2,H217&gt;4,H217&lt;16),AND(J217&gt;2,H217&gt;15)),"Complexo",""))), IF(OR(G217="CE",G217="SE"),IF(OR(AND(OR(J217=1,J217=0),H217&gt;0,H217&lt;6),AND(OR(J217=1,J217=0),H217&gt;5,H217&lt;20),AND(J217&gt;1,J217&lt;4,H217&gt;0,H217&lt;6)),"Simples",IF(OR(AND(OR(J217=1,J217=0),H217&gt;19),AND(J217&gt;1,J217&lt;4,H217&gt;5,H217&lt;20),AND(J217&gt;3,H217&gt;0,H217&lt;6)),"Médio",IF(OR(AND(J217&gt;1,J217&lt;4,H217&gt;19),AND(J217&gt;3,H217&gt;5,H217&lt;20),AND(J217&gt;3,H217&gt;19)),"Complexo",""))),""))</f>
        <v/>
      </c>
      <c r="M217" s="71" t="str">
        <f aca="false">IF(G217="ALI",IF(OR(AND(OR(J217=1,J217=0),H217&gt;0,H217&lt;20),AND(OR(J217=1,J217=0),H217&gt;19,H217&lt;51),AND(J217&gt;1,J217&lt;6,H217&gt;0,H217&lt;20)),"Simples",IF(OR(AND(OR(J217=1,J217=0),H217&gt;50),AND(J217&gt;1,J217&lt;6,H217&gt;19,H217&lt;51),AND(J217&gt;5,H217&gt;0,H217&lt;20)),"Médio",IF(OR(AND(J217&gt;1,J217&lt;6,H217&gt;50),AND(J217&gt;5,H217&gt;19,H217&lt;51),AND(J217&gt;5,H217&gt;50)),"Complexo",""))), IF(G217="AIE",IF(OR(AND(OR(J217=1, J217=0),H217&gt;0,H217&lt;20),AND(OR(J217=1, J217=0),H217&gt;19,H217&lt;51),AND(J217&gt;1,J217&lt;6,H217&gt;0,H217&lt;20)),"Simples",IF(OR(AND(OR(J217=1, J217=0),H217&gt;50),AND(J217&gt;1,J217&lt;6,H217&gt;19,H217&lt;51),AND(J217&gt;5,H217&gt;0,H217&lt;20)),"Médio",IF(OR(AND(J217&gt;1,J217&lt;6,H217&gt;50),AND(J217&gt;5,H217&gt;19,H217&lt;51),AND(J217&gt;5,H217&gt;50)),"Complexo",""))),""))</f>
        <v/>
      </c>
      <c r="N217" s="77" t="str">
        <f aca="false">IF(L217="",M217,IF(M217="",L217,""))</f>
        <v/>
      </c>
      <c r="O217" s="78" t="n">
        <f aca="false">IF(AND(OR(G217="EE",G217="CE"),N217="Simples"),3, IF(AND(OR(G217="EE",G217="CE"),N217="Médio"),4, IF(AND(OR(G217="EE",G217="CE"),N217="Complexo"),6, IF(AND(G217="SE",N217="Simples"),4, IF(AND(G217="SE",N217="Médio"),5, IF(AND(G217="SE",N217="Complexo"),7,0))))))</f>
        <v>0</v>
      </c>
      <c r="P217" s="78" t="n">
        <f aca="false">IF(AND(G217="ALI",M217="Simples"),7, IF(AND(G217="ALI",M217="Médio"),10, IF(AND(G217="ALI",M217="Complexo"),15, IF(AND(G217="AIE",M217="Simples"),5, IF(AND(G217="AIE",M217="Médio"),7, IF(AND(G217="AIE",M217="Complexo"),10,0))))))</f>
        <v>0</v>
      </c>
      <c r="Q217" s="77" t="n">
        <f aca="false">IF(B217&lt;&gt;"Manutenção em interface",IF(B217&lt;&gt;"Desenv., Manutenção e Publicação de Páginas Estáticas",(O217+P217)*C217,C217),C217)</f>
        <v>0</v>
      </c>
      <c r="R217" s="70"/>
      <c r="T217" s="80"/>
      <c r="U217" s="68"/>
      <c r="V217" s="69" t="n">
        <f aca="false">IF(U217&lt;&gt;"",VLOOKUP(U217,'Tipo Projeto'!$A$3:$B$35,2,0),0)</f>
        <v>0</v>
      </c>
      <c r="W217" s="70"/>
      <c r="X217" s="72"/>
      <c r="Y217" s="73"/>
      <c r="Z217" s="74"/>
      <c r="AA217" s="75"/>
      <c r="AB217" s="76" t="str">
        <f aca="false">IF(W217="EE",IF(OR(AND(OR(Z217=1,Z217=0),X217&gt;0,X217&lt;5),AND(OR(Z217=1,Z217=0),X217&gt;4,X217&lt;16),AND(Z217=2,X217&gt;0,X217&lt;5)),"Simples",IF(OR(AND(OR(Z217=1,Z217=0),X217&gt;15),AND(Z217=2,X217&gt;4,X217&lt;16),AND(Z217&gt;2,X217&gt;0,X217&lt;5)),"Médio",IF(OR(AND(Z217=2,X217&gt;15),AND(Z217&gt;2,X217&gt;4,X217&lt;16),AND(Z217&gt;2,X217&gt;15)),"Complexo",""))), IF(OR(W217="CE",W217="SE"),IF(OR(AND(OR(Z217=1,Z217=0),X217&gt;0,X217&lt;6),AND(OR(Z217=1,Z217=0),X217&gt;5,X217&lt;20),AND(Z217&gt;1,Z217&lt;4,X217&gt;0,X217&lt;6)),"Simples",IF(OR(AND(OR(Z217=1,Z217=0),X217&gt;19),AND(Z217&gt;1,Z217&lt;4,X217&gt;5,X217&lt;20),AND(Z217&gt;3,X217&gt;0,X217&lt;6)),"Médio",IF(OR(AND(Z217&gt;1,Z217&lt;4,X217&gt;19),AND(Z217&gt;3,X217&gt;5,X217&lt;20),AND(Z217&gt;3,X217&gt;19)),"Complexo",""))),""))</f>
        <v/>
      </c>
      <c r="AC217" s="71" t="str">
        <f aca="false">IF(W217="ALI",IF(OR(AND(OR(Z217=1,Z217=0),X217&gt;0,X217&lt;20),AND(OR(Z217=1,Z217=0),X217&gt;19,X217&lt;51),AND(Z217&gt;1,Z217&lt;6,X217&gt;0,X217&lt;20)),"Simples",IF(OR(AND(OR(Z217=1,Z217=0),X217&gt;50),AND(Z217&gt;1,Z217&lt;6,X217&gt;19,X217&lt;51),AND(Z217&gt;5,X217&gt;0,X217&lt;20)),"Médio",IF(OR(AND(Z217&gt;1,Z217&lt;6,X217&gt;50),AND(Z217&gt;5,X217&gt;19,X217&lt;51),AND(Z217&gt;5,X217&gt;50)),"Complexo",""))), IF(W217="AIE",IF(OR(AND(OR(Z217=1, Z217=0),X217&gt;0,X217&lt;20),AND(OR(Z217=1, Z217=0),X217&gt;19,X217&lt;51),AND(Z217&gt;1,Z217&lt;6,X217&gt;0,X217&lt;20)),"Simples",IF(OR(AND(OR(Z217=1, Z217=0),X217&gt;50),AND(Z217&gt;1,Z217&lt;6,X217&gt;19,X217&lt;51),AND(Z217&gt;5,X217&gt;0,X217&lt;20)),"Médio",IF(OR(AND(Z217&gt;1,Z217&lt;6,X217&gt;50),AND(Z217&gt;5,X217&gt;19,X217&lt;51),AND(Z217&gt;5,X217&gt;50)),"Complexo",""))),""))</f>
        <v/>
      </c>
      <c r="AD217" s="77" t="str">
        <f aca="false">IF(AB217="",AC217,IF(AC217="",AB217,""))</f>
        <v/>
      </c>
      <c r="AE217" s="78" t="n">
        <f aca="false">IF(AND(OR(W217="EE",W217="CE"),AD217="Simples"),3, IF(AND(OR(W217="EE",W217="CE"),AD217="Médio"),4, IF(AND(OR(W217="EE",W217="CE"),AD217="Complexo"),6, IF(AND(W217="SE",AD217="Simples"),4, IF(AND(W217="SE",AD217="Médio"),5, IF(AND(W217="SE",AD217="Complexo"),7,0))))))</f>
        <v>0</v>
      </c>
      <c r="AF217" s="78" t="n">
        <f aca="false">IF(AND(W217="ALI",AC217="Simples"),7, IF(AND(W217="ALI",AC217="Médio"),10, IF(AND(W217="ALI",AC217="Complexo"),15, IF(AND(W217="AIE",AC217="Simples"),5, IF(AND(W217="AIE",AC217="Médio"),7, IF(AND(W217="AIE",AC217="Complexo"),10,0))))))</f>
        <v>0</v>
      </c>
      <c r="AG217" s="81" t="n">
        <f aca="false">IF(T217="OK",Q217,( IF(U217&lt;&gt;"Manutenção em interface",IF(U217&lt;&gt;"Desenv., Manutenção e Publicação de Páginas Estáticas",(AE217+AF217)*V217,V217),V217)))</f>
        <v>0</v>
      </c>
      <c r="AH217" s="70"/>
      <c r="AJ217" s="70"/>
      <c r="AL217" s="70"/>
      <c r="AM217" s="70" t="str">
        <f aca="false">IF(AG217=0,"",IF(AG217=Q217,"OK","Divergente"))</f>
        <v/>
      </c>
    </row>
    <row r="218" s="79" customFormat="true" ht="14" hidden="false" customHeight="false" outlineLevel="0" collapsed="false">
      <c r="A218" s="67"/>
      <c r="B218" s="68"/>
      <c r="C218" s="69" t="n">
        <f aca="false">IF(B218&lt;&gt;"",VLOOKUP(B218,'Tipo Projeto'!$A$3:$B$35,2,0),0)</f>
        <v>0</v>
      </c>
      <c r="D218" s="70"/>
      <c r="E218" s="70"/>
      <c r="F218" s="71"/>
      <c r="G218" s="70"/>
      <c r="H218" s="72"/>
      <c r="I218" s="73"/>
      <c r="J218" s="74"/>
      <c r="K218" s="75"/>
      <c r="L218" s="76" t="str">
        <f aca="false">IF(G218="EE",IF(OR(AND(OR(J218=1,J218=0),H218&gt;0,H218&lt;5),AND(OR(J218=1,J218=0),H218&gt;4,H218&lt;16),AND(J218=2,H218&gt;0,H218&lt;5)),"Simples",IF(OR(AND(OR(J218=1,J218=0),H218&gt;15),AND(J218=2,H218&gt;4,H218&lt;16),AND(J218&gt;2,H218&gt;0,H218&lt;5)),"Médio",IF(OR(AND(J218=2,H218&gt;15),AND(J218&gt;2,H218&gt;4,H218&lt;16),AND(J218&gt;2,H218&gt;15)),"Complexo",""))), IF(OR(G218="CE",G218="SE"),IF(OR(AND(OR(J218=1,J218=0),H218&gt;0,H218&lt;6),AND(OR(J218=1,J218=0),H218&gt;5,H218&lt;20),AND(J218&gt;1,J218&lt;4,H218&gt;0,H218&lt;6)),"Simples",IF(OR(AND(OR(J218=1,J218=0),H218&gt;19),AND(J218&gt;1,J218&lt;4,H218&gt;5,H218&lt;20),AND(J218&gt;3,H218&gt;0,H218&lt;6)),"Médio",IF(OR(AND(J218&gt;1,J218&lt;4,H218&gt;19),AND(J218&gt;3,H218&gt;5,H218&lt;20),AND(J218&gt;3,H218&gt;19)),"Complexo",""))),""))</f>
        <v/>
      </c>
      <c r="M218" s="71" t="str">
        <f aca="false">IF(G218="ALI",IF(OR(AND(OR(J218=1,J218=0),H218&gt;0,H218&lt;20),AND(OR(J218=1,J218=0),H218&gt;19,H218&lt;51),AND(J218&gt;1,J218&lt;6,H218&gt;0,H218&lt;20)),"Simples",IF(OR(AND(OR(J218=1,J218=0),H218&gt;50),AND(J218&gt;1,J218&lt;6,H218&gt;19,H218&lt;51),AND(J218&gt;5,H218&gt;0,H218&lt;20)),"Médio",IF(OR(AND(J218&gt;1,J218&lt;6,H218&gt;50),AND(J218&gt;5,H218&gt;19,H218&lt;51),AND(J218&gt;5,H218&gt;50)),"Complexo",""))), IF(G218="AIE",IF(OR(AND(OR(J218=1, J218=0),H218&gt;0,H218&lt;20),AND(OR(J218=1, J218=0),H218&gt;19,H218&lt;51),AND(J218&gt;1,J218&lt;6,H218&gt;0,H218&lt;20)),"Simples",IF(OR(AND(OR(J218=1, J218=0),H218&gt;50),AND(J218&gt;1,J218&lt;6,H218&gt;19,H218&lt;51),AND(J218&gt;5,H218&gt;0,H218&lt;20)),"Médio",IF(OR(AND(J218&gt;1,J218&lt;6,H218&gt;50),AND(J218&gt;5,H218&gt;19,H218&lt;51),AND(J218&gt;5,H218&gt;50)),"Complexo",""))),""))</f>
        <v/>
      </c>
      <c r="N218" s="77" t="str">
        <f aca="false">IF(L218="",M218,IF(M218="",L218,""))</f>
        <v/>
      </c>
      <c r="O218" s="78" t="n">
        <f aca="false">IF(AND(OR(G218="EE",G218="CE"),N218="Simples"),3, IF(AND(OR(G218="EE",G218="CE"),N218="Médio"),4, IF(AND(OR(G218="EE",G218="CE"),N218="Complexo"),6, IF(AND(G218="SE",N218="Simples"),4, IF(AND(G218="SE",N218="Médio"),5, IF(AND(G218="SE",N218="Complexo"),7,0))))))</f>
        <v>0</v>
      </c>
      <c r="P218" s="78" t="n">
        <f aca="false">IF(AND(G218="ALI",M218="Simples"),7, IF(AND(G218="ALI",M218="Médio"),10, IF(AND(G218="ALI",M218="Complexo"),15, IF(AND(G218="AIE",M218="Simples"),5, IF(AND(G218="AIE",M218="Médio"),7, IF(AND(G218="AIE",M218="Complexo"),10,0))))))</f>
        <v>0</v>
      </c>
      <c r="Q218" s="77" t="n">
        <f aca="false">IF(B218&lt;&gt;"Manutenção em interface",IF(B218&lt;&gt;"Desenv., Manutenção e Publicação de Páginas Estáticas",(O218+P218)*C218,C218),C218)</f>
        <v>0</v>
      </c>
      <c r="R218" s="70"/>
      <c r="T218" s="80"/>
      <c r="U218" s="68"/>
      <c r="V218" s="69" t="n">
        <f aca="false">IF(U218&lt;&gt;"",VLOOKUP(U218,'Tipo Projeto'!$A$3:$B$35,2,0),0)</f>
        <v>0</v>
      </c>
      <c r="W218" s="70"/>
      <c r="X218" s="72"/>
      <c r="Y218" s="73"/>
      <c r="Z218" s="74"/>
      <c r="AA218" s="75"/>
      <c r="AB218" s="76" t="str">
        <f aca="false">IF(W218="EE",IF(OR(AND(OR(Z218=1,Z218=0),X218&gt;0,X218&lt;5),AND(OR(Z218=1,Z218=0),X218&gt;4,X218&lt;16),AND(Z218=2,X218&gt;0,X218&lt;5)),"Simples",IF(OR(AND(OR(Z218=1,Z218=0),X218&gt;15),AND(Z218=2,X218&gt;4,X218&lt;16),AND(Z218&gt;2,X218&gt;0,X218&lt;5)),"Médio",IF(OR(AND(Z218=2,X218&gt;15),AND(Z218&gt;2,X218&gt;4,X218&lt;16),AND(Z218&gt;2,X218&gt;15)),"Complexo",""))), IF(OR(W218="CE",W218="SE"),IF(OR(AND(OR(Z218=1,Z218=0),X218&gt;0,X218&lt;6),AND(OR(Z218=1,Z218=0),X218&gt;5,X218&lt;20),AND(Z218&gt;1,Z218&lt;4,X218&gt;0,X218&lt;6)),"Simples",IF(OR(AND(OR(Z218=1,Z218=0),X218&gt;19),AND(Z218&gt;1,Z218&lt;4,X218&gt;5,X218&lt;20),AND(Z218&gt;3,X218&gt;0,X218&lt;6)),"Médio",IF(OR(AND(Z218&gt;1,Z218&lt;4,X218&gt;19),AND(Z218&gt;3,X218&gt;5,X218&lt;20),AND(Z218&gt;3,X218&gt;19)),"Complexo",""))),""))</f>
        <v/>
      </c>
      <c r="AC218" s="71" t="str">
        <f aca="false">IF(W218="ALI",IF(OR(AND(OR(Z218=1,Z218=0),X218&gt;0,X218&lt;20),AND(OR(Z218=1,Z218=0),X218&gt;19,X218&lt;51),AND(Z218&gt;1,Z218&lt;6,X218&gt;0,X218&lt;20)),"Simples",IF(OR(AND(OR(Z218=1,Z218=0),X218&gt;50),AND(Z218&gt;1,Z218&lt;6,X218&gt;19,X218&lt;51),AND(Z218&gt;5,X218&gt;0,X218&lt;20)),"Médio",IF(OR(AND(Z218&gt;1,Z218&lt;6,X218&gt;50),AND(Z218&gt;5,X218&gt;19,X218&lt;51),AND(Z218&gt;5,X218&gt;50)),"Complexo",""))), IF(W218="AIE",IF(OR(AND(OR(Z218=1, Z218=0),X218&gt;0,X218&lt;20),AND(OR(Z218=1, Z218=0),X218&gt;19,X218&lt;51),AND(Z218&gt;1,Z218&lt;6,X218&gt;0,X218&lt;20)),"Simples",IF(OR(AND(OR(Z218=1, Z218=0),X218&gt;50),AND(Z218&gt;1,Z218&lt;6,X218&gt;19,X218&lt;51),AND(Z218&gt;5,X218&gt;0,X218&lt;20)),"Médio",IF(OR(AND(Z218&gt;1,Z218&lt;6,X218&gt;50),AND(Z218&gt;5,X218&gt;19,X218&lt;51),AND(Z218&gt;5,X218&gt;50)),"Complexo",""))),""))</f>
        <v/>
      </c>
      <c r="AD218" s="77" t="str">
        <f aca="false">IF(AB218="",AC218,IF(AC218="",AB218,""))</f>
        <v/>
      </c>
      <c r="AE218" s="78" t="n">
        <f aca="false">IF(AND(OR(W218="EE",W218="CE"),AD218="Simples"),3, IF(AND(OR(W218="EE",W218="CE"),AD218="Médio"),4, IF(AND(OR(W218="EE",W218="CE"),AD218="Complexo"),6, IF(AND(W218="SE",AD218="Simples"),4, IF(AND(W218="SE",AD218="Médio"),5, IF(AND(W218="SE",AD218="Complexo"),7,0))))))</f>
        <v>0</v>
      </c>
      <c r="AF218" s="78" t="n">
        <f aca="false">IF(AND(W218="ALI",AC218="Simples"),7, IF(AND(W218="ALI",AC218="Médio"),10, IF(AND(W218="ALI",AC218="Complexo"),15, IF(AND(W218="AIE",AC218="Simples"),5, IF(AND(W218="AIE",AC218="Médio"),7, IF(AND(W218="AIE",AC218="Complexo"),10,0))))))</f>
        <v>0</v>
      </c>
      <c r="AG218" s="81" t="n">
        <f aca="false">IF(T218="OK",Q218,( IF(U218&lt;&gt;"Manutenção em interface",IF(U218&lt;&gt;"Desenv., Manutenção e Publicação de Páginas Estáticas",(AE218+AF218)*V218,V218),V218)))</f>
        <v>0</v>
      </c>
      <c r="AH218" s="70"/>
      <c r="AJ218" s="70"/>
      <c r="AL218" s="70"/>
      <c r="AM218" s="70" t="str">
        <f aca="false">IF(AG218=0,"",IF(AG218=Q218,"OK","Divergente"))</f>
        <v/>
      </c>
    </row>
    <row r="219" s="79" customFormat="true" ht="14" hidden="false" customHeight="false" outlineLevel="0" collapsed="false">
      <c r="A219" s="67"/>
      <c r="B219" s="68"/>
      <c r="C219" s="69" t="n">
        <f aca="false">IF(B219&lt;&gt;"",VLOOKUP(B219,'Tipo Projeto'!$A$3:$B$35,2,0),0)</f>
        <v>0</v>
      </c>
      <c r="D219" s="70"/>
      <c r="E219" s="70"/>
      <c r="F219" s="71"/>
      <c r="G219" s="70"/>
      <c r="H219" s="72"/>
      <c r="I219" s="73"/>
      <c r="J219" s="74"/>
      <c r="K219" s="75"/>
      <c r="L219" s="76" t="str">
        <f aca="false">IF(G219="EE",IF(OR(AND(OR(J219=1,J219=0),H219&gt;0,H219&lt;5),AND(OR(J219=1,J219=0),H219&gt;4,H219&lt;16),AND(J219=2,H219&gt;0,H219&lt;5)),"Simples",IF(OR(AND(OR(J219=1,J219=0),H219&gt;15),AND(J219=2,H219&gt;4,H219&lt;16),AND(J219&gt;2,H219&gt;0,H219&lt;5)),"Médio",IF(OR(AND(J219=2,H219&gt;15),AND(J219&gt;2,H219&gt;4,H219&lt;16),AND(J219&gt;2,H219&gt;15)),"Complexo",""))), IF(OR(G219="CE",G219="SE"),IF(OR(AND(OR(J219=1,J219=0),H219&gt;0,H219&lt;6),AND(OR(J219=1,J219=0),H219&gt;5,H219&lt;20),AND(J219&gt;1,J219&lt;4,H219&gt;0,H219&lt;6)),"Simples",IF(OR(AND(OR(J219=1,J219=0),H219&gt;19),AND(J219&gt;1,J219&lt;4,H219&gt;5,H219&lt;20),AND(J219&gt;3,H219&gt;0,H219&lt;6)),"Médio",IF(OR(AND(J219&gt;1,J219&lt;4,H219&gt;19),AND(J219&gt;3,H219&gt;5,H219&lt;20),AND(J219&gt;3,H219&gt;19)),"Complexo",""))),""))</f>
        <v/>
      </c>
      <c r="M219" s="71" t="str">
        <f aca="false">IF(G219="ALI",IF(OR(AND(OR(J219=1,J219=0),H219&gt;0,H219&lt;20),AND(OR(J219=1,J219=0),H219&gt;19,H219&lt;51),AND(J219&gt;1,J219&lt;6,H219&gt;0,H219&lt;20)),"Simples",IF(OR(AND(OR(J219=1,J219=0),H219&gt;50),AND(J219&gt;1,J219&lt;6,H219&gt;19,H219&lt;51),AND(J219&gt;5,H219&gt;0,H219&lt;20)),"Médio",IF(OR(AND(J219&gt;1,J219&lt;6,H219&gt;50),AND(J219&gt;5,H219&gt;19,H219&lt;51),AND(J219&gt;5,H219&gt;50)),"Complexo",""))), IF(G219="AIE",IF(OR(AND(OR(J219=1, J219=0),H219&gt;0,H219&lt;20),AND(OR(J219=1, J219=0),H219&gt;19,H219&lt;51),AND(J219&gt;1,J219&lt;6,H219&gt;0,H219&lt;20)),"Simples",IF(OR(AND(OR(J219=1, J219=0),H219&gt;50),AND(J219&gt;1,J219&lt;6,H219&gt;19,H219&lt;51),AND(J219&gt;5,H219&gt;0,H219&lt;20)),"Médio",IF(OR(AND(J219&gt;1,J219&lt;6,H219&gt;50),AND(J219&gt;5,H219&gt;19,H219&lt;51),AND(J219&gt;5,H219&gt;50)),"Complexo",""))),""))</f>
        <v/>
      </c>
      <c r="N219" s="77" t="str">
        <f aca="false">IF(L219="",M219,IF(M219="",L219,""))</f>
        <v/>
      </c>
      <c r="O219" s="78" t="n">
        <f aca="false">IF(AND(OR(G219="EE",G219="CE"),N219="Simples"),3, IF(AND(OR(G219="EE",G219="CE"),N219="Médio"),4, IF(AND(OR(G219="EE",G219="CE"),N219="Complexo"),6, IF(AND(G219="SE",N219="Simples"),4, IF(AND(G219="SE",N219="Médio"),5, IF(AND(G219="SE",N219="Complexo"),7,0))))))</f>
        <v>0</v>
      </c>
      <c r="P219" s="78" t="n">
        <f aca="false">IF(AND(G219="ALI",M219="Simples"),7, IF(AND(G219="ALI",M219="Médio"),10, IF(AND(G219="ALI",M219="Complexo"),15, IF(AND(G219="AIE",M219="Simples"),5, IF(AND(G219="AIE",M219="Médio"),7, IF(AND(G219="AIE",M219="Complexo"),10,0))))))</f>
        <v>0</v>
      </c>
      <c r="Q219" s="77" t="n">
        <f aca="false">IF(B219&lt;&gt;"Manutenção em interface",IF(B219&lt;&gt;"Desenv., Manutenção e Publicação de Páginas Estáticas",(O219+P219)*C219,C219),C219)</f>
        <v>0</v>
      </c>
      <c r="R219" s="70"/>
      <c r="T219" s="80"/>
      <c r="U219" s="68"/>
      <c r="V219" s="69" t="n">
        <f aca="false">IF(U219&lt;&gt;"",VLOOKUP(U219,'Tipo Projeto'!$A$3:$B$35,2,0),0)</f>
        <v>0</v>
      </c>
      <c r="W219" s="70"/>
      <c r="X219" s="72"/>
      <c r="Y219" s="73"/>
      <c r="Z219" s="74"/>
      <c r="AA219" s="75"/>
      <c r="AB219" s="76" t="str">
        <f aca="false">IF(W219="EE",IF(OR(AND(OR(Z219=1,Z219=0),X219&gt;0,X219&lt;5),AND(OR(Z219=1,Z219=0),X219&gt;4,X219&lt;16),AND(Z219=2,X219&gt;0,X219&lt;5)),"Simples",IF(OR(AND(OR(Z219=1,Z219=0),X219&gt;15),AND(Z219=2,X219&gt;4,X219&lt;16),AND(Z219&gt;2,X219&gt;0,X219&lt;5)),"Médio",IF(OR(AND(Z219=2,X219&gt;15),AND(Z219&gt;2,X219&gt;4,X219&lt;16),AND(Z219&gt;2,X219&gt;15)),"Complexo",""))), IF(OR(W219="CE",W219="SE"),IF(OR(AND(OR(Z219=1,Z219=0),X219&gt;0,X219&lt;6),AND(OR(Z219=1,Z219=0),X219&gt;5,X219&lt;20),AND(Z219&gt;1,Z219&lt;4,X219&gt;0,X219&lt;6)),"Simples",IF(OR(AND(OR(Z219=1,Z219=0),X219&gt;19),AND(Z219&gt;1,Z219&lt;4,X219&gt;5,X219&lt;20),AND(Z219&gt;3,X219&gt;0,X219&lt;6)),"Médio",IF(OR(AND(Z219&gt;1,Z219&lt;4,X219&gt;19),AND(Z219&gt;3,X219&gt;5,X219&lt;20),AND(Z219&gt;3,X219&gt;19)),"Complexo",""))),""))</f>
        <v/>
      </c>
      <c r="AC219" s="71" t="str">
        <f aca="false">IF(W219="ALI",IF(OR(AND(OR(Z219=1,Z219=0),X219&gt;0,X219&lt;20),AND(OR(Z219=1,Z219=0),X219&gt;19,X219&lt;51),AND(Z219&gt;1,Z219&lt;6,X219&gt;0,X219&lt;20)),"Simples",IF(OR(AND(OR(Z219=1,Z219=0),X219&gt;50),AND(Z219&gt;1,Z219&lt;6,X219&gt;19,X219&lt;51),AND(Z219&gt;5,X219&gt;0,X219&lt;20)),"Médio",IF(OR(AND(Z219&gt;1,Z219&lt;6,X219&gt;50),AND(Z219&gt;5,X219&gt;19,X219&lt;51),AND(Z219&gt;5,X219&gt;50)),"Complexo",""))), IF(W219="AIE",IF(OR(AND(OR(Z219=1, Z219=0),X219&gt;0,X219&lt;20),AND(OR(Z219=1, Z219=0),X219&gt;19,X219&lt;51),AND(Z219&gt;1,Z219&lt;6,X219&gt;0,X219&lt;20)),"Simples",IF(OR(AND(OR(Z219=1, Z219=0),X219&gt;50),AND(Z219&gt;1,Z219&lt;6,X219&gt;19,X219&lt;51),AND(Z219&gt;5,X219&gt;0,X219&lt;20)),"Médio",IF(OR(AND(Z219&gt;1,Z219&lt;6,X219&gt;50),AND(Z219&gt;5,X219&gt;19,X219&lt;51),AND(Z219&gt;5,X219&gt;50)),"Complexo",""))),""))</f>
        <v/>
      </c>
      <c r="AD219" s="77" t="str">
        <f aca="false">IF(AB219="",AC219,IF(AC219="",AB219,""))</f>
        <v/>
      </c>
      <c r="AE219" s="78" t="n">
        <f aca="false">IF(AND(OR(W219="EE",W219="CE"),AD219="Simples"),3, IF(AND(OR(W219="EE",W219="CE"),AD219="Médio"),4, IF(AND(OR(W219="EE",W219="CE"),AD219="Complexo"),6, IF(AND(W219="SE",AD219="Simples"),4, IF(AND(W219="SE",AD219="Médio"),5, IF(AND(W219="SE",AD219="Complexo"),7,0))))))</f>
        <v>0</v>
      </c>
      <c r="AF219" s="78" t="n">
        <f aca="false">IF(AND(W219="ALI",AC219="Simples"),7, IF(AND(W219="ALI",AC219="Médio"),10, IF(AND(W219="ALI",AC219="Complexo"),15, IF(AND(W219="AIE",AC219="Simples"),5, IF(AND(W219="AIE",AC219="Médio"),7, IF(AND(W219="AIE",AC219="Complexo"),10,0))))))</f>
        <v>0</v>
      </c>
      <c r="AG219" s="81" t="n">
        <f aca="false">IF(T219="OK",Q219,( IF(U219&lt;&gt;"Manutenção em interface",IF(U219&lt;&gt;"Desenv., Manutenção e Publicação de Páginas Estáticas",(AE219+AF219)*V219,V219),V219)))</f>
        <v>0</v>
      </c>
      <c r="AH219" s="70"/>
      <c r="AJ219" s="70"/>
      <c r="AL219" s="70"/>
      <c r="AM219" s="70" t="str">
        <f aca="false">IF(AG219=0,"",IF(AG219=Q219,"OK","Divergente"))</f>
        <v/>
      </c>
    </row>
    <row r="220" s="79" customFormat="true" ht="14" hidden="false" customHeight="false" outlineLevel="0" collapsed="false">
      <c r="A220" s="67"/>
      <c r="B220" s="68"/>
      <c r="C220" s="69" t="n">
        <f aca="false">IF(B220&lt;&gt;"",VLOOKUP(B220,'Tipo Projeto'!$A$3:$B$35,2,0),0)</f>
        <v>0</v>
      </c>
      <c r="D220" s="70"/>
      <c r="E220" s="70"/>
      <c r="F220" s="71"/>
      <c r="G220" s="70"/>
      <c r="H220" s="72"/>
      <c r="I220" s="73"/>
      <c r="J220" s="74"/>
      <c r="K220" s="75"/>
      <c r="L220" s="76" t="str">
        <f aca="false">IF(G220="EE",IF(OR(AND(OR(J220=1,J220=0),H220&gt;0,H220&lt;5),AND(OR(J220=1,J220=0),H220&gt;4,H220&lt;16),AND(J220=2,H220&gt;0,H220&lt;5)),"Simples",IF(OR(AND(OR(J220=1,J220=0),H220&gt;15),AND(J220=2,H220&gt;4,H220&lt;16),AND(J220&gt;2,H220&gt;0,H220&lt;5)),"Médio",IF(OR(AND(J220=2,H220&gt;15),AND(J220&gt;2,H220&gt;4,H220&lt;16),AND(J220&gt;2,H220&gt;15)),"Complexo",""))), IF(OR(G220="CE",G220="SE"),IF(OR(AND(OR(J220=1,J220=0),H220&gt;0,H220&lt;6),AND(OR(J220=1,J220=0),H220&gt;5,H220&lt;20),AND(J220&gt;1,J220&lt;4,H220&gt;0,H220&lt;6)),"Simples",IF(OR(AND(OR(J220=1,J220=0),H220&gt;19),AND(J220&gt;1,J220&lt;4,H220&gt;5,H220&lt;20),AND(J220&gt;3,H220&gt;0,H220&lt;6)),"Médio",IF(OR(AND(J220&gt;1,J220&lt;4,H220&gt;19),AND(J220&gt;3,H220&gt;5,H220&lt;20),AND(J220&gt;3,H220&gt;19)),"Complexo",""))),""))</f>
        <v/>
      </c>
      <c r="M220" s="71" t="str">
        <f aca="false">IF(G220="ALI",IF(OR(AND(OR(J220=1,J220=0),H220&gt;0,H220&lt;20),AND(OR(J220=1,J220=0),H220&gt;19,H220&lt;51),AND(J220&gt;1,J220&lt;6,H220&gt;0,H220&lt;20)),"Simples",IF(OR(AND(OR(J220=1,J220=0),H220&gt;50),AND(J220&gt;1,J220&lt;6,H220&gt;19,H220&lt;51),AND(J220&gt;5,H220&gt;0,H220&lt;20)),"Médio",IF(OR(AND(J220&gt;1,J220&lt;6,H220&gt;50),AND(J220&gt;5,H220&gt;19,H220&lt;51),AND(J220&gt;5,H220&gt;50)),"Complexo",""))), IF(G220="AIE",IF(OR(AND(OR(J220=1, J220=0),H220&gt;0,H220&lt;20),AND(OR(J220=1, J220=0),H220&gt;19,H220&lt;51),AND(J220&gt;1,J220&lt;6,H220&gt;0,H220&lt;20)),"Simples",IF(OR(AND(OR(J220=1, J220=0),H220&gt;50),AND(J220&gt;1,J220&lt;6,H220&gt;19,H220&lt;51),AND(J220&gt;5,H220&gt;0,H220&lt;20)),"Médio",IF(OR(AND(J220&gt;1,J220&lt;6,H220&gt;50),AND(J220&gt;5,H220&gt;19,H220&lt;51),AND(J220&gt;5,H220&gt;50)),"Complexo",""))),""))</f>
        <v/>
      </c>
      <c r="N220" s="77" t="str">
        <f aca="false">IF(L220="",M220,IF(M220="",L220,""))</f>
        <v/>
      </c>
      <c r="O220" s="78" t="n">
        <f aca="false">IF(AND(OR(G220="EE",G220="CE"),N220="Simples"),3, IF(AND(OR(G220="EE",G220="CE"),N220="Médio"),4, IF(AND(OR(G220="EE",G220="CE"),N220="Complexo"),6, IF(AND(G220="SE",N220="Simples"),4, IF(AND(G220="SE",N220="Médio"),5, IF(AND(G220="SE",N220="Complexo"),7,0))))))</f>
        <v>0</v>
      </c>
      <c r="P220" s="78" t="n">
        <f aca="false">IF(AND(G220="ALI",M220="Simples"),7, IF(AND(G220="ALI",M220="Médio"),10, IF(AND(G220="ALI",M220="Complexo"),15, IF(AND(G220="AIE",M220="Simples"),5, IF(AND(G220="AIE",M220="Médio"),7, IF(AND(G220="AIE",M220="Complexo"),10,0))))))</f>
        <v>0</v>
      </c>
      <c r="Q220" s="77" t="n">
        <f aca="false">IF(B220&lt;&gt;"Manutenção em interface",IF(B220&lt;&gt;"Desenv., Manutenção e Publicação de Páginas Estáticas",(O220+P220)*C220,C220),C220)</f>
        <v>0</v>
      </c>
      <c r="R220" s="70"/>
      <c r="T220" s="80"/>
      <c r="U220" s="68"/>
      <c r="V220" s="69" t="n">
        <f aca="false">IF(U220&lt;&gt;"",VLOOKUP(U220,'Tipo Projeto'!$A$3:$B$35,2,0),0)</f>
        <v>0</v>
      </c>
      <c r="W220" s="70"/>
      <c r="X220" s="72"/>
      <c r="Y220" s="73"/>
      <c r="Z220" s="74"/>
      <c r="AA220" s="75"/>
      <c r="AB220" s="76" t="str">
        <f aca="false">IF(W220="EE",IF(OR(AND(OR(Z220=1,Z220=0),X220&gt;0,X220&lt;5),AND(OR(Z220=1,Z220=0),X220&gt;4,X220&lt;16),AND(Z220=2,X220&gt;0,X220&lt;5)),"Simples",IF(OR(AND(OR(Z220=1,Z220=0),X220&gt;15),AND(Z220=2,X220&gt;4,X220&lt;16),AND(Z220&gt;2,X220&gt;0,X220&lt;5)),"Médio",IF(OR(AND(Z220=2,X220&gt;15),AND(Z220&gt;2,X220&gt;4,X220&lt;16),AND(Z220&gt;2,X220&gt;15)),"Complexo",""))), IF(OR(W220="CE",W220="SE"),IF(OR(AND(OR(Z220=1,Z220=0),X220&gt;0,X220&lt;6),AND(OR(Z220=1,Z220=0),X220&gt;5,X220&lt;20),AND(Z220&gt;1,Z220&lt;4,X220&gt;0,X220&lt;6)),"Simples",IF(OR(AND(OR(Z220=1,Z220=0),X220&gt;19),AND(Z220&gt;1,Z220&lt;4,X220&gt;5,X220&lt;20),AND(Z220&gt;3,X220&gt;0,X220&lt;6)),"Médio",IF(OR(AND(Z220&gt;1,Z220&lt;4,X220&gt;19),AND(Z220&gt;3,X220&gt;5,X220&lt;20),AND(Z220&gt;3,X220&gt;19)),"Complexo",""))),""))</f>
        <v/>
      </c>
      <c r="AC220" s="71" t="str">
        <f aca="false">IF(W220="ALI",IF(OR(AND(OR(Z220=1,Z220=0),X220&gt;0,X220&lt;20),AND(OR(Z220=1,Z220=0),X220&gt;19,X220&lt;51),AND(Z220&gt;1,Z220&lt;6,X220&gt;0,X220&lt;20)),"Simples",IF(OR(AND(OR(Z220=1,Z220=0),X220&gt;50),AND(Z220&gt;1,Z220&lt;6,X220&gt;19,X220&lt;51),AND(Z220&gt;5,X220&gt;0,X220&lt;20)),"Médio",IF(OR(AND(Z220&gt;1,Z220&lt;6,X220&gt;50),AND(Z220&gt;5,X220&gt;19,X220&lt;51),AND(Z220&gt;5,X220&gt;50)),"Complexo",""))), IF(W220="AIE",IF(OR(AND(OR(Z220=1, Z220=0),X220&gt;0,X220&lt;20),AND(OR(Z220=1, Z220=0),X220&gt;19,X220&lt;51),AND(Z220&gt;1,Z220&lt;6,X220&gt;0,X220&lt;20)),"Simples",IF(OR(AND(OR(Z220=1, Z220=0),X220&gt;50),AND(Z220&gt;1,Z220&lt;6,X220&gt;19,X220&lt;51),AND(Z220&gt;5,X220&gt;0,X220&lt;20)),"Médio",IF(OR(AND(Z220&gt;1,Z220&lt;6,X220&gt;50),AND(Z220&gt;5,X220&gt;19,X220&lt;51),AND(Z220&gt;5,X220&gt;50)),"Complexo",""))),""))</f>
        <v/>
      </c>
      <c r="AD220" s="77" t="str">
        <f aca="false">IF(AB220="",AC220,IF(AC220="",AB220,""))</f>
        <v/>
      </c>
      <c r="AE220" s="78" t="n">
        <f aca="false">IF(AND(OR(W220="EE",W220="CE"),AD220="Simples"),3, IF(AND(OR(W220="EE",W220="CE"),AD220="Médio"),4, IF(AND(OR(W220="EE",W220="CE"),AD220="Complexo"),6, IF(AND(W220="SE",AD220="Simples"),4, IF(AND(W220="SE",AD220="Médio"),5, IF(AND(W220="SE",AD220="Complexo"),7,0))))))</f>
        <v>0</v>
      </c>
      <c r="AF220" s="78" t="n">
        <f aca="false">IF(AND(W220="ALI",AC220="Simples"),7, IF(AND(W220="ALI",AC220="Médio"),10, IF(AND(W220="ALI",AC220="Complexo"),15, IF(AND(W220="AIE",AC220="Simples"),5, IF(AND(W220="AIE",AC220="Médio"),7, IF(AND(W220="AIE",AC220="Complexo"),10,0))))))</f>
        <v>0</v>
      </c>
      <c r="AG220" s="81" t="n">
        <f aca="false">IF(T220="OK",Q220,( IF(U220&lt;&gt;"Manutenção em interface",IF(U220&lt;&gt;"Desenv., Manutenção e Publicação de Páginas Estáticas",(AE220+AF220)*V220,V220),V220)))</f>
        <v>0</v>
      </c>
      <c r="AH220" s="70"/>
      <c r="AJ220" s="70"/>
      <c r="AL220" s="70"/>
      <c r="AM220" s="70" t="str">
        <f aca="false">IF(AG220=0,"",IF(AG220=Q220,"OK","Divergente"))</f>
        <v/>
      </c>
    </row>
    <row r="221" s="79" customFormat="true" ht="14" hidden="false" customHeight="false" outlineLevel="0" collapsed="false">
      <c r="A221" s="67"/>
      <c r="B221" s="68"/>
      <c r="C221" s="69" t="n">
        <f aca="false">IF(B221&lt;&gt;"",VLOOKUP(B221,'Tipo Projeto'!$A$3:$B$35,2,0),0)</f>
        <v>0</v>
      </c>
      <c r="D221" s="70"/>
      <c r="E221" s="70"/>
      <c r="F221" s="71"/>
      <c r="G221" s="70"/>
      <c r="H221" s="72"/>
      <c r="I221" s="73"/>
      <c r="J221" s="74"/>
      <c r="K221" s="75"/>
      <c r="L221" s="76" t="str">
        <f aca="false">IF(G221="EE",IF(OR(AND(OR(J221=1,J221=0),H221&gt;0,H221&lt;5),AND(OR(J221=1,J221=0),H221&gt;4,H221&lt;16),AND(J221=2,H221&gt;0,H221&lt;5)),"Simples",IF(OR(AND(OR(J221=1,J221=0),H221&gt;15),AND(J221=2,H221&gt;4,H221&lt;16),AND(J221&gt;2,H221&gt;0,H221&lt;5)),"Médio",IF(OR(AND(J221=2,H221&gt;15),AND(J221&gt;2,H221&gt;4,H221&lt;16),AND(J221&gt;2,H221&gt;15)),"Complexo",""))), IF(OR(G221="CE",G221="SE"),IF(OR(AND(OR(J221=1,J221=0),H221&gt;0,H221&lt;6),AND(OR(J221=1,J221=0),H221&gt;5,H221&lt;20),AND(J221&gt;1,J221&lt;4,H221&gt;0,H221&lt;6)),"Simples",IF(OR(AND(OR(J221=1,J221=0),H221&gt;19),AND(J221&gt;1,J221&lt;4,H221&gt;5,H221&lt;20),AND(J221&gt;3,H221&gt;0,H221&lt;6)),"Médio",IF(OR(AND(J221&gt;1,J221&lt;4,H221&gt;19),AND(J221&gt;3,H221&gt;5,H221&lt;20),AND(J221&gt;3,H221&gt;19)),"Complexo",""))),""))</f>
        <v/>
      </c>
      <c r="M221" s="71" t="str">
        <f aca="false">IF(G221="ALI",IF(OR(AND(OR(J221=1,J221=0),H221&gt;0,H221&lt;20),AND(OR(J221=1,J221=0),H221&gt;19,H221&lt;51),AND(J221&gt;1,J221&lt;6,H221&gt;0,H221&lt;20)),"Simples",IF(OR(AND(OR(J221=1,J221=0),H221&gt;50),AND(J221&gt;1,J221&lt;6,H221&gt;19,H221&lt;51),AND(J221&gt;5,H221&gt;0,H221&lt;20)),"Médio",IF(OR(AND(J221&gt;1,J221&lt;6,H221&gt;50),AND(J221&gt;5,H221&gt;19,H221&lt;51),AND(J221&gt;5,H221&gt;50)),"Complexo",""))), IF(G221="AIE",IF(OR(AND(OR(J221=1, J221=0),H221&gt;0,H221&lt;20),AND(OR(J221=1, J221=0),H221&gt;19,H221&lt;51),AND(J221&gt;1,J221&lt;6,H221&gt;0,H221&lt;20)),"Simples",IF(OR(AND(OR(J221=1, J221=0),H221&gt;50),AND(J221&gt;1,J221&lt;6,H221&gt;19,H221&lt;51),AND(J221&gt;5,H221&gt;0,H221&lt;20)),"Médio",IF(OR(AND(J221&gt;1,J221&lt;6,H221&gt;50),AND(J221&gt;5,H221&gt;19,H221&lt;51),AND(J221&gt;5,H221&gt;50)),"Complexo",""))),""))</f>
        <v/>
      </c>
      <c r="N221" s="77" t="str">
        <f aca="false">IF(L221="",M221,IF(M221="",L221,""))</f>
        <v/>
      </c>
      <c r="O221" s="78" t="n">
        <f aca="false">IF(AND(OR(G221="EE",G221="CE"),N221="Simples"),3, IF(AND(OR(G221="EE",G221="CE"),N221="Médio"),4, IF(AND(OR(G221="EE",G221="CE"),N221="Complexo"),6, IF(AND(G221="SE",N221="Simples"),4, IF(AND(G221="SE",N221="Médio"),5, IF(AND(G221="SE",N221="Complexo"),7,0))))))</f>
        <v>0</v>
      </c>
      <c r="P221" s="78" t="n">
        <f aca="false">IF(AND(G221="ALI",M221="Simples"),7, IF(AND(G221="ALI",M221="Médio"),10, IF(AND(G221="ALI",M221="Complexo"),15, IF(AND(G221="AIE",M221="Simples"),5, IF(AND(G221="AIE",M221="Médio"),7, IF(AND(G221="AIE",M221="Complexo"),10,0))))))</f>
        <v>0</v>
      </c>
      <c r="Q221" s="77" t="n">
        <f aca="false">IF(B221&lt;&gt;"Manutenção em interface",IF(B221&lt;&gt;"Desenv., Manutenção e Publicação de Páginas Estáticas",(O221+P221)*C221,C221),C221)</f>
        <v>0</v>
      </c>
      <c r="R221" s="70"/>
      <c r="T221" s="80"/>
      <c r="U221" s="68"/>
      <c r="V221" s="69" t="n">
        <f aca="false">IF(U221&lt;&gt;"",VLOOKUP(U221,'Tipo Projeto'!$A$3:$B$35,2,0),0)</f>
        <v>0</v>
      </c>
      <c r="W221" s="70"/>
      <c r="X221" s="72"/>
      <c r="Y221" s="73"/>
      <c r="Z221" s="74"/>
      <c r="AA221" s="75"/>
      <c r="AB221" s="76" t="str">
        <f aca="false">IF(W221="EE",IF(OR(AND(OR(Z221=1,Z221=0),X221&gt;0,X221&lt;5),AND(OR(Z221=1,Z221=0),X221&gt;4,X221&lt;16),AND(Z221=2,X221&gt;0,X221&lt;5)),"Simples",IF(OR(AND(OR(Z221=1,Z221=0),X221&gt;15),AND(Z221=2,X221&gt;4,X221&lt;16),AND(Z221&gt;2,X221&gt;0,X221&lt;5)),"Médio",IF(OR(AND(Z221=2,X221&gt;15),AND(Z221&gt;2,X221&gt;4,X221&lt;16),AND(Z221&gt;2,X221&gt;15)),"Complexo",""))), IF(OR(W221="CE",W221="SE"),IF(OR(AND(OR(Z221=1,Z221=0),X221&gt;0,X221&lt;6),AND(OR(Z221=1,Z221=0),X221&gt;5,X221&lt;20),AND(Z221&gt;1,Z221&lt;4,X221&gt;0,X221&lt;6)),"Simples",IF(OR(AND(OR(Z221=1,Z221=0),X221&gt;19),AND(Z221&gt;1,Z221&lt;4,X221&gt;5,X221&lt;20),AND(Z221&gt;3,X221&gt;0,X221&lt;6)),"Médio",IF(OR(AND(Z221&gt;1,Z221&lt;4,X221&gt;19),AND(Z221&gt;3,X221&gt;5,X221&lt;20),AND(Z221&gt;3,X221&gt;19)),"Complexo",""))),""))</f>
        <v/>
      </c>
      <c r="AC221" s="71" t="str">
        <f aca="false">IF(W221="ALI",IF(OR(AND(OR(Z221=1,Z221=0),X221&gt;0,X221&lt;20),AND(OR(Z221=1,Z221=0),X221&gt;19,X221&lt;51),AND(Z221&gt;1,Z221&lt;6,X221&gt;0,X221&lt;20)),"Simples",IF(OR(AND(OR(Z221=1,Z221=0),X221&gt;50),AND(Z221&gt;1,Z221&lt;6,X221&gt;19,X221&lt;51),AND(Z221&gt;5,X221&gt;0,X221&lt;20)),"Médio",IF(OR(AND(Z221&gt;1,Z221&lt;6,X221&gt;50),AND(Z221&gt;5,X221&gt;19,X221&lt;51),AND(Z221&gt;5,X221&gt;50)),"Complexo",""))), IF(W221="AIE",IF(OR(AND(OR(Z221=1, Z221=0),X221&gt;0,X221&lt;20),AND(OR(Z221=1, Z221=0),X221&gt;19,X221&lt;51),AND(Z221&gt;1,Z221&lt;6,X221&gt;0,X221&lt;20)),"Simples",IF(OR(AND(OR(Z221=1, Z221=0),X221&gt;50),AND(Z221&gt;1,Z221&lt;6,X221&gt;19,X221&lt;51),AND(Z221&gt;5,X221&gt;0,X221&lt;20)),"Médio",IF(OR(AND(Z221&gt;1,Z221&lt;6,X221&gt;50),AND(Z221&gt;5,X221&gt;19,X221&lt;51),AND(Z221&gt;5,X221&gt;50)),"Complexo",""))),""))</f>
        <v/>
      </c>
      <c r="AD221" s="77" t="str">
        <f aca="false">IF(AB221="",AC221,IF(AC221="",AB221,""))</f>
        <v/>
      </c>
      <c r="AE221" s="78" t="n">
        <f aca="false">IF(AND(OR(W221="EE",W221="CE"),AD221="Simples"),3, IF(AND(OR(W221="EE",W221="CE"),AD221="Médio"),4, IF(AND(OR(W221="EE",W221="CE"),AD221="Complexo"),6, IF(AND(W221="SE",AD221="Simples"),4, IF(AND(W221="SE",AD221="Médio"),5, IF(AND(W221="SE",AD221="Complexo"),7,0))))))</f>
        <v>0</v>
      </c>
      <c r="AF221" s="78" t="n">
        <f aca="false">IF(AND(W221="ALI",AC221="Simples"),7, IF(AND(W221="ALI",AC221="Médio"),10, IF(AND(W221="ALI",AC221="Complexo"),15, IF(AND(W221="AIE",AC221="Simples"),5, IF(AND(W221="AIE",AC221="Médio"),7, IF(AND(W221="AIE",AC221="Complexo"),10,0))))))</f>
        <v>0</v>
      </c>
      <c r="AG221" s="81" t="n">
        <f aca="false">IF(T221="OK",Q221,( IF(U221&lt;&gt;"Manutenção em interface",IF(U221&lt;&gt;"Desenv., Manutenção e Publicação de Páginas Estáticas",(AE221+AF221)*V221,V221),V221)))</f>
        <v>0</v>
      </c>
      <c r="AH221" s="70"/>
      <c r="AJ221" s="70"/>
      <c r="AL221" s="70"/>
      <c r="AM221" s="70" t="str">
        <f aca="false">IF(AG221=0,"",IF(AG221=Q221,"OK","Divergente"))</f>
        <v/>
      </c>
    </row>
    <row r="222" s="79" customFormat="true" ht="14" hidden="false" customHeight="false" outlineLevel="0" collapsed="false">
      <c r="A222" s="67"/>
      <c r="B222" s="68"/>
      <c r="C222" s="69" t="n">
        <f aca="false">IF(B222&lt;&gt;"",VLOOKUP(B222,'Tipo Projeto'!$A$3:$B$35,2,0),0)</f>
        <v>0</v>
      </c>
      <c r="D222" s="70"/>
      <c r="E222" s="70"/>
      <c r="F222" s="71"/>
      <c r="G222" s="70"/>
      <c r="H222" s="72"/>
      <c r="I222" s="73"/>
      <c r="J222" s="74"/>
      <c r="K222" s="75"/>
      <c r="L222" s="76" t="str">
        <f aca="false">IF(G222="EE",IF(OR(AND(OR(J222=1,J222=0),H222&gt;0,H222&lt;5),AND(OR(J222=1,J222=0),H222&gt;4,H222&lt;16),AND(J222=2,H222&gt;0,H222&lt;5)),"Simples",IF(OR(AND(OR(J222=1,J222=0),H222&gt;15),AND(J222=2,H222&gt;4,H222&lt;16),AND(J222&gt;2,H222&gt;0,H222&lt;5)),"Médio",IF(OR(AND(J222=2,H222&gt;15),AND(J222&gt;2,H222&gt;4,H222&lt;16),AND(J222&gt;2,H222&gt;15)),"Complexo",""))), IF(OR(G222="CE",G222="SE"),IF(OR(AND(OR(J222=1,J222=0),H222&gt;0,H222&lt;6),AND(OR(J222=1,J222=0),H222&gt;5,H222&lt;20),AND(J222&gt;1,J222&lt;4,H222&gt;0,H222&lt;6)),"Simples",IF(OR(AND(OR(J222=1,J222=0),H222&gt;19),AND(J222&gt;1,J222&lt;4,H222&gt;5,H222&lt;20),AND(J222&gt;3,H222&gt;0,H222&lt;6)),"Médio",IF(OR(AND(J222&gt;1,J222&lt;4,H222&gt;19),AND(J222&gt;3,H222&gt;5,H222&lt;20),AND(J222&gt;3,H222&gt;19)),"Complexo",""))),""))</f>
        <v/>
      </c>
      <c r="M222" s="71" t="str">
        <f aca="false">IF(G222="ALI",IF(OR(AND(OR(J222=1,J222=0),H222&gt;0,H222&lt;20),AND(OR(J222=1,J222=0),H222&gt;19,H222&lt;51),AND(J222&gt;1,J222&lt;6,H222&gt;0,H222&lt;20)),"Simples",IF(OR(AND(OR(J222=1,J222=0),H222&gt;50),AND(J222&gt;1,J222&lt;6,H222&gt;19,H222&lt;51),AND(J222&gt;5,H222&gt;0,H222&lt;20)),"Médio",IF(OR(AND(J222&gt;1,J222&lt;6,H222&gt;50),AND(J222&gt;5,H222&gt;19,H222&lt;51),AND(J222&gt;5,H222&gt;50)),"Complexo",""))), IF(G222="AIE",IF(OR(AND(OR(J222=1, J222=0),H222&gt;0,H222&lt;20),AND(OR(J222=1, J222=0),H222&gt;19,H222&lt;51),AND(J222&gt;1,J222&lt;6,H222&gt;0,H222&lt;20)),"Simples",IF(OR(AND(OR(J222=1, J222=0),H222&gt;50),AND(J222&gt;1,J222&lt;6,H222&gt;19,H222&lt;51),AND(J222&gt;5,H222&gt;0,H222&lt;20)),"Médio",IF(OR(AND(J222&gt;1,J222&lt;6,H222&gt;50),AND(J222&gt;5,H222&gt;19,H222&lt;51),AND(J222&gt;5,H222&gt;50)),"Complexo",""))),""))</f>
        <v/>
      </c>
      <c r="N222" s="77" t="str">
        <f aca="false">IF(L222="",M222,IF(M222="",L222,""))</f>
        <v/>
      </c>
      <c r="O222" s="78" t="n">
        <f aca="false">IF(AND(OR(G222="EE",G222="CE"),N222="Simples"),3, IF(AND(OR(G222="EE",G222="CE"),N222="Médio"),4, IF(AND(OR(G222="EE",G222="CE"),N222="Complexo"),6, IF(AND(G222="SE",N222="Simples"),4, IF(AND(G222="SE",N222="Médio"),5, IF(AND(G222="SE",N222="Complexo"),7,0))))))</f>
        <v>0</v>
      </c>
      <c r="P222" s="78" t="n">
        <f aca="false">IF(AND(G222="ALI",M222="Simples"),7, IF(AND(G222="ALI",M222="Médio"),10, IF(AND(G222="ALI",M222="Complexo"),15, IF(AND(G222="AIE",M222="Simples"),5, IF(AND(G222="AIE",M222="Médio"),7, IF(AND(G222="AIE",M222="Complexo"),10,0))))))</f>
        <v>0</v>
      </c>
      <c r="Q222" s="77" t="n">
        <f aca="false">IF(B222&lt;&gt;"Manutenção em interface",IF(B222&lt;&gt;"Desenv., Manutenção e Publicação de Páginas Estáticas",(O222+P222)*C222,C222),C222)</f>
        <v>0</v>
      </c>
      <c r="R222" s="70"/>
      <c r="T222" s="80"/>
      <c r="U222" s="68"/>
      <c r="V222" s="69" t="n">
        <f aca="false">IF(U222&lt;&gt;"",VLOOKUP(U222,'Tipo Projeto'!$A$3:$B$35,2,0),0)</f>
        <v>0</v>
      </c>
      <c r="W222" s="70"/>
      <c r="X222" s="72"/>
      <c r="Y222" s="73"/>
      <c r="Z222" s="74"/>
      <c r="AA222" s="75"/>
      <c r="AB222" s="76" t="str">
        <f aca="false">IF(W222="EE",IF(OR(AND(OR(Z222=1,Z222=0),X222&gt;0,X222&lt;5),AND(OR(Z222=1,Z222=0),X222&gt;4,X222&lt;16),AND(Z222=2,X222&gt;0,X222&lt;5)),"Simples",IF(OR(AND(OR(Z222=1,Z222=0),X222&gt;15),AND(Z222=2,X222&gt;4,X222&lt;16),AND(Z222&gt;2,X222&gt;0,X222&lt;5)),"Médio",IF(OR(AND(Z222=2,X222&gt;15),AND(Z222&gt;2,X222&gt;4,X222&lt;16),AND(Z222&gt;2,X222&gt;15)),"Complexo",""))), IF(OR(W222="CE",W222="SE"),IF(OR(AND(OR(Z222=1,Z222=0),X222&gt;0,X222&lt;6),AND(OR(Z222=1,Z222=0),X222&gt;5,X222&lt;20),AND(Z222&gt;1,Z222&lt;4,X222&gt;0,X222&lt;6)),"Simples",IF(OR(AND(OR(Z222=1,Z222=0),X222&gt;19),AND(Z222&gt;1,Z222&lt;4,X222&gt;5,X222&lt;20),AND(Z222&gt;3,X222&gt;0,X222&lt;6)),"Médio",IF(OR(AND(Z222&gt;1,Z222&lt;4,X222&gt;19),AND(Z222&gt;3,X222&gt;5,X222&lt;20),AND(Z222&gt;3,X222&gt;19)),"Complexo",""))),""))</f>
        <v/>
      </c>
      <c r="AC222" s="71" t="str">
        <f aca="false">IF(W222="ALI",IF(OR(AND(OR(Z222=1,Z222=0),X222&gt;0,X222&lt;20),AND(OR(Z222=1,Z222=0),X222&gt;19,X222&lt;51),AND(Z222&gt;1,Z222&lt;6,X222&gt;0,X222&lt;20)),"Simples",IF(OR(AND(OR(Z222=1,Z222=0),X222&gt;50),AND(Z222&gt;1,Z222&lt;6,X222&gt;19,X222&lt;51),AND(Z222&gt;5,X222&gt;0,X222&lt;20)),"Médio",IF(OR(AND(Z222&gt;1,Z222&lt;6,X222&gt;50),AND(Z222&gt;5,X222&gt;19,X222&lt;51),AND(Z222&gt;5,X222&gt;50)),"Complexo",""))), IF(W222="AIE",IF(OR(AND(OR(Z222=1, Z222=0),X222&gt;0,X222&lt;20),AND(OR(Z222=1, Z222=0),X222&gt;19,X222&lt;51),AND(Z222&gt;1,Z222&lt;6,X222&gt;0,X222&lt;20)),"Simples",IF(OR(AND(OR(Z222=1, Z222=0),X222&gt;50),AND(Z222&gt;1,Z222&lt;6,X222&gt;19,X222&lt;51),AND(Z222&gt;5,X222&gt;0,X222&lt;20)),"Médio",IF(OR(AND(Z222&gt;1,Z222&lt;6,X222&gt;50),AND(Z222&gt;5,X222&gt;19,X222&lt;51),AND(Z222&gt;5,X222&gt;50)),"Complexo",""))),""))</f>
        <v/>
      </c>
      <c r="AD222" s="77" t="str">
        <f aca="false">IF(AB222="",AC222,IF(AC222="",AB222,""))</f>
        <v/>
      </c>
      <c r="AE222" s="78" t="n">
        <f aca="false">IF(AND(OR(W222="EE",W222="CE"),AD222="Simples"),3, IF(AND(OR(W222="EE",W222="CE"),AD222="Médio"),4, IF(AND(OR(W222="EE",W222="CE"),AD222="Complexo"),6, IF(AND(W222="SE",AD222="Simples"),4, IF(AND(W222="SE",AD222="Médio"),5, IF(AND(W222="SE",AD222="Complexo"),7,0))))))</f>
        <v>0</v>
      </c>
      <c r="AF222" s="78" t="n">
        <f aca="false">IF(AND(W222="ALI",AC222="Simples"),7, IF(AND(W222="ALI",AC222="Médio"),10, IF(AND(W222="ALI",AC222="Complexo"),15, IF(AND(W222="AIE",AC222="Simples"),5, IF(AND(W222="AIE",AC222="Médio"),7, IF(AND(W222="AIE",AC222="Complexo"),10,0))))))</f>
        <v>0</v>
      </c>
      <c r="AG222" s="81" t="n">
        <f aca="false">IF(T222="OK",Q222,( IF(U222&lt;&gt;"Manutenção em interface",IF(U222&lt;&gt;"Desenv., Manutenção e Publicação de Páginas Estáticas",(AE222+AF222)*V222,V222),V222)))</f>
        <v>0</v>
      </c>
      <c r="AH222" s="70"/>
      <c r="AJ222" s="70"/>
      <c r="AL222" s="70"/>
      <c r="AM222" s="70" t="str">
        <f aca="false">IF(AG222=0,"",IF(AG222=Q222,"OK","Divergente"))</f>
        <v/>
      </c>
    </row>
    <row r="223" s="79" customFormat="true" ht="14" hidden="false" customHeight="false" outlineLevel="0" collapsed="false">
      <c r="A223" s="67"/>
      <c r="B223" s="68"/>
      <c r="C223" s="69" t="n">
        <f aca="false">IF(B223&lt;&gt;"",VLOOKUP(B223,'Tipo Projeto'!$A$3:$B$35,2,0),0)</f>
        <v>0</v>
      </c>
      <c r="D223" s="70"/>
      <c r="E223" s="70"/>
      <c r="F223" s="71"/>
      <c r="G223" s="70"/>
      <c r="H223" s="72"/>
      <c r="I223" s="73"/>
      <c r="J223" s="74"/>
      <c r="K223" s="75"/>
      <c r="L223" s="76" t="str">
        <f aca="false">IF(G223="EE",IF(OR(AND(OR(J223=1,J223=0),H223&gt;0,H223&lt;5),AND(OR(J223=1,J223=0),H223&gt;4,H223&lt;16),AND(J223=2,H223&gt;0,H223&lt;5)),"Simples",IF(OR(AND(OR(J223=1,J223=0),H223&gt;15),AND(J223=2,H223&gt;4,H223&lt;16),AND(J223&gt;2,H223&gt;0,H223&lt;5)),"Médio",IF(OR(AND(J223=2,H223&gt;15),AND(J223&gt;2,H223&gt;4,H223&lt;16),AND(J223&gt;2,H223&gt;15)),"Complexo",""))), IF(OR(G223="CE",G223="SE"),IF(OR(AND(OR(J223=1,J223=0),H223&gt;0,H223&lt;6),AND(OR(J223=1,J223=0),H223&gt;5,H223&lt;20),AND(J223&gt;1,J223&lt;4,H223&gt;0,H223&lt;6)),"Simples",IF(OR(AND(OR(J223=1,J223=0),H223&gt;19),AND(J223&gt;1,J223&lt;4,H223&gt;5,H223&lt;20),AND(J223&gt;3,H223&gt;0,H223&lt;6)),"Médio",IF(OR(AND(J223&gt;1,J223&lt;4,H223&gt;19),AND(J223&gt;3,H223&gt;5,H223&lt;20),AND(J223&gt;3,H223&gt;19)),"Complexo",""))),""))</f>
        <v/>
      </c>
      <c r="M223" s="71" t="str">
        <f aca="false">IF(G223="ALI",IF(OR(AND(OR(J223=1,J223=0),H223&gt;0,H223&lt;20),AND(OR(J223=1,J223=0),H223&gt;19,H223&lt;51),AND(J223&gt;1,J223&lt;6,H223&gt;0,H223&lt;20)),"Simples",IF(OR(AND(OR(J223=1,J223=0),H223&gt;50),AND(J223&gt;1,J223&lt;6,H223&gt;19,H223&lt;51),AND(J223&gt;5,H223&gt;0,H223&lt;20)),"Médio",IF(OR(AND(J223&gt;1,J223&lt;6,H223&gt;50),AND(J223&gt;5,H223&gt;19,H223&lt;51),AND(J223&gt;5,H223&gt;50)),"Complexo",""))), IF(G223="AIE",IF(OR(AND(OR(J223=1, J223=0),H223&gt;0,H223&lt;20),AND(OR(J223=1, J223=0),H223&gt;19,H223&lt;51),AND(J223&gt;1,J223&lt;6,H223&gt;0,H223&lt;20)),"Simples",IF(OR(AND(OR(J223=1, J223=0),H223&gt;50),AND(J223&gt;1,J223&lt;6,H223&gt;19,H223&lt;51),AND(J223&gt;5,H223&gt;0,H223&lt;20)),"Médio",IF(OR(AND(J223&gt;1,J223&lt;6,H223&gt;50),AND(J223&gt;5,H223&gt;19,H223&lt;51),AND(J223&gt;5,H223&gt;50)),"Complexo",""))),""))</f>
        <v/>
      </c>
      <c r="N223" s="77" t="str">
        <f aca="false">IF(L223="",M223,IF(M223="",L223,""))</f>
        <v/>
      </c>
      <c r="O223" s="78" t="n">
        <f aca="false">IF(AND(OR(G223="EE",G223="CE"),N223="Simples"),3, IF(AND(OR(G223="EE",G223="CE"),N223="Médio"),4, IF(AND(OR(G223="EE",G223="CE"),N223="Complexo"),6, IF(AND(G223="SE",N223="Simples"),4, IF(AND(G223="SE",N223="Médio"),5, IF(AND(G223="SE",N223="Complexo"),7,0))))))</f>
        <v>0</v>
      </c>
      <c r="P223" s="78" t="n">
        <f aca="false">IF(AND(G223="ALI",M223="Simples"),7, IF(AND(G223="ALI",M223="Médio"),10, IF(AND(G223="ALI",M223="Complexo"),15, IF(AND(G223="AIE",M223="Simples"),5, IF(AND(G223="AIE",M223="Médio"),7, IF(AND(G223="AIE",M223="Complexo"),10,0))))))</f>
        <v>0</v>
      </c>
      <c r="Q223" s="77" t="n">
        <f aca="false">IF(B223&lt;&gt;"Manutenção em interface",IF(B223&lt;&gt;"Desenv., Manutenção e Publicação de Páginas Estáticas",(O223+P223)*C223,C223),C223)</f>
        <v>0</v>
      </c>
      <c r="R223" s="70"/>
      <c r="T223" s="80"/>
      <c r="U223" s="68"/>
      <c r="V223" s="69" t="n">
        <f aca="false">IF(U223&lt;&gt;"",VLOOKUP(U223,'Tipo Projeto'!$A$3:$B$35,2,0),0)</f>
        <v>0</v>
      </c>
      <c r="W223" s="70"/>
      <c r="X223" s="72"/>
      <c r="Y223" s="73"/>
      <c r="Z223" s="74"/>
      <c r="AA223" s="75"/>
      <c r="AB223" s="76" t="str">
        <f aca="false">IF(W223="EE",IF(OR(AND(OR(Z223=1,Z223=0),X223&gt;0,X223&lt;5),AND(OR(Z223=1,Z223=0),X223&gt;4,X223&lt;16),AND(Z223=2,X223&gt;0,X223&lt;5)),"Simples",IF(OR(AND(OR(Z223=1,Z223=0),X223&gt;15),AND(Z223=2,X223&gt;4,X223&lt;16),AND(Z223&gt;2,X223&gt;0,X223&lt;5)),"Médio",IF(OR(AND(Z223=2,X223&gt;15),AND(Z223&gt;2,X223&gt;4,X223&lt;16),AND(Z223&gt;2,X223&gt;15)),"Complexo",""))), IF(OR(W223="CE",W223="SE"),IF(OR(AND(OR(Z223=1,Z223=0),X223&gt;0,X223&lt;6),AND(OR(Z223=1,Z223=0),X223&gt;5,X223&lt;20),AND(Z223&gt;1,Z223&lt;4,X223&gt;0,X223&lt;6)),"Simples",IF(OR(AND(OR(Z223=1,Z223=0),X223&gt;19),AND(Z223&gt;1,Z223&lt;4,X223&gt;5,X223&lt;20),AND(Z223&gt;3,X223&gt;0,X223&lt;6)),"Médio",IF(OR(AND(Z223&gt;1,Z223&lt;4,X223&gt;19),AND(Z223&gt;3,X223&gt;5,X223&lt;20),AND(Z223&gt;3,X223&gt;19)),"Complexo",""))),""))</f>
        <v/>
      </c>
      <c r="AC223" s="71" t="str">
        <f aca="false">IF(W223="ALI",IF(OR(AND(OR(Z223=1,Z223=0),X223&gt;0,X223&lt;20),AND(OR(Z223=1,Z223=0),X223&gt;19,X223&lt;51),AND(Z223&gt;1,Z223&lt;6,X223&gt;0,X223&lt;20)),"Simples",IF(OR(AND(OR(Z223=1,Z223=0),X223&gt;50),AND(Z223&gt;1,Z223&lt;6,X223&gt;19,X223&lt;51),AND(Z223&gt;5,X223&gt;0,X223&lt;20)),"Médio",IF(OR(AND(Z223&gt;1,Z223&lt;6,X223&gt;50),AND(Z223&gt;5,X223&gt;19,X223&lt;51),AND(Z223&gt;5,X223&gt;50)),"Complexo",""))), IF(W223="AIE",IF(OR(AND(OR(Z223=1, Z223=0),X223&gt;0,X223&lt;20),AND(OR(Z223=1, Z223=0),X223&gt;19,X223&lt;51),AND(Z223&gt;1,Z223&lt;6,X223&gt;0,X223&lt;20)),"Simples",IF(OR(AND(OR(Z223=1, Z223=0),X223&gt;50),AND(Z223&gt;1,Z223&lt;6,X223&gt;19,X223&lt;51),AND(Z223&gt;5,X223&gt;0,X223&lt;20)),"Médio",IF(OR(AND(Z223&gt;1,Z223&lt;6,X223&gt;50),AND(Z223&gt;5,X223&gt;19,X223&lt;51),AND(Z223&gt;5,X223&gt;50)),"Complexo",""))),""))</f>
        <v/>
      </c>
      <c r="AD223" s="77" t="str">
        <f aca="false">IF(AB223="",AC223,IF(AC223="",AB223,""))</f>
        <v/>
      </c>
      <c r="AE223" s="78" t="n">
        <f aca="false">IF(AND(OR(W223="EE",W223="CE"),AD223="Simples"),3, IF(AND(OR(W223="EE",W223="CE"),AD223="Médio"),4, IF(AND(OR(W223="EE",W223="CE"),AD223="Complexo"),6, IF(AND(W223="SE",AD223="Simples"),4, IF(AND(W223="SE",AD223="Médio"),5, IF(AND(W223="SE",AD223="Complexo"),7,0))))))</f>
        <v>0</v>
      </c>
      <c r="AF223" s="78" t="n">
        <f aca="false">IF(AND(W223="ALI",AC223="Simples"),7, IF(AND(W223="ALI",AC223="Médio"),10, IF(AND(W223="ALI",AC223="Complexo"),15, IF(AND(W223="AIE",AC223="Simples"),5, IF(AND(W223="AIE",AC223="Médio"),7, IF(AND(W223="AIE",AC223="Complexo"),10,0))))))</f>
        <v>0</v>
      </c>
      <c r="AG223" s="81" t="n">
        <f aca="false">IF(T223="OK",Q223,( IF(U223&lt;&gt;"Manutenção em interface",IF(U223&lt;&gt;"Desenv., Manutenção e Publicação de Páginas Estáticas",(AE223+AF223)*V223,V223),V223)))</f>
        <v>0</v>
      </c>
      <c r="AH223" s="70"/>
      <c r="AJ223" s="70"/>
      <c r="AL223" s="70"/>
      <c r="AM223" s="70" t="str">
        <f aca="false">IF(AG223=0,"",IF(AG223=Q223,"OK","Divergente"))</f>
        <v/>
      </c>
    </row>
    <row r="224" s="79" customFormat="true" ht="14" hidden="false" customHeight="false" outlineLevel="0" collapsed="false">
      <c r="A224" s="67"/>
      <c r="B224" s="68"/>
      <c r="C224" s="69" t="n">
        <f aca="false">IF(B224&lt;&gt;"",VLOOKUP(B224,'Tipo Projeto'!$A$3:$B$35,2,0),0)</f>
        <v>0</v>
      </c>
      <c r="D224" s="70"/>
      <c r="E224" s="70"/>
      <c r="F224" s="71"/>
      <c r="G224" s="70"/>
      <c r="H224" s="72"/>
      <c r="I224" s="73"/>
      <c r="J224" s="74"/>
      <c r="K224" s="75"/>
      <c r="L224" s="76" t="str">
        <f aca="false">IF(G224="EE",IF(OR(AND(OR(J224=1,J224=0),H224&gt;0,H224&lt;5),AND(OR(J224=1,J224=0),H224&gt;4,H224&lt;16),AND(J224=2,H224&gt;0,H224&lt;5)),"Simples",IF(OR(AND(OR(J224=1,J224=0),H224&gt;15),AND(J224=2,H224&gt;4,H224&lt;16),AND(J224&gt;2,H224&gt;0,H224&lt;5)),"Médio",IF(OR(AND(J224=2,H224&gt;15),AND(J224&gt;2,H224&gt;4,H224&lt;16),AND(J224&gt;2,H224&gt;15)),"Complexo",""))), IF(OR(G224="CE",G224="SE"),IF(OR(AND(OR(J224=1,J224=0),H224&gt;0,H224&lt;6),AND(OR(J224=1,J224=0),H224&gt;5,H224&lt;20),AND(J224&gt;1,J224&lt;4,H224&gt;0,H224&lt;6)),"Simples",IF(OR(AND(OR(J224=1,J224=0),H224&gt;19),AND(J224&gt;1,J224&lt;4,H224&gt;5,H224&lt;20),AND(J224&gt;3,H224&gt;0,H224&lt;6)),"Médio",IF(OR(AND(J224&gt;1,J224&lt;4,H224&gt;19),AND(J224&gt;3,H224&gt;5,H224&lt;20),AND(J224&gt;3,H224&gt;19)),"Complexo",""))),""))</f>
        <v/>
      </c>
      <c r="M224" s="71" t="str">
        <f aca="false">IF(G224="ALI",IF(OR(AND(OR(J224=1,J224=0),H224&gt;0,H224&lt;20),AND(OR(J224=1,J224=0),H224&gt;19,H224&lt;51),AND(J224&gt;1,J224&lt;6,H224&gt;0,H224&lt;20)),"Simples",IF(OR(AND(OR(J224=1,J224=0),H224&gt;50),AND(J224&gt;1,J224&lt;6,H224&gt;19,H224&lt;51),AND(J224&gt;5,H224&gt;0,H224&lt;20)),"Médio",IF(OR(AND(J224&gt;1,J224&lt;6,H224&gt;50),AND(J224&gt;5,H224&gt;19,H224&lt;51),AND(J224&gt;5,H224&gt;50)),"Complexo",""))), IF(G224="AIE",IF(OR(AND(OR(J224=1, J224=0),H224&gt;0,H224&lt;20),AND(OR(J224=1, J224=0),H224&gt;19,H224&lt;51),AND(J224&gt;1,J224&lt;6,H224&gt;0,H224&lt;20)),"Simples",IF(OR(AND(OR(J224=1, J224=0),H224&gt;50),AND(J224&gt;1,J224&lt;6,H224&gt;19,H224&lt;51),AND(J224&gt;5,H224&gt;0,H224&lt;20)),"Médio",IF(OR(AND(J224&gt;1,J224&lt;6,H224&gt;50),AND(J224&gt;5,H224&gt;19,H224&lt;51),AND(J224&gt;5,H224&gt;50)),"Complexo",""))),""))</f>
        <v/>
      </c>
      <c r="N224" s="77" t="str">
        <f aca="false">IF(L224="",M224,IF(M224="",L224,""))</f>
        <v/>
      </c>
      <c r="O224" s="78" t="n">
        <f aca="false">IF(AND(OR(G224="EE",G224="CE"),N224="Simples"),3, IF(AND(OR(G224="EE",G224="CE"),N224="Médio"),4, IF(AND(OR(G224="EE",G224="CE"),N224="Complexo"),6, IF(AND(G224="SE",N224="Simples"),4, IF(AND(G224="SE",N224="Médio"),5, IF(AND(G224="SE",N224="Complexo"),7,0))))))</f>
        <v>0</v>
      </c>
      <c r="P224" s="78" t="n">
        <f aca="false">IF(AND(G224="ALI",M224="Simples"),7, IF(AND(G224="ALI",M224="Médio"),10, IF(AND(G224="ALI",M224="Complexo"),15, IF(AND(G224="AIE",M224="Simples"),5, IF(AND(G224="AIE",M224="Médio"),7, IF(AND(G224="AIE",M224="Complexo"),10,0))))))</f>
        <v>0</v>
      </c>
      <c r="Q224" s="77" t="n">
        <f aca="false">IF(B224&lt;&gt;"Manutenção em interface",IF(B224&lt;&gt;"Desenv., Manutenção e Publicação de Páginas Estáticas",(O224+P224)*C224,C224),C224)</f>
        <v>0</v>
      </c>
      <c r="R224" s="70"/>
      <c r="T224" s="80"/>
      <c r="U224" s="68"/>
      <c r="V224" s="69" t="n">
        <f aca="false">IF(U224&lt;&gt;"",VLOOKUP(U224,'Tipo Projeto'!$A$3:$B$35,2,0),0)</f>
        <v>0</v>
      </c>
      <c r="W224" s="70"/>
      <c r="X224" s="72"/>
      <c r="Y224" s="73"/>
      <c r="Z224" s="74"/>
      <c r="AA224" s="75"/>
      <c r="AB224" s="76" t="str">
        <f aca="false">IF(W224="EE",IF(OR(AND(OR(Z224=1,Z224=0),X224&gt;0,X224&lt;5),AND(OR(Z224=1,Z224=0),X224&gt;4,X224&lt;16),AND(Z224=2,X224&gt;0,X224&lt;5)),"Simples",IF(OR(AND(OR(Z224=1,Z224=0),X224&gt;15),AND(Z224=2,X224&gt;4,X224&lt;16),AND(Z224&gt;2,X224&gt;0,X224&lt;5)),"Médio",IF(OR(AND(Z224=2,X224&gt;15),AND(Z224&gt;2,X224&gt;4,X224&lt;16),AND(Z224&gt;2,X224&gt;15)),"Complexo",""))), IF(OR(W224="CE",W224="SE"),IF(OR(AND(OR(Z224=1,Z224=0),X224&gt;0,X224&lt;6),AND(OR(Z224=1,Z224=0),X224&gt;5,X224&lt;20),AND(Z224&gt;1,Z224&lt;4,X224&gt;0,X224&lt;6)),"Simples",IF(OR(AND(OR(Z224=1,Z224=0),X224&gt;19),AND(Z224&gt;1,Z224&lt;4,X224&gt;5,X224&lt;20),AND(Z224&gt;3,X224&gt;0,X224&lt;6)),"Médio",IF(OR(AND(Z224&gt;1,Z224&lt;4,X224&gt;19),AND(Z224&gt;3,X224&gt;5,X224&lt;20),AND(Z224&gt;3,X224&gt;19)),"Complexo",""))),""))</f>
        <v/>
      </c>
      <c r="AC224" s="71" t="str">
        <f aca="false">IF(W224="ALI",IF(OR(AND(OR(Z224=1,Z224=0),X224&gt;0,X224&lt;20),AND(OR(Z224=1,Z224=0),X224&gt;19,X224&lt;51),AND(Z224&gt;1,Z224&lt;6,X224&gt;0,X224&lt;20)),"Simples",IF(OR(AND(OR(Z224=1,Z224=0),X224&gt;50),AND(Z224&gt;1,Z224&lt;6,X224&gt;19,X224&lt;51),AND(Z224&gt;5,X224&gt;0,X224&lt;20)),"Médio",IF(OR(AND(Z224&gt;1,Z224&lt;6,X224&gt;50),AND(Z224&gt;5,X224&gt;19,X224&lt;51),AND(Z224&gt;5,X224&gt;50)),"Complexo",""))), IF(W224="AIE",IF(OR(AND(OR(Z224=1, Z224=0),X224&gt;0,X224&lt;20),AND(OR(Z224=1, Z224=0),X224&gt;19,X224&lt;51),AND(Z224&gt;1,Z224&lt;6,X224&gt;0,X224&lt;20)),"Simples",IF(OR(AND(OR(Z224=1, Z224=0),X224&gt;50),AND(Z224&gt;1,Z224&lt;6,X224&gt;19,X224&lt;51),AND(Z224&gt;5,X224&gt;0,X224&lt;20)),"Médio",IF(OR(AND(Z224&gt;1,Z224&lt;6,X224&gt;50),AND(Z224&gt;5,X224&gt;19,X224&lt;51),AND(Z224&gt;5,X224&gt;50)),"Complexo",""))),""))</f>
        <v/>
      </c>
      <c r="AD224" s="77" t="str">
        <f aca="false">IF(AB224="",AC224,IF(AC224="",AB224,""))</f>
        <v/>
      </c>
      <c r="AE224" s="78" t="n">
        <f aca="false">IF(AND(OR(W224="EE",W224="CE"),AD224="Simples"),3, IF(AND(OR(W224="EE",W224="CE"),AD224="Médio"),4, IF(AND(OR(W224="EE",W224="CE"),AD224="Complexo"),6, IF(AND(W224="SE",AD224="Simples"),4, IF(AND(W224="SE",AD224="Médio"),5, IF(AND(W224="SE",AD224="Complexo"),7,0))))))</f>
        <v>0</v>
      </c>
      <c r="AF224" s="78" t="n">
        <f aca="false">IF(AND(W224="ALI",AC224="Simples"),7, IF(AND(W224="ALI",AC224="Médio"),10, IF(AND(W224="ALI",AC224="Complexo"),15, IF(AND(W224="AIE",AC224="Simples"),5, IF(AND(W224="AIE",AC224="Médio"),7, IF(AND(W224="AIE",AC224="Complexo"),10,0))))))</f>
        <v>0</v>
      </c>
      <c r="AG224" s="81" t="n">
        <f aca="false">IF(T224="OK",Q224,( IF(U224&lt;&gt;"Manutenção em interface",IF(U224&lt;&gt;"Desenv., Manutenção e Publicação de Páginas Estáticas",(AE224+AF224)*V224,V224),V224)))</f>
        <v>0</v>
      </c>
      <c r="AH224" s="70"/>
      <c r="AJ224" s="70"/>
      <c r="AL224" s="70"/>
      <c r="AM224" s="70" t="str">
        <f aca="false">IF(AG224=0,"",IF(AG224=Q224,"OK","Divergente"))</f>
        <v/>
      </c>
    </row>
    <row r="225" s="79" customFormat="true" ht="14" hidden="false" customHeight="false" outlineLevel="0" collapsed="false">
      <c r="A225" s="67"/>
      <c r="B225" s="68"/>
      <c r="C225" s="69" t="n">
        <f aca="false">IF(B225&lt;&gt;"",VLOOKUP(B225,'Tipo Projeto'!$A$3:$B$35,2,0),0)</f>
        <v>0</v>
      </c>
      <c r="D225" s="70"/>
      <c r="E225" s="70"/>
      <c r="F225" s="71"/>
      <c r="G225" s="70"/>
      <c r="H225" s="72"/>
      <c r="I225" s="73"/>
      <c r="J225" s="74"/>
      <c r="K225" s="75"/>
      <c r="L225" s="76" t="str">
        <f aca="false">IF(G225="EE",IF(OR(AND(OR(J225=1,J225=0),H225&gt;0,H225&lt;5),AND(OR(J225=1,J225=0),H225&gt;4,H225&lt;16),AND(J225=2,H225&gt;0,H225&lt;5)),"Simples",IF(OR(AND(OR(J225=1,J225=0),H225&gt;15),AND(J225=2,H225&gt;4,H225&lt;16),AND(J225&gt;2,H225&gt;0,H225&lt;5)),"Médio",IF(OR(AND(J225=2,H225&gt;15),AND(J225&gt;2,H225&gt;4,H225&lt;16),AND(J225&gt;2,H225&gt;15)),"Complexo",""))), IF(OR(G225="CE",G225="SE"),IF(OR(AND(OR(J225=1,J225=0),H225&gt;0,H225&lt;6),AND(OR(J225=1,J225=0),H225&gt;5,H225&lt;20),AND(J225&gt;1,J225&lt;4,H225&gt;0,H225&lt;6)),"Simples",IF(OR(AND(OR(J225=1,J225=0),H225&gt;19),AND(J225&gt;1,J225&lt;4,H225&gt;5,H225&lt;20),AND(J225&gt;3,H225&gt;0,H225&lt;6)),"Médio",IF(OR(AND(J225&gt;1,J225&lt;4,H225&gt;19),AND(J225&gt;3,H225&gt;5,H225&lt;20),AND(J225&gt;3,H225&gt;19)),"Complexo",""))),""))</f>
        <v/>
      </c>
      <c r="M225" s="71" t="str">
        <f aca="false">IF(G225="ALI",IF(OR(AND(OR(J225=1,J225=0),H225&gt;0,H225&lt;20),AND(OR(J225=1,J225=0),H225&gt;19,H225&lt;51),AND(J225&gt;1,J225&lt;6,H225&gt;0,H225&lt;20)),"Simples",IF(OR(AND(OR(J225=1,J225=0),H225&gt;50),AND(J225&gt;1,J225&lt;6,H225&gt;19,H225&lt;51),AND(J225&gt;5,H225&gt;0,H225&lt;20)),"Médio",IF(OR(AND(J225&gt;1,J225&lt;6,H225&gt;50),AND(J225&gt;5,H225&gt;19,H225&lt;51),AND(J225&gt;5,H225&gt;50)),"Complexo",""))), IF(G225="AIE",IF(OR(AND(OR(J225=1, J225=0),H225&gt;0,H225&lt;20),AND(OR(J225=1, J225=0),H225&gt;19,H225&lt;51),AND(J225&gt;1,J225&lt;6,H225&gt;0,H225&lt;20)),"Simples",IF(OR(AND(OR(J225=1, J225=0),H225&gt;50),AND(J225&gt;1,J225&lt;6,H225&gt;19,H225&lt;51),AND(J225&gt;5,H225&gt;0,H225&lt;20)),"Médio",IF(OR(AND(J225&gt;1,J225&lt;6,H225&gt;50),AND(J225&gt;5,H225&gt;19,H225&lt;51),AND(J225&gt;5,H225&gt;50)),"Complexo",""))),""))</f>
        <v/>
      </c>
      <c r="N225" s="77" t="str">
        <f aca="false">IF(L225="",M225,IF(M225="",L225,""))</f>
        <v/>
      </c>
      <c r="O225" s="78" t="n">
        <f aca="false">IF(AND(OR(G225="EE",G225="CE"),N225="Simples"),3, IF(AND(OR(G225="EE",G225="CE"),N225="Médio"),4, IF(AND(OR(G225="EE",G225="CE"),N225="Complexo"),6, IF(AND(G225="SE",N225="Simples"),4, IF(AND(G225="SE",N225="Médio"),5, IF(AND(G225="SE",N225="Complexo"),7,0))))))</f>
        <v>0</v>
      </c>
      <c r="P225" s="78" t="n">
        <f aca="false">IF(AND(G225="ALI",M225="Simples"),7, IF(AND(G225="ALI",M225="Médio"),10, IF(AND(G225="ALI",M225="Complexo"),15, IF(AND(G225="AIE",M225="Simples"),5, IF(AND(G225="AIE",M225="Médio"),7, IF(AND(G225="AIE",M225="Complexo"),10,0))))))</f>
        <v>0</v>
      </c>
      <c r="Q225" s="77" t="n">
        <f aca="false">IF(B225&lt;&gt;"Manutenção em interface",IF(B225&lt;&gt;"Desenv., Manutenção e Publicação de Páginas Estáticas",(O225+P225)*C225,C225),C225)</f>
        <v>0</v>
      </c>
      <c r="R225" s="70"/>
      <c r="T225" s="80"/>
      <c r="U225" s="68"/>
      <c r="V225" s="69" t="n">
        <f aca="false">IF(U225&lt;&gt;"",VLOOKUP(U225,'Tipo Projeto'!$A$3:$B$35,2,0),0)</f>
        <v>0</v>
      </c>
      <c r="W225" s="70"/>
      <c r="X225" s="72"/>
      <c r="Y225" s="73"/>
      <c r="Z225" s="74"/>
      <c r="AA225" s="75"/>
      <c r="AB225" s="76" t="str">
        <f aca="false">IF(W225="EE",IF(OR(AND(OR(Z225=1,Z225=0),X225&gt;0,X225&lt;5),AND(OR(Z225=1,Z225=0),X225&gt;4,X225&lt;16),AND(Z225=2,X225&gt;0,X225&lt;5)),"Simples",IF(OR(AND(OR(Z225=1,Z225=0),X225&gt;15),AND(Z225=2,X225&gt;4,X225&lt;16),AND(Z225&gt;2,X225&gt;0,X225&lt;5)),"Médio",IF(OR(AND(Z225=2,X225&gt;15),AND(Z225&gt;2,X225&gt;4,X225&lt;16),AND(Z225&gt;2,X225&gt;15)),"Complexo",""))), IF(OR(W225="CE",W225="SE"),IF(OR(AND(OR(Z225=1,Z225=0),X225&gt;0,X225&lt;6),AND(OR(Z225=1,Z225=0),X225&gt;5,X225&lt;20),AND(Z225&gt;1,Z225&lt;4,X225&gt;0,X225&lt;6)),"Simples",IF(OR(AND(OR(Z225=1,Z225=0),X225&gt;19),AND(Z225&gt;1,Z225&lt;4,X225&gt;5,X225&lt;20),AND(Z225&gt;3,X225&gt;0,X225&lt;6)),"Médio",IF(OR(AND(Z225&gt;1,Z225&lt;4,X225&gt;19),AND(Z225&gt;3,X225&gt;5,X225&lt;20),AND(Z225&gt;3,X225&gt;19)),"Complexo",""))),""))</f>
        <v/>
      </c>
      <c r="AC225" s="71" t="str">
        <f aca="false">IF(W225="ALI",IF(OR(AND(OR(Z225=1,Z225=0),X225&gt;0,X225&lt;20),AND(OR(Z225=1,Z225=0),X225&gt;19,X225&lt;51),AND(Z225&gt;1,Z225&lt;6,X225&gt;0,X225&lt;20)),"Simples",IF(OR(AND(OR(Z225=1,Z225=0),X225&gt;50),AND(Z225&gt;1,Z225&lt;6,X225&gt;19,X225&lt;51),AND(Z225&gt;5,X225&gt;0,X225&lt;20)),"Médio",IF(OR(AND(Z225&gt;1,Z225&lt;6,X225&gt;50),AND(Z225&gt;5,X225&gt;19,X225&lt;51),AND(Z225&gt;5,X225&gt;50)),"Complexo",""))), IF(W225="AIE",IF(OR(AND(OR(Z225=1, Z225=0),X225&gt;0,X225&lt;20),AND(OR(Z225=1, Z225=0),X225&gt;19,X225&lt;51),AND(Z225&gt;1,Z225&lt;6,X225&gt;0,X225&lt;20)),"Simples",IF(OR(AND(OR(Z225=1, Z225=0),X225&gt;50),AND(Z225&gt;1,Z225&lt;6,X225&gt;19,X225&lt;51),AND(Z225&gt;5,X225&gt;0,X225&lt;20)),"Médio",IF(OR(AND(Z225&gt;1,Z225&lt;6,X225&gt;50),AND(Z225&gt;5,X225&gt;19,X225&lt;51),AND(Z225&gt;5,X225&gt;50)),"Complexo",""))),""))</f>
        <v/>
      </c>
      <c r="AD225" s="77" t="str">
        <f aca="false">IF(AB225="",AC225,IF(AC225="",AB225,""))</f>
        <v/>
      </c>
      <c r="AE225" s="78" t="n">
        <f aca="false">IF(AND(OR(W225="EE",W225="CE"),AD225="Simples"),3, IF(AND(OR(W225="EE",W225="CE"),AD225="Médio"),4, IF(AND(OR(W225="EE",W225="CE"),AD225="Complexo"),6, IF(AND(W225="SE",AD225="Simples"),4, IF(AND(W225="SE",AD225="Médio"),5, IF(AND(W225="SE",AD225="Complexo"),7,0))))))</f>
        <v>0</v>
      </c>
      <c r="AF225" s="78" t="n">
        <f aca="false">IF(AND(W225="ALI",AC225="Simples"),7, IF(AND(W225="ALI",AC225="Médio"),10, IF(AND(W225="ALI",AC225="Complexo"),15, IF(AND(W225="AIE",AC225="Simples"),5, IF(AND(W225="AIE",AC225="Médio"),7, IF(AND(W225="AIE",AC225="Complexo"),10,0))))))</f>
        <v>0</v>
      </c>
      <c r="AG225" s="81" t="n">
        <f aca="false">IF(T225="OK",Q225,( IF(U225&lt;&gt;"Manutenção em interface",IF(U225&lt;&gt;"Desenv., Manutenção e Publicação de Páginas Estáticas",(AE225+AF225)*V225,V225),V225)))</f>
        <v>0</v>
      </c>
      <c r="AH225" s="70"/>
      <c r="AJ225" s="70"/>
      <c r="AL225" s="70"/>
      <c r="AM225" s="70" t="str">
        <f aca="false">IF(AG225=0,"",IF(AG225=Q225,"OK","Divergente"))</f>
        <v/>
      </c>
    </row>
    <row r="226" s="79" customFormat="true" ht="14" hidden="false" customHeight="false" outlineLevel="0" collapsed="false">
      <c r="A226" s="67"/>
      <c r="B226" s="68"/>
      <c r="C226" s="69" t="n">
        <f aca="false">IF(B226&lt;&gt;"",VLOOKUP(B226,'Tipo Projeto'!$A$3:$B$35,2,0),0)</f>
        <v>0</v>
      </c>
      <c r="D226" s="70"/>
      <c r="E226" s="70"/>
      <c r="F226" s="71"/>
      <c r="G226" s="70"/>
      <c r="H226" s="72"/>
      <c r="I226" s="73"/>
      <c r="J226" s="74"/>
      <c r="K226" s="75"/>
      <c r="L226" s="76" t="str">
        <f aca="false">IF(G226="EE",IF(OR(AND(OR(J226=1,J226=0),H226&gt;0,H226&lt;5),AND(OR(J226=1,J226=0),H226&gt;4,H226&lt;16),AND(J226=2,H226&gt;0,H226&lt;5)),"Simples",IF(OR(AND(OR(J226=1,J226=0),H226&gt;15),AND(J226=2,H226&gt;4,H226&lt;16),AND(J226&gt;2,H226&gt;0,H226&lt;5)),"Médio",IF(OR(AND(J226=2,H226&gt;15),AND(J226&gt;2,H226&gt;4,H226&lt;16),AND(J226&gt;2,H226&gt;15)),"Complexo",""))), IF(OR(G226="CE",G226="SE"),IF(OR(AND(OR(J226=1,J226=0),H226&gt;0,H226&lt;6),AND(OR(J226=1,J226=0),H226&gt;5,H226&lt;20),AND(J226&gt;1,J226&lt;4,H226&gt;0,H226&lt;6)),"Simples",IF(OR(AND(OR(J226=1,J226=0),H226&gt;19),AND(J226&gt;1,J226&lt;4,H226&gt;5,H226&lt;20),AND(J226&gt;3,H226&gt;0,H226&lt;6)),"Médio",IF(OR(AND(J226&gt;1,J226&lt;4,H226&gt;19),AND(J226&gt;3,H226&gt;5,H226&lt;20),AND(J226&gt;3,H226&gt;19)),"Complexo",""))),""))</f>
        <v/>
      </c>
      <c r="M226" s="71" t="str">
        <f aca="false">IF(G226="ALI",IF(OR(AND(OR(J226=1,J226=0),H226&gt;0,H226&lt;20),AND(OR(J226=1,J226=0),H226&gt;19,H226&lt;51),AND(J226&gt;1,J226&lt;6,H226&gt;0,H226&lt;20)),"Simples",IF(OR(AND(OR(J226=1,J226=0),H226&gt;50),AND(J226&gt;1,J226&lt;6,H226&gt;19,H226&lt;51),AND(J226&gt;5,H226&gt;0,H226&lt;20)),"Médio",IF(OR(AND(J226&gt;1,J226&lt;6,H226&gt;50),AND(J226&gt;5,H226&gt;19,H226&lt;51),AND(J226&gt;5,H226&gt;50)),"Complexo",""))), IF(G226="AIE",IF(OR(AND(OR(J226=1, J226=0),H226&gt;0,H226&lt;20),AND(OR(J226=1, J226=0),H226&gt;19,H226&lt;51),AND(J226&gt;1,J226&lt;6,H226&gt;0,H226&lt;20)),"Simples",IF(OR(AND(OR(J226=1, J226=0),H226&gt;50),AND(J226&gt;1,J226&lt;6,H226&gt;19,H226&lt;51),AND(J226&gt;5,H226&gt;0,H226&lt;20)),"Médio",IF(OR(AND(J226&gt;1,J226&lt;6,H226&gt;50),AND(J226&gt;5,H226&gt;19,H226&lt;51),AND(J226&gt;5,H226&gt;50)),"Complexo",""))),""))</f>
        <v/>
      </c>
      <c r="N226" s="77" t="str">
        <f aca="false">IF(L226="",M226,IF(M226="",L226,""))</f>
        <v/>
      </c>
      <c r="O226" s="78" t="n">
        <f aca="false">IF(AND(OR(G226="EE",G226="CE"),N226="Simples"),3, IF(AND(OR(G226="EE",G226="CE"),N226="Médio"),4, IF(AND(OR(G226="EE",G226="CE"),N226="Complexo"),6, IF(AND(G226="SE",N226="Simples"),4, IF(AND(G226="SE",N226="Médio"),5, IF(AND(G226="SE",N226="Complexo"),7,0))))))</f>
        <v>0</v>
      </c>
      <c r="P226" s="78" t="n">
        <f aca="false">IF(AND(G226="ALI",M226="Simples"),7, IF(AND(G226="ALI",M226="Médio"),10, IF(AND(G226="ALI",M226="Complexo"),15, IF(AND(G226="AIE",M226="Simples"),5, IF(AND(G226="AIE",M226="Médio"),7, IF(AND(G226="AIE",M226="Complexo"),10,0))))))</f>
        <v>0</v>
      </c>
      <c r="Q226" s="77" t="n">
        <f aca="false">IF(B226&lt;&gt;"Manutenção em interface",IF(B226&lt;&gt;"Desenv., Manutenção e Publicação de Páginas Estáticas",(O226+P226)*C226,C226),C226)</f>
        <v>0</v>
      </c>
      <c r="R226" s="70"/>
      <c r="T226" s="80"/>
      <c r="U226" s="68"/>
      <c r="V226" s="69" t="n">
        <f aca="false">IF(U226&lt;&gt;"",VLOOKUP(U226,'Tipo Projeto'!$A$3:$B$35,2,0),0)</f>
        <v>0</v>
      </c>
      <c r="W226" s="70"/>
      <c r="X226" s="72"/>
      <c r="Y226" s="73"/>
      <c r="Z226" s="74"/>
      <c r="AA226" s="75"/>
      <c r="AB226" s="76" t="str">
        <f aca="false">IF(W226="EE",IF(OR(AND(OR(Z226=1,Z226=0),X226&gt;0,X226&lt;5),AND(OR(Z226=1,Z226=0),X226&gt;4,X226&lt;16),AND(Z226=2,X226&gt;0,X226&lt;5)),"Simples",IF(OR(AND(OR(Z226=1,Z226=0),X226&gt;15),AND(Z226=2,X226&gt;4,X226&lt;16),AND(Z226&gt;2,X226&gt;0,X226&lt;5)),"Médio",IF(OR(AND(Z226=2,X226&gt;15),AND(Z226&gt;2,X226&gt;4,X226&lt;16),AND(Z226&gt;2,X226&gt;15)),"Complexo",""))), IF(OR(W226="CE",W226="SE"),IF(OR(AND(OR(Z226=1,Z226=0),X226&gt;0,X226&lt;6),AND(OR(Z226=1,Z226=0),X226&gt;5,X226&lt;20),AND(Z226&gt;1,Z226&lt;4,X226&gt;0,X226&lt;6)),"Simples",IF(OR(AND(OR(Z226=1,Z226=0),X226&gt;19),AND(Z226&gt;1,Z226&lt;4,X226&gt;5,X226&lt;20),AND(Z226&gt;3,X226&gt;0,X226&lt;6)),"Médio",IF(OR(AND(Z226&gt;1,Z226&lt;4,X226&gt;19),AND(Z226&gt;3,X226&gt;5,X226&lt;20),AND(Z226&gt;3,X226&gt;19)),"Complexo",""))),""))</f>
        <v/>
      </c>
      <c r="AC226" s="71" t="str">
        <f aca="false">IF(W226="ALI",IF(OR(AND(OR(Z226=1,Z226=0),X226&gt;0,X226&lt;20),AND(OR(Z226=1,Z226=0),X226&gt;19,X226&lt;51),AND(Z226&gt;1,Z226&lt;6,X226&gt;0,X226&lt;20)),"Simples",IF(OR(AND(OR(Z226=1,Z226=0),X226&gt;50),AND(Z226&gt;1,Z226&lt;6,X226&gt;19,X226&lt;51),AND(Z226&gt;5,X226&gt;0,X226&lt;20)),"Médio",IF(OR(AND(Z226&gt;1,Z226&lt;6,X226&gt;50),AND(Z226&gt;5,X226&gt;19,X226&lt;51),AND(Z226&gt;5,X226&gt;50)),"Complexo",""))), IF(W226="AIE",IF(OR(AND(OR(Z226=1, Z226=0),X226&gt;0,X226&lt;20),AND(OR(Z226=1, Z226=0),X226&gt;19,X226&lt;51),AND(Z226&gt;1,Z226&lt;6,X226&gt;0,X226&lt;20)),"Simples",IF(OR(AND(OR(Z226=1, Z226=0),X226&gt;50),AND(Z226&gt;1,Z226&lt;6,X226&gt;19,X226&lt;51),AND(Z226&gt;5,X226&gt;0,X226&lt;20)),"Médio",IF(OR(AND(Z226&gt;1,Z226&lt;6,X226&gt;50),AND(Z226&gt;5,X226&gt;19,X226&lt;51),AND(Z226&gt;5,X226&gt;50)),"Complexo",""))),""))</f>
        <v/>
      </c>
      <c r="AD226" s="77" t="str">
        <f aca="false">IF(AB226="",AC226,IF(AC226="",AB226,""))</f>
        <v/>
      </c>
      <c r="AE226" s="78" t="n">
        <f aca="false">IF(AND(OR(W226="EE",W226="CE"),AD226="Simples"),3, IF(AND(OR(W226="EE",W226="CE"),AD226="Médio"),4, IF(AND(OR(W226="EE",W226="CE"),AD226="Complexo"),6, IF(AND(W226="SE",AD226="Simples"),4, IF(AND(W226="SE",AD226="Médio"),5, IF(AND(W226="SE",AD226="Complexo"),7,0))))))</f>
        <v>0</v>
      </c>
      <c r="AF226" s="78" t="n">
        <f aca="false">IF(AND(W226="ALI",AC226="Simples"),7, IF(AND(W226="ALI",AC226="Médio"),10, IF(AND(W226="ALI",AC226="Complexo"),15, IF(AND(W226="AIE",AC226="Simples"),5, IF(AND(W226="AIE",AC226="Médio"),7, IF(AND(W226="AIE",AC226="Complexo"),10,0))))))</f>
        <v>0</v>
      </c>
      <c r="AG226" s="81" t="n">
        <f aca="false">IF(T226="OK",Q226,( IF(U226&lt;&gt;"Manutenção em interface",IF(U226&lt;&gt;"Desenv., Manutenção e Publicação de Páginas Estáticas",(AE226+AF226)*V226,V226),V226)))</f>
        <v>0</v>
      </c>
      <c r="AH226" s="70"/>
      <c r="AJ226" s="70"/>
      <c r="AL226" s="70"/>
      <c r="AM226" s="70" t="str">
        <f aca="false">IF(AG226=0,"",IF(AG226=Q226,"OK","Divergente"))</f>
        <v/>
      </c>
    </row>
    <row r="227" s="79" customFormat="true" ht="14" hidden="false" customHeight="false" outlineLevel="0" collapsed="false">
      <c r="A227" s="67"/>
      <c r="B227" s="68"/>
      <c r="C227" s="69" t="n">
        <f aca="false">IF(B227&lt;&gt;"",VLOOKUP(B227,'Tipo Projeto'!$A$3:$B$35,2,0),0)</f>
        <v>0</v>
      </c>
      <c r="D227" s="70"/>
      <c r="E227" s="70"/>
      <c r="F227" s="71"/>
      <c r="G227" s="70"/>
      <c r="H227" s="72"/>
      <c r="I227" s="73"/>
      <c r="J227" s="74"/>
      <c r="K227" s="75"/>
      <c r="L227" s="76" t="str">
        <f aca="false">IF(G227="EE",IF(OR(AND(OR(J227=1,J227=0),H227&gt;0,H227&lt;5),AND(OR(J227=1,J227=0),H227&gt;4,H227&lt;16),AND(J227=2,H227&gt;0,H227&lt;5)),"Simples",IF(OR(AND(OR(J227=1,J227=0),H227&gt;15),AND(J227=2,H227&gt;4,H227&lt;16),AND(J227&gt;2,H227&gt;0,H227&lt;5)),"Médio",IF(OR(AND(J227=2,H227&gt;15),AND(J227&gt;2,H227&gt;4,H227&lt;16),AND(J227&gt;2,H227&gt;15)),"Complexo",""))), IF(OR(G227="CE",G227="SE"),IF(OR(AND(OR(J227=1,J227=0),H227&gt;0,H227&lt;6),AND(OR(J227=1,J227=0),H227&gt;5,H227&lt;20),AND(J227&gt;1,J227&lt;4,H227&gt;0,H227&lt;6)),"Simples",IF(OR(AND(OR(J227=1,J227=0),H227&gt;19),AND(J227&gt;1,J227&lt;4,H227&gt;5,H227&lt;20),AND(J227&gt;3,H227&gt;0,H227&lt;6)),"Médio",IF(OR(AND(J227&gt;1,J227&lt;4,H227&gt;19),AND(J227&gt;3,H227&gt;5,H227&lt;20),AND(J227&gt;3,H227&gt;19)),"Complexo",""))),""))</f>
        <v/>
      </c>
      <c r="M227" s="71" t="str">
        <f aca="false">IF(G227="ALI",IF(OR(AND(OR(J227=1,J227=0),H227&gt;0,H227&lt;20),AND(OR(J227=1,J227=0),H227&gt;19,H227&lt;51),AND(J227&gt;1,J227&lt;6,H227&gt;0,H227&lt;20)),"Simples",IF(OR(AND(OR(J227=1,J227=0),H227&gt;50),AND(J227&gt;1,J227&lt;6,H227&gt;19,H227&lt;51),AND(J227&gt;5,H227&gt;0,H227&lt;20)),"Médio",IF(OR(AND(J227&gt;1,J227&lt;6,H227&gt;50),AND(J227&gt;5,H227&gt;19,H227&lt;51),AND(J227&gt;5,H227&gt;50)),"Complexo",""))), IF(G227="AIE",IF(OR(AND(OR(J227=1, J227=0),H227&gt;0,H227&lt;20),AND(OR(J227=1, J227=0),H227&gt;19,H227&lt;51),AND(J227&gt;1,J227&lt;6,H227&gt;0,H227&lt;20)),"Simples",IF(OR(AND(OR(J227=1, J227=0),H227&gt;50),AND(J227&gt;1,J227&lt;6,H227&gt;19,H227&lt;51),AND(J227&gt;5,H227&gt;0,H227&lt;20)),"Médio",IF(OR(AND(J227&gt;1,J227&lt;6,H227&gt;50),AND(J227&gt;5,H227&gt;19,H227&lt;51),AND(J227&gt;5,H227&gt;50)),"Complexo",""))),""))</f>
        <v/>
      </c>
      <c r="N227" s="77" t="str">
        <f aca="false">IF(L227="",M227,IF(M227="",L227,""))</f>
        <v/>
      </c>
      <c r="O227" s="78" t="n">
        <f aca="false">IF(AND(OR(G227="EE",G227="CE"),N227="Simples"),3, IF(AND(OR(G227="EE",G227="CE"),N227="Médio"),4, IF(AND(OR(G227="EE",G227="CE"),N227="Complexo"),6, IF(AND(G227="SE",N227="Simples"),4, IF(AND(G227="SE",N227="Médio"),5, IF(AND(G227="SE",N227="Complexo"),7,0))))))</f>
        <v>0</v>
      </c>
      <c r="P227" s="78" t="n">
        <f aca="false">IF(AND(G227="ALI",M227="Simples"),7, IF(AND(G227="ALI",M227="Médio"),10, IF(AND(G227="ALI",M227="Complexo"),15, IF(AND(G227="AIE",M227="Simples"),5, IF(AND(G227="AIE",M227="Médio"),7, IF(AND(G227="AIE",M227="Complexo"),10,0))))))</f>
        <v>0</v>
      </c>
      <c r="Q227" s="77" t="n">
        <f aca="false">IF(B227&lt;&gt;"Manutenção em interface",IF(B227&lt;&gt;"Desenv., Manutenção e Publicação de Páginas Estáticas",(O227+P227)*C227,C227),C227)</f>
        <v>0</v>
      </c>
      <c r="R227" s="70"/>
      <c r="T227" s="80"/>
      <c r="U227" s="68"/>
      <c r="V227" s="69" t="n">
        <f aca="false">IF(U227&lt;&gt;"",VLOOKUP(U227,'Tipo Projeto'!$A$3:$B$35,2,0),0)</f>
        <v>0</v>
      </c>
      <c r="W227" s="70"/>
      <c r="X227" s="72"/>
      <c r="Y227" s="73"/>
      <c r="Z227" s="74"/>
      <c r="AA227" s="75"/>
      <c r="AB227" s="76" t="str">
        <f aca="false">IF(W227="EE",IF(OR(AND(OR(Z227=1,Z227=0),X227&gt;0,X227&lt;5),AND(OR(Z227=1,Z227=0),X227&gt;4,X227&lt;16),AND(Z227=2,X227&gt;0,X227&lt;5)),"Simples",IF(OR(AND(OR(Z227=1,Z227=0),X227&gt;15),AND(Z227=2,X227&gt;4,X227&lt;16),AND(Z227&gt;2,X227&gt;0,X227&lt;5)),"Médio",IF(OR(AND(Z227=2,X227&gt;15),AND(Z227&gt;2,X227&gt;4,X227&lt;16),AND(Z227&gt;2,X227&gt;15)),"Complexo",""))), IF(OR(W227="CE",W227="SE"),IF(OR(AND(OR(Z227=1,Z227=0),X227&gt;0,X227&lt;6),AND(OR(Z227=1,Z227=0),X227&gt;5,X227&lt;20),AND(Z227&gt;1,Z227&lt;4,X227&gt;0,X227&lt;6)),"Simples",IF(OR(AND(OR(Z227=1,Z227=0),X227&gt;19),AND(Z227&gt;1,Z227&lt;4,X227&gt;5,X227&lt;20),AND(Z227&gt;3,X227&gt;0,X227&lt;6)),"Médio",IF(OR(AND(Z227&gt;1,Z227&lt;4,X227&gt;19),AND(Z227&gt;3,X227&gt;5,X227&lt;20),AND(Z227&gt;3,X227&gt;19)),"Complexo",""))),""))</f>
        <v/>
      </c>
      <c r="AC227" s="71" t="str">
        <f aca="false">IF(W227="ALI",IF(OR(AND(OR(Z227=1,Z227=0),X227&gt;0,X227&lt;20),AND(OR(Z227=1,Z227=0),X227&gt;19,X227&lt;51),AND(Z227&gt;1,Z227&lt;6,X227&gt;0,X227&lt;20)),"Simples",IF(OR(AND(OR(Z227=1,Z227=0),X227&gt;50),AND(Z227&gt;1,Z227&lt;6,X227&gt;19,X227&lt;51),AND(Z227&gt;5,X227&gt;0,X227&lt;20)),"Médio",IF(OR(AND(Z227&gt;1,Z227&lt;6,X227&gt;50),AND(Z227&gt;5,X227&gt;19,X227&lt;51),AND(Z227&gt;5,X227&gt;50)),"Complexo",""))), IF(W227="AIE",IF(OR(AND(OR(Z227=1, Z227=0),X227&gt;0,X227&lt;20),AND(OR(Z227=1, Z227=0),X227&gt;19,X227&lt;51),AND(Z227&gt;1,Z227&lt;6,X227&gt;0,X227&lt;20)),"Simples",IF(OR(AND(OR(Z227=1, Z227=0),X227&gt;50),AND(Z227&gt;1,Z227&lt;6,X227&gt;19,X227&lt;51),AND(Z227&gt;5,X227&gt;0,X227&lt;20)),"Médio",IF(OR(AND(Z227&gt;1,Z227&lt;6,X227&gt;50),AND(Z227&gt;5,X227&gt;19,X227&lt;51),AND(Z227&gt;5,X227&gt;50)),"Complexo",""))),""))</f>
        <v/>
      </c>
      <c r="AD227" s="77" t="str">
        <f aca="false">IF(AB227="",AC227,IF(AC227="",AB227,""))</f>
        <v/>
      </c>
      <c r="AE227" s="78" t="n">
        <f aca="false">IF(AND(OR(W227="EE",W227="CE"),AD227="Simples"),3, IF(AND(OR(W227="EE",W227="CE"),AD227="Médio"),4, IF(AND(OR(W227="EE",W227="CE"),AD227="Complexo"),6, IF(AND(W227="SE",AD227="Simples"),4, IF(AND(W227="SE",AD227="Médio"),5, IF(AND(W227="SE",AD227="Complexo"),7,0))))))</f>
        <v>0</v>
      </c>
      <c r="AF227" s="78" t="n">
        <f aca="false">IF(AND(W227="ALI",AC227="Simples"),7, IF(AND(W227="ALI",AC227="Médio"),10, IF(AND(W227="ALI",AC227="Complexo"),15, IF(AND(W227="AIE",AC227="Simples"),5, IF(AND(W227="AIE",AC227="Médio"),7, IF(AND(W227="AIE",AC227="Complexo"),10,0))))))</f>
        <v>0</v>
      </c>
      <c r="AG227" s="81" t="n">
        <f aca="false">IF(T227="OK",Q227,( IF(U227&lt;&gt;"Manutenção em interface",IF(U227&lt;&gt;"Desenv., Manutenção e Publicação de Páginas Estáticas",(AE227+AF227)*V227,V227),V227)))</f>
        <v>0</v>
      </c>
      <c r="AH227" s="70"/>
      <c r="AJ227" s="70"/>
      <c r="AL227" s="70"/>
      <c r="AM227" s="70" t="str">
        <f aca="false">IF(AG227=0,"",IF(AG227=Q227,"OK","Divergente"))</f>
        <v/>
      </c>
    </row>
    <row r="228" s="79" customFormat="true" ht="14" hidden="false" customHeight="false" outlineLevel="0" collapsed="false">
      <c r="A228" s="67"/>
      <c r="B228" s="68"/>
      <c r="C228" s="69" t="n">
        <f aca="false">IF(B228&lt;&gt;"",VLOOKUP(B228,'Tipo Projeto'!$A$3:$B$35,2,0),0)</f>
        <v>0</v>
      </c>
      <c r="D228" s="70"/>
      <c r="E228" s="70"/>
      <c r="F228" s="71"/>
      <c r="G228" s="70"/>
      <c r="H228" s="72"/>
      <c r="I228" s="73"/>
      <c r="J228" s="74"/>
      <c r="K228" s="75"/>
      <c r="L228" s="76" t="str">
        <f aca="false">IF(G228="EE",IF(OR(AND(OR(J228=1,J228=0),H228&gt;0,H228&lt;5),AND(OR(J228=1,J228=0),H228&gt;4,H228&lt;16),AND(J228=2,H228&gt;0,H228&lt;5)),"Simples",IF(OR(AND(OR(J228=1,J228=0),H228&gt;15),AND(J228=2,H228&gt;4,H228&lt;16),AND(J228&gt;2,H228&gt;0,H228&lt;5)),"Médio",IF(OR(AND(J228=2,H228&gt;15),AND(J228&gt;2,H228&gt;4,H228&lt;16),AND(J228&gt;2,H228&gt;15)),"Complexo",""))), IF(OR(G228="CE",G228="SE"),IF(OR(AND(OR(J228=1,J228=0),H228&gt;0,H228&lt;6),AND(OR(J228=1,J228=0),H228&gt;5,H228&lt;20),AND(J228&gt;1,J228&lt;4,H228&gt;0,H228&lt;6)),"Simples",IF(OR(AND(OR(J228=1,J228=0),H228&gt;19),AND(J228&gt;1,J228&lt;4,H228&gt;5,H228&lt;20),AND(J228&gt;3,H228&gt;0,H228&lt;6)),"Médio",IF(OR(AND(J228&gt;1,J228&lt;4,H228&gt;19),AND(J228&gt;3,H228&gt;5,H228&lt;20),AND(J228&gt;3,H228&gt;19)),"Complexo",""))),""))</f>
        <v/>
      </c>
      <c r="M228" s="71" t="str">
        <f aca="false">IF(G228="ALI",IF(OR(AND(OR(J228=1,J228=0),H228&gt;0,H228&lt;20),AND(OR(J228=1,J228=0),H228&gt;19,H228&lt;51),AND(J228&gt;1,J228&lt;6,H228&gt;0,H228&lt;20)),"Simples",IF(OR(AND(OR(J228=1,J228=0),H228&gt;50),AND(J228&gt;1,J228&lt;6,H228&gt;19,H228&lt;51),AND(J228&gt;5,H228&gt;0,H228&lt;20)),"Médio",IF(OR(AND(J228&gt;1,J228&lt;6,H228&gt;50),AND(J228&gt;5,H228&gt;19,H228&lt;51),AND(J228&gt;5,H228&gt;50)),"Complexo",""))), IF(G228="AIE",IF(OR(AND(OR(J228=1, J228=0),H228&gt;0,H228&lt;20),AND(OR(J228=1, J228=0),H228&gt;19,H228&lt;51),AND(J228&gt;1,J228&lt;6,H228&gt;0,H228&lt;20)),"Simples",IF(OR(AND(OR(J228=1, J228=0),H228&gt;50),AND(J228&gt;1,J228&lt;6,H228&gt;19,H228&lt;51),AND(J228&gt;5,H228&gt;0,H228&lt;20)),"Médio",IF(OR(AND(J228&gt;1,J228&lt;6,H228&gt;50),AND(J228&gt;5,H228&gt;19,H228&lt;51),AND(J228&gt;5,H228&gt;50)),"Complexo",""))),""))</f>
        <v/>
      </c>
      <c r="N228" s="77" t="str">
        <f aca="false">IF(L228="",M228,IF(M228="",L228,""))</f>
        <v/>
      </c>
      <c r="O228" s="78" t="n">
        <f aca="false">IF(AND(OR(G228="EE",G228="CE"),N228="Simples"),3, IF(AND(OR(G228="EE",G228="CE"),N228="Médio"),4, IF(AND(OR(G228="EE",G228="CE"),N228="Complexo"),6, IF(AND(G228="SE",N228="Simples"),4, IF(AND(G228="SE",N228="Médio"),5, IF(AND(G228="SE",N228="Complexo"),7,0))))))</f>
        <v>0</v>
      </c>
      <c r="P228" s="78" t="n">
        <f aca="false">IF(AND(G228="ALI",M228="Simples"),7, IF(AND(G228="ALI",M228="Médio"),10, IF(AND(G228="ALI",M228="Complexo"),15, IF(AND(G228="AIE",M228="Simples"),5, IF(AND(G228="AIE",M228="Médio"),7, IF(AND(G228="AIE",M228="Complexo"),10,0))))))</f>
        <v>0</v>
      </c>
      <c r="Q228" s="77" t="n">
        <f aca="false">IF(B228&lt;&gt;"Manutenção em interface",IF(B228&lt;&gt;"Desenv., Manutenção e Publicação de Páginas Estáticas",(O228+P228)*C228,C228),C228)</f>
        <v>0</v>
      </c>
      <c r="R228" s="70"/>
      <c r="T228" s="80"/>
      <c r="U228" s="68"/>
      <c r="V228" s="69" t="n">
        <f aca="false">IF(U228&lt;&gt;"",VLOOKUP(U228,'Tipo Projeto'!$A$3:$B$35,2,0),0)</f>
        <v>0</v>
      </c>
      <c r="W228" s="70"/>
      <c r="X228" s="72"/>
      <c r="Y228" s="73"/>
      <c r="Z228" s="74"/>
      <c r="AA228" s="75"/>
      <c r="AB228" s="76" t="str">
        <f aca="false">IF(W228="EE",IF(OR(AND(OR(Z228=1,Z228=0),X228&gt;0,X228&lt;5),AND(OR(Z228=1,Z228=0),X228&gt;4,X228&lt;16),AND(Z228=2,X228&gt;0,X228&lt;5)),"Simples",IF(OR(AND(OR(Z228=1,Z228=0),X228&gt;15),AND(Z228=2,X228&gt;4,X228&lt;16),AND(Z228&gt;2,X228&gt;0,X228&lt;5)),"Médio",IF(OR(AND(Z228=2,X228&gt;15),AND(Z228&gt;2,X228&gt;4,X228&lt;16),AND(Z228&gt;2,X228&gt;15)),"Complexo",""))), IF(OR(W228="CE",W228="SE"),IF(OR(AND(OR(Z228=1,Z228=0),X228&gt;0,X228&lt;6),AND(OR(Z228=1,Z228=0),X228&gt;5,X228&lt;20),AND(Z228&gt;1,Z228&lt;4,X228&gt;0,X228&lt;6)),"Simples",IF(OR(AND(OR(Z228=1,Z228=0),X228&gt;19),AND(Z228&gt;1,Z228&lt;4,X228&gt;5,X228&lt;20),AND(Z228&gt;3,X228&gt;0,X228&lt;6)),"Médio",IF(OR(AND(Z228&gt;1,Z228&lt;4,X228&gt;19),AND(Z228&gt;3,X228&gt;5,X228&lt;20),AND(Z228&gt;3,X228&gt;19)),"Complexo",""))),""))</f>
        <v/>
      </c>
      <c r="AC228" s="71" t="str">
        <f aca="false">IF(W228="ALI",IF(OR(AND(OR(Z228=1,Z228=0),X228&gt;0,X228&lt;20),AND(OR(Z228=1,Z228=0),X228&gt;19,X228&lt;51),AND(Z228&gt;1,Z228&lt;6,X228&gt;0,X228&lt;20)),"Simples",IF(OR(AND(OR(Z228=1,Z228=0),X228&gt;50),AND(Z228&gt;1,Z228&lt;6,X228&gt;19,X228&lt;51),AND(Z228&gt;5,X228&gt;0,X228&lt;20)),"Médio",IF(OR(AND(Z228&gt;1,Z228&lt;6,X228&gt;50),AND(Z228&gt;5,X228&gt;19,X228&lt;51),AND(Z228&gt;5,X228&gt;50)),"Complexo",""))), IF(W228="AIE",IF(OR(AND(OR(Z228=1, Z228=0),X228&gt;0,X228&lt;20),AND(OR(Z228=1, Z228=0),X228&gt;19,X228&lt;51),AND(Z228&gt;1,Z228&lt;6,X228&gt;0,X228&lt;20)),"Simples",IF(OR(AND(OR(Z228=1, Z228=0),X228&gt;50),AND(Z228&gt;1,Z228&lt;6,X228&gt;19,X228&lt;51),AND(Z228&gt;5,X228&gt;0,X228&lt;20)),"Médio",IF(OR(AND(Z228&gt;1,Z228&lt;6,X228&gt;50),AND(Z228&gt;5,X228&gt;19,X228&lt;51),AND(Z228&gt;5,X228&gt;50)),"Complexo",""))),""))</f>
        <v/>
      </c>
      <c r="AD228" s="77" t="str">
        <f aca="false">IF(AB228="",AC228,IF(AC228="",AB228,""))</f>
        <v/>
      </c>
      <c r="AE228" s="78" t="n">
        <f aca="false">IF(AND(OR(W228="EE",W228="CE"),AD228="Simples"),3, IF(AND(OR(W228="EE",W228="CE"),AD228="Médio"),4, IF(AND(OR(W228="EE",W228="CE"),AD228="Complexo"),6, IF(AND(W228="SE",AD228="Simples"),4, IF(AND(W228="SE",AD228="Médio"),5, IF(AND(W228="SE",AD228="Complexo"),7,0))))))</f>
        <v>0</v>
      </c>
      <c r="AF228" s="78" t="n">
        <f aca="false">IF(AND(W228="ALI",AC228="Simples"),7, IF(AND(W228="ALI",AC228="Médio"),10, IF(AND(W228="ALI",AC228="Complexo"),15, IF(AND(W228="AIE",AC228="Simples"),5, IF(AND(W228="AIE",AC228="Médio"),7, IF(AND(W228="AIE",AC228="Complexo"),10,0))))))</f>
        <v>0</v>
      </c>
      <c r="AG228" s="81" t="n">
        <f aca="false">IF(T228="OK",Q228,( IF(U228&lt;&gt;"Manutenção em interface",IF(U228&lt;&gt;"Desenv., Manutenção e Publicação de Páginas Estáticas",(AE228+AF228)*V228,V228),V228)))</f>
        <v>0</v>
      </c>
      <c r="AH228" s="70"/>
      <c r="AJ228" s="70"/>
      <c r="AL228" s="70"/>
      <c r="AM228" s="70" t="str">
        <f aca="false">IF(AG228=0,"",IF(AG228=Q228,"OK","Divergente"))</f>
        <v/>
      </c>
    </row>
    <row r="229" s="79" customFormat="true" ht="14" hidden="false" customHeight="false" outlineLevel="0" collapsed="false">
      <c r="A229" s="67"/>
      <c r="B229" s="68"/>
      <c r="C229" s="69" t="n">
        <f aca="false">IF(B229&lt;&gt;"",VLOOKUP(B229,'Tipo Projeto'!$A$3:$B$35,2,0),0)</f>
        <v>0</v>
      </c>
      <c r="D229" s="70"/>
      <c r="E229" s="70"/>
      <c r="F229" s="71"/>
      <c r="G229" s="70"/>
      <c r="H229" s="72"/>
      <c r="I229" s="73"/>
      <c r="J229" s="74"/>
      <c r="K229" s="75"/>
      <c r="L229" s="76" t="str">
        <f aca="false">IF(G229="EE",IF(OR(AND(OR(J229=1,J229=0),H229&gt;0,H229&lt;5),AND(OR(J229=1,J229=0),H229&gt;4,H229&lt;16),AND(J229=2,H229&gt;0,H229&lt;5)),"Simples",IF(OR(AND(OR(J229=1,J229=0),H229&gt;15),AND(J229=2,H229&gt;4,H229&lt;16),AND(J229&gt;2,H229&gt;0,H229&lt;5)),"Médio",IF(OR(AND(J229=2,H229&gt;15),AND(J229&gt;2,H229&gt;4,H229&lt;16),AND(J229&gt;2,H229&gt;15)),"Complexo",""))), IF(OR(G229="CE",G229="SE"),IF(OR(AND(OR(J229=1,J229=0),H229&gt;0,H229&lt;6),AND(OR(J229=1,J229=0),H229&gt;5,H229&lt;20),AND(J229&gt;1,J229&lt;4,H229&gt;0,H229&lt;6)),"Simples",IF(OR(AND(OR(J229=1,J229=0),H229&gt;19),AND(J229&gt;1,J229&lt;4,H229&gt;5,H229&lt;20),AND(J229&gt;3,H229&gt;0,H229&lt;6)),"Médio",IF(OR(AND(J229&gt;1,J229&lt;4,H229&gt;19),AND(J229&gt;3,H229&gt;5,H229&lt;20),AND(J229&gt;3,H229&gt;19)),"Complexo",""))),""))</f>
        <v/>
      </c>
      <c r="M229" s="71" t="str">
        <f aca="false">IF(G229="ALI",IF(OR(AND(OR(J229=1,J229=0),H229&gt;0,H229&lt;20),AND(OR(J229=1,J229=0),H229&gt;19,H229&lt;51),AND(J229&gt;1,J229&lt;6,H229&gt;0,H229&lt;20)),"Simples",IF(OR(AND(OR(J229=1,J229=0),H229&gt;50),AND(J229&gt;1,J229&lt;6,H229&gt;19,H229&lt;51),AND(J229&gt;5,H229&gt;0,H229&lt;20)),"Médio",IF(OR(AND(J229&gt;1,J229&lt;6,H229&gt;50),AND(J229&gt;5,H229&gt;19,H229&lt;51),AND(J229&gt;5,H229&gt;50)),"Complexo",""))), IF(G229="AIE",IF(OR(AND(OR(J229=1, J229=0),H229&gt;0,H229&lt;20),AND(OR(J229=1, J229=0),H229&gt;19,H229&lt;51),AND(J229&gt;1,J229&lt;6,H229&gt;0,H229&lt;20)),"Simples",IF(OR(AND(OR(J229=1, J229=0),H229&gt;50),AND(J229&gt;1,J229&lt;6,H229&gt;19,H229&lt;51),AND(J229&gt;5,H229&gt;0,H229&lt;20)),"Médio",IF(OR(AND(J229&gt;1,J229&lt;6,H229&gt;50),AND(J229&gt;5,H229&gt;19,H229&lt;51),AND(J229&gt;5,H229&gt;50)),"Complexo",""))),""))</f>
        <v/>
      </c>
      <c r="N229" s="77" t="str">
        <f aca="false">IF(L229="",M229,IF(M229="",L229,""))</f>
        <v/>
      </c>
      <c r="O229" s="78" t="n">
        <f aca="false">IF(AND(OR(G229="EE",G229="CE"),N229="Simples"),3, IF(AND(OR(G229="EE",G229="CE"),N229="Médio"),4, IF(AND(OR(G229="EE",G229="CE"),N229="Complexo"),6, IF(AND(G229="SE",N229="Simples"),4, IF(AND(G229="SE",N229="Médio"),5, IF(AND(G229="SE",N229="Complexo"),7,0))))))</f>
        <v>0</v>
      </c>
      <c r="P229" s="78" t="n">
        <f aca="false">IF(AND(G229="ALI",M229="Simples"),7, IF(AND(G229="ALI",M229="Médio"),10, IF(AND(G229="ALI",M229="Complexo"),15, IF(AND(G229="AIE",M229="Simples"),5, IF(AND(G229="AIE",M229="Médio"),7, IF(AND(G229="AIE",M229="Complexo"),10,0))))))</f>
        <v>0</v>
      </c>
      <c r="Q229" s="77" t="n">
        <f aca="false">IF(B229&lt;&gt;"Manutenção em interface",IF(B229&lt;&gt;"Desenv., Manutenção e Publicação de Páginas Estáticas",(O229+P229)*C229,C229),C229)</f>
        <v>0</v>
      </c>
      <c r="R229" s="70"/>
      <c r="T229" s="80"/>
      <c r="U229" s="68"/>
      <c r="V229" s="69" t="n">
        <f aca="false">IF(U229&lt;&gt;"",VLOOKUP(U229,'Tipo Projeto'!$A$3:$B$35,2,0),0)</f>
        <v>0</v>
      </c>
      <c r="W229" s="70"/>
      <c r="X229" s="72"/>
      <c r="Y229" s="73"/>
      <c r="Z229" s="74"/>
      <c r="AA229" s="75"/>
      <c r="AB229" s="76" t="str">
        <f aca="false">IF(W229="EE",IF(OR(AND(OR(Z229=1,Z229=0),X229&gt;0,X229&lt;5),AND(OR(Z229=1,Z229=0),X229&gt;4,X229&lt;16),AND(Z229=2,X229&gt;0,X229&lt;5)),"Simples",IF(OR(AND(OR(Z229=1,Z229=0),X229&gt;15),AND(Z229=2,X229&gt;4,X229&lt;16),AND(Z229&gt;2,X229&gt;0,X229&lt;5)),"Médio",IF(OR(AND(Z229=2,X229&gt;15),AND(Z229&gt;2,X229&gt;4,X229&lt;16),AND(Z229&gt;2,X229&gt;15)),"Complexo",""))), IF(OR(W229="CE",W229="SE"),IF(OR(AND(OR(Z229=1,Z229=0),X229&gt;0,X229&lt;6),AND(OR(Z229=1,Z229=0),X229&gt;5,X229&lt;20),AND(Z229&gt;1,Z229&lt;4,X229&gt;0,X229&lt;6)),"Simples",IF(OR(AND(OR(Z229=1,Z229=0),X229&gt;19),AND(Z229&gt;1,Z229&lt;4,X229&gt;5,X229&lt;20),AND(Z229&gt;3,X229&gt;0,X229&lt;6)),"Médio",IF(OR(AND(Z229&gt;1,Z229&lt;4,X229&gt;19),AND(Z229&gt;3,X229&gt;5,X229&lt;20),AND(Z229&gt;3,X229&gt;19)),"Complexo",""))),""))</f>
        <v/>
      </c>
      <c r="AC229" s="71" t="str">
        <f aca="false">IF(W229="ALI",IF(OR(AND(OR(Z229=1,Z229=0),X229&gt;0,X229&lt;20),AND(OR(Z229=1,Z229=0),X229&gt;19,X229&lt;51),AND(Z229&gt;1,Z229&lt;6,X229&gt;0,X229&lt;20)),"Simples",IF(OR(AND(OR(Z229=1,Z229=0),X229&gt;50),AND(Z229&gt;1,Z229&lt;6,X229&gt;19,X229&lt;51),AND(Z229&gt;5,X229&gt;0,X229&lt;20)),"Médio",IF(OR(AND(Z229&gt;1,Z229&lt;6,X229&gt;50),AND(Z229&gt;5,X229&gt;19,X229&lt;51),AND(Z229&gt;5,X229&gt;50)),"Complexo",""))), IF(W229="AIE",IF(OR(AND(OR(Z229=1, Z229=0),X229&gt;0,X229&lt;20),AND(OR(Z229=1, Z229=0),X229&gt;19,X229&lt;51),AND(Z229&gt;1,Z229&lt;6,X229&gt;0,X229&lt;20)),"Simples",IF(OR(AND(OR(Z229=1, Z229=0),X229&gt;50),AND(Z229&gt;1,Z229&lt;6,X229&gt;19,X229&lt;51),AND(Z229&gt;5,X229&gt;0,X229&lt;20)),"Médio",IF(OR(AND(Z229&gt;1,Z229&lt;6,X229&gt;50),AND(Z229&gt;5,X229&gt;19,X229&lt;51),AND(Z229&gt;5,X229&gt;50)),"Complexo",""))),""))</f>
        <v/>
      </c>
      <c r="AD229" s="77" t="str">
        <f aca="false">IF(AB229="",AC229,IF(AC229="",AB229,""))</f>
        <v/>
      </c>
      <c r="AE229" s="78" t="n">
        <f aca="false">IF(AND(OR(W229="EE",W229="CE"),AD229="Simples"),3, IF(AND(OR(W229="EE",W229="CE"),AD229="Médio"),4, IF(AND(OR(W229="EE",W229="CE"),AD229="Complexo"),6, IF(AND(W229="SE",AD229="Simples"),4, IF(AND(W229="SE",AD229="Médio"),5, IF(AND(W229="SE",AD229="Complexo"),7,0))))))</f>
        <v>0</v>
      </c>
      <c r="AF229" s="78" t="n">
        <f aca="false">IF(AND(W229="ALI",AC229="Simples"),7, IF(AND(W229="ALI",AC229="Médio"),10, IF(AND(W229="ALI",AC229="Complexo"),15, IF(AND(W229="AIE",AC229="Simples"),5, IF(AND(W229="AIE",AC229="Médio"),7, IF(AND(W229="AIE",AC229="Complexo"),10,0))))))</f>
        <v>0</v>
      </c>
      <c r="AG229" s="81" t="n">
        <f aca="false">IF(T229="OK",Q229,( IF(U229&lt;&gt;"Manutenção em interface",IF(U229&lt;&gt;"Desenv., Manutenção e Publicação de Páginas Estáticas",(AE229+AF229)*V229,V229),V229)))</f>
        <v>0</v>
      </c>
      <c r="AH229" s="70"/>
      <c r="AJ229" s="70"/>
      <c r="AL229" s="70"/>
      <c r="AM229" s="70" t="str">
        <f aca="false">IF(AG229=0,"",IF(AG229=Q229,"OK","Divergente"))</f>
        <v/>
      </c>
    </row>
    <row r="230" s="79" customFormat="true" ht="14" hidden="false" customHeight="false" outlineLevel="0" collapsed="false">
      <c r="A230" s="67"/>
      <c r="B230" s="68"/>
      <c r="C230" s="69" t="n">
        <f aca="false">IF(B230&lt;&gt;"",VLOOKUP(B230,'Tipo Projeto'!$A$3:$B$35,2,0),0)</f>
        <v>0</v>
      </c>
      <c r="D230" s="70"/>
      <c r="E230" s="70"/>
      <c r="F230" s="71"/>
      <c r="G230" s="70"/>
      <c r="H230" s="72"/>
      <c r="I230" s="73"/>
      <c r="J230" s="74"/>
      <c r="K230" s="75"/>
      <c r="L230" s="76" t="str">
        <f aca="false">IF(G230="EE",IF(OR(AND(OR(J230=1,J230=0),H230&gt;0,H230&lt;5),AND(OR(J230=1,J230=0),H230&gt;4,H230&lt;16),AND(J230=2,H230&gt;0,H230&lt;5)),"Simples",IF(OR(AND(OR(J230=1,J230=0),H230&gt;15),AND(J230=2,H230&gt;4,H230&lt;16),AND(J230&gt;2,H230&gt;0,H230&lt;5)),"Médio",IF(OR(AND(J230=2,H230&gt;15),AND(J230&gt;2,H230&gt;4,H230&lt;16),AND(J230&gt;2,H230&gt;15)),"Complexo",""))), IF(OR(G230="CE",G230="SE"),IF(OR(AND(OR(J230=1,J230=0),H230&gt;0,H230&lt;6),AND(OR(J230=1,J230=0),H230&gt;5,H230&lt;20),AND(J230&gt;1,J230&lt;4,H230&gt;0,H230&lt;6)),"Simples",IF(OR(AND(OR(J230=1,J230=0),H230&gt;19),AND(J230&gt;1,J230&lt;4,H230&gt;5,H230&lt;20),AND(J230&gt;3,H230&gt;0,H230&lt;6)),"Médio",IF(OR(AND(J230&gt;1,J230&lt;4,H230&gt;19),AND(J230&gt;3,H230&gt;5,H230&lt;20),AND(J230&gt;3,H230&gt;19)),"Complexo",""))),""))</f>
        <v/>
      </c>
      <c r="M230" s="71" t="str">
        <f aca="false">IF(G230="ALI",IF(OR(AND(OR(J230=1,J230=0),H230&gt;0,H230&lt;20),AND(OR(J230=1,J230=0),H230&gt;19,H230&lt;51),AND(J230&gt;1,J230&lt;6,H230&gt;0,H230&lt;20)),"Simples",IF(OR(AND(OR(J230=1,J230=0),H230&gt;50),AND(J230&gt;1,J230&lt;6,H230&gt;19,H230&lt;51),AND(J230&gt;5,H230&gt;0,H230&lt;20)),"Médio",IF(OR(AND(J230&gt;1,J230&lt;6,H230&gt;50),AND(J230&gt;5,H230&gt;19,H230&lt;51),AND(J230&gt;5,H230&gt;50)),"Complexo",""))), IF(G230="AIE",IF(OR(AND(OR(J230=1, J230=0),H230&gt;0,H230&lt;20),AND(OR(J230=1, J230=0),H230&gt;19,H230&lt;51),AND(J230&gt;1,J230&lt;6,H230&gt;0,H230&lt;20)),"Simples",IF(OR(AND(OR(J230=1, J230=0),H230&gt;50),AND(J230&gt;1,J230&lt;6,H230&gt;19,H230&lt;51),AND(J230&gt;5,H230&gt;0,H230&lt;20)),"Médio",IF(OR(AND(J230&gt;1,J230&lt;6,H230&gt;50),AND(J230&gt;5,H230&gt;19,H230&lt;51),AND(J230&gt;5,H230&gt;50)),"Complexo",""))),""))</f>
        <v/>
      </c>
      <c r="N230" s="77" t="str">
        <f aca="false">IF(L230="",M230,IF(M230="",L230,""))</f>
        <v/>
      </c>
      <c r="O230" s="78" t="n">
        <f aca="false">IF(AND(OR(G230="EE",G230="CE"),N230="Simples"),3, IF(AND(OR(G230="EE",G230="CE"),N230="Médio"),4, IF(AND(OR(G230="EE",G230="CE"),N230="Complexo"),6, IF(AND(G230="SE",N230="Simples"),4, IF(AND(G230="SE",N230="Médio"),5, IF(AND(G230="SE",N230="Complexo"),7,0))))))</f>
        <v>0</v>
      </c>
      <c r="P230" s="78" t="n">
        <f aca="false">IF(AND(G230="ALI",M230="Simples"),7, IF(AND(G230="ALI",M230="Médio"),10, IF(AND(G230="ALI",M230="Complexo"),15, IF(AND(G230="AIE",M230="Simples"),5, IF(AND(G230="AIE",M230="Médio"),7, IF(AND(G230="AIE",M230="Complexo"),10,0))))))</f>
        <v>0</v>
      </c>
      <c r="Q230" s="77" t="n">
        <f aca="false">IF(B230&lt;&gt;"Manutenção em interface",IF(B230&lt;&gt;"Desenv., Manutenção e Publicação de Páginas Estáticas",(O230+P230)*C230,C230),C230)</f>
        <v>0</v>
      </c>
      <c r="R230" s="70"/>
      <c r="T230" s="80"/>
      <c r="U230" s="68"/>
      <c r="V230" s="69" t="n">
        <f aca="false">IF(U230&lt;&gt;"",VLOOKUP(U230,'Tipo Projeto'!$A$3:$B$35,2,0),0)</f>
        <v>0</v>
      </c>
      <c r="W230" s="70"/>
      <c r="X230" s="72"/>
      <c r="Y230" s="73"/>
      <c r="Z230" s="74"/>
      <c r="AA230" s="75"/>
      <c r="AB230" s="76" t="str">
        <f aca="false">IF(W230="EE",IF(OR(AND(OR(Z230=1,Z230=0),X230&gt;0,X230&lt;5),AND(OR(Z230=1,Z230=0),X230&gt;4,X230&lt;16),AND(Z230=2,X230&gt;0,X230&lt;5)),"Simples",IF(OR(AND(OR(Z230=1,Z230=0),X230&gt;15),AND(Z230=2,X230&gt;4,X230&lt;16),AND(Z230&gt;2,X230&gt;0,X230&lt;5)),"Médio",IF(OR(AND(Z230=2,X230&gt;15),AND(Z230&gt;2,X230&gt;4,X230&lt;16),AND(Z230&gt;2,X230&gt;15)),"Complexo",""))), IF(OR(W230="CE",W230="SE"),IF(OR(AND(OR(Z230=1,Z230=0),X230&gt;0,X230&lt;6),AND(OR(Z230=1,Z230=0),X230&gt;5,X230&lt;20),AND(Z230&gt;1,Z230&lt;4,X230&gt;0,X230&lt;6)),"Simples",IF(OR(AND(OR(Z230=1,Z230=0),X230&gt;19),AND(Z230&gt;1,Z230&lt;4,X230&gt;5,X230&lt;20),AND(Z230&gt;3,X230&gt;0,X230&lt;6)),"Médio",IF(OR(AND(Z230&gt;1,Z230&lt;4,X230&gt;19),AND(Z230&gt;3,X230&gt;5,X230&lt;20),AND(Z230&gt;3,X230&gt;19)),"Complexo",""))),""))</f>
        <v/>
      </c>
      <c r="AC230" s="71" t="str">
        <f aca="false">IF(W230="ALI",IF(OR(AND(OR(Z230=1,Z230=0),X230&gt;0,X230&lt;20),AND(OR(Z230=1,Z230=0),X230&gt;19,X230&lt;51),AND(Z230&gt;1,Z230&lt;6,X230&gt;0,X230&lt;20)),"Simples",IF(OR(AND(OR(Z230=1,Z230=0),X230&gt;50),AND(Z230&gt;1,Z230&lt;6,X230&gt;19,X230&lt;51),AND(Z230&gt;5,X230&gt;0,X230&lt;20)),"Médio",IF(OR(AND(Z230&gt;1,Z230&lt;6,X230&gt;50),AND(Z230&gt;5,X230&gt;19,X230&lt;51),AND(Z230&gt;5,X230&gt;50)),"Complexo",""))), IF(W230="AIE",IF(OR(AND(OR(Z230=1, Z230=0),X230&gt;0,X230&lt;20),AND(OR(Z230=1, Z230=0),X230&gt;19,X230&lt;51),AND(Z230&gt;1,Z230&lt;6,X230&gt;0,X230&lt;20)),"Simples",IF(OR(AND(OR(Z230=1, Z230=0),X230&gt;50),AND(Z230&gt;1,Z230&lt;6,X230&gt;19,X230&lt;51),AND(Z230&gt;5,X230&gt;0,X230&lt;20)),"Médio",IF(OR(AND(Z230&gt;1,Z230&lt;6,X230&gt;50),AND(Z230&gt;5,X230&gt;19,X230&lt;51),AND(Z230&gt;5,X230&gt;50)),"Complexo",""))),""))</f>
        <v/>
      </c>
      <c r="AD230" s="77" t="str">
        <f aca="false">IF(AB230="",AC230,IF(AC230="",AB230,""))</f>
        <v/>
      </c>
      <c r="AE230" s="78" t="n">
        <f aca="false">IF(AND(OR(W230="EE",W230="CE"),AD230="Simples"),3, IF(AND(OR(W230="EE",W230="CE"),AD230="Médio"),4, IF(AND(OR(W230="EE",W230="CE"),AD230="Complexo"),6, IF(AND(W230="SE",AD230="Simples"),4, IF(AND(W230="SE",AD230="Médio"),5, IF(AND(W230="SE",AD230="Complexo"),7,0))))))</f>
        <v>0</v>
      </c>
      <c r="AF230" s="78" t="n">
        <f aca="false">IF(AND(W230="ALI",AC230="Simples"),7, IF(AND(W230="ALI",AC230="Médio"),10, IF(AND(W230="ALI",AC230="Complexo"),15, IF(AND(W230="AIE",AC230="Simples"),5, IF(AND(W230="AIE",AC230="Médio"),7, IF(AND(W230="AIE",AC230="Complexo"),10,0))))))</f>
        <v>0</v>
      </c>
      <c r="AG230" s="81" t="n">
        <f aca="false">IF(T230="OK",Q230,( IF(U230&lt;&gt;"Manutenção em interface",IF(U230&lt;&gt;"Desenv., Manutenção e Publicação de Páginas Estáticas",(AE230+AF230)*V230,V230),V230)))</f>
        <v>0</v>
      </c>
      <c r="AH230" s="70"/>
      <c r="AJ230" s="70"/>
      <c r="AL230" s="70"/>
      <c r="AM230" s="70" t="str">
        <f aca="false">IF(AG230=0,"",IF(AG230=Q230,"OK","Divergente"))</f>
        <v/>
      </c>
    </row>
    <row r="231" s="79" customFormat="true" ht="14" hidden="false" customHeight="false" outlineLevel="0" collapsed="false">
      <c r="A231" s="67"/>
      <c r="B231" s="68"/>
      <c r="C231" s="69" t="n">
        <f aca="false">IF(B231&lt;&gt;"",VLOOKUP(B231,'Tipo Projeto'!$A$3:$B$35,2,0),0)</f>
        <v>0</v>
      </c>
      <c r="D231" s="70"/>
      <c r="E231" s="70"/>
      <c r="F231" s="71"/>
      <c r="G231" s="70"/>
      <c r="H231" s="72"/>
      <c r="I231" s="73"/>
      <c r="J231" s="74"/>
      <c r="K231" s="75"/>
      <c r="L231" s="76" t="str">
        <f aca="false">IF(G231="EE",IF(OR(AND(OR(J231=1,J231=0),H231&gt;0,H231&lt;5),AND(OR(J231=1,J231=0),H231&gt;4,H231&lt;16),AND(J231=2,H231&gt;0,H231&lt;5)),"Simples",IF(OR(AND(OR(J231=1,J231=0),H231&gt;15),AND(J231=2,H231&gt;4,H231&lt;16),AND(J231&gt;2,H231&gt;0,H231&lt;5)),"Médio",IF(OR(AND(J231=2,H231&gt;15),AND(J231&gt;2,H231&gt;4,H231&lt;16),AND(J231&gt;2,H231&gt;15)),"Complexo",""))), IF(OR(G231="CE",G231="SE"),IF(OR(AND(OR(J231=1,J231=0),H231&gt;0,H231&lt;6),AND(OR(J231=1,J231=0),H231&gt;5,H231&lt;20),AND(J231&gt;1,J231&lt;4,H231&gt;0,H231&lt;6)),"Simples",IF(OR(AND(OR(J231=1,J231=0),H231&gt;19),AND(J231&gt;1,J231&lt;4,H231&gt;5,H231&lt;20),AND(J231&gt;3,H231&gt;0,H231&lt;6)),"Médio",IF(OR(AND(J231&gt;1,J231&lt;4,H231&gt;19),AND(J231&gt;3,H231&gt;5,H231&lt;20),AND(J231&gt;3,H231&gt;19)),"Complexo",""))),""))</f>
        <v/>
      </c>
      <c r="M231" s="71" t="str">
        <f aca="false">IF(G231="ALI",IF(OR(AND(OR(J231=1,J231=0),H231&gt;0,H231&lt;20),AND(OR(J231=1,J231=0),H231&gt;19,H231&lt;51),AND(J231&gt;1,J231&lt;6,H231&gt;0,H231&lt;20)),"Simples",IF(OR(AND(OR(J231=1,J231=0),H231&gt;50),AND(J231&gt;1,J231&lt;6,H231&gt;19,H231&lt;51),AND(J231&gt;5,H231&gt;0,H231&lt;20)),"Médio",IF(OR(AND(J231&gt;1,J231&lt;6,H231&gt;50),AND(J231&gt;5,H231&gt;19,H231&lt;51),AND(J231&gt;5,H231&gt;50)),"Complexo",""))), IF(G231="AIE",IF(OR(AND(OR(J231=1, J231=0),H231&gt;0,H231&lt;20),AND(OR(J231=1, J231=0),H231&gt;19,H231&lt;51),AND(J231&gt;1,J231&lt;6,H231&gt;0,H231&lt;20)),"Simples",IF(OR(AND(OR(J231=1, J231=0),H231&gt;50),AND(J231&gt;1,J231&lt;6,H231&gt;19,H231&lt;51),AND(J231&gt;5,H231&gt;0,H231&lt;20)),"Médio",IF(OR(AND(J231&gt;1,J231&lt;6,H231&gt;50),AND(J231&gt;5,H231&gt;19,H231&lt;51),AND(J231&gt;5,H231&gt;50)),"Complexo",""))),""))</f>
        <v/>
      </c>
      <c r="N231" s="77" t="str">
        <f aca="false">IF(L231="",M231,IF(M231="",L231,""))</f>
        <v/>
      </c>
      <c r="O231" s="78" t="n">
        <f aca="false">IF(AND(OR(G231="EE",G231="CE"),N231="Simples"),3, IF(AND(OR(G231="EE",G231="CE"),N231="Médio"),4, IF(AND(OR(G231="EE",G231="CE"),N231="Complexo"),6, IF(AND(G231="SE",N231="Simples"),4, IF(AND(G231="SE",N231="Médio"),5, IF(AND(G231="SE",N231="Complexo"),7,0))))))</f>
        <v>0</v>
      </c>
      <c r="P231" s="78" t="n">
        <f aca="false">IF(AND(G231="ALI",M231="Simples"),7, IF(AND(G231="ALI",M231="Médio"),10, IF(AND(G231="ALI",M231="Complexo"),15, IF(AND(G231="AIE",M231="Simples"),5, IF(AND(G231="AIE",M231="Médio"),7, IF(AND(G231="AIE",M231="Complexo"),10,0))))))</f>
        <v>0</v>
      </c>
      <c r="Q231" s="77" t="n">
        <f aca="false">IF(B231&lt;&gt;"Manutenção em interface",IF(B231&lt;&gt;"Desenv., Manutenção e Publicação de Páginas Estáticas",(O231+P231)*C231,C231),C231)</f>
        <v>0</v>
      </c>
      <c r="R231" s="70"/>
      <c r="T231" s="80"/>
      <c r="U231" s="68"/>
      <c r="V231" s="69" t="n">
        <f aca="false">IF(U231&lt;&gt;"",VLOOKUP(U231,'Tipo Projeto'!$A$3:$B$35,2,0),0)</f>
        <v>0</v>
      </c>
      <c r="W231" s="70"/>
      <c r="X231" s="72"/>
      <c r="Y231" s="73"/>
      <c r="Z231" s="74"/>
      <c r="AA231" s="75"/>
      <c r="AB231" s="76" t="str">
        <f aca="false">IF(W231="EE",IF(OR(AND(OR(Z231=1,Z231=0),X231&gt;0,X231&lt;5),AND(OR(Z231=1,Z231=0),X231&gt;4,X231&lt;16),AND(Z231=2,X231&gt;0,X231&lt;5)),"Simples",IF(OR(AND(OR(Z231=1,Z231=0),X231&gt;15),AND(Z231=2,X231&gt;4,X231&lt;16),AND(Z231&gt;2,X231&gt;0,X231&lt;5)),"Médio",IF(OR(AND(Z231=2,X231&gt;15),AND(Z231&gt;2,X231&gt;4,X231&lt;16),AND(Z231&gt;2,X231&gt;15)),"Complexo",""))), IF(OR(W231="CE",W231="SE"),IF(OR(AND(OR(Z231=1,Z231=0),X231&gt;0,X231&lt;6),AND(OR(Z231=1,Z231=0),X231&gt;5,X231&lt;20),AND(Z231&gt;1,Z231&lt;4,X231&gt;0,X231&lt;6)),"Simples",IF(OR(AND(OR(Z231=1,Z231=0),X231&gt;19),AND(Z231&gt;1,Z231&lt;4,X231&gt;5,X231&lt;20),AND(Z231&gt;3,X231&gt;0,X231&lt;6)),"Médio",IF(OR(AND(Z231&gt;1,Z231&lt;4,X231&gt;19),AND(Z231&gt;3,X231&gt;5,X231&lt;20),AND(Z231&gt;3,X231&gt;19)),"Complexo",""))),""))</f>
        <v/>
      </c>
      <c r="AC231" s="71" t="str">
        <f aca="false">IF(W231="ALI",IF(OR(AND(OR(Z231=1,Z231=0),X231&gt;0,X231&lt;20),AND(OR(Z231=1,Z231=0),X231&gt;19,X231&lt;51),AND(Z231&gt;1,Z231&lt;6,X231&gt;0,X231&lt;20)),"Simples",IF(OR(AND(OR(Z231=1,Z231=0),X231&gt;50),AND(Z231&gt;1,Z231&lt;6,X231&gt;19,X231&lt;51),AND(Z231&gt;5,X231&gt;0,X231&lt;20)),"Médio",IF(OR(AND(Z231&gt;1,Z231&lt;6,X231&gt;50),AND(Z231&gt;5,X231&gt;19,X231&lt;51),AND(Z231&gt;5,X231&gt;50)),"Complexo",""))), IF(W231="AIE",IF(OR(AND(OR(Z231=1, Z231=0),X231&gt;0,X231&lt;20),AND(OR(Z231=1, Z231=0),X231&gt;19,X231&lt;51),AND(Z231&gt;1,Z231&lt;6,X231&gt;0,X231&lt;20)),"Simples",IF(OR(AND(OR(Z231=1, Z231=0),X231&gt;50),AND(Z231&gt;1,Z231&lt;6,X231&gt;19,X231&lt;51),AND(Z231&gt;5,X231&gt;0,X231&lt;20)),"Médio",IF(OR(AND(Z231&gt;1,Z231&lt;6,X231&gt;50),AND(Z231&gt;5,X231&gt;19,X231&lt;51),AND(Z231&gt;5,X231&gt;50)),"Complexo",""))),""))</f>
        <v/>
      </c>
      <c r="AD231" s="77" t="str">
        <f aca="false">IF(AB231="",AC231,IF(AC231="",AB231,""))</f>
        <v/>
      </c>
      <c r="AE231" s="78" t="n">
        <f aca="false">IF(AND(OR(W231="EE",W231="CE"),AD231="Simples"),3, IF(AND(OR(W231="EE",W231="CE"),AD231="Médio"),4, IF(AND(OR(W231="EE",W231="CE"),AD231="Complexo"),6, IF(AND(W231="SE",AD231="Simples"),4, IF(AND(W231="SE",AD231="Médio"),5, IF(AND(W231="SE",AD231="Complexo"),7,0))))))</f>
        <v>0</v>
      </c>
      <c r="AF231" s="78" t="n">
        <f aca="false">IF(AND(W231="ALI",AC231="Simples"),7, IF(AND(W231="ALI",AC231="Médio"),10, IF(AND(W231="ALI",AC231="Complexo"),15, IF(AND(W231="AIE",AC231="Simples"),5, IF(AND(W231="AIE",AC231="Médio"),7, IF(AND(W231="AIE",AC231="Complexo"),10,0))))))</f>
        <v>0</v>
      </c>
      <c r="AG231" s="81" t="n">
        <f aca="false">IF(T231="OK",Q231,( IF(U231&lt;&gt;"Manutenção em interface",IF(U231&lt;&gt;"Desenv., Manutenção e Publicação de Páginas Estáticas",(AE231+AF231)*V231,V231),V231)))</f>
        <v>0</v>
      </c>
      <c r="AH231" s="70"/>
      <c r="AJ231" s="70"/>
      <c r="AL231" s="70"/>
      <c r="AM231" s="70" t="str">
        <f aca="false">IF(AG231=0,"",IF(AG231=Q231,"OK","Divergente"))</f>
        <v/>
      </c>
    </row>
    <row r="232" s="79" customFormat="true" ht="14" hidden="false" customHeight="false" outlineLevel="0" collapsed="false">
      <c r="A232" s="67"/>
      <c r="B232" s="68"/>
      <c r="C232" s="69" t="n">
        <f aca="false">IF(B232&lt;&gt;"",VLOOKUP(B232,'Tipo Projeto'!$A$3:$B$35,2,0),0)</f>
        <v>0</v>
      </c>
      <c r="D232" s="70"/>
      <c r="E232" s="70"/>
      <c r="F232" s="71"/>
      <c r="G232" s="70"/>
      <c r="H232" s="72"/>
      <c r="I232" s="73"/>
      <c r="J232" s="74"/>
      <c r="K232" s="75"/>
      <c r="L232" s="76" t="str">
        <f aca="false">IF(G232="EE",IF(OR(AND(OR(J232=1,J232=0),H232&gt;0,H232&lt;5),AND(OR(J232=1,J232=0),H232&gt;4,H232&lt;16),AND(J232=2,H232&gt;0,H232&lt;5)),"Simples",IF(OR(AND(OR(J232=1,J232=0),H232&gt;15),AND(J232=2,H232&gt;4,H232&lt;16),AND(J232&gt;2,H232&gt;0,H232&lt;5)),"Médio",IF(OR(AND(J232=2,H232&gt;15),AND(J232&gt;2,H232&gt;4,H232&lt;16),AND(J232&gt;2,H232&gt;15)),"Complexo",""))), IF(OR(G232="CE",G232="SE"),IF(OR(AND(OR(J232=1,J232=0),H232&gt;0,H232&lt;6),AND(OR(J232=1,J232=0),H232&gt;5,H232&lt;20),AND(J232&gt;1,J232&lt;4,H232&gt;0,H232&lt;6)),"Simples",IF(OR(AND(OR(J232=1,J232=0),H232&gt;19),AND(J232&gt;1,J232&lt;4,H232&gt;5,H232&lt;20),AND(J232&gt;3,H232&gt;0,H232&lt;6)),"Médio",IF(OR(AND(J232&gt;1,J232&lt;4,H232&gt;19),AND(J232&gt;3,H232&gt;5,H232&lt;20),AND(J232&gt;3,H232&gt;19)),"Complexo",""))),""))</f>
        <v/>
      </c>
      <c r="M232" s="71" t="str">
        <f aca="false">IF(G232="ALI",IF(OR(AND(OR(J232=1,J232=0),H232&gt;0,H232&lt;20),AND(OR(J232=1,J232=0),H232&gt;19,H232&lt;51),AND(J232&gt;1,J232&lt;6,H232&gt;0,H232&lt;20)),"Simples",IF(OR(AND(OR(J232=1,J232=0),H232&gt;50),AND(J232&gt;1,J232&lt;6,H232&gt;19,H232&lt;51),AND(J232&gt;5,H232&gt;0,H232&lt;20)),"Médio",IF(OR(AND(J232&gt;1,J232&lt;6,H232&gt;50),AND(J232&gt;5,H232&gt;19,H232&lt;51),AND(J232&gt;5,H232&gt;50)),"Complexo",""))), IF(G232="AIE",IF(OR(AND(OR(J232=1, J232=0),H232&gt;0,H232&lt;20),AND(OR(J232=1, J232=0),H232&gt;19,H232&lt;51),AND(J232&gt;1,J232&lt;6,H232&gt;0,H232&lt;20)),"Simples",IF(OR(AND(OR(J232=1, J232=0),H232&gt;50),AND(J232&gt;1,J232&lt;6,H232&gt;19,H232&lt;51),AND(J232&gt;5,H232&gt;0,H232&lt;20)),"Médio",IF(OR(AND(J232&gt;1,J232&lt;6,H232&gt;50),AND(J232&gt;5,H232&gt;19,H232&lt;51),AND(J232&gt;5,H232&gt;50)),"Complexo",""))),""))</f>
        <v/>
      </c>
      <c r="N232" s="77" t="str">
        <f aca="false">IF(L232="",M232,IF(M232="",L232,""))</f>
        <v/>
      </c>
      <c r="O232" s="78" t="n">
        <f aca="false">IF(AND(OR(G232="EE",G232="CE"),N232="Simples"),3, IF(AND(OR(G232="EE",G232="CE"),N232="Médio"),4, IF(AND(OR(G232="EE",G232="CE"),N232="Complexo"),6, IF(AND(G232="SE",N232="Simples"),4, IF(AND(G232="SE",N232="Médio"),5, IF(AND(G232="SE",N232="Complexo"),7,0))))))</f>
        <v>0</v>
      </c>
      <c r="P232" s="78" t="n">
        <f aca="false">IF(AND(G232="ALI",M232="Simples"),7, IF(AND(G232="ALI",M232="Médio"),10, IF(AND(G232="ALI",M232="Complexo"),15, IF(AND(G232="AIE",M232="Simples"),5, IF(AND(G232="AIE",M232="Médio"),7, IF(AND(G232="AIE",M232="Complexo"),10,0))))))</f>
        <v>0</v>
      </c>
      <c r="Q232" s="77" t="n">
        <f aca="false">IF(B232&lt;&gt;"Manutenção em interface",IF(B232&lt;&gt;"Desenv., Manutenção e Publicação de Páginas Estáticas",(O232+P232)*C232,C232),C232)</f>
        <v>0</v>
      </c>
      <c r="R232" s="70"/>
      <c r="T232" s="80"/>
      <c r="U232" s="68"/>
      <c r="V232" s="69" t="n">
        <f aca="false">IF(U232&lt;&gt;"",VLOOKUP(U232,'Tipo Projeto'!$A$3:$B$35,2,0),0)</f>
        <v>0</v>
      </c>
      <c r="W232" s="70"/>
      <c r="X232" s="72"/>
      <c r="Y232" s="73"/>
      <c r="Z232" s="74"/>
      <c r="AA232" s="75"/>
      <c r="AB232" s="76" t="str">
        <f aca="false">IF(W232="EE",IF(OR(AND(OR(Z232=1,Z232=0),X232&gt;0,X232&lt;5),AND(OR(Z232=1,Z232=0),X232&gt;4,X232&lt;16),AND(Z232=2,X232&gt;0,X232&lt;5)),"Simples",IF(OR(AND(OR(Z232=1,Z232=0),X232&gt;15),AND(Z232=2,X232&gt;4,X232&lt;16),AND(Z232&gt;2,X232&gt;0,X232&lt;5)),"Médio",IF(OR(AND(Z232=2,X232&gt;15),AND(Z232&gt;2,X232&gt;4,X232&lt;16),AND(Z232&gt;2,X232&gt;15)),"Complexo",""))), IF(OR(W232="CE",W232="SE"),IF(OR(AND(OR(Z232=1,Z232=0),X232&gt;0,X232&lt;6),AND(OR(Z232=1,Z232=0),X232&gt;5,X232&lt;20),AND(Z232&gt;1,Z232&lt;4,X232&gt;0,X232&lt;6)),"Simples",IF(OR(AND(OR(Z232=1,Z232=0),X232&gt;19),AND(Z232&gt;1,Z232&lt;4,X232&gt;5,X232&lt;20),AND(Z232&gt;3,X232&gt;0,X232&lt;6)),"Médio",IF(OR(AND(Z232&gt;1,Z232&lt;4,X232&gt;19),AND(Z232&gt;3,X232&gt;5,X232&lt;20),AND(Z232&gt;3,X232&gt;19)),"Complexo",""))),""))</f>
        <v/>
      </c>
      <c r="AC232" s="71" t="str">
        <f aca="false">IF(W232="ALI",IF(OR(AND(OR(Z232=1,Z232=0),X232&gt;0,X232&lt;20),AND(OR(Z232=1,Z232=0),X232&gt;19,X232&lt;51),AND(Z232&gt;1,Z232&lt;6,X232&gt;0,X232&lt;20)),"Simples",IF(OR(AND(OR(Z232=1,Z232=0),X232&gt;50),AND(Z232&gt;1,Z232&lt;6,X232&gt;19,X232&lt;51),AND(Z232&gt;5,X232&gt;0,X232&lt;20)),"Médio",IF(OR(AND(Z232&gt;1,Z232&lt;6,X232&gt;50),AND(Z232&gt;5,X232&gt;19,X232&lt;51),AND(Z232&gt;5,X232&gt;50)),"Complexo",""))), IF(W232="AIE",IF(OR(AND(OR(Z232=1, Z232=0),X232&gt;0,X232&lt;20),AND(OR(Z232=1, Z232=0),X232&gt;19,X232&lt;51),AND(Z232&gt;1,Z232&lt;6,X232&gt;0,X232&lt;20)),"Simples",IF(OR(AND(OR(Z232=1, Z232=0),X232&gt;50),AND(Z232&gt;1,Z232&lt;6,X232&gt;19,X232&lt;51),AND(Z232&gt;5,X232&gt;0,X232&lt;20)),"Médio",IF(OR(AND(Z232&gt;1,Z232&lt;6,X232&gt;50),AND(Z232&gt;5,X232&gt;19,X232&lt;51),AND(Z232&gt;5,X232&gt;50)),"Complexo",""))),""))</f>
        <v/>
      </c>
      <c r="AD232" s="77" t="str">
        <f aca="false">IF(AB232="",AC232,IF(AC232="",AB232,""))</f>
        <v/>
      </c>
      <c r="AE232" s="78" t="n">
        <f aca="false">IF(AND(OR(W232="EE",W232="CE"),AD232="Simples"),3, IF(AND(OR(W232="EE",W232="CE"),AD232="Médio"),4, IF(AND(OR(W232="EE",W232="CE"),AD232="Complexo"),6, IF(AND(W232="SE",AD232="Simples"),4, IF(AND(W232="SE",AD232="Médio"),5, IF(AND(W232="SE",AD232="Complexo"),7,0))))))</f>
        <v>0</v>
      </c>
      <c r="AF232" s="78" t="n">
        <f aca="false">IF(AND(W232="ALI",AC232="Simples"),7, IF(AND(W232="ALI",AC232="Médio"),10, IF(AND(W232="ALI",AC232="Complexo"),15, IF(AND(W232="AIE",AC232="Simples"),5, IF(AND(W232="AIE",AC232="Médio"),7, IF(AND(W232="AIE",AC232="Complexo"),10,0))))))</f>
        <v>0</v>
      </c>
      <c r="AG232" s="81" t="n">
        <f aca="false">IF(T232="OK",Q232,( IF(U232&lt;&gt;"Manutenção em interface",IF(U232&lt;&gt;"Desenv., Manutenção e Publicação de Páginas Estáticas",(AE232+AF232)*V232,V232),V232)))</f>
        <v>0</v>
      </c>
      <c r="AH232" s="70"/>
      <c r="AJ232" s="70"/>
      <c r="AL232" s="70"/>
      <c r="AM232" s="70" t="str">
        <f aca="false">IF(AG232=0,"",IF(AG232=Q232,"OK","Divergente"))</f>
        <v/>
      </c>
    </row>
    <row r="233" s="79" customFormat="true" ht="14" hidden="false" customHeight="false" outlineLevel="0" collapsed="false">
      <c r="A233" s="67"/>
      <c r="B233" s="68"/>
      <c r="C233" s="69" t="n">
        <f aca="false">IF(B233&lt;&gt;"",VLOOKUP(B233,'Tipo Projeto'!$A$3:$B$35,2,0),0)</f>
        <v>0</v>
      </c>
      <c r="D233" s="70"/>
      <c r="E233" s="70"/>
      <c r="F233" s="71"/>
      <c r="G233" s="70"/>
      <c r="H233" s="72"/>
      <c r="I233" s="73"/>
      <c r="J233" s="74"/>
      <c r="K233" s="75"/>
      <c r="L233" s="76" t="str">
        <f aca="false">IF(G233="EE",IF(OR(AND(OR(J233=1,J233=0),H233&gt;0,H233&lt;5),AND(OR(J233=1,J233=0),H233&gt;4,H233&lt;16),AND(J233=2,H233&gt;0,H233&lt;5)),"Simples",IF(OR(AND(OR(J233=1,J233=0),H233&gt;15),AND(J233=2,H233&gt;4,H233&lt;16),AND(J233&gt;2,H233&gt;0,H233&lt;5)),"Médio",IF(OR(AND(J233=2,H233&gt;15),AND(J233&gt;2,H233&gt;4,H233&lt;16),AND(J233&gt;2,H233&gt;15)),"Complexo",""))), IF(OR(G233="CE",G233="SE"),IF(OR(AND(OR(J233=1,J233=0),H233&gt;0,H233&lt;6),AND(OR(J233=1,J233=0),H233&gt;5,H233&lt;20),AND(J233&gt;1,J233&lt;4,H233&gt;0,H233&lt;6)),"Simples",IF(OR(AND(OR(J233=1,J233=0),H233&gt;19),AND(J233&gt;1,J233&lt;4,H233&gt;5,H233&lt;20),AND(J233&gt;3,H233&gt;0,H233&lt;6)),"Médio",IF(OR(AND(J233&gt;1,J233&lt;4,H233&gt;19),AND(J233&gt;3,H233&gt;5,H233&lt;20),AND(J233&gt;3,H233&gt;19)),"Complexo",""))),""))</f>
        <v/>
      </c>
      <c r="M233" s="71" t="str">
        <f aca="false">IF(G233="ALI",IF(OR(AND(OR(J233=1,J233=0),H233&gt;0,H233&lt;20),AND(OR(J233=1,J233=0),H233&gt;19,H233&lt;51),AND(J233&gt;1,J233&lt;6,H233&gt;0,H233&lt;20)),"Simples",IF(OR(AND(OR(J233=1,J233=0),H233&gt;50),AND(J233&gt;1,J233&lt;6,H233&gt;19,H233&lt;51),AND(J233&gt;5,H233&gt;0,H233&lt;20)),"Médio",IF(OR(AND(J233&gt;1,J233&lt;6,H233&gt;50),AND(J233&gt;5,H233&gt;19,H233&lt;51),AND(J233&gt;5,H233&gt;50)),"Complexo",""))), IF(G233="AIE",IF(OR(AND(OR(J233=1, J233=0),H233&gt;0,H233&lt;20),AND(OR(J233=1, J233=0),H233&gt;19,H233&lt;51),AND(J233&gt;1,J233&lt;6,H233&gt;0,H233&lt;20)),"Simples",IF(OR(AND(OR(J233=1, J233=0),H233&gt;50),AND(J233&gt;1,J233&lt;6,H233&gt;19,H233&lt;51),AND(J233&gt;5,H233&gt;0,H233&lt;20)),"Médio",IF(OR(AND(J233&gt;1,J233&lt;6,H233&gt;50),AND(J233&gt;5,H233&gt;19,H233&lt;51),AND(J233&gt;5,H233&gt;50)),"Complexo",""))),""))</f>
        <v/>
      </c>
      <c r="N233" s="77" t="str">
        <f aca="false">IF(L233="",M233,IF(M233="",L233,""))</f>
        <v/>
      </c>
      <c r="O233" s="78" t="n">
        <f aca="false">IF(AND(OR(G233="EE",G233="CE"),N233="Simples"),3, IF(AND(OR(G233="EE",G233="CE"),N233="Médio"),4, IF(AND(OR(G233="EE",G233="CE"),N233="Complexo"),6, IF(AND(G233="SE",N233="Simples"),4, IF(AND(G233="SE",N233="Médio"),5, IF(AND(G233="SE",N233="Complexo"),7,0))))))</f>
        <v>0</v>
      </c>
      <c r="P233" s="78" t="n">
        <f aca="false">IF(AND(G233="ALI",M233="Simples"),7, IF(AND(G233="ALI",M233="Médio"),10, IF(AND(G233="ALI",M233="Complexo"),15, IF(AND(G233="AIE",M233="Simples"),5, IF(AND(G233="AIE",M233="Médio"),7, IF(AND(G233="AIE",M233="Complexo"),10,0))))))</f>
        <v>0</v>
      </c>
      <c r="Q233" s="77" t="n">
        <f aca="false">IF(B233&lt;&gt;"Manutenção em interface",IF(B233&lt;&gt;"Desenv., Manutenção e Publicação de Páginas Estáticas",(O233+P233)*C233,C233),C233)</f>
        <v>0</v>
      </c>
      <c r="R233" s="70"/>
      <c r="T233" s="80"/>
      <c r="U233" s="68"/>
      <c r="V233" s="69" t="n">
        <f aca="false">IF(U233&lt;&gt;"",VLOOKUP(U233,'Tipo Projeto'!$A$3:$B$35,2,0),0)</f>
        <v>0</v>
      </c>
      <c r="W233" s="70"/>
      <c r="X233" s="72"/>
      <c r="Y233" s="73"/>
      <c r="Z233" s="74"/>
      <c r="AA233" s="75"/>
      <c r="AB233" s="76" t="str">
        <f aca="false">IF(W233="EE",IF(OR(AND(OR(Z233=1,Z233=0),X233&gt;0,X233&lt;5),AND(OR(Z233=1,Z233=0),X233&gt;4,X233&lt;16),AND(Z233=2,X233&gt;0,X233&lt;5)),"Simples",IF(OR(AND(OR(Z233=1,Z233=0),X233&gt;15),AND(Z233=2,X233&gt;4,X233&lt;16),AND(Z233&gt;2,X233&gt;0,X233&lt;5)),"Médio",IF(OR(AND(Z233=2,X233&gt;15),AND(Z233&gt;2,X233&gt;4,X233&lt;16),AND(Z233&gt;2,X233&gt;15)),"Complexo",""))), IF(OR(W233="CE",W233="SE"),IF(OR(AND(OR(Z233=1,Z233=0),X233&gt;0,X233&lt;6),AND(OR(Z233=1,Z233=0),X233&gt;5,X233&lt;20),AND(Z233&gt;1,Z233&lt;4,X233&gt;0,X233&lt;6)),"Simples",IF(OR(AND(OR(Z233=1,Z233=0),X233&gt;19),AND(Z233&gt;1,Z233&lt;4,X233&gt;5,X233&lt;20),AND(Z233&gt;3,X233&gt;0,X233&lt;6)),"Médio",IF(OR(AND(Z233&gt;1,Z233&lt;4,X233&gt;19),AND(Z233&gt;3,X233&gt;5,X233&lt;20),AND(Z233&gt;3,X233&gt;19)),"Complexo",""))),""))</f>
        <v/>
      </c>
      <c r="AC233" s="71" t="str">
        <f aca="false">IF(W233="ALI",IF(OR(AND(OR(Z233=1,Z233=0),X233&gt;0,X233&lt;20),AND(OR(Z233=1,Z233=0),X233&gt;19,X233&lt;51),AND(Z233&gt;1,Z233&lt;6,X233&gt;0,X233&lt;20)),"Simples",IF(OR(AND(OR(Z233=1,Z233=0),X233&gt;50),AND(Z233&gt;1,Z233&lt;6,X233&gt;19,X233&lt;51),AND(Z233&gt;5,X233&gt;0,X233&lt;20)),"Médio",IF(OR(AND(Z233&gt;1,Z233&lt;6,X233&gt;50),AND(Z233&gt;5,X233&gt;19,X233&lt;51),AND(Z233&gt;5,X233&gt;50)),"Complexo",""))), IF(W233="AIE",IF(OR(AND(OR(Z233=1, Z233=0),X233&gt;0,X233&lt;20),AND(OR(Z233=1, Z233=0),X233&gt;19,X233&lt;51),AND(Z233&gt;1,Z233&lt;6,X233&gt;0,X233&lt;20)),"Simples",IF(OR(AND(OR(Z233=1, Z233=0),X233&gt;50),AND(Z233&gt;1,Z233&lt;6,X233&gt;19,X233&lt;51),AND(Z233&gt;5,X233&gt;0,X233&lt;20)),"Médio",IF(OR(AND(Z233&gt;1,Z233&lt;6,X233&gt;50),AND(Z233&gt;5,X233&gt;19,X233&lt;51),AND(Z233&gt;5,X233&gt;50)),"Complexo",""))),""))</f>
        <v/>
      </c>
      <c r="AD233" s="77" t="str">
        <f aca="false">IF(AB233="",AC233,IF(AC233="",AB233,""))</f>
        <v/>
      </c>
      <c r="AE233" s="78" t="n">
        <f aca="false">IF(AND(OR(W233="EE",W233="CE"),AD233="Simples"),3, IF(AND(OR(W233="EE",W233="CE"),AD233="Médio"),4, IF(AND(OR(W233="EE",W233="CE"),AD233="Complexo"),6, IF(AND(W233="SE",AD233="Simples"),4, IF(AND(W233="SE",AD233="Médio"),5, IF(AND(W233="SE",AD233="Complexo"),7,0))))))</f>
        <v>0</v>
      </c>
      <c r="AF233" s="78" t="n">
        <f aca="false">IF(AND(W233="ALI",AC233="Simples"),7, IF(AND(W233="ALI",AC233="Médio"),10, IF(AND(W233="ALI",AC233="Complexo"),15, IF(AND(W233="AIE",AC233="Simples"),5, IF(AND(W233="AIE",AC233="Médio"),7, IF(AND(W233="AIE",AC233="Complexo"),10,0))))))</f>
        <v>0</v>
      </c>
      <c r="AG233" s="81" t="n">
        <f aca="false">IF(T233="OK",Q233,( IF(U233&lt;&gt;"Manutenção em interface",IF(U233&lt;&gt;"Desenv., Manutenção e Publicação de Páginas Estáticas",(AE233+AF233)*V233,V233),V233)))</f>
        <v>0</v>
      </c>
      <c r="AH233" s="70"/>
      <c r="AJ233" s="70"/>
      <c r="AL233" s="70"/>
      <c r="AM233" s="70" t="str">
        <f aca="false">IF(AG233=0,"",IF(AG233=Q233,"OK","Divergente"))</f>
        <v/>
      </c>
    </row>
    <row r="234" s="79" customFormat="true" ht="14" hidden="false" customHeight="false" outlineLevel="0" collapsed="false">
      <c r="A234" s="67"/>
      <c r="B234" s="68"/>
      <c r="C234" s="69" t="n">
        <f aca="false">IF(B234&lt;&gt;"",VLOOKUP(B234,'Tipo Projeto'!$A$3:$B$35,2,0),0)</f>
        <v>0</v>
      </c>
      <c r="D234" s="70"/>
      <c r="E234" s="70"/>
      <c r="F234" s="71"/>
      <c r="G234" s="70"/>
      <c r="H234" s="72"/>
      <c r="I234" s="73"/>
      <c r="J234" s="74"/>
      <c r="K234" s="75"/>
      <c r="L234" s="76" t="str">
        <f aca="false">IF(G234="EE",IF(OR(AND(OR(J234=1,J234=0),H234&gt;0,H234&lt;5),AND(OR(J234=1,J234=0),H234&gt;4,H234&lt;16),AND(J234=2,H234&gt;0,H234&lt;5)),"Simples",IF(OR(AND(OR(J234=1,J234=0),H234&gt;15),AND(J234=2,H234&gt;4,H234&lt;16),AND(J234&gt;2,H234&gt;0,H234&lt;5)),"Médio",IF(OR(AND(J234=2,H234&gt;15),AND(J234&gt;2,H234&gt;4,H234&lt;16),AND(J234&gt;2,H234&gt;15)),"Complexo",""))), IF(OR(G234="CE",G234="SE"),IF(OR(AND(OR(J234=1,J234=0),H234&gt;0,H234&lt;6),AND(OR(J234=1,J234=0),H234&gt;5,H234&lt;20),AND(J234&gt;1,J234&lt;4,H234&gt;0,H234&lt;6)),"Simples",IF(OR(AND(OR(J234=1,J234=0),H234&gt;19),AND(J234&gt;1,J234&lt;4,H234&gt;5,H234&lt;20),AND(J234&gt;3,H234&gt;0,H234&lt;6)),"Médio",IF(OR(AND(J234&gt;1,J234&lt;4,H234&gt;19),AND(J234&gt;3,H234&gt;5,H234&lt;20),AND(J234&gt;3,H234&gt;19)),"Complexo",""))),""))</f>
        <v/>
      </c>
      <c r="M234" s="71" t="str">
        <f aca="false">IF(G234="ALI",IF(OR(AND(OR(J234=1,J234=0),H234&gt;0,H234&lt;20),AND(OR(J234=1,J234=0),H234&gt;19,H234&lt;51),AND(J234&gt;1,J234&lt;6,H234&gt;0,H234&lt;20)),"Simples",IF(OR(AND(OR(J234=1,J234=0),H234&gt;50),AND(J234&gt;1,J234&lt;6,H234&gt;19,H234&lt;51),AND(J234&gt;5,H234&gt;0,H234&lt;20)),"Médio",IF(OR(AND(J234&gt;1,J234&lt;6,H234&gt;50),AND(J234&gt;5,H234&gt;19,H234&lt;51),AND(J234&gt;5,H234&gt;50)),"Complexo",""))), IF(G234="AIE",IF(OR(AND(OR(J234=1, J234=0),H234&gt;0,H234&lt;20),AND(OR(J234=1, J234=0),H234&gt;19,H234&lt;51),AND(J234&gt;1,J234&lt;6,H234&gt;0,H234&lt;20)),"Simples",IF(OR(AND(OR(J234=1, J234=0),H234&gt;50),AND(J234&gt;1,J234&lt;6,H234&gt;19,H234&lt;51),AND(J234&gt;5,H234&gt;0,H234&lt;20)),"Médio",IF(OR(AND(J234&gt;1,J234&lt;6,H234&gt;50),AND(J234&gt;5,H234&gt;19,H234&lt;51),AND(J234&gt;5,H234&gt;50)),"Complexo",""))),""))</f>
        <v/>
      </c>
      <c r="N234" s="77" t="str">
        <f aca="false">IF(L234="",M234,IF(M234="",L234,""))</f>
        <v/>
      </c>
      <c r="O234" s="78" t="n">
        <f aca="false">IF(AND(OR(G234="EE",G234="CE"),N234="Simples"),3, IF(AND(OR(G234="EE",G234="CE"),N234="Médio"),4, IF(AND(OR(G234="EE",G234="CE"),N234="Complexo"),6, IF(AND(G234="SE",N234="Simples"),4, IF(AND(G234="SE",N234="Médio"),5, IF(AND(G234="SE",N234="Complexo"),7,0))))))</f>
        <v>0</v>
      </c>
      <c r="P234" s="78" t="n">
        <f aca="false">IF(AND(G234="ALI",M234="Simples"),7, IF(AND(G234="ALI",M234="Médio"),10, IF(AND(G234="ALI",M234="Complexo"),15, IF(AND(G234="AIE",M234="Simples"),5, IF(AND(G234="AIE",M234="Médio"),7, IF(AND(G234="AIE",M234="Complexo"),10,0))))))</f>
        <v>0</v>
      </c>
      <c r="Q234" s="77" t="n">
        <f aca="false">IF(B234&lt;&gt;"Manutenção em interface",IF(B234&lt;&gt;"Desenv., Manutenção e Publicação de Páginas Estáticas",(O234+P234)*C234,C234),C234)</f>
        <v>0</v>
      </c>
      <c r="R234" s="70"/>
      <c r="T234" s="80"/>
      <c r="U234" s="68"/>
      <c r="V234" s="69" t="n">
        <f aca="false">IF(U234&lt;&gt;"",VLOOKUP(U234,'Tipo Projeto'!$A$3:$B$35,2,0),0)</f>
        <v>0</v>
      </c>
      <c r="W234" s="70"/>
      <c r="X234" s="72"/>
      <c r="Y234" s="73"/>
      <c r="Z234" s="74"/>
      <c r="AA234" s="75"/>
      <c r="AB234" s="76" t="str">
        <f aca="false">IF(W234="EE",IF(OR(AND(OR(Z234=1,Z234=0),X234&gt;0,X234&lt;5),AND(OR(Z234=1,Z234=0),X234&gt;4,X234&lt;16),AND(Z234=2,X234&gt;0,X234&lt;5)),"Simples",IF(OR(AND(OR(Z234=1,Z234=0),X234&gt;15),AND(Z234=2,X234&gt;4,X234&lt;16),AND(Z234&gt;2,X234&gt;0,X234&lt;5)),"Médio",IF(OR(AND(Z234=2,X234&gt;15),AND(Z234&gt;2,X234&gt;4,X234&lt;16),AND(Z234&gt;2,X234&gt;15)),"Complexo",""))), IF(OR(W234="CE",W234="SE"),IF(OR(AND(OR(Z234=1,Z234=0),X234&gt;0,X234&lt;6),AND(OR(Z234=1,Z234=0),X234&gt;5,X234&lt;20),AND(Z234&gt;1,Z234&lt;4,X234&gt;0,X234&lt;6)),"Simples",IF(OR(AND(OR(Z234=1,Z234=0),X234&gt;19),AND(Z234&gt;1,Z234&lt;4,X234&gt;5,X234&lt;20),AND(Z234&gt;3,X234&gt;0,X234&lt;6)),"Médio",IF(OR(AND(Z234&gt;1,Z234&lt;4,X234&gt;19),AND(Z234&gt;3,X234&gt;5,X234&lt;20),AND(Z234&gt;3,X234&gt;19)),"Complexo",""))),""))</f>
        <v/>
      </c>
      <c r="AC234" s="71" t="str">
        <f aca="false">IF(W234="ALI",IF(OR(AND(OR(Z234=1,Z234=0),X234&gt;0,X234&lt;20),AND(OR(Z234=1,Z234=0),X234&gt;19,X234&lt;51),AND(Z234&gt;1,Z234&lt;6,X234&gt;0,X234&lt;20)),"Simples",IF(OR(AND(OR(Z234=1,Z234=0),X234&gt;50),AND(Z234&gt;1,Z234&lt;6,X234&gt;19,X234&lt;51),AND(Z234&gt;5,X234&gt;0,X234&lt;20)),"Médio",IF(OR(AND(Z234&gt;1,Z234&lt;6,X234&gt;50),AND(Z234&gt;5,X234&gt;19,X234&lt;51),AND(Z234&gt;5,X234&gt;50)),"Complexo",""))), IF(W234="AIE",IF(OR(AND(OR(Z234=1, Z234=0),X234&gt;0,X234&lt;20),AND(OR(Z234=1, Z234=0),X234&gt;19,X234&lt;51),AND(Z234&gt;1,Z234&lt;6,X234&gt;0,X234&lt;20)),"Simples",IF(OR(AND(OR(Z234=1, Z234=0),X234&gt;50),AND(Z234&gt;1,Z234&lt;6,X234&gt;19,X234&lt;51),AND(Z234&gt;5,X234&gt;0,X234&lt;20)),"Médio",IF(OR(AND(Z234&gt;1,Z234&lt;6,X234&gt;50),AND(Z234&gt;5,X234&gt;19,X234&lt;51),AND(Z234&gt;5,X234&gt;50)),"Complexo",""))),""))</f>
        <v/>
      </c>
      <c r="AD234" s="77" t="str">
        <f aca="false">IF(AB234="",AC234,IF(AC234="",AB234,""))</f>
        <v/>
      </c>
      <c r="AE234" s="78" t="n">
        <f aca="false">IF(AND(OR(W234="EE",W234="CE"),AD234="Simples"),3, IF(AND(OR(W234="EE",W234="CE"),AD234="Médio"),4, IF(AND(OR(W234="EE",W234="CE"),AD234="Complexo"),6, IF(AND(W234="SE",AD234="Simples"),4, IF(AND(W234="SE",AD234="Médio"),5, IF(AND(W234="SE",AD234="Complexo"),7,0))))))</f>
        <v>0</v>
      </c>
      <c r="AF234" s="78" t="n">
        <f aca="false">IF(AND(W234="ALI",AC234="Simples"),7, IF(AND(W234="ALI",AC234="Médio"),10, IF(AND(W234="ALI",AC234="Complexo"),15, IF(AND(W234="AIE",AC234="Simples"),5, IF(AND(W234="AIE",AC234="Médio"),7, IF(AND(W234="AIE",AC234="Complexo"),10,0))))))</f>
        <v>0</v>
      </c>
      <c r="AG234" s="81" t="n">
        <f aca="false">IF(T234="OK",Q234,( IF(U234&lt;&gt;"Manutenção em interface",IF(U234&lt;&gt;"Desenv., Manutenção e Publicação de Páginas Estáticas",(AE234+AF234)*V234,V234),V234)))</f>
        <v>0</v>
      </c>
      <c r="AH234" s="70"/>
      <c r="AJ234" s="70"/>
      <c r="AL234" s="70"/>
      <c r="AM234" s="70" t="str">
        <f aca="false">IF(AG234=0,"",IF(AG234=Q234,"OK","Divergente"))</f>
        <v/>
      </c>
    </row>
    <row r="235" s="79" customFormat="true" ht="14" hidden="false" customHeight="false" outlineLevel="0" collapsed="false">
      <c r="A235" s="67"/>
      <c r="B235" s="68"/>
      <c r="C235" s="69" t="n">
        <f aca="false">IF(B235&lt;&gt;"",VLOOKUP(B235,'Tipo Projeto'!$A$3:$B$35,2,0),0)</f>
        <v>0</v>
      </c>
      <c r="D235" s="70"/>
      <c r="E235" s="70"/>
      <c r="F235" s="71"/>
      <c r="G235" s="70"/>
      <c r="H235" s="72"/>
      <c r="I235" s="73"/>
      <c r="J235" s="74"/>
      <c r="K235" s="75"/>
      <c r="L235" s="76" t="str">
        <f aca="false">IF(G235="EE",IF(OR(AND(OR(J235=1,J235=0),H235&gt;0,H235&lt;5),AND(OR(J235=1,J235=0),H235&gt;4,H235&lt;16),AND(J235=2,H235&gt;0,H235&lt;5)),"Simples",IF(OR(AND(OR(J235=1,J235=0),H235&gt;15),AND(J235=2,H235&gt;4,H235&lt;16),AND(J235&gt;2,H235&gt;0,H235&lt;5)),"Médio",IF(OR(AND(J235=2,H235&gt;15),AND(J235&gt;2,H235&gt;4,H235&lt;16),AND(J235&gt;2,H235&gt;15)),"Complexo",""))), IF(OR(G235="CE",G235="SE"),IF(OR(AND(OR(J235=1,J235=0),H235&gt;0,H235&lt;6),AND(OR(J235=1,J235=0),H235&gt;5,H235&lt;20),AND(J235&gt;1,J235&lt;4,H235&gt;0,H235&lt;6)),"Simples",IF(OR(AND(OR(J235=1,J235=0),H235&gt;19),AND(J235&gt;1,J235&lt;4,H235&gt;5,H235&lt;20),AND(J235&gt;3,H235&gt;0,H235&lt;6)),"Médio",IF(OR(AND(J235&gt;1,J235&lt;4,H235&gt;19),AND(J235&gt;3,H235&gt;5,H235&lt;20),AND(J235&gt;3,H235&gt;19)),"Complexo",""))),""))</f>
        <v/>
      </c>
      <c r="M235" s="71" t="str">
        <f aca="false">IF(G235="ALI",IF(OR(AND(OR(J235=1,J235=0),H235&gt;0,H235&lt;20),AND(OR(J235=1,J235=0),H235&gt;19,H235&lt;51),AND(J235&gt;1,J235&lt;6,H235&gt;0,H235&lt;20)),"Simples",IF(OR(AND(OR(J235=1,J235=0),H235&gt;50),AND(J235&gt;1,J235&lt;6,H235&gt;19,H235&lt;51),AND(J235&gt;5,H235&gt;0,H235&lt;20)),"Médio",IF(OR(AND(J235&gt;1,J235&lt;6,H235&gt;50),AND(J235&gt;5,H235&gt;19,H235&lt;51),AND(J235&gt;5,H235&gt;50)),"Complexo",""))), IF(G235="AIE",IF(OR(AND(OR(J235=1, J235=0),H235&gt;0,H235&lt;20),AND(OR(J235=1, J235=0),H235&gt;19,H235&lt;51),AND(J235&gt;1,J235&lt;6,H235&gt;0,H235&lt;20)),"Simples",IF(OR(AND(OR(J235=1, J235=0),H235&gt;50),AND(J235&gt;1,J235&lt;6,H235&gt;19,H235&lt;51),AND(J235&gt;5,H235&gt;0,H235&lt;20)),"Médio",IF(OR(AND(J235&gt;1,J235&lt;6,H235&gt;50),AND(J235&gt;5,H235&gt;19,H235&lt;51),AND(J235&gt;5,H235&gt;50)),"Complexo",""))),""))</f>
        <v/>
      </c>
      <c r="N235" s="77" t="str">
        <f aca="false">IF(L235="",M235,IF(M235="",L235,""))</f>
        <v/>
      </c>
      <c r="O235" s="78" t="n">
        <f aca="false">IF(AND(OR(G235="EE",G235="CE"),N235="Simples"),3, IF(AND(OR(G235="EE",G235="CE"),N235="Médio"),4, IF(AND(OR(G235="EE",G235="CE"),N235="Complexo"),6, IF(AND(G235="SE",N235="Simples"),4, IF(AND(G235="SE",N235="Médio"),5, IF(AND(G235="SE",N235="Complexo"),7,0))))))</f>
        <v>0</v>
      </c>
      <c r="P235" s="78" t="n">
        <f aca="false">IF(AND(G235="ALI",M235="Simples"),7, IF(AND(G235="ALI",M235="Médio"),10, IF(AND(G235="ALI",M235="Complexo"),15, IF(AND(G235="AIE",M235="Simples"),5, IF(AND(G235="AIE",M235="Médio"),7, IF(AND(G235="AIE",M235="Complexo"),10,0))))))</f>
        <v>0</v>
      </c>
      <c r="Q235" s="77" t="n">
        <f aca="false">IF(B235&lt;&gt;"Manutenção em interface",IF(B235&lt;&gt;"Desenv., Manutenção e Publicação de Páginas Estáticas",(O235+P235)*C235,C235),C235)</f>
        <v>0</v>
      </c>
      <c r="R235" s="70"/>
      <c r="T235" s="80"/>
      <c r="U235" s="68"/>
      <c r="V235" s="69" t="n">
        <f aca="false">IF(U235&lt;&gt;"",VLOOKUP(U235,'Tipo Projeto'!$A$3:$B$35,2,0),0)</f>
        <v>0</v>
      </c>
      <c r="W235" s="70"/>
      <c r="X235" s="72"/>
      <c r="Y235" s="73"/>
      <c r="Z235" s="74"/>
      <c r="AA235" s="75"/>
      <c r="AB235" s="76" t="str">
        <f aca="false">IF(W235="EE",IF(OR(AND(OR(Z235=1,Z235=0),X235&gt;0,X235&lt;5),AND(OR(Z235=1,Z235=0),X235&gt;4,X235&lt;16),AND(Z235=2,X235&gt;0,X235&lt;5)),"Simples",IF(OR(AND(OR(Z235=1,Z235=0),X235&gt;15),AND(Z235=2,X235&gt;4,X235&lt;16),AND(Z235&gt;2,X235&gt;0,X235&lt;5)),"Médio",IF(OR(AND(Z235=2,X235&gt;15),AND(Z235&gt;2,X235&gt;4,X235&lt;16),AND(Z235&gt;2,X235&gt;15)),"Complexo",""))), IF(OR(W235="CE",W235="SE"),IF(OR(AND(OR(Z235=1,Z235=0),X235&gt;0,X235&lt;6),AND(OR(Z235=1,Z235=0),X235&gt;5,X235&lt;20),AND(Z235&gt;1,Z235&lt;4,X235&gt;0,X235&lt;6)),"Simples",IF(OR(AND(OR(Z235=1,Z235=0),X235&gt;19),AND(Z235&gt;1,Z235&lt;4,X235&gt;5,X235&lt;20),AND(Z235&gt;3,X235&gt;0,X235&lt;6)),"Médio",IF(OR(AND(Z235&gt;1,Z235&lt;4,X235&gt;19),AND(Z235&gt;3,X235&gt;5,X235&lt;20),AND(Z235&gt;3,X235&gt;19)),"Complexo",""))),""))</f>
        <v/>
      </c>
      <c r="AC235" s="71" t="str">
        <f aca="false">IF(W235="ALI",IF(OR(AND(OR(Z235=1,Z235=0),X235&gt;0,X235&lt;20),AND(OR(Z235=1,Z235=0),X235&gt;19,X235&lt;51),AND(Z235&gt;1,Z235&lt;6,X235&gt;0,X235&lt;20)),"Simples",IF(OR(AND(OR(Z235=1,Z235=0),X235&gt;50),AND(Z235&gt;1,Z235&lt;6,X235&gt;19,X235&lt;51),AND(Z235&gt;5,X235&gt;0,X235&lt;20)),"Médio",IF(OR(AND(Z235&gt;1,Z235&lt;6,X235&gt;50),AND(Z235&gt;5,X235&gt;19,X235&lt;51),AND(Z235&gt;5,X235&gt;50)),"Complexo",""))), IF(W235="AIE",IF(OR(AND(OR(Z235=1, Z235=0),X235&gt;0,X235&lt;20),AND(OR(Z235=1, Z235=0),X235&gt;19,X235&lt;51),AND(Z235&gt;1,Z235&lt;6,X235&gt;0,X235&lt;20)),"Simples",IF(OR(AND(OR(Z235=1, Z235=0),X235&gt;50),AND(Z235&gt;1,Z235&lt;6,X235&gt;19,X235&lt;51),AND(Z235&gt;5,X235&gt;0,X235&lt;20)),"Médio",IF(OR(AND(Z235&gt;1,Z235&lt;6,X235&gt;50),AND(Z235&gt;5,X235&gt;19,X235&lt;51),AND(Z235&gt;5,X235&gt;50)),"Complexo",""))),""))</f>
        <v/>
      </c>
      <c r="AD235" s="77" t="str">
        <f aca="false">IF(AB235="",AC235,IF(AC235="",AB235,""))</f>
        <v/>
      </c>
      <c r="AE235" s="78" t="n">
        <f aca="false">IF(AND(OR(W235="EE",W235="CE"),AD235="Simples"),3, IF(AND(OR(W235="EE",W235="CE"),AD235="Médio"),4, IF(AND(OR(W235="EE",W235="CE"),AD235="Complexo"),6, IF(AND(W235="SE",AD235="Simples"),4, IF(AND(W235="SE",AD235="Médio"),5, IF(AND(W235="SE",AD235="Complexo"),7,0))))))</f>
        <v>0</v>
      </c>
      <c r="AF235" s="78" t="n">
        <f aca="false">IF(AND(W235="ALI",AC235="Simples"),7, IF(AND(W235="ALI",AC235="Médio"),10, IF(AND(W235="ALI",AC235="Complexo"),15, IF(AND(W235="AIE",AC235="Simples"),5, IF(AND(W235="AIE",AC235="Médio"),7, IF(AND(W235="AIE",AC235="Complexo"),10,0))))))</f>
        <v>0</v>
      </c>
      <c r="AG235" s="81" t="n">
        <f aca="false">IF(T235="OK",Q235,( IF(U235&lt;&gt;"Manutenção em interface",IF(U235&lt;&gt;"Desenv., Manutenção e Publicação de Páginas Estáticas",(AE235+AF235)*V235,V235),V235)))</f>
        <v>0</v>
      </c>
      <c r="AH235" s="70"/>
      <c r="AJ235" s="70"/>
      <c r="AL235" s="70"/>
      <c r="AM235" s="70" t="str">
        <f aca="false">IF(AG235=0,"",IF(AG235=Q235,"OK","Divergente"))</f>
        <v/>
      </c>
    </row>
    <row r="236" s="79" customFormat="true" ht="14" hidden="false" customHeight="false" outlineLevel="0" collapsed="false">
      <c r="A236" s="67"/>
      <c r="B236" s="68"/>
      <c r="C236" s="69" t="n">
        <f aca="false">IF(B236&lt;&gt;"",VLOOKUP(B236,'Tipo Projeto'!$A$3:$B$35,2,0),0)</f>
        <v>0</v>
      </c>
      <c r="D236" s="70"/>
      <c r="E236" s="70"/>
      <c r="F236" s="71"/>
      <c r="G236" s="70"/>
      <c r="H236" s="72"/>
      <c r="I236" s="73"/>
      <c r="J236" s="74"/>
      <c r="K236" s="75"/>
      <c r="L236" s="76" t="str">
        <f aca="false">IF(G236="EE",IF(OR(AND(OR(J236=1,J236=0),H236&gt;0,H236&lt;5),AND(OR(J236=1,J236=0),H236&gt;4,H236&lt;16),AND(J236=2,H236&gt;0,H236&lt;5)),"Simples",IF(OR(AND(OR(J236=1,J236=0),H236&gt;15),AND(J236=2,H236&gt;4,H236&lt;16),AND(J236&gt;2,H236&gt;0,H236&lt;5)),"Médio",IF(OR(AND(J236=2,H236&gt;15),AND(J236&gt;2,H236&gt;4,H236&lt;16),AND(J236&gt;2,H236&gt;15)),"Complexo",""))), IF(OR(G236="CE",G236="SE"),IF(OR(AND(OR(J236=1,J236=0),H236&gt;0,H236&lt;6),AND(OR(J236=1,J236=0),H236&gt;5,H236&lt;20),AND(J236&gt;1,J236&lt;4,H236&gt;0,H236&lt;6)),"Simples",IF(OR(AND(OR(J236=1,J236=0),H236&gt;19),AND(J236&gt;1,J236&lt;4,H236&gt;5,H236&lt;20),AND(J236&gt;3,H236&gt;0,H236&lt;6)),"Médio",IF(OR(AND(J236&gt;1,J236&lt;4,H236&gt;19),AND(J236&gt;3,H236&gt;5,H236&lt;20),AND(J236&gt;3,H236&gt;19)),"Complexo",""))),""))</f>
        <v/>
      </c>
      <c r="M236" s="71" t="str">
        <f aca="false">IF(G236="ALI",IF(OR(AND(OR(J236=1,J236=0),H236&gt;0,H236&lt;20),AND(OR(J236=1,J236=0),H236&gt;19,H236&lt;51),AND(J236&gt;1,J236&lt;6,H236&gt;0,H236&lt;20)),"Simples",IF(OR(AND(OR(J236=1,J236=0),H236&gt;50),AND(J236&gt;1,J236&lt;6,H236&gt;19,H236&lt;51),AND(J236&gt;5,H236&gt;0,H236&lt;20)),"Médio",IF(OR(AND(J236&gt;1,J236&lt;6,H236&gt;50),AND(J236&gt;5,H236&gt;19,H236&lt;51),AND(J236&gt;5,H236&gt;50)),"Complexo",""))), IF(G236="AIE",IF(OR(AND(OR(J236=1, J236=0),H236&gt;0,H236&lt;20),AND(OR(J236=1, J236=0),H236&gt;19,H236&lt;51),AND(J236&gt;1,J236&lt;6,H236&gt;0,H236&lt;20)),"Simples",IF(OR(AND(OR(J236=1, J236=0),H236&gt;50),AND(J236&gt;1,J236&lt;6,H236&gt;19,H236&lt;51),AND(J236&gt;5,H236&gt;0,H236&lt;20)),"Médio",IF(OR(AND(J236&gt;1,J236&lt;6,H236&gt;50),AND(J236&gt;5,H236&gt;19,H236&lt;51),AND(J236&gt;5,H236&gt;50)),"Complexo",""))),""))</f>
        <v/>
      </c>
      <c r="N236" s="77" t="str">
        <f aca="false">IF(L236="",M236,IF(M236="",L236,""))</f>
        <v/>
      </c>
      <c r="O236" s="78" t="n">
        <f aca="false">IF(AND(OR(G236="EE",G236="CE"),N236="Simples"),3, IF(AND(OR(G236="EE",G236="CE"),N236="Médio"),4, IF(AND(OR(G236="EE",G236="CE"),N236="Complexo"),6, IF(AND(G236="SE",N236="Simples"),4, IF(AND(G236="SE",N236="Médio"),5, IF(AND(G236="SE",N236="Complexo"),7,0))))))</f>
        <v>0</v>
      </c>
      <c r="P236" s="78" t="n">
        <f aca="false">IF(AND(G236="ALI",M236="Simples"),7, IF(AND(G236="ALI",M236="Médio"),10, IF(AND(G236="ALI",M236="Complexo"),15, IF(AND(G236="AIE",M236="Simples"),5, IF(AND(G236="AIE",M236="Médio"),7, IF(AND(G236="AIE",M236="Complexo"),10,0))))))</f>
        <v>0</v>
      </c>
      <c r="Q236" s="77" t="n">
        <f aca="false">IF(B236&lt;&gt;"Manutenção em interface",IF(B236&lt;&gt;"Desenv., Manutenção e Publicação de Páginas Estáticas",(O236+P236)*C236,C236),C236)</f>
        <v>0</v>
      </c>
      <c r="R236" s="70"/>
      <c r="T236" s="80"/>
      <c r="U236" s="68"/>
      <c r="V236" s="69" t="n">
        <f aca="false">IF(U236&lt;&gt;"",VLOOKUP(U236,'Tipo Projeto'!$A$3:$B$35,2,0),0)</f>
        <v>0</v>
      </c>
      <c r="W236" s="70"/>
      <c r="X236" s="72"/>
      <c r="Y236" s="73"/>
      <c r="Z236" s="74"/>
      <c r="AA236" s="75"/>
      <c r="AB236" s="76" t="str">
        <f aca="false">IF(W236="EE",IF(OR(AND(OR(Z236=1,Z236=0),X236&gt;0,X236&lt;5),AND(OR(Z236=1,Z236=0),X236&gt;4,X236&lt;16),AND(Z236=2,X236&gt;0,X236&lt;5)),"Simples",IF(OR(AND(OR(Z236=1,Z236=0),X236&gt;15),AND(Z236=2,X236&gt;4,X236&lt;16),AND(Z236&gt;2,X236&gt;0,X236&lt;5)),"Médio",IF(OR(AND(Z236=2,X236&gt;15),AND(Z236&gt;2,X236&gt;4,X236&lt;16),AND(Z236&gt;2,X236&gt;15)),"Complexo",""))), IF(OR(W236="CE",W236="SE"),IF(OR(AND(OR(Z236=1,Z236=0),X236&gt;0,X236&lt;6),AND(OR(Z236=1,Z236=0),X236&gt;5,X236&lt;20),AND(Z236&gt;1,Z236&lt;4,X236&gt;0,X236&lt;6)),"Simples",IF(OR(AND(OR(Z236=1,Z236=0),X236&gt;19),AND(Z236&gt;1,Z236&lt;4,X236&gt;5,X236&lt;20),AND(Z236&gt;3,X236&gt;0,X236&lt;6)),"Médio",IF(OR(AND(Z236&gt;1,Z236&lt;4,X236&gt;19),AND(Z236&gt;3,X236&gt;5,X236&lt;20),AND(Z236&gt;3,X236&gt;19)),"Complexo",""))),""))</f>
        <v/>
      </c>
      <c r="AC236" s="71" t="str">
        <f aca="false">IF(W236="ALI",IF(OR(AND(OR(Z236=1,Z236=0),X236&gt;0,X236&lt;20),AND(OR(Z236=1,Z236=0),X236&gt;19,X236&lt;51),AND(Z236&gt;1,Z236&lt;6,X236&gt;0,X236&lt;20)),"Simples",IF(OR(AND(OR(Z236=1,Z236=0),X236&gt;50),AND(Z236&gt;1,Z236&lt;6,X236&gt;19,X236&lt;51),AND(Z236&gt;5,X236&gt;0,X236&lt;20)),"Médio",IF(OR(AND(Z236&gt;1,Z236&lt;6,X236&gt;50),AND(Z236&gt;5,X236&gt;19,X236&lt;51),AND(Z236&gt;5,X236&gt;50)),"Complexo",""))), IF(W236="AIE",IF(OR(AND(OR(Z236=1, Z236=0),X236&gt;0,X236&lt;20),AND(OR(Z236=1, Z236=0),X236&gt;19,X236&lt;51),AND(Z236&gt;1,Z236&lt;6,X236&gt;0,X236&lt;20)),"Simples",IF(OR(AND(OR(Z236=1, Z236=0),X236&gt;50),AND(Z236&gt;1,Z236&lt;6,X236&gt;19,X236&lt;51),AND(Z236&gt;5,X236&gt;0,X236&lt;20)),"Médio",IF(OR(AND(Z236&gt;1,Z236&lt;6,X236&gt;50),AND(Z236&gt;5,X236&gt;19,X236&lt;51),AND(Z236&gt;5,X236&gt;50)),"Complexo",""))),""))</f>
        <v/>
      </c>
      <c r="AD236" s="77" t="str">
        <f aca="false">IF(AB236="",AC236,IF(AC236="",AB236,""))</f>
        <v/>
      </c>
      <c r="AE236" s="78" t="n">
        <f aca="false">IF(AND(OR(W236="EE",W236="CE"),AD236="Simples"),3, IF(AND(OR(W236="EE",W236="CE"),AD236="Médio"),4, IF(AND(OR(W236="EE",W236="CE"),AD236="Complexo"),6, IF(AND(W236="SE",AD236="Simples"),4, IF(AND(W236="SE",AD236="Médio"),5, IF(AND(W236="SE",AD236="Complexo"),7,0))))))</f>
        <v>0</v>
      </c>
      <c r="AF236" s="78" t="n">
        <f aca="false">IF(AND(W236="ALI",AC236="Simples"),7, IF(AND(W236="ALI",AC236="Médio"),10, IF(AND(W236="ALI",AC236="Complexo"),15, IF(AND(W236="AIE",AC236="Simples"),5, IF(AND(W236="AIE",AC236="Médio"),7, IF(AND(W236="AIE",AC236="Complexo"),10,0))))))</f>
        <v>0</v>
      </c>
      <c r="AG236" s="81" t="n">
        <f aca="false">IF(T236="OK",Q236,( IF(U236&lt;&gt;"Manutenção em interface",IF(U236&lt;&gt;"Desenv., Manutenção e Publicação de Páginas Estáticas",(AE236+AF236)*V236,V236),V236)))</f>
        <v>0</v>
      </c>
      <c r="AH236" s="70"/>
      <c r="AJ236" s="70"/>
      <c r="AL236" s="70"/>
      <c r="AM236" s="70" t="str">
        <f aca="false">IF(AG236=0,"",IF(AG236=Q236,"OK","Divergente"))</f>
        <v/>
      </c>
    </row>
    <row r="237" s="79" customFormat="true" ht="14" hidden="false" customHeight="false" outlineLevel="0" collapsed="false">
      <c r="A237" s="67"/>
      <c r="B237" s="68"/>
      <c r="C237" s="69" t="n">
        <f aca="false">IF(B237&lt;&gt;"",VLOOKUP(B237,'Tipo Projeto'!$A$3:$B$35,2,0),0)</f>
        <v>0</v>
      </c>
      <c r="D237" s="70"/>
      <c r="E237" s="70"/>
      <c r="F237" s="71"/>
      <c r="G237" s="70"/>
      <c r="H237" s="72"/>
      <c r="I237" s="73"/>
      <c r="J237" s="74"/>
      <c r="K237" s="75"/>
      <c r="L237" s="76" t="str">
        <f aca="false">IF(G237="EE",IF(OR(AND(OR(J237=1,J237=0),H237&gt;0,H237&lt;5),AND(OR(J237=1,J237=0),H237&gt;4,H237&lt;16),AND(J237=2,H237&gt;0,H237&lt;5)),"Simples",IF(OR(AND(OR(J237=1,J237=0),H237&gt;15),AND(J237=2,H237&gt;4,H237&lt;16),AND(J237&gt;2,H237&gt;0,H237&lt;5)),"Médio",IF(OR(AND(J237=2,H237&gt;15),AND(J237&gt;2,H237&gt;4,H237&lt;16),AND(J237&gt;2,H237&gt;15)),"Complexo",""))), IF(OR(G237="CE",G237="SE"),IF(OR(AND(OR(J237=1,J237=0),H237&gt;0,H237&lt;6),AND(OR(J237=1,J237=0),H237&gt;5,H237&lt;20),AND(J237&gt;1,J237&lt;4,H237&gt;0,H237&lt;6)),"Simples",IF(OR(AND(OR(J237=1,J237=0),H237&gt;19),AND(J237&gt;1,J237&lt;4,H237&gt;5,H237&lt;20),AND(J237&gt;3,H237&gt;0,H237&lt;6)),"Médio",IF(OR(AND(J237&gt;1,J237&lt;4,H237&gt;19),AND(J237&gt;3,H237&gt;5,H237&lt;20),AND(J237&gt;3,H237&gt;19)),"Complexo",""))),""))</f>
        <v/>
      </c>
      <c r="M237" s="71" t="str">
        <f aca="false">IF(G237="ALI",IF(OR(AND(OR(J237=1,J237=0),H237&gt;0,H237&lt;20),AND(OR(J237=1,J237=0),H237&gt;19,H237&lt;51),AND(J237&gt;1,J237&lt;6,H237&gt;0,H237&lt;20)),"Simples",IF(OR(AND(OR(J237=1,J237=0),H237&gt;50),AND(J237&gt;1,J237&lt;6,H237&gt;19,H237&lt;51),AND(J237&gt;5,H237&gt;0,H237&lt;20)),"Médio",IF(OR(AND(J237&gt;1,J237&lt;6,H237&gt;50),AND(J237&gt;5,H237&gt;19,H237&lt;51),AND(J237&gt;5,H237&gt;50)),"Complexo",""))), IF(G237="AIE",IF(OR(AND(OR(J237=1, J237=0),H237&gt;0,H237&lt;20),AND(OR(J237=1, J237=0),H237&gt;19,H237&lt;51),AND(J237&gt;1,J237&lt;6,H237&gt;0,H237&lt;20)),"Simples",IF(OR(AND(OR(J237=1, J237=0),H237&gt;50),AND(J237&gt;1,J237&lt;6,H237&gt;19,H237&lt;51),AND(J237&gt;5,H237&gt;0,H237&lt;20)),"Médio",IF(OR(AND(J237&gt;1,J237&lt;6,H237&gt;50),AND(J237&gt;5,H237&gt;19,H237&lt;51),AND(J237&gt;5,H237&gt;50)),"Complexo",""))),""))</f>
        <v/>
      </c>
      <c r="N237" s="77" t="str">
        <f aca="false">IF(L237="",M237,IF(M237="",L237,""))</f>
        <v/>
      </c>
      <c r="O237" s="78" t="n">
        <f aca="false">IF(AND(OR(G237="EE",G237="CE"),N237="Simples"),3, IF(AND(OR(G237="EE",G237="CE"),N237="Médio"),4, IF(AND(OR(G237="EE",G237="CE"),N237="Complexo"),6, IF(AND(G237="SE",N237="Simples"),4, IF(AND(G237="SE",N237="Médio"),5, IF(AND(G237="SE",N237="Complexo"),7,0))))))</f>
        <v>0</v>
      </c>
      <c r="P237" s="78" t="n">
        <f aca="false">IF(AND(G237="ALI",M237="Simples"),7, IF(AND(G237="ALI",M237="Médio"),10, IF(AND(G237="ALI",M237="Complexo"),15, IF(AND(G237="AIE",M237="Simples"),5, IF(AND(G237="AIE",M237="Médio"),7, IF(AND(G237="AIE",M237="Complexo"),10,0))))))</f>
        <v>0</v>
      </c>
      <c r="Q237" s="77" t="n">
        <f aca="false">IF(B237&lt;&gt;"Manutenção em interface",IF(B237&lt;&gt;"Desenv., Manutenção e Publicação de Páginas Estáticas",(O237+P237)*C237,C237),C237)</f>
        <v>0</v>
      </c>
      <c r="R237" s="70"/>
      <c r="T237" s="80"/>
      <c r="U237" s="68"/>
      <c r="V237" s="69" t="n">
        <f aca="false">IF(U237&lt;&gt;"",VLOOKUP(U237,'Tipo Projeto'!$A$3:$B$35,2,0),0)</f>
        <v>0</v>
      </c>
      <c r="W237" s="70"/>
      <c r="X237" s="72"/>
      <c r="Y237" s="73"/>
      <c r="Z237" s="74"/>
      <c r="AA237" s="75"/>
      <c r="AB237" s="76" t="str">
        <f aca="false">IF(W237="EE",IF(OR(AND(OR(Z237=1,Z237=0),X237&gt;0,X237&lt;5),AND(OR(Z237=1,Z237=0),X237&gt;4,X237&lt;16),AND(Z237=2,X237&gt;0,X237&lt;5)),"Simples",IF(OR(AND(OR(Z237=1,Z237=0),X237&gt;15),AND(Z237=2,X237&gt;4,X237&lt;16),AND(Z237&gt;2,X237&gt;0,X237&lt;5)),"Médio",IF(OR(AND(Z237=2,X237&gt;15),AND(Z237&gt;2,X237&gt;4,X237&lt;16),AND(Z237&gt;2,X237&gt;15)),"Complexo",""))), IF(OR(W237="CE",W237="SE"),IF(OR(AND(OR(Z237=1,Z237=0),X237&gt;0,X237&lt;6),AND(OR(Z237=1,Z237=0),X237&gt;5,X237&lt;20),AND(Z237&gt;1,Z237&lt;4,X237&gt;0,X237&lt;6)),"Simples",IF(OR(AND(OR(Z237=1,Z237=0),X237&gt;19),AND(Z237&gt;1,Z237&lt;4,X237&gt;5,X237&lt;20),AND(Z237&gt;3,X237&gt;0,X237&lt;6)),"Médio",IF(OR(AND(Z237&gt;1,Z237&lt;4,X237&gt;19),AND(Z237&gt;3,X237&gt;5,X237&lt;20),AND(Z237&gt;3,X237&gt;19)),"Complexo",""))),""))</f>
        <v/>
      </c>
      <c r="AC237" s="71" t="str">
        <f aca="false">IF(W237="ALI",IF(OR(AND(OR(Z237=1,Z237=0),X237&gt;0,X237&lt;20),AND(OR(Z237=1,Z237=0),X237&gt;19,X237&lt;51),AND(Z237&gt;1,Z237&lt;6,X237&gt;0,X237&lt;20)),"Simples",IF(OR(AND(OR(Z237=1,Z237=0),X237&gt;50),AND(Z237&gt;1,Z237&lt;6,X237&gt;19,X237&lt;51),AND(Z237&gt;5,X237&gt;0,X237&lt;20)),"Médio",IF(OR(AND(Z237&gt;1,Z237&lt;6,X237&gt;50),AND(Z237&gt;5,X237&gt;19,X237&lt;51),AND(Z237&gt;5,X237&gt;50)),"Complexo",""))), IF(W237="AIE",IF(OR(AND(OR(Z237=1, Z237=0),X237&gt;0,X237&lt;20),AND(OR(Z237=1, Z237=0),X237&gt;19,X237&lt;51),AND(Z237&gt;1,Z237&lt;6,X237&gt;0,X237&lt;20)),"Simples",IF(OR(AND(OR(Z237=1, Z237=0),X237&gt;50),AND(Z237&gt;1,Z237&lt;6,X237&gt;19,X237&lt;51),AND(Z237&gt;5,X237&gt;0,X237&lt;20)),"Médio",IF(OR(AND(Z237&gt;1,Z237&lt;6,X237&gt;50),AND(Z237&gt;5,X237&gt;19,X237&lt;51),AND(Z237&gt;5,X237&gt;50)),"Complexo",""))),""))</f>
        <v/>
      </c>
      <c r="AD237" s="77" t="str">
        <f aca="false">IF(AB237="",AC237,IF(AC237="",AB237,""))</f>
        <v/>
      </c>
      <c r="AE237" s="78" t="n">
        <f aca="false">IF(AND(OR(W237="EE",W237="CE"),AD237="Simples"),3, IF(AND(OR(W237="EE",W237="CE"),AD237="Médio"),4, IF(AND(OR(W237="EE",W237="CE"),AD237="Complexo"),6, IF(AND(W237="SE",AD237="Simples"),4, IF(AND(W237="SE",AD237="Médio"),5, IF(AND(W237="SE",AD237="Complexo"),7,0))))))</f>
        <v>0</v>
      </c>
      <c r="AF237" s="78" t="n">
        <f aca="false">IF(AND(W237="ALI",AC237="Simples"),7, IF(AND(W237="ALI",AC237="Médio"),10, IF(AND(W237="ALI",AC237="Complexo"),15, IF(AND(W237="AIE",AC237="Simples"),5, IF(AND(W237="AIE",AC237="Médio"),7, IF(AND(W237="AIE",AC237="Complexo"),10,0))))))</f>
        <v>0</v>
      </c>
      <c r="AG237" s="81" t="n">
        <f aca="false">IF(T237="OK",Q237,( IF(U237&lt;&gt;"Manutenção em interface",IF(U237&lt;&gt;"Desenv., Manutenção e Publicação de Páginas Estáticas",(AE237+AF237)*V237,V237),V237)))</f>
        <v>0</v>
      </c>
      <c r="AH237" s="70"/>
      <c r="AJ237" s="70"/>
      <c r="AL237" s="70"/>
      <c r="AM237" s="70" t="str">
        <f aca="false">IF(AG237=0,"",IF(AG237=Q237,"OK","Divergente"))</f>
        <v/>
      </c>
    </row>
    <row r="238" s="79" customFormat="true" ht="14" hidden="false" customHeight="false" outlineLevel="0" collapsed="false">
      <c r="A238" s="67"/>
      <c r="B238" s="68"/>
      <c r="C238" s="69" t="n">
        <f aca="false">IF(B238&lt;&gt;"",VLOOKUP(B238,'Tipo Projeto'!$A$3:$B$35,2,0),0)</f>
        <v>0</v>
      </c>
      <c r="D238" s="70"/>
      <c r="E238" s="70"/>
      <c r="F238" s="71"/>
      <c r="G238" s="70"/>
      <c r="H238" s="72"/>
      <c r="I238" s="73"/>
      <c r="J238" s="74"/>
      <c r="K238" s="75"/>
      <c r="L238" s="76" t="str">
        <f aca="false">IF(G238="EE",IF(OR(AND(OR(J238=1,J238=0),H238&gt;0,H238&lt;5),AND(OR(J238=1,J238=0),H238&gt;4,H238&lt;16),AND(J238=2,H238&gt;0,H238&lt;5)),"Simples",IF(OR(AND(OR(J238=1,J238=0),H238&gt;15),AND(J238=2,H238&gt;4,H238&lt;16),AND(J238&gt;2,H238&gt;0,H238&lt;5)),"Médio",IF(OR(AND(J238=2,H238&gt;15),AND(J238&gt;2,H238&gt;4,H238&lt;16),AND(J238&gt;2,H238&gt;15)),"Complexo",""))), IF(OR(G238="CE",G238="SE"),IF(OR(AND(OR(J238=1,J238=0),H238&gt;0,H238&lt;6),AND(OR(J238=1,J238=0),H238&gt;5,H238&lt;20),AND(J238&gt;1,J238&lt;4,H238&gt;0,H238&lt;6)),"Simples",IF(OR(AND(OR(J238=1,J238=0),H238&gt;19),AND(J238&gt;1,J238&lt;4,H238&gt;5,H238&lt;20),AND(J238&gt;3,H238&gt;0,H238&lt;6)),"Médio",IF(OR(AND(J238&gt;1,J238&lt;4,H238&gt;19),AND(J238&gt;3,H238&gt;5,H238&lt;20),AND(J238&gt;3,H238&gt;19)),"Complexo",""))),""))</f>
        <v/>
      </c>
      <c r="M238" s="71" t="str">
        <f aca="false">IF(G238="ALI",IF(OR(AND(OR(J238=1,J238=0),H238&gt;0,H238&lt;20),AND(OR(J238=1,J238=0),H238&gt;19,H238&lt;51),AND(J238&gt;1,J238&lt;6,H238&gt;0,H238&lt;20)),"Simples",IF(OR(AND(OR(J238=1,J238=0),H238&gt;50),AND(J238&gt;1,J238&lt;6,H238&gt;19,H238&lt;51),AND(J238&gt;5,H238&gt;0,H238&lt;20)),"Médio",IF(OR(AND(J238&gt;1,J238&lt;6,H238&gt;50),AND(J238&gt;5,H238&gt;19,H238&lt;51),AND(J238&gt;5,H238&gt;50)),"Complexo",""))), IF(G238="AIE",IF(OR(AND(OR(J238=1, J238=0),H238&gt;0,H238&lt;20),AND(OR(J238=1, J238=0),H238&gt;19,H238&lt;51),AND(J238&gt;1,J238&lt;6,H238&gt;0,H238&lt;20)),"Simples",IF(OR(AND(OR(J238=1, J238=0),H238&gt;50),AND(J238&gt;1,J238&lt;6,H238&gt;19,H238&lt;51),AND(J238&gt;5,H238&gt;0,H238&lt;20)),"Médio",IF(OR(AND(J238&gt;1,J238&lt;6,H238&gt;50),AND(J238&gt;5,H238&gt;19,H238&lt;51),AND(J238&gt;5,H238&gt;50)),"Complexo",""))),""))</f>
        <v/>
      </c>
      <c r="N238" s="77" t="str">
        <f aca="false">IF(L238="",M238,IF(M238="",L238,""))</f>
        <v/>
      </c>
      <c r="O238" s="78" t="n">
        <f aca="false">IF(AND(OR(G238="EE",G238="CE"),N238="Simples"),3, IF(AND(OR(G238="EE",G238="CE"),N238="Médio"),4, IF(AND(OR(G238="EE",G238="CE"),N238="Complexo"),6, IF(AND(G238="SE",N238="Simples"),4, IF(AND(G238="SE",N238="Médio"),5, IF(AND(G238="SE",N238="Complexo"),7,0))))))</f>
        <v>0</v>
      </c>
      <c r="P238" s="78" t="n">
        <f aca="false">IF(AND(G238="ALI",M238="Simples"),7, IF(AND(G238="ALI",M238="Médio"),10, IF(AND(G238="ALI",M238="Complexo"),15, IF(AND(G238="AIE",M238="Simples"),5, IF(AND(G238="AIE",M238="Médio"),7, IF(AND(G238="AIE",M238="Complexo"),10,0))))))</f>
        <v>0</v>
      </c>
      <c r="Q238" s="77" t="n">
        <f aca="false">IF(B238&lt;&gt;"Manutenção em interface",IF(B238&lt;&gt;"Desenv., Manutenção e Publicação de Páginas Estáticas",(O238+P238)*C238,C238),C238)</f>
        <v>0</v>
      </c>
      <c r="R238" s="70"/>
      <c r="T238" s="80"/>
      <c r="U238" s="68"/>
      <c r="V238" s="69" t="n">
        <f aca="false">IF(U238&lt;&gt;"",VLOOKUP(U238,'Tipo Projeto'!$A$3:$B$35,2,0),0)</f>
        <v>0</v>
      </c>
      <c r="W238" s="70"/>
      <c r="X238" s="72"/>
      <c r="Y238" s="73"/>
      <c r="Z238" s="74"/>
      <c r="AA238" s="75"/>
      <c r="AB238" s="76" t="str">
        <f aca="false">IF(W238="EE",IF(OR(AND(OR(Z238=1,Z238=0),X238&gt;0,X238&lt;5),AND(OR(Z238=1,Z238=0),X238&gt;4,X238&lt;16),AND(Z238=2,X238&gt;0,X238&lt;5)),"Simples",IF(OR(AND(OR(Z238=1,Z238=0),X238&gt;15),AND(Z238=2,X238&gt;4,X238&lt;16),AND(Z238&gt;2,X238&gt;0,X238&lt;5)),"Médio",IF(OR(AND(Z238=2,X238&gt;15),AND(Z238&gt;2,X238&gt;4,X238&lt;16),AND(Z238&gt;2,X238&gt;15)),"Complexo",""))), IF(OR(W238="CE",W238="SE"),IF(OR(AND(OR(Z238=1,Z238=0),X238&gt;0,X238&lt;6),AND(OR(Z238=1,Z238=0),X238&gt;5,X238&lt;20),AND(Z238&gt;1,Z238&lt;4,X238&gt;0,X238&lt;6)),"Simples",IF(OR(AND(OR(Z238=1,Z238=0),X238&gt;19),AND(Z238&gt;1,Z238&lt;4,X238&gt;5,X238&lt;20),AND(Z238&gt;3,X238&gt;0,X238&lt;6)),"Médio",IF(OR(AND(Z238&gt;1,Z238&lt;4,X238&gt;19),AND(Z238&gt;3,X238&gt;5,X238&lt;20),AND(Z238&gt;3,X238&gt;19)),"Complexo",""))),""))</f>
        <v/>
      </c>
      <c r="AC238" s="71" t="str">
        <f aca="false">IF(W238="ALI",IF(OR(AND(OR(Z238=1,Z238=0),X238&gt;0,X238&lt;20),AND(OR(Z238=1,Z238=0),X238&gt;19,X238&lt;51),AND(Z238&gt;1,Z238&lt;6,X238&gt;0,X238&lt;20)),"Simples",IF(OR(AND(OR(Z238=1,Z238=0),X238&gt;50),AND(Z238&gt;1,Z238&lt;6,X238&gt;19,X238&lt;51),AND(Z238&gt;5,X238&gt;0,X238&lt;20)),"Médio",IF(OR(AND(Z238&gt;1,Z238&lt;6,X238&gt;50),AND(Z238&gt;5,X238&gt;19,X238&lt;51),AND(Z238&gt;5,X238&gt;50)),"Complexo",""))), IF(W238="AIE",IF(OR(AND(OR(Z238=1, Z238=0),X238&gt;0,X238&lt;20),AND(OR(Z238=1, Z238=0),X238&gt;19,X238&lt;51),AND(Z238&gt;1,Z238&lt;6,X238&gt;0,X238&lt;20)),"Simples",IF(OR(AND(OR(Z238=1, Z238=0),X238&gt;50),AND(Z238&gt;1,Z238&lt;6,X238&gt;19,X238&lt;51),AND(Z238&gt;5,X238&gt;0,X238&lt;20)),"Médio",IF(OR(AND(Z238&gt;1,Z238&lt;6,X238&gt;50),AND(Z238&gt;5,X238&gt;19,X238&lt;51),AND(Z238&gt;5,X238&gt;50)),"Complexo",""))),""))</f>
        <v/>
      </c>
      <c r="AD238" s="77" t="str">
        <f aca="false">IF(AB238="",AC238,IF(AC238="",AB238,""))</f>
        <v/>
      </c>
      <c r="AE238" s="78" t="n">
        <f aca="false">IF(AND(OR(W238="EE",W238="CE"),AD238="Simples"),3, IF(AND(OR(W238="EE",W238="CE"),AD238="Médio"),4, IF(AND(OR(W238="EE",W238="CE"),AD238="Complexo"),6, IF(AND(W238="SE",AD238="Simples"),4, IF(AND(W238="SE",AD238="Médio"),5, IF(AND(W238="SE",AD238="Complexo"),7,0))))))</f>
        <v>0</v>
      </c>
      <c r="AF238" s="78" t="n">
        <f aca="false">IF(AND(W238="ALI",AC238="Simples"),7, IF(AND(W238="ALI",AC238="Médio"),10, IF(AND(W238="ALI",AC238="Complexo"),15, IF(AND(W238="AIE",AC238="Simples"),5, IF(AND(W238="AIE",AC238="Médio"),7, IF(AND(W238="AIE",AC238="Complexo"),10,0))))))</f>
        <v>0</v>
      </c>
      <c r="AG238" s="81" t="n">
        <f aca="false">IF(T238="OK",Q238,( IF(U238&lt;&gt;"Manutenção em interface",IF(U238&lt;&gt;"Desenv., Manutenção e Publicação de Páginas Estáticas",(AE238+AF238)*V238,V238),V238)))</f>
        <v>0</v>
      </c>
      <c r="AH238" s="70"/>
      <c r="AJ238" s="70"/>
      <c r="AL238" s="70"/>
      <c r="AM238" s="70" t="str">
        <f aca="false">IF(AG238=0,"",IF(AG238=Q238,"OK","Divergente"))</f>
        <v/>
      </c>
    </row>
    <row r="239" s="79" customFormat="true" ht="14" hidden="false" customHeight="false" outlineLevel="0" collapsed="false">
      <c r="A239" s="67"/>
      <c r="B239" s="68"/>
      <c r="C239" s="69" t="n">
        <f aca="false">IF(B239&lt;&gt;"",VLOOKUP(B239,'Tipo Projeto'!$A$3:$B$35,2,0),0)</f>
        <v>0</v>
      </c>
      <c r="D239" s="70"/>
      <c r="E239" s="70"/>
      <c r="F239" s="71"/>
      <c r="G239" s="70"/>
      <c r="H239" s="72"/>
      <c r="I239" s="73"/>
      <c r="J239" s="74"/>
      <c r="K239" s="75"/>
      <c r="L239" s="76" t="str">
        <f aca="false">IF(G239="EE",IF(OR(AND(OR(J239=1,J239=0),H239&gt;0,H239&lt;5),AND(OR(J239=1,J239=0),H239&gt;4,H239&lt;16),AND(J239=2,H239&gt;0,H239&lt;5)),"Simples",IF(OR(AND(OR(J239=1,J239=0),H239&gt;15),AND(J239=2,H239&gt;4,H239&lt;16),AND(J239&gt;2,H239&gt;0,H239&lt;5)),"Médio",IF(OR(AND(J239=2,H239&gt;15),AND(J239&gt;2,H239&gt;4,H239&lt;16),AND(J239&gt;2,H239&gt;15)),"Complexo",""))), IF(OR(G239="CE",G239="SE"),IF(OR(AND(OR(J239=1,J239=0),H239&gt;0,H239&lt;6),AND(OR(J239=1,J239=0),H239&gt;5,H239&lt;20),AND(J239&gt;1,J239&lt;4,H239&gt;0,H239&lt;6)),"Simples",IF(OR(AND(OR(J239=1,J239=0),H239&gt;19),AND(J239&gt;1,J239&lt;4,H239&gt;5,H239&lt;20),AND(J239&gt;3,H239&gt;0,H239&lt;6)),"Médio",IF(OR(AND(J239&gt;1,J239&lt;4,H239&gt;19),AND(J239&gt;3,H239&gt;5,H239&lt;20),AND(J239&gt;3,H239&gt;19)),"Complexo",""))),""))</f>
        <v/>
      </c>
      <c r="M239" s="71" t="str">
        <f aca="false">IF(G239="ALI",IF(OR(AND(OR(J239=1,J239=0),H239&gt;0,H239&lt;20),AND(OR(J239=1,J239=0),H239&gt;19,H239&lt;51),AND(J239&gt;1,J239&lt;6,H239&gt;0,H239&lt;20)),"Simples",IF(OR(AND(OR(J239=1,J239=0),H239&gt;50),AND(J239&gt;1,J239&lt;6,H239&gt;19,H239&lt;51),AND(J239&gt;5,H239&gt;0,H239&lt;20)),"Médio",IF(OR(AND(J239&gt;1,J239&lt;6,H239&gt;50),AND(J239&gt;5,H239&gt;19,H239&lt;51),AND(J239&gt;5,H239&gt;50)),"Complexo",""))), IF(G239="AIE",IF(OR(AND(OR(J239=1, J239=0),H239&gt;0,H239&lt;20),AND(OR(J239=1, J239=0),H239&gt;19,H239&lt;51),AND(J239&gt;1,J239&lt;6,H239&gt;0,H239&lt;20)),"Simples",IF(OR(AND(OR(J239=1, J239=0),H239&gt;50),AND(J239&gt;1,J239&lt;6,H239&gt;19,H239&lt;51),AND(J239&gt;5,H239&gt;0,H239&lt;20)),"Médio",IF(OR(AND(J239&gt;1,J239&lt;6,H239&gt;50),AND(J239&gt;5,H239&gt;19,H239&lt;51),AND(J239&gt;5,H239&gt;50)),"Complexo",""))),""))</f>
        <v/>
      </c>
      <c r="N239" s="77" t="str">
        <f aca="false">IF(L239="",M239,IF(M239="",L239,""))</f>
        <v/>
      </c>
      <c r="O239" s="78" t="n">
        <f aca="false">IF(AND(OR(G239="EE",G239="CE"),N239="Simples"),3, IF(AND(OR(G239="EE",G239="CE"),N239="Médio"),4, IF(AND(OR(G239="EE",G239="CE"),N239="Complexo"),6, IF(AND(G239="SE",N239="Simples"),4, IF(AND(G239="SE",N239="Médio"),5, IF(AND(G239="SE",N239="Complexo"),7,0))))))</f>
        <v>0</v>
      </c>
      <c r="P239" s="78" t="n">
        <f aca="false">IF(AND(G239="ALI",M239="Simples"),7, IF(AND(G239="ALI",M239="Médio"),10, IF(AND(G239="ALI",M239="Complexo"),15, IF(AND(G239="AIE",M239="Simples"),5, IF(AND(G239="AIE",M239="Médio"),7, IF(AND(G239="AIE",M239="Complexo"),10,0))))))</f>
        <v>0</v>
      </c>
      <c r="Q239" s="77" t="n">
        <f aca="false">IF(B239&lt;&gt;"Manutenção em interface",IF(B239&lt;&gt;"Desenv., Manutenção e Publicação de Páginas Estáticas",(O239+P239)*C239,C239),C239)</f>
        <v>0</v>
      </c>
      <c r="R239" s="70"/>
      <c r="T239" s="80"/>
      <c r="U239" s="68"/>
      <c r="V239" s="69" t="n">
        <f aca="false">IF(U239&lt;&gt;"",VLOOKUP(U239,'Tipo Projeto'!$A$3:$B$35,2,0),0)</f>
        <v>0</v>
      </c>
      <c r="W239" s="70"/>
      <c r="X239" s="72"/>
      <c r="Y239" s="73"/>
      <c r="Z239" s="74"/>
      <c r="AA239" s="75"/>
      <c r="AB239" s="76" t="str">
        <f aca="false">IF(W239="EE",IF(OR(AND(OR(Z239=1,Z239=0),X239&gt;0,X239&lt;5),AND(OR(Z239=1,Z239=0),X239&gt;4,X239&lt;16),AND(Z239=2,X239&gt;0,X239&lt;5)),"Simples",IF(OR(AND(OR(Z239=1,Z239=0),X239&gt;15),AND(Z239=2,X239&gt;4,X239&lt;16),AND(Z239&gt;2,X239&gt;0,X239&lt;5)),"Médio",IF(OR(AND(Z239=2,X239&gt;15),AND(Z239&gt;2,X239&gt;4,X239&lt;16),AND(Z239&gt;2,X239&gt;15)),"Complexo",""))), IF(OR(W239="CE",W239="SE"),IF(OR(AND(OR(Z239=1,Z239=0),X239&gt;0,X239&lt;6),AND(OR(Z239=1,Z239=0),X239&gt;5,X239&lt;20),AND(Z239&gt;1,Z239&lt;4,X239&gt;0,X239&lt;6)),"Simples",IF(OR(AND(OR(Z239=1,Z239=0),X239&gt;19),AND(Z239&gt;1,Z239&lt;4,X239&gt;5,X239&lt;20),AND(Z239&gt;3,X239&gt;0,X239&lt;6)),"Médio",IF(OR(AND(Z239&gt;1,Z239&lt;4,X239&gt;19),AND(Z239&gt;3,X239&gt;5,X239&lt;20),AND(Z239&gt;3,X239&gt;19)),"Complexo",""))),""))</f>
        <v/>
      </c>
      <c r="AC239" s="71" t="str">
        <f aca="false">IF(W239="ALI",IF(OR(AND(OR(Z239=1,Z239=0),X239&gt;0,X239&lt;20),AND(OR(Z239=1,Z239=0),X239&gt;19,X239&lt;51),AND(Z239&gt;1,Z239&lt;6,X239&gt;0,X239&lt;20)),"Simples",IF(OR(AND(OR(Z239=1,Z239=0),X239&gt;50),AND(Z239&gt;1,Z239&lt;6,X239&gt;19,X239&lt;51),AND(Z239&gt;5,X239&gt;0,X239&lt;20)),"Médio",IF(OR(AND(Z239&gt;1,Z239&lt;6,X239&gt;50),AND(Z239&gt;5,X239&gt;19,X239&lt;51),AND(Z239&gt;5,X239&gt;50)),"Complexo",""))), IF(W239="AIE",IF(OR(AND(OR(Z239=1, Z239=0),X239&gt;0,X239&lt;20),AND(OR(Z239=1, Z239=0),X239&gt;19,X239&lt;51),AND(Z239&gt;1,Z239&lt;6,X239&gt;0,X239&lt;20)),"Simples",IF(OR(AND(OR(Z239=1, Z239=0),X239&gt;50),AND(Z239&gt;1,Z239&lt;6,X239&gt;19,X239&lt;51),AND(Z239&gt;5,X239&gt;0,X239&lt;20)),"Médio",IF(OR(AND(Z239&gt;1,Z239&lt;6,X239&gt;50),AND(Z239&gt;5,X239&gt;19,X239&lt;51),AND(Z239&gt;5,X239&gt;50)),"Complexo",""))),""))</f>
        <v/>
      </c>
      <c r="AD239" s="77" t="str">
        <f aca="false">IF(AB239="",AC239,IF(AC239="",AB239,""))</f>
        <v/>
      </c>
      <c r="AE239" s="78" t="n">
        <f aca="false">IF(AND(OR(W239="EE",W239="CE"),AD239="Simples"),3, IF(AND(OR(W239="EE",W239="CE"),AD239="Médio"),4, IF(AND(OR(W239="EE",W239="CE"),AD239="Complexo"),6, IF(AND(W239="SE",AD239="Simples"),4, IF(AND(W239="SE",AD239="Médio"),5, IF(AND(W239="SE",AD239="Complexo"),7,0))))))</f>
        <v>0</v>
      </c>
      <c r="AF239" s="78" t="n">
        <f aca="false">IF(AND(W239="ALI",AC239="Simples"),7, IF(AND(W239="ALI",AC239="Médio"),10, IF(AND(W239="ALI",AC239="Complexo"),15, IF(AND(W239="AIE",AC239="Simples"),5, IF(AND(W239="AIE",AC239="Médio"),7, IF(AND(W239="AIE",AC239="Complexo"),10,0))))))</f>
        <v>0</v>
      </c>
      <c r="AG239" s="81" t="n">
        <f aca="false">IF(T239="OK",Q239,( IF(U239&lt;&gt;"Manutenção em interface",IF(U239&lt;&gt;"Desenv., Manutenção e Publicação de Páginas Estáticas",(AE239+AF239)*V239,V239),V239)))</f>
        <v>0</v>
      </c>
      <c r="AH239" s="70"/>
      <c r="AJ239" s="70"/>
      <c r="AL239" s="70"/>
      <c r="AM239" s="70" t="str">
        <f aca="false">IF(AG239=0,"",IF(AG239=Q239,"OK","Divergente"))</f>
        <v/>
      </c>
    </row>
    <row r="240" s="79" customFormat="true" ht="14" hidden="false" customHeight="false" outlineLevel="0" collapsed="false">
      <c r="A240" s="67"/>
      <c r="B240" s="68"/>
      <c r="C240" s="69" t="n">
        <f aca="false">IF(B240&lt;&gt;"",VLOOKUP(B240,'Tipo Projeto'!$A$3:$B$35,2,0),0)</f>
        <v>0</v>
      </c>
      <c r="D240" s="70"/>
      <c r="E240" s="70"/>
      <c r="F240" s="71"/>
      <c r="G240" s="70"/>
      <c r="H240" s="72"/>
      <c r="I240" s="73"/>
      <c r="J240" s="74"/>
      <c r="K240" s="75"/>
      <c r="L240" s="76" t="str">
        <f aca="false">IF(G240="EE",IF(OR(AND(OR(J240=1,J240=0),H240&gt;0,H240&lt;5),AND(OR(J240=1,J240=0),H240&gt;4,H240&lt;16),AND(J240=2,H240&gt;0,H240&lt;5)),"Simples",IF(OR(AND(OR(J240=1,J240=0),H240&gt;15),AND(J240=2,H240&gt;4,H240&lt;16),AND(J240&gt;2,H240&gt;0,H240&lt;5)),"Médio",IF(OR(AND(J240=2,H240&gt;15),AND(J240&gt;2,H240&gt;4,H240&lt;16),AND(J240&gt;2,H240&gt;15)),"Complexo",""))), IF(OR(G240="CE",G240="SE"),IF(OR(AND(OR(J240=1,J240=0),H240&gt;0,H240&lt;6),AND(OR(J240=1,J240=0),H240&gt;5,H240&lt;20),AND(J240&gt;1,J240&lt;4,H240&gt;0,H240&lt;6)),"Simples",IF(OR(AND(OR(J240=1,J240=0),H240&gt;19),AND(J240&gt;1,J240&lt;4,H240&gt;5,H240&lt;20),AND(J240&gt;3,H240&gt;0,H240&lt;6)),"Médio",IF(OR(AND(J240&gt;1,J240&lt;4,H240&gt;19),AND(J240&gt;3,H240&gt;5,H240&lt;20),AND(J240&gt;3,H240&gt;19)),"Complexo",""))),""))</f>
        <v/>
      </c>
      <c r="M240" s="71" t="str">
        <f aca="false">IF(G240="ALI",IF(OR(AND(OR(J240=1,J240=0),H240&gt;0,H240&lt;20),AND(OR(J240=1,J240=0),H240&gt;19,H240&lt;51),AND(J240&gt;1,J240&lt;6,H240&gt;0,H240&lt;20)),"Simples",IF(OR(AND(OR(J240=1,J240=0),H240&gt;50),AND(J240&gt;1,J240&lt;6,H240&gt;19,H240&lt;51),AND(J240&gt;5,H240&gt;0,H240&lt;20)),"Médio",IF(OR(AND(J240&gt;1,J240&lt;6,H240&gt;50),AND(J240&gt;5,H240&gt;19,H240&lt;51),AND(J240&gt;5,H240&gt;50)),"Complexo",""))), IF(G240="AIE",IF(OR(AND(OR(J240=1, J240=0),H240&gt;0,H240&lt;20),AND(OR(J240=1, J240=0),H240&gt;19,H240&lt;51),AND(J240&gt;1,J240&lt;6,H240&gt;0,H240&lt;20)),"Simples",IF(OR(AND(OR(J240=1, J240=0),H240&gt;50),AND(J240&gt;1,J240&lt;6,H240&gt;19,H240&lt;51),AND(J240&gt;5,H240&gt;0,H240&lt;20)),"Médio",IF(OR(AND(J240&gt;1,J240&lt;6,H240&gt;50),AND(J240&gt;5,H240&gt;19,H240&lt;51),AND(J240&gt;5,H240&gt;50)),"Complexo",""))),""))</f>
        <v/>
      </c>
      <c r="N240" s="77" t="str">
        <f aca="false">IF(L240="",M240,IF(M240="",L240,""))</f>
        <v/>
      </c>
      <c r="O240" s="78" t="n">
        <f aca="false">IF(AND(OR(G240="EE",G240="CE"),N240="Simples"),3, IF(AND(OR(G240="EE",G240="CE"),N240="Médio"),4, IF(AND(OR(G240="EE",G240="CE"),N240="Complexo"),6, IF(AND(G240="SE",N240="Simples"),4, IF(AND(G240="SE",N240="Médio"),5, IF(AND(G240="SE",N240="Complexo"),7,0))))))</f>
        <v>0</v>
      </c>
      <c r="P240" s="78" t="n">
        <f aca="false">IF(AND(G240="ALI",M240="Simples"),7, IF(AND(G240="ALI",M240="Médio"),10, IF(AND(G240="ALI",M240="Complexo"),15, IF(AND(G240="AIE",M240="Simples"),5, IF(AND(G240="AIE",M240="Médio"),7, IF(AND(G240="AIE",M240="Complexo"),10,0))))))</f>
        <v>0</v>
      </c>
      <c r="Q240" s="77" t="n">
        <f aca="false">IF(B240&lt;&gt;"Manutenção em interface",IF(B240&lt;&gt;"Desenv., Manutenção e Publicação de Páginas Estáticas",(O240+P240)*C240,C240),C240)</f>
        <v>0</v>
      </c>
      <c r="R240" s="70"/>
      <c r="T240" s="80"/>
      <c r="U240" s="68"/>
      <c r="V240" s="69" t="n">
        <f aca="false">IF(U240&lt;&gt;"",VLOOKUP(U240,'Tipo Projeto'!$A$3:$B$35,2,0),0)</f>
        <v>0</v>
      </c>
      <c r="W240" s="70"/>
      <c r="X240" s="72"/>
      <c r="Y240" s="73"/>
      <c r="Z240" s="74"/>
      <c r="AA240" s="75"/>
      <c r="AB240" s="76" t="str">
        <f aca="false">IF(W240="EE",IF(OR(AND(OR(Z240=1,Z240=0),X240&gt;0,X240&lt;5),AND(OR(Z240=1,Z240=0),X240&gt;4,X240&lt;16),AND(Z240=2,X240&gt;0,X240&lt;5)),"Simples",IF(OR(AND(OR(Z240=1,Z240=0),X240&gt;15),AND(Z240=2,X240&gt;4,X240&lt;16),AND(Z240&gt;2,X240&gt;0,X240&lt;5)),"Médio",IF(OR(AND(Z240=2,X240&gt;15),AND(Z240&gt;2,X240&gt;4,X240&lt;16),AND(Z240&gt;2,X240&gt;15)),"Complexo",""))), IF(OR(W240="CE",W240="SE"),IF(OR(AND(OR(Z240=1,Z240=0),X240&gt;0,X240&lt;6),AND(OR(Z240=1,Z240=0),X240&gt;5,X240&lt;20),AND(Z240&gt;1,Z240&lt;4,X240&gt;0,X240&lt;6)),"Simples",IF(OR(AND(OR(Z240=1,Z240=0),X240&gt;19),AND(Z240&gt;1,Z240&lt;4,X240&gt;5,X240&lt;20),AND(Z240&gt;3,X240&gt;0,X240&lt;6)),"Médio",IF(OR(AND(Z240&gt;1,Z240&lt;4,X240&gt;19),AND(Z240&gt;3,X240&gt;5,X240&lt;20),AND(Z240&gt;3,X240&gt;19)),"Complexo",""))),""))</f>
        <v/>
      </c>
      <c r="AC240" s="71" t="str">
        <f aca="false">IF(W240="ALI",IF(OR(AND(OR(Z240=1,Z240=0),X240&gt;0,X240&lt;20),AND(OR(Z240=1,Z240=0),X240&gt;19,X240&lt;51),AND(Z240&gt;1,Z240&lt;6,X240&gt;0,X240&lt;20)),"Simples",IF(OR(AND(OR(Z240=1,Z240=0),X240&gt;50),AND(Z240&gt;1,Z240&lt;6,X240&gt;19,X240&lt;51),AND(Z240&gt;5,X240&gt;0,X240&lt;20)),"Médio",IF(OR(AND(Z240&gt;1,Z240&lt;6,X240&gt;50),AND(Z240&gt;5,X240&gt;19,X240&lt;51),AND(Z240&gt;5,X240&gt;50)),"Complexo",""))), IF(W240="AIE",IF(OR(AND(OR(Z240=1, Z240=0),X240&gt;0,X240&lt;20),AND(OR(Z240=1, Z240=0),X240&gt;19,X240&lt;51),AND(Z240&gt;1,Z240&lt;6,X240&gt;0,X240&lt;20)),"Simples",IF(OR(AND(OR(Z240=1, Z240=0),X240&gt;50),AND(Z240&gt;1,Z240&lt;6,X240&gt;19,X240&lt;51),AND(Z240&gt;5,X240&gt;0,X240&lt;20)),"Médio",IF(OR(AND(Z240&gt;1,Z240&lt;6,X240&gt;50),AND(Z240&gt;5,X240&gt;19,X240&lt;51),AND(Z240&gt;5,X240&gt;50)),"Complexo",""))),""))</f>
        <v/>
      </c>
      <c r="AD240" s="77" t="str">
        <f aca="false">IF(AB240="",AC240,IF(AC240="",AB240,""))</f>
        <v/>
      </c>
      <c r="AE240" s="78" t="n">
        <f aca="false">IF(AND(OR(W240="EE",W240="CE"),AD240="Simples"),3, IF(AND(OR(W240="EE",W240="CE"),AD240="Médio"),4, IF(AND(OR(W240="EE",W240="CE"),AD240="Complexo"),6, IF(AND(W240="SE",AD240="Simples"),4, IF(AND(W240="SE",AD240="Médio"),5, IF(AND(W240="SE",AD240="Complexo"),7,0))))))</f>
        <v>0</v>
      </c>
      <c r="AF240" s="78" t="n">
        <f aca="false">IF(AND(W240="ALI",AC240="Simples"),7, IF(AND(W240="ALI",AC240="Médio"),10, IF(AND(W240="ALI",AC240="Complexo"),15, IF(AND(W240="AIE",AC240="Simples"),5, IF(AND(W240="AIE",AC240="Médio"),7, IF(AND(W240="AIE",AC240="Complexo"),10,0))))))</f>
        <v>0</v>
      </c>
      <c r="AG240" s="81" t="n">
        <f aca="false">IF(T240="OK",Q240,( IF(U240&lt;&gt;"Manutenção em interface",IF(U240&lt;&gt;"Desenv., Manutenção e Publicação de Páginas Estáticas",(AE240+AF240)*V240,V240),V240)))</f>
        <v>0</v>
      </c>
      <c r="AH240" s="70"/>
      <c r="AJ240" s="70"/>
      <c r="AL240" s="70"/>
      <c r="AM240" s="70" t="str">
        <f aca="false">IF(AG240=0,"",IF(AG240=Q240,"OK","Divergente"))</f>
        <v/>
      </c>
    </row>
    <row r="241" s="79" customFormat="true" ht="14" hidden="false" customHeight="false" outlineLevel="0" collapsed="false">
      <c r="A241" s="67"/>
      <c r="B241" s="68"/>
      <c r="C241" s="69" t="n">
        <f aca="false">IF(B241&lt;&gt;"",VLOOKUP(B241,'Tipo Projeto'!$A$3:$B$35,2,0),0)</f>
        <v>0</v>
      </c>
      <c r="D241" s="70"/>
      <c r="E241" s="70"/>
      <c r="F241" s="71"/>
      <c r="G241" s="70"/>
      <c r="H241" s="72"/>
      <c r="I241" s="73"/>
      <c r="J241" s="74"/>
      <c r="K241" s="75"/>
      <c r="L241" s="76" t="str">
        <f aca="false">IF(G241="EE",IF(OR(AND(OR(J241=1,J241=0),H241&gt;0,H241&lt;5),AND(OR(J241=1,J241=0),H241&gt;4,H241&lt;16),AND(J241=2,H241&gt;0,H241&lt;5)),"Simples",IF(OR(AND(OR(J241=1,J241=0),H241&gt;15),AND(J241=2,H241&gt;4,H241&lt;16),AND(J241&gt;2,H241&gt;0,H241&lt;5)),"Médio",IF(OR(AND(J241=2,H241&gt;15),AND(J241&gt;2,H241&gt;4,H241&lt;16),AND(J241&gt;2,H241&gt;15)),"Complexo",""))), IF(OR(G241="CE",G241="SE"),IF(OR(AND(OR(J241=1,J241=0),H241&gt;0,H241&lt;6),AND(OR(J241=1,J241=0),H241&gt;5,H241&lt;20),AND(J241&gt;1,J241&lt;4,H241&gt;0,H241&lt;6)),"Simples",IF(OR(AND(OR(J241=1,J241=0),H241&gt;19),AND(J241&gt;1,J241&lt;4,H241&gt;5,H241&lt;20),AND(J241&gt;3,H241&gt;0,H241&lt;6)),"Médio",IF(OR(AND(J241&gt;1,J241&lt;4,H241&gt;19),AND(J241&gt;3,H241&gt;5,H241&lt;20),AND(J241&gt;3,H241&gt;19)),"Complexo",""))),""))</f>
        <v/>
      </c>
      <c r="M241" s="71" t="str">
        <f aca="false">IF(G241="ALI",IF(OR(AND(OR(J241=1,J241=0),H241&gt;0,H241&lt;20),AND(OR(J241=1,J241=0),H241&gt;19,H241&lt;51),AND(J241&gt;1,J241&lt;6,H241&gt;0,H241&lt;20)),"Simples",IF(OR(AND(OR(J241=1,J241=0),H241&gt;50),AND(J241&gt;1,J241&lt;6,H241&gt;19,H241&lt;51),AND(J241&gt;5,H241&gt;0,H241&lt;20)),"Médio",IF(OR(AND(J241&gt;1,J241&lt;6,H241&gt;50),AND(J241&gt;5,H241&gt;19,H241&lt;51),AND(J241&gt;5,H241&gt;50)),"Complexo",""))), IF(G241="AIE",IF(OR(AND(OR(J241=1, J241=0),H241&gt;0,H241&lt;20),AND(OR(J241=1, J241=0),H241&gt;19,H241&lt;51),AND(J241&gt;1,J241&lt;6,H241&gt;0,H241&lt;20)),"Simples",IF(OR(AND(OR(J241=1, J241=0),H241&gt;50),AND(J241&gt;1,J241&lt;6,H241&gt;19,H241&lt;51),AND(J241&gt;5,H241&gt;0,H241&lt;20)),"Médio",IF(OR(AND(J241&gt;1,J241&lt;6,H241&gt;50),AND(J241&gt;5,H241&gt;19,H241&lt;51),AND(J241&gt;5,H241&gt;50)),"Complexo",""))),""))</f>
        <v/>
      </c>
      <c r="N241" s="77" t="str">
        <f aca="false">IF(L241="",M241,IF(M241="",L241,""))</f>
        <v/>
      </c>
      <c r="O241" s="78" t="n">
        <f aca="false">IF(AND(OR(G241="EE",G241="CE"),N241="Simples"),3, IF(AND(OR(G241="EE",G241="CE"),N241="Médio"),4, IF(AND(OR(G241="EE",G241="CE"),N241="Complexo"),6, IF(AND(G241="SE",N241="Simples"),4, IF(AND(G241="SE",N241="Médio"),5, IF(AND(G241="SE",N241="Complexo"),7,0))))))</f>
        <v>0</v>
      </c>
      <c r="P241" s="78" t="n">
        <f aca="false">IF(AND(G241="ALI",M241="Simples"),7, IF(AND(G241="ALI",M241="Médio"),10, IF(AND(G241="ALI",M241="Complexo"),15, IF(AND(G241="AIE",M241="Simples"),5, IF(AND(G241="AIE",M241="Médio"),7, IF(AND(G241="AIE",M241="Complexo"),10,0))))))</f>
        <v>0</v>
      </c>
      <c r="Q241" s="77" t="n">
        <f aca="false">IF(B241&lt;&gt;"Manutenção em interface",IF(B241&lt;&gt;"Desenv., Manutenção e Publicação de Páginas Estáticas",(O241+P241)*C241,C241),C241)</f>
        <v>0</v>
      </c>
      <c r="R241" s="70"/>
      <c r="T241" s="80"/>
      <c r="U241" s="68"/>
      <c r="V241" s="69" t="n">
        <f aca="false">IF(U241&lt;&gt;"",VLOOKUP(U241,'Tipo Projeto'!$A$3:$B$35,2,0),0)</f>
        <v>0</v>
      </c>
      <c r="W241" s="70"/>
      <c r="X241" s="72"/>
      <c r="Y241" s="73"/>
      <c r="Z241" s="74"/>
      <c r="AA241" s="75"/>
      <c r="AB241" s="76" t="str">
        <f aca="false">IF(W241="EE",IF(OR(AND(OR(Z241=1,Z241=0),X241&gt;0,X241&lt;5),AND(OR(Z241=1,Z241=0),X241&gt;4,X241&lt;16),AND(Z241=2,X241&gt;0,X241&lt;5)),"Simples",IF(OR(AND(OR(Z241=1,Z241=0),X241&gt;15),AND(Z241=2,X241&gt;4,X241&lt;16),AND(Z241&gt;2,X241&gt;0,X241&lt;5)),"Médio",IF(OR(AND(Z241=2,X241&gt;15),AND(Z241&gt;2,X241&gt;4,X241&lt;16),AND(Z241&gt;2,X241&gt;15)),"Complexo",""))), IF(OR(W241="CE",W241="SE"),IF(OR(AND(OR(Z241=1,Z241=0),X241&gt;0,X241&lt;6),AND(OR(Z241=1,Z241=0),X241&gt;5,X241&lt;20),AND(Z241&gt;1,Z241&lt;4,X241&gt;0,X241&lt;6)),"Simples",IF(OR(AND(OR(Z241=1,Z241=0),X241&gt;19),AND(Z241&gt;1,Z241&lt;4,X241&gt;5,X241&lt;20),AND(Z241&gt;3,X241&gt;0,X241&lt;6)),"Médio",IF(OR(AND(Z241&gt;1,Z241&lt;4,X241&gt;19),AND(Z241&gt;3,X241&gt;5,X241&lt;20),AND(Z241&gt;3,X241&gt;19)),"Complexo",""))),""))</f>
        <v/>
      </c>
      <c r="AC241" s="71" t="str">
        <f aca="false">IF(W241="ALI",IF(OR(AND(OR(Z241=1,Z241=0),X241&gt;0,X241&lt;20),AND(OR(Z241=1,Z241=0),X241&gt;19,X241&lt;51),AND(Z241&gt;1,Z241&lt;6,X241&gt;0,X241&lt;20)),"Simples",IF(OR(AND(OR(Z241=1,Z241=0),X241&gt;50),AND(Z241&gt;1,Z241&lt;6,X241&gt;19,X241&lt;51),AND(Z241&gt;5,X241&gt;0,X241&lt;20)),"Médio",IF(OR(AND(Z241&gt;1,Z241&lt;6,X241&gt;50),AND(Z241&gt;5,X241&gt;19,X241&lt;51),AND(Z241&gt;5,X241&gt;50)),"Complexo",""))), IF(W241="AIE",IF(OR(AND(OR(Z241=1, Z241=0),X241&gt;0,X241&lt;20),AND(OR(Z241=1, Z241=0),X241&gt;19,X241&lt;51),AND(Z241&gt;1,Z241&lt;6,X241&gt;0,X241&lt;20)),"Simples",IF(OR(AND(OR(Z241=1, Z241=0),X241&gt;50),AND(Z241&gt;1,Z241&lt;6,X241&gt;19,X241&lt;51),AND(Z241&gt;5,X241&gt;0,X241&lt;20)),"Médio",IF(OR(AND(Z241&gt;1,Z241&lt;6,X241&gt;50),AND(Z241&gt;5,X241&gt;19,X241&lt;51),AND(Z241&gt;5,X241&gt;50)),"Complexo",""))),""))</f>
        <v/>
      </c>
      <c r="AD241" s="77" t="str">
        <f aca="false">IF(AB241="",AC241,IF(AC241="",AB241,""))</f>
        <v/>
      </c>
      <c r="AE241" s="78" t="n">
        <f aca="false">IF(AND(OR(W241="EE",W241="CE"),AD241="Simples"),3, IF(AND(OR(W241="EE",W241="CE"),AD241="Médio"),4, IF(AND(OR(W241="EE",W241="CE"),AD241="Complexo"),6, IF(AND(W241="SE",AD241="Simples"),4, IF(AND(W241="SE",AD241="Médio"),5, IF(AND(W241="SE",AD241="Complexo"),7,0))))))</f>
        <v>0</v>
      </c>
      <c r="AF241" s="78" t="n">
        <f aca="false">IF(AND(W241="ALI",AC241="Simples"),7, IF(AND(W241="ALI",AC241="Médio"),10, IF(AND(W241="ALI",AC241="Complexo"),15, IF(AND(W241="AIE",AC241="Simples"),5, IF(AND(W241="AIE",AC241="Médio"),7, IF(AND(W241="AIE",AC241="Complexo"),10,0))))))</f>
        <v>0</v>
      </c>
      <c r="AG241" s="81" t="n">
        <f aca="false">IF(T241="OK",Q241,( IF(U241&lt;&gt;"Manutenção em interface",IF(U241&lt;&gt;"Desenv., Manutenção e Publicação de Páginas Estáticas",(AE241+AF241)*V241,V241),V241)))</f>
        <v>0</v>
      </c>
      <c r="AH241" s="70"/>
      <c r="AJ241" s="70"/>
      <c r="AL241" s="70"/>
      <c r="AM241" s="70" t="str">
        <f aca="false">IF(AG241=0,"",IF(AG241=Q241,"OK","Divergente"))</f>
        <v/>
      </c>
    </row>
    <row r="242" s="79" customFormat="true" ht="14" hidden="false" customHeight="false" outlineLevel="0" collapsed="false">
      <c r="A242" s="67"/>
      <c r="B242" s="68"/>
      <c r="C242" s="69" t="n">
        <f aca="false">IF(B242&lt;&gt;"",VLOOKUP(B242,'Tipo Projeto'!$A$3:$B$35,2,0),0)</f>
        <v>0</v>
      </c>
      <c r="D242" s="70"/>
      <c r="E242" s="70"/>
      <c r="F242" s="71"/>
      <c r="G242" s="70"/>
      <c r="H242" s="72"/>
      <c r="I242" s="73"/>
      <c r="J242" s="74"/>
      <c r="K242" s="75"/>
      <c r="L242" s="76" t="str">
        <f aca="false">IF(G242="EE",IF(OR(AND(OR(J242=1,J242=0),H242&gt;0,H242&lt;5),AND(OR(J242=1,J242=0),H242&gt;4,H242&lt;16),AND(J242=2,H242&gt;0,H242&lt;5)),"Simples",IF(OR(AND(OR(J242=1,J242=0),H242&gt;15),AND(J242=2,H242&gt;4,H242&lt;16),AND(J242&gt;2,H242&gt;0,H242&lt;5)),"Médio",IF(OR(AND(J242=2,H242&gt;15),AND(J242&gt;2,H242&gt;4,H242&lt;16),AND(J242&gt;2,H242&gt;15)),"Complexo",""))), IF(OR(G242="CE",G242="SE"),IF(OR(AND(OR(J242=1,J242=0),H242&gt;0,H242&lt;6),AND(OR(J242=1,J242=0),H242&gt;5,H242&lt;20),AND(J242&gt;1,J242&lt;4,H242&gt;0,H242&lt;6)),"Simples",IF(OR(AND(OR(J242=1,J242=0),H242&gt;19),AND(J242&gt;1,J242&lt;4,H242&gt;5,H242&lt;20),AND(J242&gt;3,H242&gt;0,H242&lt;6)),"Médio",IF(OR(AND(J242&gt;1,J242&lt;4,H242&gt;19),AND(J242&gt;3,H242&gt;5,H242&lt;20),AND(J242&gt;3,H242&gt;19)),"Complexo",""))),""))</f>
        <v/>
      </c>
      <c r="M242" s="71" t="str">
        <f aca="false">IF(G242="ALI",IF(OR(AND(OR(J242=1,J242=0),H242&gt;0,H242&lt;20),AND(OR(J242=1,J242=0),H242&gt;19,H242&lt;51),AND(J242&gt;1,J242&lt;6,H242&gt;0,H242&lt;20)),"Simples",IF(OR(AND(OR(J242=1,J242=0),H242&gt;50),AND(J242&gt;1,J242&lt;6,H242&gt;19,H242&lt;51),AND(J242&gt;5,H242&gt;0,H242&lt;20)),"Médio",IF(OR(AND(J242&gt;1,J242&lt;6,H242&gt;50),AND(J242&gt;5,H242&gt;19,H242&lt;51),AND(J242&gt;5,H242&gt;50)),"Complexo",""))), IF(G242="AIE",IF(OR(AND(OR(J242=1, J242=0),H242&gt;0,H242&lt;20),AND(OR(J242=1, J242=0),H242&gt;19,H242&lt;51),AND(J242&gt;1,J242&lt;6,H242&gt;0,H242&lt;20)),"Simples",IF(OR(AND(OR(J242=1, J242=0),H242&gt;50),AND(J242&gt;1,J242&lt;6,H242&gt;19,H242&lt;51),AND(J242&gt;5,H242&gt;0,H242&lt;20)),"Médio",IF(OR(AND(J242&gt;1,J242&lt;6,H242&gt;50),AND(J242&gt;5,H242&gt;19,H242&lt;51),AND(J242&gt;5,H242&gt;50)),"Complexo",""))),""))</f>
        <v/>
      </c>
      <c r="N242" s="77" t="str">
        <f aca="false">IF(L242="",M242,IF(M242="",L242,""))</f>
        <v/>
      </c>
      <c r="O242" s="78" t="n">
        <f aca="false">IF(AND(OR(G242="EE",G242="CE"),N242="Simples"),3, IF(AND(OR(G242="EE",G242="CE"),N242="Médio"),4, IF(AND(OR(G242="EE",G242="CE"),N242="Complexo"),6, IF(AND(G242="SE",N242="Simples"),4, IF(AND(G242="SE",N242="Médio"),5, IF(AND(G242="SE",N242="Complexo"),7,0))))))</f>
        <v>0</v>
      </c>
      <c r="P242" s="78" t="n">
        <f aca="false">IF(AND(G242="ALI",M242="Simples"),7, IF(AND(G242="ALI",M242="Médio"),10, IF(AND(G242="ALI",M242="Complexo"),15, IF(AND(G242="AIE",M242="Simples"),5, IF(AND(G242="AIE",M242="Médio"),7, IF(AND(G242="AIE",M242="Complexo"),10,0))))))</f>
        <v>0</v>
      </c>
      <c r="Q242" s="77" t="n">
        <f aca="false">IF(B242&lt;&gt;"Manutenção em interface",IF(B242&lt;&gt;"Desenv., Manutenção e Publicação de Páginas Estáticas",(O242+P242)*C242,C242),C242)</f>
        <v>0</v>
      </c>
      <c r="R242" s="70"/>
      <c r="T242" s="80"/>
      <c r="U242" s="68"/>
      <c r="V242" s="69" t="n">
        <f aca="false">IF(U242&lt;&gt;"",VLOOKUP(U242,'Tipo Projeto'!$A$3:$B$35,2,0),0)</f>
        <v>0</v>
      </c>
      <c r="W242" s="70"/>
      <c r="X242" s="72"/>
      <c r="Y242" s="73"/>
      <c r="Z242" s="74"/>
      <c r="AA242" s="75"/>
      <c r="AB242" s="76" t="str">
        <f aca="false">IF(W242="EE",IF(OR(AND(OR(Z242=1,Z242=0),X242&gt;0,X242&lt;5),AND(OR(Z242=1,Z242=0),X242&gt;4,X242&lt;16),AND(Z242=2,X242&gt;0,X242&lt;5)),"Simples",IF(OR(AND(OR(Z242=1,Z242=0),X242&gt;15),AND(Z242=2,X242&gt;4,X242&lt;16),AND(Z242&gt;2,X242&gt;0,X242&lt;5)),"Médio",IF(OR(AND(Z242=2,X242&gt;15),AND(Z242&gt;2,X242&gt;4,X242&lt;16),AND(Z242&gt;2,X242&gt;15)),"Complexo",""))), IF(OR(W242="CE",W242="SE"),IF(OR(AND(OR(Z242=1,Z242=0),X242&gt;0,X242&lt;6),AND(OR(Z242=1,Z242=0),X242&gt;5,X242&lt;20),AND(Z242&gt;1,Z242&lt;4,X242&gt;0,X242&lt;6)),"Simples",IF(OR(AND(OR(Z242=1,Z242=0),X242&gt;19),AND(Z242&gt;1,Z242&lt;4,X242&gt;5,X242&lt;20),AND(Z242&gt;3,X242&gt;0,X242&lt;6)),"Médio",IF(OR(AND(Z242&gt;1,Z242&lt;4,X242&gt;19),AND(Z242&gt;3,X242&gt;5,X242&lt;20),AND(Z242&gt;3,X242&gt;19)),"Complexo",""))),""))</f>
        <v/>
      </c>
      <c r="AC242" s="71" t="str">
        <f aca="false">IF(W242="ALI",IF(OR(AND(OR(Z242=1,Z242=0),X242&gt;0,X242&lt;20),AND(OR(Z242=1,Z242=0),X242&gt;19,X242&lt;51),AND(Z242&gt;1,Z242&lt;6,X242&gt;0,X242&lt;20)),"Simples",IF(OR(AND(OR(Z242=1,Z242=0),X242&gt;50),AND(Z242&gt;1,Z242&lt;6,X242&gt;19,X242&lt;51),AND(Z242&gt;5,X242&gt;0,X242&lt;20)),"Médio",IF(OR(AND(Z242&gt;1,Z242&lt;6,X242&gt;50),AND(Z242&gt;5,X242&gt;19,X242&lt;51),AND(Z242&gt;5,X242&gt;50)),"Complexo",""))), IF(W242="AIE",IF(OR(AND(OR(Z242=1, Z242=0),X242&gt;0,X242&lt;20),AND(OR(Z242=1, Z242=0),X242&gt;19,X242&lt;51),AND(Z242&gt;1,Z242&lt;6,X242&gt;0,X242&lt;20)),"Simples",IF(OR(AND(OR(Z242=1, Z242=0),X242&gt;50),AND(Z242&gt;1,Z242&lt;6,X242&gt;19,X242&lt;51),AND(Z242&gt;5,X242&gt;0,X242&lt;20)),"Médio",IF(OR(AND(Z242&gt;1,Z242&lt;6,X242&gt;50),AND(Z242&gt;5,X242&gt;19,X242&lt;51),AND(Z242&gt;5,X242&gt;50)),"Complexo",""))),""))</f>
        <v/>
      </c>
      <c r="AD242" s="77" t="str">
        <f aca="false">IF(AB242="",AC242,IF(AC242="",AB242,""))</f>
        <v/>
      </c>
      <c r="AE242" s="78" t="n">
        <f aca="false">IF(AND(OR(W242="EE",W242="CE"),AD242="Simples"),3, IF(AND(OR(W242="EE",W242="CE"),AD242="Médio"),4, IF(AND(OR(W242="EE",W242="CE"),AD242="Complexo"),6, IF(AND(W242="SE",AD242="Simples"),4, IF(AND(W242="SE",AD242="Médio"),5, IF(AND(W242="SE",AD242="Complexo"),7,0))))))</f>
        <v>0</v>
      </c>
      <c r="AF242" s="78" t="n">
        <f aca="false">IF(AND(W242="ALI",AC242="Simples"),7, IF(AND(W242="ALI",AC242="Médio"),10, IF(AND(W242="ALI",AC242="Complexo"),15, IF(AND(W242="AIE",AC242="Simples"),5, IF(AND(W242="AIE",AC242="Médio"),7, IF(AND(W242="AIE",AC242="Complexo"),10,0))))))</f>
        <v>0</v>
      </c>
      <c r="AG242" s="81" t="n">
        <f aca="false">IF(T242="OK",Q242,( IF(U242&lt;&gt;"Manutenção em interface",IF(U242&lt;&gt;"Desenv., Manutenção e Publicação de Páginas Estáticas",(AE242+AF242)*V242,V242),V242)))</f>
        <v>0</v>
      </c>
      <c r="AH242" s="70"/>
      <c r="AJ242" s="70"/>
      <c r="AL242" s="70"/>
      <c r="AM242" s="70" t="str">
        <f aca="false">IF(AG242=0,"",IF(AG242=Q242,"OK","Divergente"))</f>
        <v/>
      </c>
    </row>
    <row r="243" s="79" customFormat="true" ht="14" hidden="false" customHeight="false" outlineLevel="0" collapsed="false">
      <c r="A243" s="67"/>
      <c r="B243" s="68"/>
      <c r="C243" s="69" t="n">
        <f aca="false">IF(B243&lt;&gt;"",VLOOKUP(B243,'Tipo Projeto'!$A$3:$B$35,2,0),0)</f>
        <v>0</v>
      </c>
      <c r="D243" s="70"/>
      <c r="E243" s="70"/>
      <c r="F243" s="71"/>
      <c r="G243" s="70"/>
      <c r="H243" s="72"/>
      <c r="I243" s="73"/>
      <c r="J243" s="74"/>
      <c r="K243" s="75"/>
      <c r="L243" s="76" t="str">
        <f aca="false">IF(G243="EE",IF(OR(AND(OR(J243=1,J243=0),H243&gt;0,H243&lt;5),AND(OR(J243=1,J243=0),H243&gt;4,H243&lt;16),AND(J243=2,H243&gt;0,H243&lt;5)),"Simples",IF(OR(AND(OR(J243=1,J243=0),H243&gt;15),AND(J243=2,H243&gt;4,H243&lt;16),AND(J243&gt;2,H243&gt;0,H243&lt;5)),"Médio",IF(OR(AND(J243=2,H243&gt;15),AND(J243&gt;2,H243&gt;4,H243&lt;16),AND(J243&gt;2,H243&gt;15)),"Complexo",""))), IF(OR(G243="CE",G243="SE"),IF(OR(AND(OR(J243=1,J243=0),H243&gt;0,H243&lt;6),AND(OR(J243=1,J243=0),H243&gt;5,H243&lt;20),AND(J243&gt;1,J243&lt;4,H243&gt;0,H243&lt;6)),"Simples",IF(OR(AND(OR(J243=1,J243=0),H243&gt;19),AND(J243&gt;1,J243&lt;4,H243&gt;5,H243&lt;20),AND(J243&gt;3,H243&gt;0,H243&lt;6)),"Médio",IF(OR(AND(J243&gt;1,J243&lt;4,H243&gt;19),AND(J243&gt;3,H243&gt;5,H243&lt;20),AND(J243&gt;3,H243&gt;19)),"Complexo",""))),""))</f>
        <v/>
      </c>
      <c r="M243" s="71" t="str">
        <f aca="false">IF(G243="ALI",IF(OR(AND(OR(J243=1,J243=0),H243&gt;0,H243&lt;20),AND(OR(J243=1,J243=0),H243&gt;19,H243&lt;51),AND(J243&gt;1,J243&lt;6,H243&gt;0,H243&lt;20)),"Simples",IF(OR(AND(OR(J243=1,J243=0),H243&gt;50),AND(J243&gt;1,J243&lt;6,H243&gt;19,H243&lt;51),AND(J243&gt;5,H243&gt;0,H243&lt;20)),"Médio",IF(OR(AND(J243&gt;1,J243&lt;6,H243&gt;50),AND(J243&gt;5,H243&gt;19,H243&lt;51),AND(J243&gt;5,H243&gt;50)),"Complexo",""))), IF(G243="AIE",IF(OR(AND(OR(J243=1, J243=0),H243&gt;0,H243&lt;20),AND(OR(J243=1, J243=0),H243&gt;19,H243&lt;51),AND(J243&gt;1,J243&lt;6,H243&gt;0,H243&lt;20)),"Simples",IF(OR(AND(OR(J243=1, J243=0),H243&gt;50),AND(J243&gt;1,J243&lt;6,H243&gt;19,H243&lt;51),AND(J243&gt;5,H243&gt;0,H243&lt;20)),"Médio",IF(OR(AND(J243&gt;1,J243&lt;6,H243&gt;50),AND(J243&gt;5,H243&gt;19,H243&lt;51),AND(J243&gt;5,H243&gt;50)),"Complexo",""))),""))</f>
        <v/>
      </c>
      <c r="N243" s="77" t="str">
        <f aca="false">IF(L243="",M243,IF(M243="",L243,""))</f>
        <v/>
      </c>
      <c r="O243" s="78" t="n">
        <f aca="false">IF(AND(OR(G243="EE",G243="CE"),N243="Simples"),3, IF(AND(OR(G243="EE",G243="CE"),N243="Médio"),4, IF(AND(OR(G243="EE",G243="CE"),N243="Complexo"),6, IF(AND(G243="SE",N243="Simples"),4, IF(AND(G243="SE",N243="Médio"),5, IF(AND(G243="SE",N243="Complexo"),7,0))))))</f>
        <v>0</v>
      </c>
      <c r="P243" s="78" t="n">
        <f aca="false">IF(AND(G243="ALI",M243="Simples"),7, IF(AND(G243="ALI",M243="Médio"),10, IF(AND(G243="ALI",M243="Complexo"),15, IF(AND(G243="AIE",M243="Simples"),5, IF(AND(G243="AIE",M243="Médio"),7, IF(AND(G243="AIE",M243="Complexo"),10,0))))))</f>
        <v>0</v>
      </c>
      <c r="Q243" s="77" t="n">
        <f aca="false">IF(B243&lt;&gt;"Manutenção em interface",IF(B243&lt;&gt;"Desenv., Manutenção e Publicação de Páginas Estáticas",(O243+P243)*C243,C243),C243)</f>
        <v>0</v>
      </c>
      <c r="R243" s="70"/>
      <c r="T243" s="80"/>
      <c r="U243" s="68"/>
      <c r="V243" s="69" t="n">
        <f aca="false">IF(U243&lt;&gt;"",VLOOKUP(U243,'Tipo Projeto'!$A$3:$B$35,2,0),0)</f>
        <v>0</v>
      </c>
      <c r="W243" s="70"/>
      <c r="X243" s="72"/>
      <c r="Y243" s="73"/>
      <c r="Z243" s="74"/>
      <c r="AA243" s="75"/>
      <c r="AB243" s="76" t="str">
        <f aca="false">IF(W243="EE",IF(OR(AND(OR(Z243=1,Z243=0),X243&gt;0,X243&lt;5),AND(OR(Z243=1,Z243=0),X243&gt;4,X243&lt;16),AND(Z243=2,X243&gt;0,X243&lt;5)),"Simples",IF(OR(AND(OR(Z243=1,Z243=0),X243&gt;15),AND(Z243=2,X243&gt;4,X243&lt;16),AND(Z243&gt;2,X243&gt;0,X243&lt;5)),"Médio",IF(OR(AND(Z243=2,X243&gt;15),AND(Z243&gt;2,X243&gt;4,X243&lt;16),AND(Z243&gt;2,X243&gt;15)),"Complexo",""))), IF(OR(W243="CE",W243="SE"),IF(OR(AND(OR(Z243=1,Z243=0),X243&gt;0,X243&lt;6),AND(OR(Z243=1,Z243=0),X243&gt;5,X243&lt;20),AND(Z243&gt;1,Z243&lt;4,X243&gt;0,X243&lt;6)),"Simples",IF(OR(AND(OR(Z243=1,Z243=0),X243&gt;19),AND(Z243&gt;1,Z243&lt;4,X243&gt;5,X243&lt;20),AND(Z243&gt;3,X243&gt;0,X243&lt;6)),"Médio",IF(OR(AND(Z243&gt;1,Z243&lt;4,X243&gt;19),AND(Z243&gt;3,X243&gt;5,X243&lt;20),AND(Z243&gt;3,X243&gt;19)),"Complexo",""))),""))</f>
        <v/>
      </c>
      <c r="AC243" s="71" t="str">
        <f aca="false">IF(W243="ALI",IF(OR(AND(OR(Z243=1,Z243=0),X243&gt;0,X243&lt;20),AND(OR(Z243=1,Z243=0),X243&gt;19,X243&lt;51),AND(Z243&gt;1,Z243&lt;6,X243&gt;0,X243&lt;20)),"Simples",IF(OR(AND(OR(Z243=1,Z243=0),X243&gt;50),AND(Z243&gt;1,Z243&lt;6,X243&gt;19,X243&lt;51),AND(Z243&gt;5,X243&gt;0,X243&lt;20)),"Médio",IF(OR(AND(Z243&gt;1,Z243&lt;6,X243&gt;50),AND(Z243&gt;5,X243&gt;19,X243&lt;51),AND(Z243&gt;5,X243&gt;50)),"Complexo",""))), IF(W243="AIE",IF(OR(AND(OR(Z243=1, Z243=0),X243&gt;0,X243&lt;20),AND(OR(Z243=1, Z243=0),X243&gt;19,X243&lt;51),AND(Z243&gt;1,Z243&lt;6,X243&gt;0,X243&lt;20)),"Simples",IF(OR(AND(OR(Z243=1, Z243=0),X243&gt;50),AND(Z243&gt;1,Z243&lt;6,X243&gt;19,X243&lt;51),AND(Z243&gt;5,X243&gt;0,X243&lt;20)),"Médio",IF(OR(AND(Z243&gt;1,Z243&lt;6,X243&gt;50),AND(Z243&gt;5,X243&gt;19,X243&lt;51),AND(Z243&gt;5,X243&gt;50)),"Complexo",""))),""))</f>
        <v/>
      </c>
      <c r="AD243" s="77" t="str">
        <f aca="false">IF(AB243="",AC243,IF(AC243="",AB243,""))</f>
        <v/>
      </c>
      <c r="AE243" s="78" t="n">
        <f aca="false">IF(AND(OR(W243="EE",W243="CE"),AD243="Simples"),3, IF(AND(OR(W243="EE",W243="CE"),AD243="Médio"),4, IF(AND(OR(W243="EE",W243="CE"),AD243="Complexo"),6, IF(AND(W243="SE",AD243="Simples"),4, IF(AND(W243="SE",AD243="Médio"),5, IF(AND(W243="SE",AD243="Complexo"),7,0))))))</f>
        <v>0</v>
      </c>
      <c r="AF243" s="78" t="n">
        <f aca="false">IF(AND(W243="ALI",AC243="Simples"),7, IF(AND(W243="ALI",AC243="Médio"),10, IF(AND(W243="ALI",AC243="Complexo"),15, IF(AND(W243="AIE",AC243="Simples"),5, IF(AND(W243="AIE",AC243="Médio"),7, IF(AND(W243="AIE",AC243="Complexo"),10,0))))))</f>
        <v>0</v>
      </c>
      <c r="AG243" s="81" t="n">
        <f aca="false">IF(T243="OK",Q243,( IF(U243&lt;&gt;"Manutenção em interface",IF(U243&lt;&gt;"Desenv., Manutenção e Publicação de Páginas Estáticas",(AE243+AF243)*V243,V243),V243)))</f>
        <v>0</v>
      </c>
      <c r="AH243" s="70"/>
      <c r="AJ243" s="70"/>
      <c r="AL243" s="70"/>
      <c r="AM243" s="70" t="str">
        <f aca="false">IF(AG243=0,"",IF(AG243=Q243,"OK","Divergente"))</f>
        <v/>
      </c>
    </row>
    <row r="244" s="79" customFormat="true" ht="14" hidden="false" customHeight="false" outlineLevel="0" collapsed="false">
      <c r="A244" s="67"/>
      <c r="B244" s="68"/>
      <c r="C244" s="69" t="n">
        <f aca="false">IF(B244&lt;&gt;"",VLOOKUP(B244,'Tipo Projeto'!$A$3:$B$35,2,0),0)</f>
        <v>0</v>
      </c>
      <c r="D244" s="70"/>
      <c r="E244" s="70"/>
      <c r="F244" s="71"/>
      <c r="G244" s="70"/>
      <c r="H244" s="72"/>
      <c r="I244" s="73"/>
      <c r="J244" s="74"/>
      <c r="K244" s="75"/>
      <c r="L244" s="76" t="str">
        <f aca="false">IF(G244="EE",IF(OR(AND(OR(J244=1,J244=0),H244&gt;0,H244&lt;5),AND(OR(J244=1,J244=0),H244&gt;4,H244&lt;16),AND(J244=2,H244&gt;0,H244&lt;5)),"Simples",IF(OR(AND(OR(J244=1,J244=0),H244&gt;15),AND(J244=2,H244&gt;4,H244&lt;16),AND(J244&gt;2,H244&gt;0,H244&lt;5)),"Médio",IF(OR(AND(J244=2,H244&gt;15),AND(J244&gt;2,H244&gt;4,H244&lt;16),AND(J244&gt;2,H244&gt;15)),"Complexo",""))), IF(OR(G244="CE",G244="SE"),IF(OR(AND(OR(J244=1,J244=0),H244&gt;0,H244&lt;6),AND(OR(J244=1,J244=0),H244&gt;5,H244&lt;20),AND(J244&gt;1,J244&lt;4,H244&gt;0,H244&lt;6)),"Simples",IF(OR(AND(OR(J244=1,J244=0),H244&gt;19),AND(J244&gt;1,J244&lt;4,H244&gt;5,H244&lt;20),AND(J244&gt;3,H244&gt;0,H244&lt;6)),"Médio",IF(OR(AND(J244&gt;1,J244&lt;4,H244&gt;19),AND(J244&gt;3,H244&gt;5,H244&lt;20),AND(J244&gt;3,H244&gt;19)),"Complexo",""))),""))</f>
        <v/>
      </c>
      <c r="M244" s="71" t="str">
        <f aca="false">IF(G244="ALI",IF(OR(AND(OR(J244=1,J244=0),H244&gt;0,H244&lt;20),AND(OR(J244=1,J244=0),H244&gt;19,H244&lt;51),AND(J244&gt;1,J244&lt;6,H244&gt;0,H244&lt;20)),"Simples",IF(OR(AND(OR(J244=1,J244=0),H244&gt;50),AND(J244&gt;1,J244&lt;6,H244&gt;19,H244&lt;51),AND(J244&gt;5,H244&gt;0,H244&lt;20)),"Médio",IF(OR(AND(J244&gt;1,J244&lt;6,H244&gt;50),AND(J244&gt;5,H244&gt;19,H244&lt;51),AND(J244&gt;5,H244&gt;50)),"Complexo",""))), IF(G244="AIE",IF(OR(AND(OR(J244=1, J244=0),H244&gt;0,H244&lt;20),AND(OR(J244=1, J244=0),H244&gt;19,H244&lt;51),AND(J244&gt;1,J244&lt;6,H244&gt;0,H244&lt;20)),"Simples",IF(OR(AND(OR(J244=1, J244=0),H244&gt;50),AND(J244&gt;1,J244&lt;6,H244&gt;19,H244&lt;51),AND(J244&gt;5,H244&gt;0,H244&lt;20)),"Médio",IF(OR(AND(J244&gt;1,J244&lt;6,H244&gt;50),AND(J244&gt;5,H244&gt;19,H244&lt;51),AND(J244&gt;5,H244&gt;50)),"Complexo",""))),""))</f>
        <v/>
      </c>
      <c r="N244" s="77" t="str">
        <f aca="false">IF(L244="",M244,IF(M244="",L244,""))</f>
        <v/>
      </c>
      <c r="O244" s="78" t="n">
        <f aca="false">IF(AND(OR(G244="EE",G244="CE"),N244="Simples"),3, IF(AND(OR(G244="EE",G244="CE"),N244="Médio"),4, IF(AND(OR(G244="EE",G244="CE"),N244="Complexo"),6, IF(AND(G244="SE",N244="Simples"),4, IF(AND(G244="SE",N244="Médio"),5, IF(AND(G244="SE",N244="Complexo"),7,0))))))</f>
        <v>0</v>
      </c>
      <c r="P244" s="78" t="n">
        <f aca="false">IF(AND(G244="ALI",M244="Simples"),7, IF(AND(G244="ALI",M244="Médio"),10, IF(AND(G244="ALI",M244="Complexo"),15, IF(AND(G244="AIE",M244="Simples"),5, IF(AND(G244="AIE",M244="Médio"),7, IF(AND(G244="AIE",M244="Complexo"),10,0))))))</f>
        <v>0</v>
      </c>
      <c r="Q244" s="77" t="n">
        <f aca="false">IF(B244&lt;&gt;"Manutenção em interface",IF(B244&lt;&gt;"Desenv., Manutenção e Publicação de Páginas Estáticas",(O244+P244)*C244,C244),C244)</f>
        <v>0</v>
      </c>
      <c r="R244" s="70"/>
      <c r="T244" s="80"/>
      <c r="U244" s="68"/>
      <c r="V244" s="69" t="n">
        <f aca="false">IF(U244&lt;&gt;"",VLOOKUP(U244,'Tipo Projeto'!$A$3:$B$35,2,0),0)</f>
        <v>0</v>
      </c>
      <c r="W244" s="70"/>
      <c r="X244" s="72"/>
      <c r="Y244" s="73"/>
      <c r="Z244" s="74"/>
      <c r="AA244" s="75"/>
      <c r="AB244" s="76" t="str">
        <f aca="false">IF(W244="EE",IF(OR(AND(OR(Z244=1,Z244=0),X244&gt;0,X244&lt;5),AND(OR(Z244=1,Z244=0),X244&gt;4,X244&lt;16),AND(Z244=2,X244&gt;0,X244&lt;5)),"Simples",IF(OR(AND(OR(Z244=1,Z244=0),X244&gt;15),AND(Z244=2,X244&gt;4,X244&lt;16),AND(Z244&gt;2,X244&gt;0,X244&lt;5)),"Médio",IF(OR(AND(Z244=2,X244&gt;15),AND(Z244&gt;2,X244&gt;4,X244&lt;16),AND(Z244&gt;2,X244&gt;15)),"Complexo",""))), IF(OR(W244="CE",W244="SE"),IF(OR(AND(OR(Z244=1,Z244=0),X244&gt;0,X244&lt;6),AND(OR(Z244=1,Z244=0),X244&gt;5,X244&lt;20),AND(Z244&gt;1,Z244&lt;4,X244&gt;0,X244&lt;6)),"Simples",IF(OR(AND(OR(Z244=1,Z244=0),X244&gt;19),AND(Z244&gt;1,Z244&lt;4,X244&gt;5,X244&lt;20),AND(Z244&gt;3,X244&gt;0,X244&lt;6)),"Médio",IF(OR(AND(Z244&gt;1,Z244&lt;4,X244&gt;19),AND(Z244&gt;3,X244&gt;5,X244&lt;20),AND(Z244&gt;3,X244&gt;19)),"Complexo",""))),""))</f>
        <v/>
      </c>
      <c r="AC244" s="71" t="str">
        <f aca="false">IF(W244="ALI",IF(OR(AND(OR(Z244=1,Z244=0),X244&gt;0,X244&lt;20),AND(OR(Z244=1,Z244=0),X244&gt;19,X244&lt;51),AND(Z244&gt;1,Z244&lt;6,X244&gt;0,X244&lt;20)),"Simples",IF(OR(AND(OR(Z244=1,Z244=0),X244&gt;50),AND(Z244&gt;1,Z244&lt;6,X244&gt;19,X244&lt;51),AND(Z244&gt;5,X244&gt;0,X244&lt;20)),"Médio",IF(OR(AND(Z244&gt;1,Z244&lt;6,X244&gt;50),AND(Z244&gt;5,X244&gt;19,X244&lt;51),AND(Z244&gt;5,X244&gt;50)),"Complexo",""))), IF(W244="AIE",IF(OR(AND(OR(Z244=1, Z244=0),X244&gt;0,X244&lt;20),AND(OR(Z244=1, Z244=0),X244&gt;19,X244&lt;51),AND(Z244&gt;1,Z244&lt;6,X244&gt;0,X244&lt;20)),"Simples",IF(OR(AND(OR(Z244=1, Z244=0),X244&gt;50),AND(Z244&gt;1,Z244&lt;6,X244&gt;19,X244&lt;51),AND(Z244&gt;5,X244&gt;0,X244&lt;20)),"Médio",IF(OR(AND(Z244&gt;1,Z244&lt;6,X244&gt;50),AND(Z244&gt;5,X244&gt;19,X244&lt;51),AND(Z244&gt;5,X244&gt;50)),"Complexo",""))),""))</f>
        <v/>
      </c>
      <c r="AD244" s="77" t="str">
        <f aca="false">IF(AB244="",AC244,IF(AC244="",AB244,""))</f>
        <v/>
      </c>
      <c r="AE244" s="78" t="n">
        <f aca="false">IF(AND(OR(W244="EE",W244="CE"),AD244="Simples"),3, IF(AND(OR(W244="EE",W244="CE"),AD244="Médio"),4, IF(AND(OR(W244="EE",W244="CE"),AD244="Complexo"),6, IF(AND(W244="SE",AD244="Simples"),4, IF(AND(W244="SE",AD244="Médio"),5, IF(AND(W244="SE",AD244="Complexo"),7,0))))))</f>
        <v>0</v>
      </c>
      <c r="AF244" s="78" t="n">
        <f aca="false">IF(AND(W244="ALI",AC244="Simples"),7, IF(AND(W244="ALI",AC244="Médio"),10, IF(AND(W244="ALI",AC244="Complexo"),15, IF(AND(W244="AIE",AC244="Simples"),5, IF(AND(W244="AIE",AC244="Médio"),7, IF(AND(W244="AIE",AC244="Complexo"),10,0))))))</f>
        <v>0</v>
      </c>
      <c r="AG244" s="81" t="n">
        <f aca="false">IF(T244="OK",Q244,( IF(U244&lt;&gt;"Manutenção em interface",IF(U244&lt;&gt;"Desenv., Manutenção e Publicação de Páginas Estáticas",(AE244+AF244)*V244,V244),V244)))</f>
        <v>0</v>
      </c>
      <c r="AH244" s="70"/>
      <c r="AJ244" s="70"/>
      <c r="AL244" s="70"/>
      <c r="AM244" s="70" t="str">
        <f aca="false">IF(AG244=0,"",IF(AG244=Q244,"OK","Divergente"))</f>
        <v/>
      </c>
    </row>
    <row r="245" s="79" customFormat="true" ht="14" hidden="false" customHeight="false" outlineLevel="0" collapsed="false">
      <c r="A245" s="67"/>
      <c r="B245" s="68"/>
      <c r="C245" s="69" t="n">
        <f aca="false">IF(B245&lt;&gt;"",VLOOKUP(B245,'Tipo Projeto'!$A$3:$B$35,2,0),0)</f>
        <v>0</v>
      </c>
      <c r="D245" s="70"/>
      <c r="E245" s="70"/>
      <c r="F245" s="71"/>
      <c r="G245" s="70"/>
      <c r="H245" s="72"/>
      <c r="I245" s="73"/>
      <c r="J245" s="74"/>
      <c r="K245" s="75"/>
      <c r="L245" s="76" t="str">
        <f aca="false">IF(G245="EE",IF(OR(AND(OR(J245=1,J245=0),H245&gt;0,H245&lt;5),AND(OR(J245=1,J245=0),H245&gt;4,H245&lt;16),AND(J245=2,H245&gt;0,H245&lt;5)),"Simples",IF(OR(AND(OR(J245=1,J245=0),H245&gt;15),AND(J245=2,H245&gt;4,H245&lt;16),AND(J245&gt;2,H245&gt;0,H245&lt;5)),"Médio",IF(OR(AND(J245=2,H245&gt;15),AND(J245&gt;2,H245&gt;4,H245&lt;16),AND(J245&gt;2,H245&gt;15)),"Complexo",""))), IF(OR(G245="CE",G245="SE"),IF(OR(AND(OR(J245=1,J245=0),H245&gt;0,H245&lt;6),AND(OR(J245=1,J245=0),H245&gt;5,H245&lt;20),AND(J245&gt;1,J245&lt;4,H245&gt;0,H245&lt;6)),"Simples",IF(OR(AND(OR(J245=1,J245=0),H245&gt;19),AND(J245&gt;1,J245&lt;4,H245&gt;5,H245&lt;20),AND(J245&gt;3,H245&gt;0,H245&lt;6)),"Médio",IF(OR(AND(J245&gt;1,J245&lt;4,H245&gt;19),AND(J245&gt;3,H245&gt;5,H245&lt;20),AND(J245&gt;3,H245&gt;19)),"Complexo",""))),""))</f>
        <v/>
      </c>
      <c r="M245" s="71" t="str">
        <f aca="false">IF(G245="ALI",IF(OR(AND(OR(J245=1,J245=0),H245&gt;0,H245&lt;20),AND(OR(J245=1,J245=0),H245&gt;19,H245&lt;51),AND(J245&gt;1,J245&lt;6,H245&gt;0,H245&lt;20)),"Simples",IF(OR(AND(OR(J245=1,J245=0),H245&gt;50),AND(J245&gt;1,J245&lt;6,H245&gt;19,H245&lt;51),AND(J245&gt;5,H245&gt;0,H245&lt;20)),"Médio",IF(OR(AND(J245&gt;1,J245&lt;6,H245&gt;50),AND(J245&gt;5,H245&gt;19,H245&lt;51),AND(J245&gt;5,H245&gt;50)),"Complexo",""))), IF(G245="AIE",IF(OR(AND(OR(J245=1, J245=0),H245&gt;0,H245&lt;20),AND(OR(J245=1, J245=0),H245&gt;19,H245&lt;51),AND(J245&gt;1,J245&lt;6,H245&gt;0,H245&lt;20)),"Simples",IF(OR(AND(OR(J245=1, J245=0),H245&gt;50),AND(J245&gt;1,J245&lt;6,H245&gt;19,H245&lt;51),AND(J245&gt;5,H245&gt;0,H245&lt;20)),"Médio",IF(OR(AND(J245&gt;1,J245&lt;6,H245&gt;50),AND(J245&gt;5,H245&gt;19,H245&lt;51),AND(J245&gt;5,H245&gt;50)),"Complexo",""))),""))</f>
        <v/>
      </c>
      <c r="N245" s="77" t="str">
        <f aca="false">IF(L245="",M245,IF(M245="",L245,""))</f>
        <v/>
      </c>
      <c r="O245" s="78" t="n">
        <f aca="false">IF(AND(OR(G245="EE",G245="CE"),N245="Simples"),3, IF(AND(OR(G245="EE",G245="CE"),N245="Médio"),4, IF(AND(OR(G245="EE",G245="CE"),N245="Complexo"),6, IF(AND(G245="SE",N245="Simples"),4, IF(AND(G245="SE",N245="Médio"),5, IF(AND(G245="SE",N245="Complexo"),7,0))))))</f>
        <v>0</v>
      </c>
      <c r="P245" s="78" t="n">
        <f aca="false">IF(AND(G245="ALI",M245="Simples"),7, IF(AND(G245="ALI",M245="Médio"),10, IF(AND(G245="ALI",M245="Complexo"),15, IF(AND(G245="AIE",M245="Simples"),5, IF(AND(G245="AIE",M245="Médio"),7, IF(AND(G245="AIE",M245="Complexo"),10,0))))))</f>
        <v>0</v>
      </c>
      <c r="Q245" s="77" t="n">
        <f aca="false">IF(B245&lt;&gt;"Manutenção em interface",IF(B245&lt;&gt;"Desenv., Manutenção e Publicação de Páginas Estáticas",(O245+P245)*C245,C245),C245)</f>
        <v>0</v>
      </c>
      <c r="R245" s="70"/>
      <c r="T245" s="80"/>
      <c r="U245" s="68"/>
      <c r="V245" s="69" t="n">
        <f aca="false">IF(U245&lt;&gt;"",VLOOKUP(U245,'Tipo Projeto'!$A$3:$B$35,2,0),0)</f>
        <v>0</v>
      </c>
      <c r="W245" s="70"/>
      <c r="X245" s="72"/>
      <c r="Y245" s="73"/>
      <c r="Z245" s="74"/>
      <c r="AA245" s="75"/>
      <c r="AB245" s="76" t="str">
        <f aca="false">IF(W245="EE",IF(OR(AND(OR(Z245=1,Z245=0),X245&gt;0,X245&lt;5),AND(OR(Z245=1,Z245=0),X245&gt;4,X245&lt;16),AND(Z245=2,X245&gt;0,X245&lt;5)),"Simples",IF(OR(AND(OR(Z245=1,Z245=0),X245&gt;15),AND(Z245=2,X245&gt;4,X245&lt;16),AND(Z245&gt;2,X245&gt;0,X245&lt;5)),"Médio",IF(OR(AND(Z245=2,X245&gt;15),AND(Z245&gt;2,X245&gt;4,X245&lt;16),AND(Z245&gt;2,X245&gt;15)),"Complexo",""))), IF(OR(W245="CE",W245="SE"),IF(OR(AND(OR(Z245=1,Z245=0),X245&gt;0,X245&lt;6),AND(OR(Z245=1,Z245=0),X245&gt;5,X245&lt;20),AND(Z245&gt;1,Z245&lt;4,X245&gt;0,X245&lt;6)),"Simples",IF(OR(AND(OR(Z245=1,Z245=0),X245&gt;19),AND(Z245&gt;1,Z245&lt;4,X245&gt;5,X245&lt;20),AND(Z245&gt;3,X245&gt;0,X245&lt;6)),"Médio",IF(OR(AND(Z245&gt;1,Z245&lt;4,X245&gt;19),AND(Z245&gt;3,X245&gt;5,X245&lt;20),AND(Z245&gt;3,X245&gt;19)),"Complexo",""))),""))</f>
        <v/>
      </c>
      <c r="AC245" s="71" t="str">
        <f aca="false">IF(W245="ALI",IF(OR(AND(OR(Z245=1,Z245=0),X245&gt;0,X245&lt;20),AND(OR(Z245=1,Z245=0),X245&gt;19,X245&lt;51),AND(Z245&gt;1,Z245&lt;6,X245&gt;0,X245&lt;20)),"Simples",IF(OR(AND(OR(Z245=1,Z245=0),X245&gt;50),AND(Z245&gt;1,Z245&lt;6,X245&gt;19,X245&lt;51),AND(Z245&gt;5,X245&gt;0,X245&lt;20)),"Médio",IF(OR(AND(Z245&gt;1,Z245&lt;6,X245&gt;50),AND(Z245&gt;5,X245&gt;19,X245&lt;51),AND(Z245&gt;5,X245&gt;50)),"Complexo",""))), IF(W245="AIE",IF(OR(AND(OR(Z245=1, Z245=0),X245&gt;0,X245&lt;20),AND(OR(Z245=1, Z245=0),X245&gt;19,X245&lt;51),AND(Z245&gt;1,Z245&lt;6,X245&gt;0,X245&lt;20)),"Simples",IF(OR(AND(OR(Z245=1, Z245=0),X245&gt;50),AND(Z245&gt;1,Z245&lt;6,X245&gt;19,X245&lt;51),AND(Z245&gt;5,X245&gt;0,X245&lt;20)),"Médio",IF(OR(AND(Z245&gt;1,Z245&lt;6,X245&gt;50),AND(Z245&gt;5,X245&gt;19,X245&lt;51),AND(Z245&gt;5,X245&gt;50)),"Complexo",""))),""))</f>
        <v/>
      </c>
      <c r="AD245" s="77" t="str">
        <f aca="false">IF(AB245="",AC245,IF(AC245="",AB245,""))</f>
        <v/>
      </c>
      <c r="AE245" s="78" t="n">
        <f aca="false">IF(AND(OR(W245="EE",W245="CE"),AD245="Simples"),3, IF(AND(OR(W245="EE",W245="CE"),AD245="Médio"),4, IF(AND(OR(W245="EE",W245="CE"),AD245="Complexo"),6, IF(AND(W245="SE",AD245="Simples"),4, IF(AND(W245="SE",AD245="Médio"),5, IF(AND(W245="SE",AD245="Complexo"),7,0))))))</f>
        <v>0</v>
      </c>
      <c r="AF245" s="78" t="n">
        <f aca="false">IF(AND(W245="ALI",AC245="Simples"),7, IF(AND(W245="ALI",AC245="Médio"),10, IF(AND(W245="ALI",AC245="Complexo"),15, IF(AND(W245="AIE",AC245="Simples"),5, IF(AND(W245="AIE",AC245="Médio"),7, IF(AND(W245="AIE",AC245="Complexo"),10,0))))))</f>
        <v>0</v>
      </c>
      <c r="AG245" s="81" t="n">
        <f aca="false">IF(T245="OK",Q245,( IF(U245&lt;&gt;"Manutenção em interface",IF(U245&lt;&gt;"Desenv., Manutenção e Publicação de Páginas Estáticas",(AE245+AF245)*V245,V245),V245)))</f>
        <v>0</v>
      </c>
      <c r="AH245" s="70"/>
      <c r="AJ245" s="70"/>
      <c r="AL245" s="70"/>
      <c r="AM245" s="70" t="str">
        <f aca="false">IF(AG245=0,"",IF(AG245=Q245,"OK","Divergente"))</f>
        <v/>
      </c>
    </row>
    <row r="246" s="79" customFormat="true" ht="14" hidden="false" customHeight="false" outlineLevel="0" collapsed="false">
      <c r="A246" s="67"/>
      <c r="B246" s="68"/>
      <c r="C246" s="69" t="n">
        <f aca="false">IF(B246&lt;&gt;"",VLOOKUP(B246,'Tipo Projeto'!$A$3:$B$35,2,0),0)</f>
        <v>0</v>
      </c>
      <c r="D246" s="70"/>
      <c r="E246" s="70"/>
      <c r="F246" s="71"/>
      <c r="G246" s="70"/>
      <c r="H246" s="72"/>
      <c r="I246" s="73"/>
      <c r="J246" s="74"/>
      <c r="K246" s="75"/>
      <c r="L246" s="76" t="str">
        <f aca="false">IF(G246="EE",IF(OR(AND(OR(J246=1,J246=0),H246&gt;0,H246&lt;5),AND(OR(J246=1,J246=0),H246&gt;4,H246&lt;16),AND(J246=2,H246&gt;0,H246&lt;5)),"Simples",IF(OR(AND(OR(J246=1,J246=0),H246&gt;15),AND(J246=2,H246&gt;4,H246&lt;16),AND(J246&gt;2,H246&gt;0,H246&lt;5)),"Médio",IF(OR(AND(J246=2,H246&gt;15),AND(J246&gt;2,H246&gt;4,H246&lt;16),AND(J246&gt;2,H246&gt;15)),"Complexo",""))), IF(OR(G246="CE",G246="SE"),IF(OR(AND(OR(J246=1,J246=0),H246&gt;0,H246&lt;6),AND(OR(J246=1,J246=0),H246&gt;5,H246&lt;20),AND(J246&gt;1,J246&lt;4,H246&gt;0,H246&lt;6)),"Simples",IF(OR(AND(OR(J246=1,J246=0),H246&gt;19),AND(J246&gt;1,J246&lt;4,H246&gt;5,H246&lt;20),AND(J246&gt;3,H246&gt;0,H246&lt;6)),"Médio",IF(OR(AND(J246&gt;1,J246&lt;4,H246&gt;19),AND(J246&gt;3,H246&gt;5,H246&lt;20),AND(J246&gt;3,H246&gt;19)),"Complexo",""))),""))</f>
        <v/>
      </c>
      <c r="M246" s="71" t="str">
        <f aca="false">IF(G246="ALI",IF(OR(AND(OR(J246=1,J246=0),H246&gt;0,H246&lt;20),AND(OR(J246=1,J246=0),H246&gt;19,H246&lt;51),AND(J246&gt;1,J246&lt;6,H246&gt;0,H246&lt;20)),"Simples",IF(OR(AND(OR(J246=1,J246=0),H246&gt;50),AND(J246&gt;1,J246&lt;6,H246&gt;19,H246&lt;51),AND(J246&gt;5,H246&gt;0,H246&lt;20)),"Médio",IF(OR(AND(J246&gt;1,J246&lt;6,H246&gt;50),AND(J246&gt;5,H246&gt;19,H246&lt;51),AND(J246&gt;5,H246&gt;50)),"Complexo",""))), IF(G246="AIE",IF(OR(AND(OR(J246=1, J246=0),H246&gt;0,H246&lt;20),AND(OR(J246=1, J246=0),H246&gt;19,H246&lt;51),AND(J246&gt;1,J246&lt;6,H246&gt;0,H246&lt;20)),"Simples",IF(OR(AND(OR(J246=1, J246=0),H246&gt;50),AND(J246&gt;1,J246&lt;6,H246&gt;19,H246&lt;51),AND(J246&gt;5,H246&gt;0,H246&lt;20)),"Médio",IF(OR(AND(J246&gt;1,J246&lt;6,H246&gt;50),AND(J246&gt;5,H246&gt;19,H246&lt;51),AND(J246&gt;5,H246&gt;50)),"Complexo",""))),""))</f>
        <v/>
      </c>
      <c r="N246" s="77" t="str">
        <f aca="false">IF(L246="",M246,IF(M246="",L246,""))</f>
        <v/>
      </c>
      <c r="O246" s="78" t="n">
        <f aca="false">IF(AND(OR(G246="EE",G246="CE"),N246="Simples"),3, IF(AND(OR(G246="EE",G246="CE"),N246="Médio"),4, IF(AND(OR(G246="EE",G246="CE"),N246="Complexo"),6, IF(AND(G246="SE",N246="Simples"),4, IF(AND(G246="SE",N246="Médio"),5, IF(AND(G246="SE",N246="Complexo"),7,0))))))</f>
        <v>0</v>
      </c>
      <c r="P246" s="78" t="n">
        <f aca="false">IF(AND(G246="ALI",M246="Simples"),7, IF(AND(G246="ALI",M246="Médio"),10, IF(AND(G246="ALI",M246="Complexo"),15, IF(AND(G246="AIE",M246="Simples"),5, IF(AND(G246="AIE",M246="Médio"),7, IF(AND(G246="AIE",M246="Complexo"),10,0))))))</f>
        <v>0</v>
      </c>
      <c r="Q246" s="77" t="n">
        <f aca="false">IF(B246&lt;&gt;"Manutenção em interface",IF(B246&lt;&gt;"Desenv., Manutenção e Publicação de Páginas Estáticas",(O246+P246)*C246,C246),C246)</f>
        <v>0</v>
      </c>
      <c r="R246" s="70"/>
      <c r="T246" s="80"/>
      <c r="U246" s="68"/>
      <c r="V246" s="69" t="n">
        <f aca="false">IF(U246&lt;&gt;"",VLOOKUP(U246,'Tipo Projeto'!$A$3:$B$35,2,0),0)</f>
        <v>0</v>
      </c>
      <c r="W246" s="70"/>
      <c r="X246" s="72"/>
      <c r="Y246" s="73"/>
      <c r="Z246" s="74"/>
      <c r="AA246" s="75"/>
      <c r="AB246" s="76" t="str">
        <f aca="false">IF(W246="EE",IF(OR(AND(OR(Z246=1,Z246=0),X246&gt;0,X246&lt;5),AND(OR(Z246=1,Z246=0),X246&gt;4,X246&lt;16),AND(Z246=2,X246&gt;0,X246&lt;5)),"Simples",IF(OR(AND(OR(Z246=1,Z246=0),X246&gt;15),AND(Z246=2,X246&gt;4,X246&lt;16),AND(Z246&gt;2,X246&gt;0,X246&lt;5)),"Médio",IF(OR(AND(Z246=2,X246&gt;15),AND(Z246&gt;2,X246&gt;4,X246&lt;16),AND(Z246&gt;2,X246&gt;15)),"Complexo",""))), IF(OR(W246="CE",W246="SE"),IF(OR(AND(OR(Z246=1,Z246=0),X246&gt;0,X246&lt;6),AND(OR(Z246=1,Z246=0),X246&gt;5,X246&lt;20),AND(Z246&gt;1,Z246&lt;4,X246&gt;0,X246&lt;6)),"Simples",IF(OR(AND(OR(Z246=1,Z246=0),X246&gt;19),AND(Z246&gt;1,Z246&lt;4,X246&gt;5,X246&lt;20),AND(Z246&gt;3,X246&gt;0,X246&lt;6)),"Médio",IF(OR(AND(Z246&gt;1,Z246&lt;4,X246&gt;19),AND(Z246&gt;3,X246&gt;5,X246&lt;20),AND(Z246&gt;3,X246&gt;19)),"Complexo",""))),""))</f>
        <v/>
      </c>
      <c r="AC246" s="71" t="str">
        <f aca="false">IF(W246="ALI",IF(OR(AND(OR(Z246=1,Z246=0),X246&gt;0,X246&lt;20),AND(OR(Z246=1,Z246=0),X246&gt;19,X246&lt;51),AND(Z246&gt;1,Z246&lt;6,X246&gt;0,X246&lt;20)),"Simples",IF(OR(AND(OR(Z246=1,Z246=0),X246&gt;50),AND(Z246&gt;1,Z246&lt;6,X246&gt;19,X246&lt;51),AND(Z246&gt;5,X246&gt;0,X246&lt;20)),"Médio",IF(OR(AND(Z246&gt;1,Z246&lt;6,X246&gt;50),AND(Z246&gt;5,X246&gt;19,X246&lt;51),AND(Z246&gt;5,X246&gt;50)),"Complexo",""))), IF(W246="AIE",IF(OR(AND(OR(Z246=1, Z246=0),X246&gt;0,X246&lt;20),AND(OR(Z246=1, Z246=0),X246&gt;19,X246&lt;51),AND(Z246&gt;1,Z246&lt;6,X246&gt;0,X246&lt;20)),"Simples",IF(OR(AND(OR(Z246=1, Z246=0),X246&gt;50),AND(Z246&gt;1,Z246&lt;6,X246&gt;19,X246&lt;51),AND(Z246&gt;5,X246&gt;0,X246&lt;20)),"Médio",IF(OR(AND(Z246&gt;1,Z246&lt;6,X246&gt;50),AND(Z246&gt;5,X246&gt;19,X246&lt;51),AND(Z246&gt;5,X246&gt;50)),"Complexo",""))),""))</f>
        <v/>
      </c>
      <c r="AD246" s="77" t="str">
        <f aca="false">IF(AB246="",AC246,IF(AC246="",AB246,""))</f>
        <v/>
      </c>
      <c r="AE246" s="78" t="n">
        <f aca="false">IF(AND(OR(W246="EE",W246="CE"),AD246="Simples"),3, IF(AND(OR(W246="EE",W246="CE"),AD246="Médio"),4, IF(AND(OR(W246="EE",W246="CE"),AD246="Complexo"),6, IF(AND(W246="SE",AD246="Simples"),4, IF(AND(W246="SE",AD246="Médio"),5, IF(AND(W246="SE",AD246="Complexo"),7,0))))))</f>
        <v>0</v>
      </c>
      <c r="AF246" s="78" t="n">
        <f aca="false">IF(AND(W246="ALI",AC246="Simples"),7, IF(AND(W246="ALI",AC246="Médio"),10, IF(AND(W246="ALI",AC246="Complexo"),15, IF(AND(W246="AIE",AC246="Simples"),5, IF(AND(W246="AIE",AC246="Médio"),7, IF(AND(W246="AIE",AC246="Complexo"),10,0))))))</f>
        <v>0</v>
      </c>
      <c r="AG246" s="81" t="n">
        <f aca="false">IF(T246="OK",Q246,( IF(U246&lt;&gt;"Manutenção em interface",IF(U246&lt;&gt;"Desenv., Manutenção e Publicação de Páginas Estáticas",(AE246+AF246)*V246,V246),V246)))</f>
        <v>0</v>
      </c>
      <c r="AH246" s="70"/>
      <c r="AJ246" s="70"/>
      <c r="AL246" s="70"/>
      <c r="AM246" s="70" t="str">
        <f aca="false">IF(AG246=0,"",IF(AG246=Q246,"OK","Divergente"))</f>
        <v/>
      </c>
    </row>
    <row r="247" s="79" customFormat="true" ht="14" hidden="false" customHeight="false" outlineLevel="0" collapsed="false">
      <c r="A247" s="67"/>
      <c r="B247" s="68"/>
      <c r="C247" s="69" t="n">
        <f aca="false">IF(B247&lt;&gt;"",VLOOKUP(B247,'Tipo Projeto'!$A$3:$B$35,2,0),0)</f>
        <v>0</v>
      </c>
      <c r="D247" s="70"/>
      <c r="E247" s="70"/>
      <c r="F247" s="71"/>
      <c r="G247" s="70"/>
      <c r="H247" s="72"/>
      <c r="I247" s="73"/>
      <c r="J247" s="74"/>
      <c r="K247" s="75"/>
      <c r="L247" s="76" t="str">
        <f aca="false">IF(G247="EE",IF(OR(AND(OR(J247=1,J247=0),H247&gt;0,H247&lt;5),AND(OR(J247=1,J247=0),H247&gt;4,H247&lt;16),AND(J247=2,H247&gt;0,H247&lt;5)),"Simples",IF(OR(AND(OR(J247=1,J247=0),H247&gt;15),AND(J247=2,H247&gt;4,H247&lt;16),AND(J247&gt;2,H247&gt;0,H247&lt;5)),"Médio",IF(OR(AND(J247=2,H247&gt;15),AND(J247&gt;2,H247&gt;4,H247&lt;16),AND(J247&gt;2,H247&gt;15)),"Complexo",""))), IF(OR(G247="CE",G247="SE"),IF(OR(AND(OR(J247=1,J247=0),H247&gt;0,H247&lt;6),AND(OR(J247=1,J247=0),H247&gt;5,H247&lt;20),AND(J247&gt;1,J247&lt;4,H247&gt;0,H247&lt;6)),"Simples",IF(OR(AND(OR(J247=1,J247=0),H247&gt;19),AND(J247&gt;1,J247&lt;4,H247&gt;5,H247&lt;20),AND(J247&gt;3,H247&gt;0,H247&lt;6)),"Médio",IF(OR(AND(J247&gt;1,J247&lt;4,H247&gt;19),AND(J247&gt;3,H247&gt;5,H247&lt;20),AND(J247&gt;3,H247&gt;19)),"Complexo",""))),""))</f>
        <v/>
      </c>
      <c r="M247" s="71" t="str">
        <f aca="false">IF(G247="ALI",IF(OR(AND(OR(J247=1,J247=0),H247&gt;0,H247&lt;20),AND(OR(J247=1,J247=0),H247&gt;19,H247&lt;51),AND(J247&gt;1,J247&lt;6,H247&gt;0,H247&lt;20)),"Simples",IF(OR(AND(OR(J247=1,J247=0),H247&gt;50),AND(J247&gt;1,J247&lt;6,H247&gt;19,H247&lt;51),AND(J247&gt;5,H247&gt;0,H247&lt;20)),"Médio",IF(OR(AND(J247&gt;1,J247&lt;6,H247&gt;50),AND(J247&gt;5,H247&gt;19,H247&lt;51),AND(J247&gt;5,H247&gt;50)),"Complexo",""))), IF(G247="AIE",IF(OR(AND(OR(J247=1, J247=0),H247&gt;0,H247&lt;20),AND(OR(J247=1, J247=0),H247&gt;19,H247&lt;51),AND(J247&gt;1,J247&lt;6,H247&gt;0,H247&lt;20)),"Simples",IF(OR(AND(OR(J247=1, J247=0),H247&gt;50),AND(J247&gt;1,J247&lt;6,H247&gt;19,H247&lt;51),AND(J247&gt;5,H247&gt;0,H247&lt;20)),"Médio",IF(OR(AND(J247&gt;1,J247&lt;6,H247&gt;50),AND(J247&gt;5,H247&gt;19,H247&lt;51),AND(J247&gt;5,H247&gt;50)),"Complexo",""))),""))</f>
        <v/>
      </c>
      <c r="N247" s="77" t="str">
        <f aca="false">IF(L247="",M247,IF(M247="",L247,""))</f>
        <v/>
      </c>
      <c r="O247" s="78" t="n">
        <f aca="false">IF(AND(OR(G247="EE",G247="CE"),N247="Simples"),3, IF(AND(OR(G247="EE",G247="CE"),N247="Médio"),4, IF(AND(OR(G247="EE",G247="CE"),N247="Complexo"),6, IF(AND(G247="SE",N247="Simples"),4, IF(AND(G247="SE",N247="Médio"),5, IF(AND(G247="SE",N247="Complexo"),7,0))))))</f>
        <v>0</v>
      </c>
      <c r="P247" s="78" t="n">
        <f aca="false">IF(AND(G247="ALI",M247="Simples"),7, IF(AND(G247="ALI",M247="Médio"),10, IF(AND(G247="ALI",M247="Complexo"),15, IF(AND(G247="AIE",M247="Simples"),5, IF(AND(G247="AIE",M247="Médio"),7, IF(AND(G247="AIE",M247="Complexo"),10,0))))))</f>
        <v>0</v>
      </c>
      <c r="Q247" s="77" t="n">
        <f aca="false">IF(B247&lt;&gt;"Manutenção em interface",IF(B247&lt;&gt;"Desenv., Manutenção e Publicação de Páginas Estáticas",(O247+P247)*C247,C247),C247)</f>
        <v>0</v>
      </c>
      <c r="R247" s="70"/>
      <c r="T247" s="80"/>
      <c r="U247" s="68"/>
      <c r="V247" s="69" t="n">
        <f aca="false">IF(U247&lt;&gt;"",VLOOKUP(U247,'Tipo Projeto'!$A$3:$B$35,2,0),0)</f>
        <v>0</v>
      </c>
      <c r="W247" s="70"/>
      <c r="X247" s="72"/>
      <c r="Y247" s="73"/>
      <c r="Z247" s="74"/>
      <c r="AA247" s="75"/>
      <c r="AB247" s="76" t="str">
        <f aca="false">IF(W247="EE",IF(OR(AND(OR(Z247=1,Z247=0),X247&gt;0,X247&lt;5),AND(OR(Z247=1,Z247=0),X247&gt;4,X247&lt;16),AND(Z247=2,X247&gt;0,X247&lt;5)),"Simples",IF(OR(AND(OR(Z247=1,Z247=0),X247&gt;15),AND(Z247=2,X247&gt;4,X247&lt;16),AND(Z247&gt;2,X247&gt;0,X247&lt;5)),"Médio",IF(OR(AND(Z247=2,X247&gt;15),AND(Z247&gt;2,X247&gt;4,X247&lt;16),AND(Z247&gt;2,X247&gt;15)),"Complexo",""))), IF(OR(W247="CE",W247="SE"),IF(OR(AND(OR(Z247=1,Z247=0),X247&gt;0,X247&lt;6),AND(OR(Z247=1,Z247=0),X247&gt;5,X247&lt;20),AND(Z247&gt;1,Z247&lt;4,X247&gt;0,X247&lt;6)),"Simples",IF(OR(AND(OR(Z247=1,Z247=0),X247&gt;19),AND(Z247&gt;1,Z247&lt;4,X247&gt;5,X247&lt;20),AND(Z247&gt;3,X247&gt;0,X247&lt;6)),"Médio",IF(OR(AND(Z247&gt;1,Z247&lt;4,X247&gt;19),AND(Z247&gt;3,X247&gt;5,X247&lt;20),AND(Z247&gt;3,X247&gt;19)),"Complexo",""))),""))</f>
        <v/>
      </c>
      <c r="AC247" s="71" t="str">
        <f aca="false">IF(W247="ALI",IF(OR(AND(OR(Z247=1,Z247=0),X247&gt;0,X247&lt;20),AND(OR(Z247=1,Z247=0),X247&gt;19,X247&lt;51),AND(Z247&gt;1,Z247&lt;6,X247&gt;0,X247&lt;20)),"Simples",IF(OR(AND(OR(Z247=1,Z247=0),X247&gt;50),AND(Z247&gt;1,Z247&lt;6,X247&gt;19,X247&lt;51),AND(Z247&gt;5,X247&gt;0,X247&lt;20)),"Médio",IF(OR(AND(Z247&gt;1,Z247&lt;6,X247&gt;50),AND(Z247&gt;5,X247&gt;19,X247&lt;51),AND(Z247&gt;5,X247&gt;50)),"Complexo",""))), IF(W247="AIE",IF(OR(AND(OR(Z247=1, Z247=0),X247&gt;0,X247&lt;20),AND(OR(Z247=1, Z247=0),X247&gt;19,X247&lt;51),AND(Z247&gt;1,Z247&lt;6,X247&gt;0,X247&lt;20)),"Simples",IF(OR(AND(OR(Z247=1, Z247=0),X247&gt;50),AND(Z247&gt;1,Z247&lt;6,X247&gt;19,X247&lt;51),AND(Z247&gt;5,X247&gt;0,X247&lt;20)),"Médio",IF(OR(AND(Z247&gt;1,Z247&lt;6,X247&gt;50),AND(Z247&gt;5,X247&gt;19,X247&lt;51),AND(Z247&gt;5,X247&gt;50)),"Complexo",""))),""))</f>
        <v/>
      </c>
      <c r="AD247" s="77" t="str">
        <f aca="false">IF(AB247="",AC247,IF(AC247="",AB247,""))</f>
        <v/>
      </c>
      <c r="AE247" s="78" t="n">
        <f aca="false">IF(AND(OR(W247="EE",W247="CE"),AD247="Simples"),3, IF(AND(OR(W247="EE",W247="CE"),AD247="Médio"),4, IF(AND(OR(W247="EE",W247="CE"),AD247="Complexo"),6, IF(AND(W247="SE",AD247="Simples"),4, IF(AND(W247="SE",AD247="Médio"),5, IF(AND(W247="SE",AD247="Complexo"),7,0))))))</f>
        <v>0</v>
      </c>
      <c r="AF247" s="78" t="n">
        <f aca="false">IF(AND(W247="ALI",AC247="Simples"),7, IF(AND(W247="ALI",AC247="Médio"),10, IF(AND(W247="ALI",AC247="Complexo"),15, IF(AND(W247="AIE",AC247="Simples"),5, IF(AND(W247="AIE",AC247="Médio"),7, IF(AND(W247="AIE",AC247="Complexo"),10,0))))))</f>
        <v>0</v>
      </c>
      <c r="AG247" s="81" t="n">
        <f aca="false">IF(T247="OK",Q247,( IF(U247&lt;&gt;"Manutenção em interface",IF(U247&lt;&gt;"Desenv., Manutenção e Publicação de Páginas Estáticas",(AE247+AF247)*V247,V247),V247)))</f>
        <v>0</v>
      </c>
      <c r="AH247" s="70"/>
      <c r="AJ247" s="70"/>
      <c r="AL247" s="70"/>
      <c r="AM247" s="70" t="str">
        <f aca="false">IF(AG247=0,"",IF(AG247=Q247,"OK","Divergente"))</f>
        <v/>
      </c>
    </row>
    <row r="248" s="79" customFormat="true" ht="14" hidden="false" customHeight="false" outlineLevel="0" collapsed="false">
      <c r="A248" s="67"/>
      <c r="B248" s="68"/>
      <c r="C248" s="69" t="n">
        <f aca="false">IF(B248&lt;&gt;"",VLOOKUP(B248,'Tipo Projeto'!$A$3:$B$35,2,0),0)</f>
        <v>0</v>
      </c>
      <c r="D248" s="70"/>
      <c r="E248" s="70"/>
      <c r="F248" s="71"/>
      <c r="G248" s="70"/>
      <c r="H248" s="72"/>
      <c r="I248" s="73"/>
      <c r="J248" s="74"/>
      <c r="K248" s="75"/>
      <c r="L248" s="76" t="str">
        <f aca="false">IF(G248="EE",IF(OR(AND(OR(J248=1,J248=0),H248&gt;0,H248&lt;5),AND(OR(J248=1,J248=0),H248&gt;4,H248&lt;16),AND(J248=2,H248&gt;0,H248&lt;5)),"Simples",IF(OR(AND(OR(J248=1,J248=0),H248&gt;15),AND(J248=2,H248&gt;4,H248&lt;16),AND(J248&gt;2,H248&gt;0,H248&lt;5)),"Médio",IF(OR(AND(J248=2,H248&gt;15),AND(J248&gt;2,H248&gt;4,H248&lt;16),AND(J248&gt;2,H248&gt;15)),"Complexo",""))), IF(OR(G248="CE",G248="SE"),IF(OR(AND(OR(J248=1,J248=0),H248&gt;0,H248&lt;6),AND(OR(J248=1,J248=0),H248&gt;5,H248&lt;20),AND(J248&gt;1,J248&lt;4,H248&gt;0,H248&lt;6)),"Simples",IF(OR(AND(OR(J248=1,J248=0),H248&gt;19),AND(J248&gt;1,J248&lt;4,H248&gt;5,H248&lt;20),AND(J248&gt;3,H248&gt;0,H248&lt;6)),"Médio",IF(OR(AND(J248&gt;1,J248&lt;4,H248&gt;19),AND(J248&gt;3,H248&gt;5,H248&lt;20),AND(J248&gt;3,H248&gt;19)),"Complexo",""))),""))</f>
        <v/>
      </c>
      <c r="M248" s="71" t="str">
        <f aca="false">IF(G248="ALI",IF(OR(AND(OR(J248=1,J248=0),H248&gt;0,H248&lt;20),AND(OR(J248=1,J248=0),H248&gt;19,H248&lt;51),AND(J248&gt;1,J248&lt;6,H248&gt;0,H248&lt;20)),"Simples",IF(OR(AND(OR(J248=1,J248=0),H248&gt;50),AND(J248&gt;1,J248&lt;6,H248&gt;19,H248&lt;51),AND(J248&gt;5,H248&gt;0,H248&lt;20)),"Médio",IF(OR(AND(J248&gt;1,J248&lt;6,H248&gt;50),AND(J248&gt;5,H248&gt;19,H248&lt;51),AND(J248&gt;5,H248&gt;50)),"Complexo",""))), IF(G248="AIE",IF(OR(AND(OR(J248=1, J248=0),H248&gt;0,H248&lt;20),AND(OR(J248=1, J248=0),H248&gt;19,H248&lt;51),AND(J248&gt;1,J248&lt;6,H248&gt;0,H248&lt;20)),"Simples",IF(OR(AND(OR(J248=1, J248=0),H248&gt;50),AND(J248&gt;1,J248&lt;6,H248&gt;19,H248&lt;51),AND(J248&gt;5,H248&gt;0,H248&lt;20)),"Médio",IF(OR(AND(J248&gt;1,J248&lt;6,H248&gt;50),AND(J248&gt;5,H248&gt;19,H248&lt;51),AND(J248&gt;5,H248&gt;50)),"Complexo",""))),""))</f>
        <v/>
      </c>
      <c r="N248" s="77" t="str">
        <f aca="false">IF(L248="",M248,IF(M248="",L248,""))</f>
        <v/>
      </c>
      <c r="O248" s="78" t="n">
        <f aca="false">IF(AND(OR(G248="EE",G248="CE"),N248="Simples"),3, IF(AND(OR(G248="EE",G248="CE"),N248="Médio"),4, IF(AND(OR(G248="EE",G248="CE"),N248="Complexo"),6, IF(AND(G248="SE",N248="Simples"),4, IF(AND(G248="SE",N248="Médio"),5, IF(AND(G248="SE",N248="Complexo"),7,0))))))</f>
        <v>0</v>
      </c>
      <c r="P248" s="78" t="n">
        <f aca="false">IF(AND(G248="ALI",M248="Simples"),7, IF(AND(G248="ALI",M248="Médio"),10, IF(AND(G248="ALI",M248="Complexo"),15, IF(AND(G248="AIE",M248="Simples"),5, IF(AND(G248="AIE",M248="Médio"),7, IF(AND(G248="AIE",M248="Complexo"),10,0))))))</f>
        <v>0</v>
      </c>
      <c r="Q248" s="77" t="n">
        <f aca="false">IF(B248&lt;&gt;"Manutenção em interface",IF(B248&lt;&gt;"Desenv., Manutenção e Publicação de Páginas Estáticas",(O248+P248)*C248,C248),C248)</f>
        <v>0</v>
      </c>
      <c r="R248" s="70"/>
      <c r="T248" s="80"/>
      <c r="U248" s="68"/>
      <c r="V248" s="69" t="n">
        <f aca="false">IF(U248&lt;&gt;"",VLOOKUP(U248,'Tipo Projeto'!$A$3:$B$35,2,0),0)</f>
        <v>0</v>
      </c>
      <c r="W248" s="70"/>
      <c r="X248" s="72"/>
      <c r="Y248" s="73"/>
      <c r="Z248" s="74"/>
      <c r="AA248" s="75"/>
      <c r="AB248" s="76" t="str">
        <f aca="false">IF(W248="EE",IF(OR(AND(OR(Z248=1,Z248=0),X248&gt;0,X248&lt;5),AND(OR(Z248=1,Z248=0),X248&gt;4,X248&lt;16),AND(Z248=2,X248&gt;0,X248&lt;5)),"Simples",IF(OR(AND(OR(Z248=1,Z248=0),X248&gt;15),AND(Z248=2,X248&gt;4,X248&lt;16),AND(Z248&gt;2,X248&gt;0,X248&lt;5)),"Médio",IF(OR(AND(Z248=2,X248&gt;15),AND(Z248&gt;2,X248&gt;4,X248&lt;16),AND(Z248&gt;2,X248&gt;15)),"Complexo",""))), IF(OR(W248="CE",W248="SE"),IF(OR(AND(OR(Z248=1,Z248=0),X248&gt;0,X248&lt;6),AND(OR(Z248=1,Z248=0),X248&gt;5,X248&lt;20),AND(Z248&gt;1,Z248&lt;4,X248&gt;0,X248&lt;6)),"Simples",IF(OR(AND(OR(Z248=1,Z248=0),X248&gt;19),AND(Z248&gt;1,Z248&lt;4,X248&gt;5,X248&lt;20),AND(Z248&gt;3,X248&gt;0,X248&lt;6)),"Médio",IF(OR(AND(Z248&gt;1,Z248&lt;4,X248&gt;19),AND(Z248&gt;3,X248&gt;5,X248&lt;20),AND(Z248&gt;3,X248&gt;19)),"Complexo",""))),""))</f>
        <v/>
      </c>
      <c r="AC248" s="71" t="str">
        <f aca="false">IF(W248="ALI",IF(OR(AND(OR(Z248=1,Z248=0),X248&gt;0,X248&lt;20),AND(OR(Z248=1,Z248=0),X248&gt;19,X248&lt;51),AND(Z248&gt;1,Z248&lt;6,X248&gt;0,X248&lt;20)),"Simples",IF(OR(AND(OR(Z248=1,Z248=0),X248&gt;50),AND(Z248&gt;1,Z248&lt;6,X248&gt;19,X248&lt;51),AND(Z248&gt;5,X248&gt;0,X248&lt;20)),"Médio",IF(OR(AND(Z248&gt;1,Z248&lt;6,X248&gt;50),AND(Z248&gt;5,X248&gt;19,X248&lt;51),AND(Z248&gt;5,X248&gt;50)),"Complexo",""))), IF(W248="AIE",IF(OR(AND(OR(Z248=1, Z248=0),X248&gt;0,X248&lt;20),AND(OR(Z248=1, Z248=0),X248&gt;19,X248&lt;51),AND(Z248&gt;1,Z248&lt;6,X248&gt;0,X248&lt;20)),"Simples",IF(OR(AND(OR(Z248=1, Z248=0),X248&gt;50),AND(Z248&gt;1,Z248&lt;6,X248&gt;19,X248&lt;51),AND(Z248&gt;5,X248&gt;0,X248&lt;20)),"Médio",IF(OR(AND(Z248&gt;1,Z248&lt;6,X248&gt;50),AND(Z248&gt;5,X248&gt;19,X248&lt;51),AND(Z248&gt;5,X248&gt;50)),"Complexo",""))),""))</f>
        <v/>
      </c>
      <c r="AD248" s="77" t="str">
        <f aca="false">IF(AB248="",AC248,IF(AC248="",AB248,""))</f>
        <v/>
      </c>
      <c r="AE248" s="78" t="n">
        <f aca="false">IF(AND(OR(W248="EE",W248="CE"),AD248="Simples"),3, IF(AND(OR(W248="EE",W248="CE"),AD248="Médio"),4, IF(AND(OR(W248="EE",W248="CE"),AD248="Complexo"),6, IF(AND(W248="SE",AD248="Simples"),4, IF(AND(W248="SE",AD248="Médio"),5, IF(AND(W248="SE",AD248="Complexo"),7,0))))))</f>
        <v>0</v>
      </c>
      <c r="AF248" s="78" t="n">
        <f aca="false">IF(AND(W248="ALI",AC248="Simples"),7, IF(AND(W248="ALI",AC248="Médio"),10, IF(AND(W248="ALI",AC248="Complexo"),15, IF(AND(W248="AIE",AC248="Simples"),5, IF(AND(W248="AIE",AC248="Médio"),7, IF(AND(W248="AIE",AC248="Complexo"),10,0))))))</f>
        <v>0</v>
      </c>
      <c r="AG248" s="81" t="n">
        <f aca="false">IF(T248="OK",Q248,( IF(U248&lt;&gt;"Manutenção em interface",IF(U248&lt;&gt;"Desenv., Manutenção e Publicação de Páginas Estáticas",(AE248+AF248)*V248,V248),V248)))</f>
        <v>0</v>
      </c>
      <c r="AH248" s="70"/>
      <c r="AJ248" s="70"/>
      <c r="AL248" s="70"/>
      <c r="AM248" s="70" t="str">
        <f aca="false">IF(AG248=0,"",IF(AG248=Q248,"OK","Divergente"))</f>
        <v/>
      </c>
    </row>
    <row r="249" s="79" customFormat="true" ht="14" hidden="false" customHeight="false" outlineLevel="0" collapsed="false">
      <c r="A249" s="67"/>
      <c r="B249" s="68"/>
      <c r="C249" s="69" t="n">
        <f aca="false">IF(B249&lt;&gt;"",VLOOKUP(B249,'Tipo Projeto'!$A$3:$B$35,2,0),0)</f>
        <v>0</v>
      </c>
      <c r="D249" s="70"/>
      <c r="E249" s="70"/>
      <c r="F249" s="71"/>
      <c r="G249" s="70"/>
      <c r="H249" s="72"/>
      <c r="I249" s="73"/>
      <c r="J249" s="74"/>
      <c r="K249" s="75"/>
      <c r="L249" s="76" t="str">
        <f aca="false">IF(G249="EE",IF(OR(AND(OR(J249=1,J249=0),H249&gt;0,H249&lt;5),AND(OR(J249=1,J249=0),H249&gt;4,H249&lt;16),AND(J249=2,H249&gt;0,H249&lt;5)),"Simples",IF(OR(AND(OR(J249=1,J249=0),H249&gt;15),AND(J249=2,H249&gt;4,H249&lt;16),AND(J249&gt;2,H249&gt;0,H249&lt;5)),"Médio",IF(OR(AND(J249=2,H249&gt;15),AND(J249&gt;2,H249&gt;4,H249&lt;16),AND(J249&gt;2,H249&gt;15)),"Complexo",""))), IF(OR(G249="CE",G249="SE"),IF(OR(AND(OR(J249=1,J249=0),H249&gt;0,H249&lt;6),AND(OR(J249=1,J249=0),H249&gt;5,H249&lt;20),AND(J249&gt;1,J249&lt;4,H249&gt;0,H249&lt;6)),"Simples",IF(OR(AND(OR(J249=1,J249=0),H249&gt;19),AND(J249&gt;1,J249&lt;4,H249&gt;5,H249&lt;20),AND(J249&gt;3,H249&gt;0,H249&lt;6)),"Médio",IF(OR(AND(J249&gt;1,J249&lt;4,H249&gt;19),AND(J249&gt;3,H249&gt;5,H249&lt;20),AND(J249&gt;3,H249&gt;19)),"Complexo",""))),""))</f>
        <v/>
      </c>
      <c r="M249" s="71" t="str">
        <f aca="false">IF(G249="ALI",IF(OR(AND(OR(J249=1,J249=0),H249&gt;0,H249&lt;20),AND(OR(J249=1,J249=0),H249&gt;19,H249&lt;51),AND(J249&gt;1,J249&lt;6,H249&gt;0,H249&lt;20)),"Simples",IF(OR(AND(OR(J249=1,J249=0),H249&gt;50),AND(J249&gt;1,J249&lt;6,H249&gt;19,H249&lt;51),AND(J249&gt;5,H249&gt;0,H249&lt;20)),"Médio",IF(OR(AND(J249&gt;1,J249&lt;6,H249&gt;50),AND(J249&gt;5,H249&gt;19,H249&lt;51),AND(J249&gt;5,H249&gt;50)),"Complexo",""))), IF(G249="AIE",IF(OR(AND(OR(J249=1, J249=0),H249&gt;0,H249&lt;20),AND(OR(J249=1, J249=0),H249&gt;19,H249&lt;51),AND(J249&gt;1,J249&lt;6,H249&gt;0,H249&lt;20)),"Simples",IF(OR(AND(OR(J249=1, J249=0),H249&gt;50),AND(J249&gt;1,J249&lt;6,H249&gt;19,H249&lt;51),AND(J249&gt;5,H249&gt;0,H249&lt;20)),"Médio",IF(OR(AND(J249&gt;1,J249&lt;6,H249&gt;50),AND(J249&gt;5,H249&gt;19,H249&lt;51),AND(J249&gt;5,H249&gt;50)),"Complexo",""))),""))</f>
        <v/>
      </c>
      <c r="N249" s="77" t="str">
        <f aca="false">IF(L249="",M249,IF(M249="",L249,""))</f>
        <v/>
      </c>
      <c r="O249" s="78" t="n">
        <f aca="false">IF(AND(OR(G249="EE",G249="CE"),N249="Simples"),3, IF(AND(OR(G249="EE",G249="CE"),N249="Médio"),4, IF(AND(OR(G249="EE",G249="CE"),N249="Complexo"),6, IF(AND(G249="SE",N249="Simples"),4, IF(AND(G249="SE",N249="Médio"),5, IF(AND(G249="SE",N249="Complexo"),7,0))))))</f>
        <v>0</v>
      </c>
      <c r="P249" s="78" t="n">
        <f aca="false">IF(AND(G249="ALI",M249="Simples"),7, IF(AND(G249="ALI",M249="Médio"),10, IF(AND(G249="ALI",M249="Complexo"),15, IF(AND(G249="AIE",M249="Simples"),5, IF(AND(G249="AIE",M249="Médio"),7, IF(AND(G249="AIE",M249="Complexo"),10,0))))))</f>
        <v>0</v>
      </c>
      <c r="Q249" s="77" t="n">
        <f aca="false">IF(B249&lt;&gt;"Manutenção em interface",IF(B249&lt;&gt;"Desenv., Manutenção e Publicação de Páginas Estáticas",(O249+P249)*C249,C249),C249)</f>
        <v>0</v>
      </c>
      <c r="R249" s="70"/>
      <c r="T249" s="80"/>
      <c r="U249" s="68"/>
      <c r="V249" s="69" t="n">
        <f aca="false">IF(U249&lt;&gt;"",VLOOKUP(U249,'Tipo Projeto'!$A$3:$B$35,2,0),0)</f>
        <v>0</v>
      </c>
      <c r="W249" s="70"/>
      <c r="X249" s="72"/>
      <c r="Y249" s="73"/>
      <c r="Z249" s="74"/>
      <c r="AA249" s="75"/>
      <c r="AB249" s="76" t="str">
        <f aca="false">IF(W249="EE",IF(OR(AND(OR(Z249=1,Z249=0),X249&gt;0,X249&lt;5),AND(OR(Z249=1,Z249=0),X249&gt;4,X249&lt;16),AND(Z249=2,X249&gt;0,X249&lt;5)),"Simples",IF(OR(AND(OR(Z249=1,Z249=0),X249&gt;15),AND(Z249=2,X249&gt;4,X249&lt;16),AND(Z249&gt;2,X249&gt;0,X249&lt;5)),"Médio",IF(OR(AND(Z249=2,X249&gt;15),AND(Z249&gt;2,X249&gt;4,X249&lt;16),AND(Z249&gt;2,X249&gt;15)),"Complexo",""))), IF(OR(W249="CE",W249="SE"),IF(OR(AND(OR(Z249=1,Z249=0),X249&gt;0,X249&lt;6),AND(OR(Z249=1,Z249=0),X249&gt;5,X249&lt;20),AND(Z249&gt;1,Z249&lt;4,X249&gt;0,X249&lt;6)),"Simples",IF(OR(AND(OR(Z249=1,Z249=0),X249&gt;19),AND(Z249&gt;1,Z249&lt;4,X249&gt;5,X249&lt;20),AND(Z249&gt;3,X249&gt;0,X249&lt;6)),"Médio",IF(OR(AND(Z249&gt;1,Z249&lt;4,X249&gt;19),AND(Z249&gt;3,X249&gt;5,X249&lt;20),AND(Z249&gt;3,X249&gt;19)),"Complexo",""))),""))</f>
        <v/>
      </c>
      <c r="AC249" s="71" t="str">
        <f aca="false">IF(W249="ALI",IF(OR(AND(OR(Z249=1,Z249=0),X249&gt;0,X249&lt;20),AND(OR(Z249=1,Z249=0),X249&gt;19,X249&lt;51),AND(Z249&gt;1,Z249&lt;6,X249&gt;0,X249&lt;20)),"Simples",IF(OR(AND(OR(Z249=1,Z249=0),X249&gt;50),AND(Z249&gt;1,Z249&lt;6,X249&gt;19,X249&lt;51),AND(Z249&gt;5,X249&gt;0,X249&lt;20)),"Médio",IF(OR(AND(Z249&gt;1,Z249&lt;6,X249&gt;50),AND(Z249&gt;5,X249&gt;19,X249&lt;51),AND(Z249&gt;5,X249&gt;50)),"Complexo",""))), IF(W249="AIE",IF(OR(AND(OR(Z249=1, Z249=0),X249&gt;0,X249&lt;20),AND(OR(Z249=1, Z249=0),X249&gt;19,X249&lt;51),AND(Z249&gt;1,Z249&lt;6,X249&gt;0,X249&lt;20)),"Simples",IF(OR(AND(OR(Z249=1, Z249=0),X249&gt;50),AND(Z249&gt;1,Z249&lt;6,X249&gt;19,X249&lt;51),AND(Z249&gt;5,X249&gt;0,X249&lt;20)),"Médio",IF(OR(AND(Z249&gt;1,Z249&lt;6,X249&gt;50),AND(Z249&gt;5,X249&gt;19,X249&lt;51),AND(Z249&gt;5,X249&gt;50)),"Complexo",""))),""))</f>
        <v/>
      </c>
      <c r="AD249" s="77" t="str">
        <f aca="false">IF(AB249="",AC249,IF(AC249="",AB249,""))</f>
        <v/>
      </c>
      <c r="AE249" s="78" t="n">
        <f aca="false">IF(AND(OR(W249="EE",W249="CE"),AD249="Simples"),3, IF(AND(OR(W249="EE",W249="CE"),AD249="Médio"),4, IF(AND(OR(W249="EE",W249="CE"),AD249="Complexo"),6, IF(AND(W249="SE",AD249="Simples"),4, IF(AND(W249="SE",AD249="Médio"),5, IF(AND(W249="SE",AD249="Complexo"),7,0))))))</f>
        <v>0</v>
      </c>
      <c r="AF249" s="78" t="n">
        <f aca="false">IF(AND(W249="ALI",AC249="Simples"),7, IF(AND(W249="ALI",AC249="Médio"),10, IF(AND(W249="ALI",AC249="Complexo"),15, IF(AND(W249="AIE",AC249="Simples"),5, IF(AND(W249="AIE",AC249="Médio"),7, IF(AND(W249="AIE",AC249="Complexo"),10,0))))))</f>
        <v>0</v>
      </c>
      <c r="AG249" s="81" t="n">
        <f aca="false">IF(T249="OK",Q249,( IF(U249&lt;&gt;"Manutenção em interface",IF(U249&lt;&gt;"Desenv., Manutenção e Publicação de Páginas Estáticas",(AE249+AF249)*V249,V249),V249)))</f>
        <v>0</v>
      </c>
      <c r="AH249" s="70"/>
      <c r="AJ249" s="70"/>
      <c r="AL249" s="70"/>
      <c r="AM249" s="70" t="str">
        <f aca="false">IF(AG249=0,"",IF(AG249=Q249,"OK","Divergente"))</f>
        <v/>
      </c>
    </row>
    <row r="250" s="79" customFormat="true" ht="14" hidden="false" customHeight="false" outlineLevel="0" collapsed="false">
      <c r="A250" s="67"/>
      <c r="B250" s="68"/>
      <c r="C250" s="69" t="n">
        <f aca="false">IF(B250&lt;&gt;"",VLOOKUP(B250,'Tipo Projeto'!$A$3:$B$35,2,0),0)</f>
        <v>0</v>
      </c>
      <c r="D250" s="70"/>
      <c r="E250" s="70"/>
      <c r="F250" s="71"/>
      <c r="G250" s="70"/>
      <c r="H250" s="72"/>
      <c r="I250" s="73"/>
      <c r="J250" s="74"/>
      <c r="K250" s="75"/>
      <c r="L250" s="76" t="str">
        <f aca="false">IF(G250="EE",IF(OR(AND(OR(J250=1,J250=0),H250&gt;0,H250&lt;5),AND(OR(J250=1,J250=0),H250&gt;4,H250&lt;16),AND(J250=2,H250&gt;0,H250&lt;5)),"Simples",IF(OR(AND(OR(J250=1,J250=0),H250&gt;15),AND(J250=2,H250&gt;4,H250&lt;16),AND(J250&gt;2,H250&gt;0,H250&lt;5)),"Médio",IF(OR(AND(J250=2,H250&gt;15),AND(J250&gt;2,H250&gt;4,H250&lt;16),AND(J250&gt;2,H250&gt;15)),"Complexo",""))), IF(OR(G250="CE",G250="SE"),IF(OR(AND(OR(J250=1,J250=0),H250&gt;0,H250&lt;6),AND(OR(J250=1,J250=0),H250&gt;5,H250&lt;20),AND(J250&gt;1,J250&lt;4,H250&gt;0,H250&lt;6)),"Simples",IF(OR(AND(OR(J250=1,J250=0),H250&gt;19),AND(J250&gt;1,J250&lt;4,H250&gt;5,H250&lt;20),AND(J250&gt;3,H250&gt;0,H250&lt;6)),"Médio",IF(OR(AND(J250&gt;1,J250&lt;4,H250&gt;19),AND(J250&gt;3,H250&gt;5,H250&lt;20),AND(J250&gt;3,H250&gt;19)),"Complexo",""))),""))</f>
        <v/>
      </c>
      <c r="M250" s="71" t="str">
        <f aca="false">IF(G250="ALI",IF(OR(AND(OR(J250=1,J250=0),H250&gt;0,H250&lt;20),AND(OR(J250=1,J250=0),H250&gt;19,H250&lt;51),AND(J250&gt;1,J250&lt;6,H250&gt;0,H250&lt;20)),"Simples",IF(OR(AND(OR(J250=1,J250=0),H250&gt;50),AND(J250&gt;1,J250&lt;6,H250&gt;19,H250&lt;51),AND(J250&gt;5,H250&gt;0,H250&lt;20)),"Médio",IF(OR(AND(J250&gt;1,J250&lt;6,H250&gt;50),AND(J250&gt;5,H250&gt;19,H250&lt;51),AND(J250&gt;5,H250&gt;50)),"Complexo",""))), IF(G250="AIE",IF(OR(AND(OR(J250=1, J250=0),H250&gt;0,H250&lt;20),AND(OR(J250=1, J250=0),H250&gt;19,H250&lt;51),AND(J250&gt;1,J250&lt;6,H250&gt;0,H250&lt;20)),"Simples",IF(OR(AND(OR(J250=1, J250=0),H250&gt;50),AND(J250&gt;1,J250&lt;6,H250&gt;19,H250&lt;51),AND(J250&gt;5,H250&gt;0,H250&lt;20)),"Médio",IF(OR(AND(J250&gt;1,J250&lt;6,H250&gt;50),AND(J250&gt;5,H250&gt;19,H250&lt;51),AND(J250&gt;5,H250&gt;50)),"Complexo",""))),""))</f>
        <v/>
      </c>
      <c r="N250" s="77" t="str">
        <f aca="false">IF(L250="",M250,IF(M250="",L250,""))</f>
        <v/>
      </c>
      <c r="O250" s="78" t="n">
        <f aca="false">IF(AND(OR(G250="EE",G250="CE"),N250="Simples"),3, IF(AND(OR(G250="EE",G250="CE"),N250="Médio"),4, IF(AND(OR(G250="EE",G250="CE"),N250="Complexo"),6, IF(AND(G250="SE",N250="Simples"),4, IF(AND(G250="SE",N250="Médio"),5, IF(AND(G250="SE",N250="Complexo"),7,0))))))</f>
        <v>0</v>
      </c>
      <c r="P250" s="78" t="n">
        <f aca="false">IF(AND(G250="ALI",M250="Simples"),7, IF(AND(G250="ALI",M250="Médio"),10, IF(AND(G250="ALI",M250="Complexo"),15, IF(AND(G250="AIE",M250="Simples"),5, IF(AND(G250="AIE",M250="Médio"),7, IF(AND(G250="AIE",M250="Complexo"),10,0))))))</f>
        <v>0</v>
      </c>
      <c r="Q250" s="77" t="n">
        <f aca="false">IF(B250&lt;&gt;"Manutenção em interface",IF(B250&lt;&gt;"Desenv., Manutenção e Publicação de Páginas Estáticas",(O250+P250)*C250,C250),C250)</f>
        <v>0</v>
      </c>
      <c r="R250" s="70"/>
      <c r="T250" s="80"/>
      <c r="U250" s="68"/>
      <c r="V250" s="69" t="n">
        <f aca="false">IF(U250&lt;&gt;"",VLOOKUP(U250,'Tipo Projeto'!$A$3:$B$35,2,0),0)</f>
        <v>0</v>
      </c>
      <c r="W250" s="70"/>
      <c r="X250" s="72"/>
      <c r="Y250" s="73"/>
      <c r="Z250" s="74"/>
      <c r="AA250" s="75"/>
      <c r="AB250" s="76" t="str">
        <f aca="false">IF(W250="EE",IF(OR(AND(OR(Z250=1,Z250=0),X250&gt;0,X250&lt;5),AND(OR(Z250=1,Z250=0),X250&gt;4,X250&lt;16),AND(Z250=2,X250&gt;0,X250&lt;5)),"Simples",IF(OR(AND(OR(Z250=1,Z250=0),X250&gt;15),AND(Z250=2,X250&gt;4,X250&lt;16),AND(Z250&gt;2,X250&gt;0,X250&lt;5)),"Médio",IF(OR(AND(Z250=2,X250&gt;15),AND(Z250&gt;2,X250&gt;4,X250&lt;16),AND(Z250&gt;2,X250&gt;15)),"Complexo",""))), IF(OR(W250="CE",W250="SE"),IF(OR(AND(OR(Z250=1,Z250=0),X250&gt;0,X250&lt;6),AND(OR(Z250=1,Z250=0),X250&gt;5,X250&lt;20),AND(Z250&gt;1,Z250&lt;4,X250&gt;0,X250&lt;6)),"Simples",IF(OR(AND(OR(Z250=1,Z250=0),X250&gt;19),AND(Z250&gt;1,Z250&lt;4,X250&gt;5,X250&lt;20),AND(Z250&gt;3,X250&gt;0,X250&lt;6)),"Médio",IF(OR(AND(Z250&gt;1,Z250&lt;4,X250&gt;19),AND(Z250&gt;3,X250&gt;5,X250&lt;20),AND(Z250&gt;3,X250&gt;19)),"Complexo",""))),""))</f>
        <v/>
      </c>
      <c r="AC250" s="71" t="str">
        <f aca="false">IF(W250="ALI",IF(OR(AND(OR(Z250=1,Z250=0),X250&gt;0,X250&lt;20),AND(OR(Z250=1,Z250=0),X250&gt;19,X250&lt;51),AND(Z250&gt;1,Z250&lt;6,X250&gt;0,X250&lt;20)),"Simples",IF(OR(AND(OR(Z250=1,Z250=0),X250&gt;50),AND(Z250&gt;1,Z250&lt;6,X250&gt;19,X250&lt;51),AND(Z250&gt;5,X250&gt;0,X250&lt;20)),"Médio",IF(OR(AND(Z250&gt;1,Z250&lt;6,X250&gt;50),AND(Z250&gt;5,X250&gt;19,X250&lt;51),AND(Z250&gt;5,X250&gt;50)),"Complexo",""))), IF(W250="AIE",IF(OR(AND(OR(Z250=1, Z250=0),X250&gt;0,X250&lt;20),AND(OR(Z250=1, Z250=0),X250&gt;19,X250&lt;51),AND(Z250&gt;1,Z250&lt;6,X250&gt;0,X250&lt;20)),"Simples",IF(OR(AND(OR(Z250=1, Z250=0),X250&gt;50),AND(Z250&gt;1,Z250&lt;6,X250&gt;19,X250&lt;51),AND(Z250&gt;5,X250&gt;0,X250&lt;20)),"Médio",IF(OR(AND(Z250&gt;1,Z250&lt;6,X250&gt;50),AND(Z250&gt;5,X250&gt;19,X250&lt;51),AND(Z250&gt;5,X250&gt;50)),"Complexo",""))),""))</f>
        <v/>
      </c>
      <c r="AD250" s="77" t="str">
        <f aca="false">IF(AB250="",AC250,IF(AC250="",AB250,""))</f>
        <v/>
      </c>
      <c r="AE250" s="78" t="n">
        <f aca="false">IF(AND(OR(W250="EE",W250="CE"),AD250="Simples"),3, IF(AND(OR(W250="EE",W250="CE"),AD250="Médio"),4, IF(AND(OR(W250="EE",W250="CE"),AD250="Complexo"),6, IF(AND(W250="SE",AD250="Simples"),4, IF(AND(W250="SE",AD250="Médio"),5, IF(AND(W250="SE",AD250="Complexo"),7,0))))))</f>
        <v>0</v>
      </c>
      <c r="AF250" s="78" t="n">
        <f aca="false">IF(AND(W250="ALI",AC250="Simples"),7, IF(AND(W250="ALI",AC250="Médio"),10, IF(AND(W250="ALI",AC250="Complexo"),15, IF(AND(W250="AIE",AC250="Simples"),5, IF(AND(W250="AIE",AC250="Médio"),7, IF(AND(W250="AIE",AC250="Complexo"),10,0))))))</f>
        <v>0</v>
      </c>
      <c r="AG250" s="81" t="n">
        <f aca="false">IF(T250="OK",Q250,( IF(U250&lt;&gt;"Manutenção em interface",IF(U250&lt;&gt;"Desenv., Manutenção e Publicação de Páginas Estáticas",(AE250+AF250)*V250,V250),V250)))</f>
        <v>0</v>
      </c>
      <c r="AH250" s="70"/>
      <c r="AJ250" s="70"/>
      <c r="AL250" s="70"/>
      <c r="AM250" s="70" t="str">
        <f aca="false">IF(AG250=0,"",IF(AG250=Q250,"OK","Divergente"))</f>
        <v/>
      </c>
    </row>
    <row r="251" s="79" customFormat="true" ht="14" hidden="false" customHeight="false" outlineLevel="0" collapsed="false">
      <c r="A251" s="67"/>
      <c r="B251" s="68"/>
      <c r="C251" s="69" t="n">
        <f aca="false">IF(B251&lt;&gt;"",VLOOKUP(B251,'Tipo Projeto'!$A$3:$B$35,2,0),0)</f>
        <v>0</v>
      </c>
      <c r="D251" s="70"/>
      <c r="E251" s="70"/>
      <c r="F251" s="71"/>
      <c r="G251" s="70"/>
      <c r="H251" s="72"/>
      <c r="I251" s="73"/>
      <c r="J251" s="74"/>
      <c r="K251" s="75"/>
      <c r="L251" s="76" t="str">
        <f aca="false">IF(G251="EE",IF(OR(AND(OR(J251=1,J251=0),H251&gt;0,H251&lt;5),AND(OR(J251=1,J251=0),H251&gt;4,H251&lt;16),AND(J251=2,H251&gt;0,H251&lt;5)),"Simples",IF(OR(AND(OR(J251=1,J251=0),H251&gt;15),AND(J251=2,H251&gt;4,H251&lt;16),AND(J251&gt;2,H251&gt;0,H251&lt;5)),"Médio",IF(OR(AND(J251=2,H251&gt;15),AND(J251&gt;2,H251&gt;4,H251&lt;16),AND(J251&gt;2,H251&gt;15)),"Complexo",""))), IF(OR(G251="CE",G251="SE"),IF(OR(AND(OR(J251=1,J251=0),H251&gt;0,H251&lt;6),AND(OR(J251=1,J251=0),H251&gt;5,H251&lt;20),AND(J251&gt;1,J251&lt;4,H251&gt;0,H251&lt;6)),"Simples",IF(OR(AND(OR(J251=1,J251=0),H251&gt;19),AND(J251&gt;1,J251&lt;4,H251&gt;5,H251&lt;20),AND(J251&gt;3,H251&gt;0,H251&lt;6)),"Médio",IF(OR(AND(J251&gt;1,J251&lt;4,H251&gt;19),AND(J251&gt;3,H251&gt;5,H251&lt;20),AND(J251&gt;3,H251&gt;19)),"Complexo",""))),""))</f>
        <v/>
      </c>
      <c r="M251" s="71" t="str">
        <f aca="false">IF(G251="ALI",IF(OR(AND(OR(J251=1,J251=0),H251&gt;0,H251&lt;20),AND(OR(J251=1,J251=0),H251&gt;19,H251&lt;51),AND(J251&gt;1,J251&lt;6,H251&gt;0,H251&lt;20)),"Simples",IF(OR(AND(OR(J251=1,J251=0),H251&gt;50),AND(J251&gt;1,J251&lt;6,H251&gt;19,H251&lt;51),AND(J251&gt;5,H251&gt;0,H251&lt;20)),"Médio",IF(OR(AND(J251&gt;1,J251&lt;6,H251&gt;50),AND(J251&gt;5,H251&gt;19,H251&lt;51),AND(J251&gt;5,H251&gt;50)),"Complexo",""))), IF(G251="AIE",IF(OR(AND(OR(J251=1, J251=0),H251&gt;0,H251&lt;20),AND(OR(J251=1, J251=0),H251&gt;19,H251&lt;51),AND(J251&gt;1,J251&lt;6,H251&gt;0,H251&lt;20)),"Simples",IF(OR(AND(OR(J251=1, J251=0),H251&gt;50),AND(J251&gt;1,J251&lt;6,H251&gt;19,H251&lt;51),AND(J251&gt;5,H251&gt;0,H251&lt;20)),"Médio",IF(OR(AND(J251&gt;1,J251&lt;6,H251&gt;50),AND(J251&gt;5,H251&gt;19,H251&lt;51),AND(J251&gt;5,H251&gt;50)),"Complexo",""))),""))</f>
        <v/>
      </c>
      <c r="N251" s="77" t="str">
        <f aca="false">IF(L251="",M251,IF(M251="",L251,""))</f>
        <v/>
      </c>
      <c r="O251" s="78" t="n">
        <f aca="false">IF(AND(OR(G251="EE",G251="CE"),N251="Simples"),3, IF(AND(OR(G251="EE",G251="CE"),N251="Médio"),4, IF(AND(OR(G251="EE",G251="CE"),N251="Complexo"),6, IF(AND(G251="SE",N251="Simples"),4, IF(AND(G251="SE",N251="Médio"),5, IF(AND(G251="SE",N251="Complexo"),7,0))))))</f>
        <v>0</v>
      </c>
      <c r="P251" s="78" t="n">
        <f aca="false">IF(AND(G251="ALI",M251="Simples"),7, IF(AND(G251="ALI",M251="Médio"),10, IF(AND(G251="ALI",M251="Complexo"),15, IF(AND(G251="AIE",M251="Simples"),5, IF(AND(G251="AIE",M251="Médio"),7, IF(AND(G251="AIE",M251="Complexo"),10,0))))))</f>
        <v>0</v>
      </c>
      <c r="Q251" s="77" t="n">
        <f aca="false">IF(B251&lt;&gt;"Manutenção em interface",IF(B251&lt;&gt;"Desenv., Manutenção e Publicação de Páginas Estáticas",(O251+P251)*C251,C251),C251)</f>
        <v>0</v>
      </c>
      <c r="R251" s="70"/>
      <c r="T251" s="80"/>
      <c r="U251" s="68"/>
      <c r="V251" s="69" t="n">
        <f aca="false">IF(U251&lt;&gt;"",VLOOKUP(U251,'Tipo Projeto'!$A$3:$B$35,2,0),0)</f>
        <v>0</v>
      </c>
      <c r="W251" s="70"/>
      <c r="X251" s="72"/>
      <c r="Y251" s="73"/>
      <c r="Z251" s="74"/>
      <c r="AA251" s="75"/>
      <c r="AB251" s="76" t="str">
        <f aca="false">IF(W251="EE",IF(OR(AND(OR(Z251=1,Z251=0),X251&gt;0,X251&lt;5),AND(OR(Z251=1,Z251=0),X251&gt;4,X251&lt;16),AND(Z251=2,X251&gt;0,X251&lt;5)),"Simples",IF(OR(AND(OR(Z251=1,Z251=0),X251&gt;15),AND(Z251=2,X251&gt;4,X251&lt;16),AND(Z251&gt;2,X251&gt;0,X251&lt;5)),"Médio",IF(OR(AND(Z251=2,X251&gt;15),AND(Z251&gt;2,X251&gt;4,X251&lt;16),AND(Z251&gt;2,X251&gt;15)),"Complexo",""))), IF(OR(W251="CE",W251="SE"),IF(OR(AND(OR(Z251=1,Z251=0),X251&gt;0,X251&lt;6),AND(OR(Z251=1,Z251=0),X251&gt;5,X251&lt;20),AND(Z251&gt;1,Z251&lt;4,X251&gt;0,X251&lt;6)),"Simples",IF(OR(AND(OR(Z251=1,Z251=0),X251&gt;19),AND(Z251&gt;1,Z251&lt;4,X251&gt;5,X251&lt;20),AND(Z251&gt;3,X251&gt;0,X251&lt;6)),"Médio",IF(OR(AND(Z251&gt;1,Z251&lt;4,X251&gt;19),AND(Z251&gt;3,X251&gt;5,X251&lt;20),AND(Z251&gt;3,X251&gt;19)),"Complexo",""))),""))</f>
        <v/>
      </c>
      <c r="AC251" s="71" t="str">
        <f aca="false">IF(W251="ALI",IF(OR(AND(OR(Z251=1,Z251=0),X251&gt;0,X251&lt;20),AND(OR(Z251=1,Z251=0),X251&gt;19,X251&lt;51),AND(Z251&gt;1,Z251&lt;6,X251&gt;0,X251&lt;20)),"Simples",IF(OR(AND(OR(Z251=1,Z251=0),X251&gt;50),AND(Z251&gt;1,Z251&lt;6,X251&gt;19,X251&lt;51),AND(Z251&gt;5,X251&gt;0,X251&lt;20)),"Médio",IF(OR(AND(Z251&gt;1,Z251&lt;6,X251&gt;50),AND(Z251&gt;5,X251&gt;19,X251&lt;51),AND(Z251&gt;5,X251&gt;50)),"Complexo",""))), IF(W251="AIE",IF(OR(AND(OR(Z251=1, Z251=0),X251&gt;0,X251&lt;20),AND(OR(Z251=1, Z251=0),X251&gt;19,X251&lt;51),AND(Z251&gt;1,Z251&lt;6,X251&gt;0,X251&lt;20)),"Simples",IF(OR(AND(OR(Z251=1, Z251=0),X251&gt;50),AND(Z251&gt;1,Z251&lt;6,X251&gt;19,X251&lt;51),AND(Z251&gt;5,X251&gt;0,X251&lt;20)),"Médio",IF(OR(AND(Z251&gt;1,Z251&lt;6,X251&gt;50),AND(Z251&gt;5,X251&gt;19,X251&lt;51),AND(Z251&gt;5,X251&gt;50)),"Complexo",""))),""))</f>
        <v/>
      </c>
      <c r="AD251" s="77" t="str">
        <f aca="false">IF(AB251="",AC251,IF(AC251="",AB251,""))</f>
        <v/>
      </c>
      <c r="AE251" s="78" t="n">
        <f aca="false">IF(AND(OR(W251="EE",W251="CE"),AD251="Simples"),3, IF(AND(OR(W251="EE",W251="CE"),AD251="Médio"),4, IF(AND(OR(W251="EE",W251="CE"),AD251="Complexo"),6, IF(AND(W251="SE",AD251="Simples"),4, IF(AND(W251="SE",AD251="Médio"),5, IF(AND(W251="SE",AD251="Complexo"),7,0))))))</f>
        <v>0</v>
      </c>
      <c r="AF251" s="78" t="n">
        <f aca="false">IF(AND(W251="ALI",AC251="Simples"),7, IF(AND(W251="ALI",AC251="Médio"),10, IF(AND(W251="ALI",AC251="Complexo"),15, IF(AND(W251="AIE",AC251="Simples"),5, IF(AND(W251="AIE",AC251="Médio"),7, IF(AND(W251="AIE",AC251="Complexo"),10,0))))))</f>
        <v>0</v>
      </c>
      <c r="AG251" s="81" t="n">
        <f aca="false">IF(T251="OK",Q251,( IF(U251&lt;&gt;"Manutenção em interface",IF(U251&lt;&gt;"Desenv., Manutenção e Publicação de Páginas Estáticas",(AE251+AF251)*V251,V251),V251)))</f>
        <v>0</v>
      </c>
      <c r="AH251" s="70"/>
      <c r="AJ251" s="70"/>
      <c r="AL251" s="70"/>
      <c r="AM251" s="70" t="str">
        <f aca="false">IF(AG251=0,"",IF(AG251=Q251,"OK","Divergente"))</f>
        <v/>
      </c>
    </row>
    <row r="252" s="79" customFormat="true" ht="14" hidden="false" customHeight="false" outlineLevel="0" collapsed="false">
      <c r="A252" s="67"/>
      <c r="B252" s="68"/>
      <c r="C252" s="69" t="n">
        <f aca="false">IF(B252&lt;&gt;"",VLOOKUP(B252,'Tipo Projeto'!$A$3:$B$35,2,0),0)</f>
        <v>0</v>
      </c>
      <c r="D252" s="70"/>
      <c r="E252" s="70"/>
      <c r="F252" s="71"/>
      <c r="G252" s="70"/>
      <c r="H252" s="72"/>
      <c r="I252" s="73"/>
      <c r="J252" s="74"/>
      <c r="K252" s="75"/>
      <c r="L252" s="76" t="str">
        <f aca="false">IF(G252="EE",IF(OR(AND(OR(J252=1,J252=0),H252&gt;0,H252&lt;5),AND(OR(J252=1,J252=0),H252&gt;4,H252&lt;16),AND(J252=2,H252&gt;0,H252&lt;5)),"Simples",IF(OR(AND(OR(J252=1,J252=0),H252&gt;15),AND(J252=2,H252&gt;4,H252&lt;16),AND(J252&gt;2,H252&gt;0,H252&lt;5)),"Médio",IF(OR(AND(J252=2,H252&gt;15),AND(J252&gt;2,H252&gt;4,H252&lt;16),AND(J252&gt;2,H252&gt;15)),"Complexo",""))), IF(OR(G252="CE",G252="SE"),IF(OR(AND(OR(J252=1,J252=0),H252&gt;0,H252&lt;6),AND(OR(J252=1,J252=0),H252&gt;5,H252&lt;20),AND(J252&gt;1,J252&lt;4,H252&gt;0,H252&lt;6)),"Simples",IF(OR(AND(OR(J252=1,J252=0),H252&gt;19),AND(J252&gt;1,J252&lt;4,H252&gt;5,H252&lt;20),AND(J252&gt;3,H252&gt;0,H252&lt;6)),"Médio",IF(OR(AND(J252&gt;1,J252&lt;4,H252&gt;19),AND(J252&gt;3,H252&gt;5,H252&lt;20),AND(J252&gt;3,H252&gt;19)),"Complexo",""))),""))</f>
        <v/>
      </c>
      <c r="M252" s="71" t="str">
        <f aca="false">IF(G252="ALI",IF(OR(AND(OR(J252=1,J252=0),H252&gt;0,H252&lt;20),AND(OR(J252=1,J252=0),H252&gt;19,H252&lt;51),AND(J252&gt;1,J252&lt;6,H252&gt;0,H252&lt;20)),"Simples",IF(OR(AND(OR(J252=1,J252=0),H252&gt;50),AND(J252&gt;1,J252&lt;6,H252&gt;19,H252&lt;51),AND(J252&gt;5,H252&gt;0,H252&lt;20)),"Médio",IF(OR(AND(J252&gt;1,J252&lt;6,H252&gt;50),AND(J252&gt;5,H252&gt;19,H252&lt;51),AND(J252&gt;5,H252&gt;50)),"Complexo",""))), IF(G252="AIE",IF(OR(AND(OR(J252=1, J252=0),H252&gt;0,H252&lt;20),AND(OR(J252=1, J252=0),H252&gt;19,H252&lt;51),AND(J252&gt;1,J252&lt;6,H252&gt;0,H252&lt;20)),"Simples",IF(OR(AND(OR(J252=1, J252=0),H252&gt;50),AND(J252&gt;1,J252&lt;6,H252&gt;19,H252&lt;51),AND(J252&gt;5,H252&gt;0,H252&lt;20)),"Médio",IF(OR(AND(J252&gt;1,J252&lt;6,H252&gt;50),AND(J252&gt;5,H252&gt;19,H252&lt;51),AND(J252&gt;5,H252&gt;50)),"Complexo",""))),""))</f>
        <v/>
      </c>
      <c r="N252" s="77" t="str">
        <f aca="false">IF(L252="",M252,IF(M252="",L252,""))</f>
        <v/>
      </c>
      <c r="O252" s="78" t="n">
        <f aca="false">IF(AND(OR(G252="EE",G252="CE"),N252="Simples"),3, IF(AND(OR(G252="EE",G252="CE"),N252="Médio"),4, IF(AND(OR(G252="EE",G252="CE"),N252="Complexo"),6, IF(AND(G252="SE",N252="Simples"),4, IF(AND(G252="SE",N252="Médio"),5, IF(AND(G252="SE",N252="Complexo"),7,0))))))</f>
        <v>0</v>
      </c>
      <c r="P252" s="78" t="n">
        <f aca="false">IF(AND(G252="ALI",M252="Simples"),7, IF(AND(G252="ALI",M252="Médio"),10, IF(AND(G252="ALI",M252="Complexo"),15, IF(AND(G252="AIE",M252="Simples"),5, IF(AND(G252="AIE",M252="Médio"),7, IF(AND(G252="AIE",M252="Complexo"),10,0))))))</f>
        <v>0</v>
      </c>
      <c r="Q252" s="77" t="n">
        <f aca="false">IF(B252&lt;&gt;"Manutenção em interface",IF(B252&lt;&gt;"Desenv., Manutenção e Publicação de Páginas Estáticas",(O252+P252)*C252,C252),C252)</f>
        <v>0</v>
      </c>
      <c r="R252" s="70"/>
      <c r="T252" s="80"/>
      <c r="U252" s="68"/>
      <c r="V252" s="69" t="n">
        <f aca="false">IF(U252&lt;&gt;"",VLOOKUP(U252,'Tipo Projeto'!$A$3:$B$35,2,0),0)</f>
        <v>0</v>
      </c>
      <c r="W252" s="70"/>
      <c r="X252" s="72"/>
      <c r="Y252" s="73"/>
      <c r="Z252" s="74"/>
      <c r="AA252" s="75"/>
      <c r="AB252" s="76" t="str">
        <f aca="false">IF(W252="EE",IF(OR(AND(OR(Z252=1,Z252=0),X252&gt;0,X252&lt;5),AND(OR(Z252=1,Z252=0),X252&gt;4,X252&lt;16),AND(Z252=2,X252&gt;0,X252&lt;5)),"Simples",IF(OR(AND(OR(Z252=1,Z252=0),X252&gt;15),AND(Z252=2,X252&gt;4,X252&lt;16),AND(Z252&gt;2,X252&gt;0,X252&lt;5)),"Médio",IF(OR(AND(Z252=2,X252&gt;15),AND(Z252&gt;2,X252&gt;4,X252&lt;16),AND(Z252&gt;2,X252&gt;15)),"Complexo",""))), IF(OR(W252="CE",W252="SE"),IF(OR(AND(OR(Z252=1,Z252=0),X252&gt;0,X252&lt;6),AND(OR(Z252=1,Z252=0),X252&gt;5,X252&lt;20),AND(Z252&gt;1,Z252&lt;4,X252&gt;0,X252&lt;6)),"Simples",IF(OR(AND(OR(Z252=1,Z252=0),X252&gt;19),AND(Z252&gt;1,Z252&lt;4,X252&gt;5,X252&lt;20),AND(Z252&gt;3,X252&gt;0,X252&lt;6)),"Médio",IF(OR(AND(Z252&gt;1,Z252&lt;4,X252&gt;19),AND(Z252&gt;3,X252&gt;5,X252&lt;20),AND(Z252&gt;3,X252&gt;19)),"Complexo",""))),""))</f>
        <v/>
      </c>
      <c r="AC252" s="71" t="str">
        <f aca="false">IF(W252="ALI",IF(OR(AND(OR(Z252=1,Z252=0),X252&gt;0,X252&lt;20),AND(OR(Z252=1,Z252=0),X252&gt;19,X252&lt;51),AND(Z252&gt;1,Z252&lt;6,X252&gt;0,X252&lt;20)),"Simples",IF(OR(AND(OR(Z252=1,Z252=0),X252&gt;50),AND(Z252&gt;1,Z252&lt;6,X252&gt;19,X252&lt;51),AND(Z252&gt;5,X252&gt;0,X252&lt;20)),"Médio",IF(OR(AND(Z252&gt;1,Z252&lt;6,X252&gt;50),AND(Z252&gt;5,X252&gt;19,X252&lt;51),AND(Z252&gt;5,X252&gt;50)),"Complexo",""))), IF(W252="AIE",IF(OR(AND(OR(Z252=1, Z252=0),X252&gt;0,X252&lt;20),AND(OR(Z252=1, Z252=0),X252&gt;19,X252&lt;51),AND(Z252&gt;1,Z252&lt;6,X252&gt;0,X252&lt;20)),"Simples",IF(OR(AND(OR(Z252=1, Z252=0),X252&gt;50),AND(Z252&gt;1,Z252&lt;6,X252&gt;19,X252&lt;51),AND(Z252&gt;5,X252&gt;0,X252&lt;20)),"Médio",IF(OR(AND(Z252&gt;1,Z252&lt;6,X252&gt;50),AND(Z252&gt;5,X252&gt;19,X252&lt;51),AND(Z252&gt;5,X252&gt;50)),"Complexo",""))),""))</f>
        <v/>
      </c>
      <c r="AD252" s="77" t="str">
        <f aca="false">IF(AB252="",AC252,IF(AC252="",AB252,""))</f>
        <v/>
      </c>
      <c r="AE252" s="78" t="n">
        <f aca="false">IF(AND(OR(W252="EE",W252="CE"),AD252="Simples"),3, IF(AND(OR(W252="EE",W252="CE"),AD252="Médio"),4, IF(AND(OR(W252="EE",W252="CE"),AD252="Complexo"),6, IF(AND(W252="SE",AD252="Simples"),4, IF(AND(W252="SE",AD252="Médio"),5, IF(AND(W252="SE",AD252="Complexo"),7,0))))))</f>
        <v>0</v>
      </c>
      <c r="AF252" s="78" t="n">
        <f aca="false">IF(AND(W252="ALI",AC252="Simples"),7, IF(AND(W252="ALI",AC252="Médio"),10, IF(AND(W252="ALI",AC252="Complexo"),15, IF(AND(W252="AIE",AC252="Simples"),5, IF(AND(W252="AIE",AC252="Médio"),7, IF(AND(W252="AIE",AC252="Complexo"),10,0))))))</f>
        <v>0</v>
      </c>
      <c r="AG252" s="81" t="n">
        <f aca="false">IF(T252="OK",Q252,( IF(U252&lt;&gt;"Manutenção em interface",IF(U252&lt;&gt;"Desenv., Manutenção e Publicação de Páginas Estáticas",(AE252+AF252)*V252,V252),V252)))</f>
        <v>0</v>
      </c>
      <c r="AH252" s="70"/>
      <c r="AJ252" s="70"/>
      <c r="AL252" s="70"/>
      <c r="AM252" s="70" t="str">
        <f aca="false">IF(AG252=0,"",IF(AG252=Q252,"OK","Divergente"))</f>
        <v/>
      </c>
    </row>
    <row r="253" s="79" customFormat="true" ht="14" hidden="false" customHeight="false" outlineLevel="0" collapsed="false">
      <c r="A253" s="67"/>
      <c r="B253" s="68"/>
      <c r="C253" s="69" t="n">
        <f aca="false">IF(B253&lt;&gt;"",VLOOKUP(B253,'Tipo Projeto'!$A$3:$B$35,2,0),0)</f>
        <v>0</v>
      </c>
      <c r="D253" s="70"/>
      <c r="E253" s="70"/>
      <c r="F253" s="71"/>
      <c r="G253" s="70"/>
      <c r="H253" s="72"/>
      <c r="I253" s="73"/>
      <c r="J253" s="74"/>
      <c r="K253" s="75"/>
      <c r="L253" s="76" t="str">
        <f aca="false">IF(G253="EE",IF(OR(AND(OR(J253=1,J253=0),H253&gt;0,H253&lt;5),AND(OR(J253=1,J253=0),H253&gt;4,H253&lt;16),AND(J253=2,H253&gt;0,H253&lt;5)),"Simples",IF(OR(AND(OR(J253=1,J253=0),H253&gt;15),AND(J253=2,H253&gt;4,H253&lt;16),AND(J253&gt;2,H253&gt;0,H253&lt;5)),"Médio",IF(OR(AND(J253=2,H253&gt;15),AND(J253&gt;2,H253&gt;4,H253&lt;16),AND(J253&gt;2,H253&gt;15)),"Complexo",""))), IF(OR(G253="CE",G253="SE"),IF(OR(AND(OR(J253=1,J253=0),H253&gt;0,H253&lt;6),AND(OR(J253=1,J253=0),H253&gt;5,H253&lt;20),AND(J253&gt;1,J253&lt;4,H253&gt;0,H253&lt;6)),"Simples",IF(OR(AND(OR(J253=1,J253=0),H253&gt;19),AND(J253&gt;1,J253&lt;4,H253&gt;5,H253&lt;20),AND(J253&gt;3,H253&gt;0,H253&lt;6)),"Médio",IF(OR(AND(J253&gt;1,J253&lt;4,H253&gt;19),AND(J253&gt;3,H253&gt;5,H253&lt;20),AND(J253&gt;3,H253&gt;19)),"Complexo",""))),""))</f>
        <v/>
      </c>
      <c r="M253" s="71" t="str">
        <f aca="false">IF(G253="ALI",IF(OR(AND(OR(J253=1,J253=0),H253&gt;0,H253&lt;20),AND(OR(J253=1,J253=0),H253&gt;19,H253&lt;51),AND(J253&gt;1,J253&lt;6,H253&gt;0,H253&lt;20)),"Simples",IF(OR(AND(OR(J253=1,J253=0),H253&gt;50),AND(J253&gt;1,J253&lt;6,H253&gt;19,H253&lt;51),AND(J253&gt;5,H253&gt;0,H253&lt;20)),"Médio",IF(OR(AND(J253&gt;1,J253&lt;6,H253&gt;50),AND(J253&gt;5,H253&gt;19,H253&lt;51),AND(J253&gt;5,H253&gt;50)),"Complexo",""))), IF(G253="AIE",IF(OR(AND(OR(J253=1, J253=0),H253&gt;0,H253&lt;20),AND(OR(J253=1, J253=0),H253&gt;19,H253&lt;51),AND(J253&gt;1,J253&lt;6,H253&gt;0,H253&lt;20)),"Simples",IF(OR(AND(OR(J253=1, J253=0),H253&gt;50),AND(J253&gt;1,J253&lt;6,H253&gt;19,H253&lt;51),AND(J253&gt;5,H253&gt;0,H253&lt;20)),"Médio",IF(OR(AND(J253&gt;1,J253&lt;6,H253&gt;50),AND(J253&gt;5,H253&gt;19,H253&lt;51),AND(J253&gt;5,H253&gt;50)),"Complexo",""))),""))</f>
        <v/>
      </c>
      <c r="N253" s="77" t="str">
        <f aca="false">IF(L253="",M253,IF(M253="",L253,""))</f>
        <v/>
      </c>
      <c r="O253" s="78" t="n">
        <f aca="false">IF(AND(OR(G253="EE",G253="CE"),N253="Simples"),3, IF(AND(OR(G253="EE",G253="CE"),N253="Médio"),4, IF(AND(OR(G253="EE",G253="CE"),N253="Complexo"),6, IF(AND(G253="SE",N253="Simples"),4, IF(AND(G253="SE",N253="Médio"),5, IF(AND(G253="SE",N253="Complexo"),7,0))))))</f>
        <v>0</v>
      </c>
      <c r="P253" s="78" t="n">
        <f aca="false">IF(AND(G253="ALI",M253="Simples"),7, IF(AND(G253="ALI",M253="Médio"),10, IF(AND(G253="ALI",M253="Complexo"),15, IF(AND(G253="AIE",M253="Simples"),5, IF(AND(G253="AIE",M253="Médio"),7, IF(AND(G253="AIE",M253="Complexo"),10,0))))))</f>
        <v>0</v>
      </c>
      <c r="Q253" s="77" t="n">
        <f aca="false">IF(B253&lt;&gt;"Manutenção em interface",IF(B253&lt;&gt;"Desenv., Manutenção e Publicação de Páginas Estáticas",(O253+P253)*C253,C253),C253)</f>
        <v>0</v>
      </c>
      <c r="R253" s="70"/>
      <c r="T253" s="80"/>
      <c r="U253" s="68"/>
      <c r="V253" s="69" t="n">
        <f aca="false">IF(U253&lt;&gt;"",VLOOKUP(U253,'Tipo Projeto'!$A$3:$B$35,2,0),0)</f>
        <v>0</v>
      </c>
      <c r="W253" s="70"/>
      <c r="X253" s="72"/>
      <c r="Y253" s="73"/>
      <c r="Z253" s="74"/>
      <c r="AA253" s="75"/>
      <c r="AB253" s="76" t="str">
        <f aca="false">IF(W253="EE",IF(OR(AND(OR(Z253=1,Z253=0),X253&gt;0,X253&lt;5),AND(OR(Z253=1,Z253=0),X253&gt;4,X253&lt;16),AND(Z253=2,X253&gt;0,X253&lt;5)),"Simples",IF(OR(AND(OR(Z253=1,Z253=0),X253&gt;15),AND(Z253=2,X253&gt;4,X253&lt;16),AND(Z253&gt;2,X253&gt;0,X253&lt;5)),"Médio",IF(OR(AND(Z253=2,X253&gt;15),AND(Z253&gt;2,X253&gt;4,X253&lt;16),AND(Z253&gt;2,X253&gt;15)),"Complexo",""))), IF(OR(W253="CE",W253="SE"),IF(OR(AND(OR(Z253=1,Z253=0),X253&gt;0,X253&lt;6),AND(OR(Z253=1,Z253=0),X253&gt;5,X253&lt;20),AND(Z253&gt;1,Z253&lt;4,X253&gt;0,X253&lt;6)),"Simples",IF(OR(AND(OR(Z253=1,Z253=0),X253&gt;19),AND(Z253&gt;1,Z253&lt;4,X253&gt;5,X253&lt;20),AND(Z253&gt;3,X253&gt;0,X253&lt;6)),"Médio",IF(OR(AND(Z253&gt;1,Z253&lt;4,X253&gt;19),AND(Z253&gt;3,X253&gt;5,X253&lt;20),AND(Z253&gt;3,X253&gt;19)),"Complexo",""))),""))</f>
        <v/>
      </c>
      <c r="AC253" s="71" t="str">
        <f aca="false">IF(W253="ALI",IF(OR(AND(OR(Z253=1,Z253=0),X253&gt;0,X253&lt;20),AND(OR(Z253=1,Z253=0),X253&gt;19,X253&lt;51),AND(Z253&gt;1,Z253&lt;6,X253&gt;0,X253&lt;20)),"Simples",IF(OR(AND(OR(Z253=1,Z253=0),X253&gt;50),AND(Z253&gt;1,Z253&lt;6,X253&gt;19,X253&lt;51),AND(Z253&gt;5,X253&gt;0,X253&lt;20)),"Médio",IF(OR(AND(Z253&gt;1,Z253&lt;6,X253&gt;50),AND(Z253&gt;5,X253&gt;19,X253&lt;51),AND(Z253&gt;5,X253&gt;50)),"Complexo",""))), IF(W253="AIE",IF(OR(AND(OR(Z253=1, Z253=0),X253&gt;0,X253&lt;20),AND(OR(Z253=1, Z253=0),X253&gt;19,X253&lt;51),AND(Z253&gt;1,Z253&lt;6,X253&gt;0,X253&lt;20)),"Simples",IF(OR(AND(OR(Z253=1, Z253=0),X253&gt;50),AND(Z253&gt;1,Z253&lt;6,X253&gt;19,X253&lt;51),AND(Z253&gt;5,X253&gt;0,X253&lt;20)),"Médio",IF(OR(AND(Z253&gt;1,Z253&lt;6,X253&gt;50),AND(Z253&gt;5,X253&gt;19,X253&lt;51),AND(Z253&gt;5,X253&gt;50)),"Complexo",""))),""))</f>
        <v/>
      </c>
      <c r="AD253" s="77" t="str">
        <f aca="false">IF(AB253="",AC253,IF(AC253="",AB253,""))</f>
        <v/>
      </c>
      <c r="AE253" s="78" t="n">
        <f aca="false">IF(AND(OR(W253="EE",W253="CE"),AD253="Simples"),3, IF(AND(OR(W253="EE",W253="CE"),AD253="Médio"),4, IF(AND(OR(W253="EE",W253="CE"),AD253="Complexo"),6, IF(AND(W253="SE",AD253="Simples"),4, IF(AND(W253="SE",AD253="Médio"),5, IF(AND(W253="SE",AD253="Complexo"),7,0))))))</f>
        <v>0</v>
      </c>
      <c r="AF253" s="78" t="n">
        <f aca="false">IF(AND(W253="ALI",AC253="Simples"),7, IF(AND(W253="ALI",AC253="Médio"),10, IF(AND(W253="ALI",AC253="Complexo"),15, IF(AND(W253="AIE",AC253="Simples"),5, IF(AND(W253="AIE",AC253="Médio"),7, IF(AND(W253="AIE",AC253="Complexo"),10,0))))))</f>
        <v>0</v>
      </c>
      <c r="AG253" s="81" t="n">
        <f aca="false">IF(T253="OK",Q253,( IF(U253&lt;&gt;"Manutenção em interface",IF(U253&lt;&gt;"Desenv., Manutenção e Publicação de Páginas Estáticas",(AE253+AF253)*V253,V253),V253)))</f>
        <v>0</v>
      </c>
      <c r="AH253" s="70"/>
      <c r="AJ253" s="70"/>
      <c r="AL253" s="70"/>
      <c r="AM253" s="70" t="str">
        <f aca="false">IF(AG253=0,"",IF(AG253=Q253,"OK","Divergente"))</f>
        <v/>
      </c>
    </row>
    <row r="254" s="79" customFormat="true" ht="14" hidden="false" customHeight="false" outlineLevel="0" collapsed="false">
      <c r="A254" s="67"/>
      <c r="B254" s="68"/>
      <c r="C254" s="69" t="n">
        <f aca="false">IF(B254&lt;&gt;"",VLOOKUP(B254,'Tipo Projeto'!$A$3:$B$35,2,0),0)</f>
        <v>0</v>
      </c>
      <c r="D254" s="70"/>
      <c r="E254" s="70"/>
      <c r="F254" s="71"/>
      <c r="G254" s="70"/>
      <c r="H254" s="72"/>
      <c r="I254" s="73"/>
      <c r="J254" s="74"/>
      <c r="K254" s="75"/>
      <c r="L254" s="76" t="str">
        <f aca="false">IF(G254="EE",IF(OR(AND(OR(J254=1,J254=0),H254&gt;0,H254&lt;5),AND(OR(J254=1,J254=0),H254&gt;4,H254&lt;16),AND(J254=2,H254&gt;0,H254&lt;5)),"Simples",IF(OR(AND(OR(J254=1,J254=0),H254&gt;15),AND(J254=2,H254&gt;4,H254&lt;16),AND(J254&gt;2,H254&gt;0,H254&lt;5)),"Médio",IF(OR(AND(J254=2,H254&gt;15),AND(J254&gt;2,H254&gt;4,H254&lt;16),AND(J254&gt;2,H254&gt;15)),"Complexo",""))), IF(OR(G254="CE",G254="SE"),IF(OR(AND(OR(J254=1,J254=0),H254&gt;0,H254&lt;6),AND(OR(J254=1,J254=0),H254&gt;5,H254&lt;20),AND(J254&gt;1,J254&lt;4,H254&gt;0,H254&lt;6)),"Simples",IF(OR(AND(OR(J254=1,J254=0),H254&gt;19),AND(J254&gt;1,J254&lt;4,H254&gt;5,H254&lt;20),AND(J254&gt;3,H254&gt;0,H254&lt;6)),"Médio",IF(OR(AND(J254&gt;1,J254&lt;4,H254&gt;19),AND(J254&gt;3,H254&gt;5,H254&lt;20),AND(J254&gt;3,H254&gt;19)),"Complexo",""))),""))</f>
        <v/>
      </c>
      <c r="M254" s="71" t="str">
        <f aca="false">IF(G254="ALI",IF(OR(AND(OR(J254=1,J254=0),H254&gt;0,H254&lt;20),AND(OR(J254=1,J254=0),H254&gt;19,H254&lt;51),AND(J254&gt;1,J254&lt;6,H254&gt;0,H254&lt;20)),"Simples",IF(OR(AND(OR(J254=1,J254=0),H254&gt;50),AND(J254&gt;1,J254&lt;6,H254&gt;19,H254&lt;51),AND(J254&gt;5,H254&gt;0,H254&lt;20)),"Médio",IF(OR(AND(J254&gt;1,J254&lt;6,H254&gt;50),AND(J254&gt;5,H254&gt;19,H254&lt;51),AND(J254&gt;5,H254&gt;50)),"Complexo",""))), IF(G254="AIE",IF(OR(AND(OR(J254=1, J254=0),H254&gt;0,H254&lt;20),AND(OR(J254=1, J254=0),H254&gt;19,H254&lt;51),AND(J254&gt;1,J254&lt;6,H254&gt;0,H254&lt;20)),"Simples",IF(OR(AND(OR(J254=1, J254=0),H254&gt;50),AND(J254&gt;1,J254&lt;6,H254&gt;19,H254&lt;51),AND(J254&gt;5,H254&gt;0,H254&lt;20)),"Médio",IF(OR(AND(J254&gt;1,J254&lt;6,H254&gt;50),AND(J254&gt;5,H254&gt;19,H254&lt;51),AND(J254&gt;5,H254&gt;50)),"Complexo",""))),""))</f>
        <v/>
      </c>
      <c r="N254" s="77" t="str">
        <f aca="false">IF(L254="",M254,IF(M254="",L254,""))</f>
        <v/>
      </c>
      <c r="O254" s="78" t="n">
        <f aca="false">IF(AND(OR(G254="EE",G254="CE"),N254="Simples"),3, IF(AND(OR(G254="EE",G254="CE"),N254="Médio"),4, IF(AND(OR(G254="EE",G254="CE"),N254="Complexo"),6, IF(AND(G254="SE",N254="Simples"),4, IF(AND(G254="SE",N254="Médio"),5, IF(AND(G254="SE",N254="Complexo"),7,0))))))</f>
        <v>0</v>
      </c>
      <c r="P254" s="78" t="n">
        <f aca="false">IF(AND(G254="ALI",M254="Simples"),7, IF(AND(G254="ALI",M254="Médio"),10, IF(AND(G254="ALI",M254="Complexo"),15, IF(AND(G254="AIE",M254="Simples"),5, IF(AND(G254="AIE",M254="Médio"),7, IF(AND(G254="AIE",M254="Complexo"),10,0))))))</f>
        <v>0</v>
      </c>
      <c r="Q254" s="77" t="n">
        <f aca="false">IF(B254&lt;&gt;"Manutenção em interface",IF(B254&lt;&gt;"Desenv., Manutenção e Publicação de Páginas Estáticas",(O254+P254)*C254,C254),C254)</f>
        <v>0</v>
      </c>
      <c r="R254" s="70"/>
      <c r="T254" s="80"/>
      <c r="U254" s="68"/>
      <c r="V254" s="69" t="n">
        <f aca="false">IF(U254&lt;&gt;"",VLOOKUP(U254,'Tipo Projeto'!$A$3:$B$35,2,0),0)</f>
        <v>0</v>
      </c>
      <c r="W254" s="70"/>
      <c r="X254" s="72"/>
      <c r="Y254" s="73"/>
      <c r="Z254" s="74"/>
      <c r="AA254" s="75"/>
      <c r="AB254" s="76" t="str">
        <f aca="false">IF(W254="EE",IF(OR(AND(OR(Z254=1,Z254=0),X254&gt;0,X254&lt;5),AND(OR(Z254=1,Z254=0),X254&gt;4,X254&lt;16),AND(Z254=2,X254&gt;0,X254&lt;5)),"Simples",IF(OR(AND(OR(Z254=1,Z254=0),X254&gt;15),AND(Z254=2,X254&gt;4,X254&lt;16),AND(Z254&gt;2,X254&gt;0,X254&lt;5)),"Médio",IF(OR(AND(Z254=2,X254&gt;15),AND(Z254&gt;2,X254&gt;4,X254&lt;16),AND(Z254&gt;2,X254&gt;15)),"Complexo",""))), IF(OR(W254="CE",W254="SE"),IF(OR(AND(OR(Z254=1,Z254=0),X254&gt;0,X254&lt;6),AND(OR(Z254=1,Z254=0),X254&gt;5,X254&lt;20),AND(Z254&gt;1,Z254&lt;4,X254&gt;0,X254&lt;6)),"Simples",IF(OR(AND(OR(Z254=1,Z254=0),X254&gt;19),AND(Z254&gt;1,Z254&lt;4,X254&gt;5,X254&lt;20),AND(Z254&gt;3,X254&gt;0,X254&lt;6)),"Médio",IF(OR(AND(Z254&gt;1,Z254&lt;4,X254&gt;19),AND(Z254&gt;3,X254&gt;5,X254&lt;20),AND(Z254&gt;3,X254&gt;19)),"Complexo",""))),""))</f>
        <v/>
      </c>
      <c r="AC254" s="71" t="str">
        <f aca="false">IF(W254="ALI",IF(OR(AND(OR(Z254=1,Z254=0),X254&gt;0,X254&lt;20),AND(OR(Z254=1,Z254=0),X254&gt;19,X254&lt;51),AND(Z254&gt;1,Z254&lt;6,X254&gt;0,X254&lt;20)),"Simples",IF(OR(AND(OR(Z254=1,Z254=0),X254&gt;50),AND(Z254&gt;1,Z254&lt;6,X254&gt;19,X254&lt;51),AND(Z254&gt;5,X254&gt;0,X254&lt;20)),"Médio",IF(OR(AND(Z254&gt;1,Z254&lt;6,X254&gt;50),AND(Z254&gt;5,X254&gt;19,X254&lt;51),AND(Z254&gt;5,X254&gt;50)),"Complexo",""))), IF(W254="AIE",IF(OR(AND(OR(Z254=1, Z254=0),X254&gt;0,X254&lt;20),AND(OR(Z254=1, Z254=0),X254&gt;19,X254&lt;51),AND(Z254&gt;1,Z254&lt;6,X254&gt;0,X254&lt;20)),"Simples",IF(OR(AND(OR(Z254=1, Z254=0),X254&gt;50),AND(Z254&gt;1,Z254&lt;6,X254&gt;19,X254&lt;51),AND(Z254&gt;5,X254&gt;0,X254&lt;20)),"Médio",IF(OR(AND(Z254&gt;1,Z254&lt;6,X254&gt;50),AND(Z254&gt;5,X254&gt;19,X254&lt;51),AND(Z254&gt;5,X254&gt;50)),"Complexo",""))),""))</f>
        <v/>
      </c>
      <c r="AD254" s="77" t="str">
        <f aca="false">IF(AB254="",AC254,IF(AC254="",AB254,""))</f>
        <v/>
      </c>
      <c r="AE254" s="78" t="n">
        <f aca="false">IF(AND(OR(W254="EE",W254="CE"),AD254="Simples"),3, IF(AND(OR(W254="EE",W254="CE"),AD254="Médio"),4, IF(AND(OR(W254="EE",W254="CE"),AD254="Complexo"),6, IF(AND(W254="SE",AD254="Simples"),4, IF(AND(W254="SE",AD254="Médio"),5, IF(AND(W254="SE",AD254="Complexo"),7,0))))))</f>
        <v>0</v>
      </c>
      <c r="AF254" s="78" t="n">
        <f aca="false">IF(AND(W254="ALI",AC254="Simples"),7, IF(AND(W254="ALI",AC254="Médio"),10, IF(AND(W254="ALI",AC254="Complexo"),15, IF(AND(W254="AIE",AC254="Simples"),5, IF(AND(W254="AIE",AC254="Médio"),7, IF(AND(W254="AIE",AC254="Complexo"),10,0))))))</f>
        <v>0</v>
      </c>
      <c r="AG254" s="81" t="n">
        <f aca="false">IF(T254="OK",Q254,( IF(U254&lt;&gt;"Manutenção em interface",IF(U254&lt;&gt;"Desenv., Manutenção e Publicação de Páginas Estáticas",(AE254+AF254)*V254,V254),V254)))</f>
        <v>0</v>
      </c>
      <c r="AH254" s="70"/>
      <c r="AJ254" s="70"/>
      <c r="AL254" s="70"/>
      <c r="AM254" s="70" t="str">
        <f aca="false">IF(AG254=0,"",IF(AG254=Q254,"OK","Divergente"))</f>
        <v/>
      </c>
    </row>
    <row r="255" s="79" customFormat="true" ht="14" hidden="false" customHeight="false" outlineLevel="0" collapsed="false">
      <c r="A255" s="67"/>
      <c r="B255" s="68"/>
      <c r="C255" s="69" t="n">
        <f aca="false">IF(B255&lt;&gt;"",VLOOKUP(B255,'Tipo Projeto'!$A$3:$B$35,2,0),0)</f>
        <v>0</v>
      </c>
      <c r="D255" s="70"/>
      <c r="E255" s="70"/>
      <c r="F255" s="71"/>
      <c r="G255" s="70"/>
      <c r="H255" s="72"/>
      <c r="I255" s="73"/>
      <c r="J255" s="74"/>
      <c r="K255" s="75"/>
      <c r="L255" s="76" t="str">
        <f aca="false">IF(G255="EE",IF(OR(AND(OR(J255=1,J255=0),H255&gt;0,H255&lt;5),AND(OR(J255=1,J255=0),H255&gt;4,H255&lt;16),AND(J255=2,H255&gt;0,H255&lt;5)),"Simples",IF(OR(AND(OR(J255=1,J255=0),H255&gt;15),AND(J255=2,H255&gt;4,H255&lt;16),AND(J255&gt;2,H255&gt;0,H255&lt;5)),"Médio",IF(OR(AND(J255=2,H255&gt;15),AND(J255&gt;2,H255&gt;4,H255&lt;16),AND(J255&gt;2,H255&gt;15)),"Complexo",""))), IF(OR(G255="CE",G255="SE"),IF(OR(AND(OR(J255=1,J255=0),H255&gt;0,H255&lt;6),AND(OR(J255=1,J255=0),H255&gt;5,H255&lt;20),AND(J255&gt;1,J255&lt;4,H255&gt;0,H255&lt;6)),"Simples",IF(OR(AND(OR(J255=1,J255=0),H255&gt;19),AND(J255&gt;1,J255&lt;4,H255&gt;5,H255&lt;20),AND(J255&gt;3,H255&gt;0,H255&lt;6)),"Médio",IF(OR(AND(J255&gt;1,J255&lt;4,H255&gt;19),AND(J255&gt;3,H255&gt;5,H255&lt;20),AND(J255&gt;3,H255&gt;19)),"Complexo",""))),""))</f>
        <v/>
      </c>
      <c r="M255" s="71" t="str">
        <f aca="false">IF(G255="ALI",IF(OR(AND(OR(J255=1,J255=0),H255&gt;0,H255&lt;20),AND(OR(J255=1,J255=0),H255&gt;19,H255&lt;51),AND(J255&gt;1,J255&lt;6,H255&gt;0,H255&lt;20)),"Simples",IF(OR(AND(OR(J255=1,J255=0),H255&gt;50),AND(J255&gt;1,J255&lt;6,H255&gt;19,H255&lt;51),AND(J255&gt;5,H255&gt;0,H255&lt;20)),"Médio",IF(OR(AND(J255&gt;1,J255&lt;6,H255&gt;50),AND(J255&gt;5,H255&gt;19,H255&lt;51),AND(J255&gt;5,H255&gt;50)),"Complexo",""))), IF(G255="AIE",IF(OR(AND(OR(J255=1, J255=0),H255&gt;0,H255&lt;20),AND(OR(J255=1, J255=0),H255&gt;19,H255&lt;51),AND(J255&gt;1,J255&lt;6,H255&gt;0,H255&lt;20)),"Simples",IF(OR(AND(OR(J255=1, J255=0),H255&gt;50),AND(J255&gt;1,J255&lt;6,H255&gt;19,H255&lt;51),AND(J255&gt;5,H255&gt;0,H255&lt;20)),"Médio",IF(OR(AND(J255&gt;1,J255&lt;6,H255&gt;50),AND(J255&gt;5,H255&gt;19,H255&lt;51),AND(J255&gt;5,H255&gt;50)),"Complexo",""))),""))</f>
        <v/>
      </c>
      <c r="N255" s="77" t="str">
        <f aca="false">IF(L255="",M255,IF(M255="",L255,""))</f>
        <v/>
      </c>
      <c r="O255" s="78" t="n">
        <f aca="false">IF(AND(OR(G255="EE",G255="CE"),N255="Simples"),3, IF(AND(OR(G255="EE",G255="CE"),N255="Médio"),4, IF(AND(OR(G255="EE",G255="CE"),N255="Complexo"),6, IF(AND(G255="SE",N255="Simples"),4, IF(AND(G255="SE",N255="Médio"),5, IF(AND(G255="SE",N255="Complexo"),7,0))))))</f>
        <v>0</v>
      </c>
      <c r="P255" s="78" t="n">
        <f aca="false">IF(AND(G255="ALI",M255="Simples"),7, IF(AND(G255="ALI",M255="Médio"),10, IF(AND(G255="ALI",M255="Complexo"),15, IF(AND(G255="AIE",M255="Simples"),5, IF(AND(G255="AIE",M255="Médio"),7, IF(AND(G255="AIE",M255="Complexo"),10,0))))))</f>
        <v>0</v>
      </c>
      <c r="Q255" s="77" t="n">
        <f aca="false">IF(B255&lt;&gt;"Manutenção em interface",IF(B255&lt;&gt;"Desenv., Manutenção e Publicação de Páginas Estáticas",(O255+P255)*C255,C255),C255)</f>
        <v>0</v>
      </c>
      <c r="R255" s="70"/>
      <c r="T255" s="80"/>
      <c r="U255" s="68"/>
      <c r="V255" s="69" t="n">
        <f aca="false">IF(U255&lt;&gt;"",VLOOKUP(U255,'Tipo Projeto'!$A$3:$B$35,2,0),0)</f>
        <v>0</v>
      </c>
      <c r="W255" s="70"/>
      <c r="X255" s="72"/>
      <c r="Y255" s="73"/>
      <c r="Z255" s="74"/>
      <c r="AA255" s="75"/>
      <c r="AB255" s="76" t="str">
        <f aca="false">IF(W255="EE",IF(OR(AND(OR(Z255=1,Z255=0),X255&gt;0,X255&lt;5),AND(OR(Z255=1,Z255=0),X255&gt;4,X255&lt;16),AND(Z255=2,X255&gt;0,X255&lt;5)),"Simples",IF(OR(AND(OR(Z255=1,Z255=0),X255&gt;15),AND(Z255=2,X255&gt;4,X255&lt;16),AND(Z255&gt;2,X255&gt;0,X255&lt;5)),"Médio",IF(OR(AND(Z255=2,X255&gt;15),AND(Z255&gt;2,X255&gt;4,X255&lt;16),AND(Z255&gt;2,X255&gt;15)),"Complexo",""))), IF(OR(W255="CE",W255="SE"),IF(OR(AND(OR(Z255=1,Z255=0),X255&gt;0,X255&lt;6),AND(OR(Z255=1,Z255=0),X255&gt;5,X255&lt;20),AND(Z255&gt;1,Z255&lt;4,X255&gt;0,X255&lt;6)),"Simples",IF(OR(AND(OR(Z255=1,Z255=0),X255&gt;19),AND(Z255&gt;1,Z255&lt;4,X255&gt;5,X255&lt;20),AND(Z255&gt;3,X255&gt;0,X255&lt;6)),"Médio",IF(OR(AND(Z255&gt;1,Z255&lt;4,X255&gt;19),AND(Z255&gt;3,X255&gt;5,X255&lt;20),AND(Z255&gt;3,X255&gt;19)),"Complexo",""))),""))</f>
        <v/>
      </c>
      <c r="AC255" s="71" t="str">
        <f aca="false">IF(W255="ALI",IF(OR(AND(OR(Z255=1,Z255=0),X255&gt;0,X255&lt;20),AND(OR(Z255=1,Z255=0),X255&gt;19,X255&lt;51),AND(Z255&gt;1,Z255&lt;6,X255&gt;0,X255&lt;20)),"Simples",IF(OR(AND(OR(Z255=1,Z255=0),X255&gt;50),AND(Z255&gt;1,Z255&lt;6,X255&gt;19,X255&lt;51),AND(Z255&gt;5,X255&gt;0,X255&lt;20)),"Médio",IF(OR(AND(Z255&gt;1,Z255&lt;6,X255&gt;50),AND(Z255&gt;5,X255&gt;19,X255&lt;51),AND(Z255&gt;5,X255&gt;50)),"Complexo",""))), IF(W255="AIE",IF(OR(AND(OR(Z255=1, Z255=0),X255&gt;0,X255&lt;20),AND(OR(Z255=1, Z255=0),X255&gt;19,X255&lt;51),AND(Z255&gt;1,Z255&lt;6,X255&gt;0,X255&lt;20)),"Simples",IF(OR(AND(OR(Z255=1, Z255=0),X255&gt;50),AND(Z255&gt;1,Z255&lt;6,X255&gt;19,X255&lt;51),AND(Z255&gt;5,X255&gt;0,X255&lt;20)),"Médio",IF(OR(AND(Z255&gt;1,Z255&lt;6,X255&gt;50),AND(Z255&gt;5,X255&gt;19,X255&lt;51),AND(Z255&gt;5,X255&gt;50)),"Complexo",""))),""))</f>
        <v/>
      </c>
      <c r="AD255" s="77" t="str">
        <f aca="false">IF(AB255="",AC255,IF(AC255="",AB255,""))</f>
        <v/>
      </c>
      <c r="AE255" s="78" t="n">
        <f aca="false">IF(AND(OR(W255="EE",W255="CE"),AD255="Simples"),3, IF(AND(OR(W255="EE",W255="CE"),AD255="Médio"),4, IF(AND(OR(W255="EE",W255="CE"),AD255="Complexo"),6, IF(AND(W255="SE",AD255="Simples"),4, IF(AND(W255="SE",AD255="Médio"),5, IF(AND(W255="SE",AD255="Complexo"),7,0))))))</f>
        <v>0</v>
      </c>
      <c r="AF255" s="78" t="n">
        <f aca="false">IF(AND(W255="ALI",AC255="Simples"),7, IF(AND(W255="ALI",AC255="Médio"),10, IF(AND(W255="ALI",AC255="Complexo"),15, IF(AND(W255="AIE",AC255="Simples"),5, IF(AND(W255="AIE",AC255="Médio"),7, IF(AND(W255="AIE",AC255="Complexo"),10,0))))))</f>
        <v>0</v>
      </c>
      <c r="AG255" s="81" t="n">
        <f aca="false">IF(T255="OK",Q255,( IF(U255&lt;&gt;"Manutenção em interface",IF(U255&lt;&gt;"Desenv., Manutenção e Publicação de Páginas Estáticas",(AE255+AF255)*V255,V255),V255)))</f>
        <v>0</v>
      </c>
      <c r="AH255" s="70"/>
      <c r="AJ255" s="70"/>
      <c r="AL255" s="70"/>
      <c r="AM255" s="70" t="str">
        <f aca="false">IF(AG255=0,"",IF(AG255=Q255,"OK","Divergente"))</f>
        <v/>
      </c>
    </row>
    <row r="256" s="79" customFormat="true" ht="14" hidden="false" customHeight="false" outlineLevel="0" collapsed="false">
      <c r="A256" s="67"/>
      <c r="B256" s="68"/>
      <c r="C256" s="69" t="n">
        <f aca="false">IF(B256&lt;&gt;"",VLOOKUP(B256,'Tipo Projeto'!$A$3:$B$35,2,0),0)</f>
        <v>0</v>
      </c>
      <c r="D256" s="70"/>
      <c r="E256" s="70"/>
      <c r="F256" s="71"/>
      <c r="G256" s="70"/>
      <c r="H256" s="72"/>
      <c r="I256" s="73"/>
      <c r="J256" s="74"/>
      <c r="K256" s="75"/>
      <c r="L256" s="76" t="str">
        <f aca="false">IF(G256="EE",IF(OR(AND(OR(J256=1,J256=0),H256&gt;0,H256&lt;5),AND(OR(J256=1,J256=0),H256&gt;4,H256&lt;16),AND(J256=2,H256&gt;0,H256&lt;5)),"Simples",IF(OR(AND(OR(J256=1,J256=0),H256&gt;15),AND(J256=2,H256&gt;4,H256&lt;16),AND(J256&gt;2,H256&gt;0,H256&lt;5)),"Médio",IF(OR(AND(J256=2,H256&gt;15),AND(J256&gt;2,H256&gt;4,H256&lt;16),AND(J256&gt;2,H256&gt;15)),"Complexo",""))), IF(OR(G256="CE",G256="SE"),IF(OR(AND(OR(J256=1,J256=0),H256&gt;0,H256&lt;6),AND(OR(J256=1,J256=0),H256&gt;5,H256&lt;20),AND(J256&gt;1,J256&lt;4,H256&gt;0,H256&lt;6)),"Simples",IF(OR(AND(OR(J256=1,J256=0),H256&gt;19),AND(J256&gt;1,J256&lt;4,H256&gt;5,H256&lt;20),AND(J256&gt;3,H256&gt;0,H256&lt;6)),"Médio",IF(OR(AND(J256&gt;1,J256&lt;4,H256&gt;19),AND(J256&gt;3,H256&gt;5,H256&lt;20),AND(J256&gt;3,H256&gt;19)),"Complexo",""))),""))</f>
        <v/>
      </c>
      <c r="M256" s="71" t="str">
        <f aca="false">IF(G256="ALI",IF(OR(AND(OR(J256=1,J256=0),H256&gt;0,H256&lt;20),AND(OR(J256=1,J256=0),H256&gt;19,H256&lt;51),AND(J256&gt;1,J256&lt;6,H256&gt;0,H256&lt;20)),"Simples",IF(OR(AND(OR(J256=1,J256=0),H256&gt;50),AND(J256&gt;1,J256&lt;6,H256&gt;19,H256&lt;51),AND(J256&gt;5,H256&gt;0,H256&lt;20)),"Médio",IF(OR(AND(J256&gt;1,J256&lt;6,H256&gt;50),AND(J256&gt;5,H256&gt;19,H256&lt;51),AND(J256&gt;5,H256&gt;50)),"Complexo",""))), IF(G256="AIE",IF(OR(AND(OR(J256=1, J256=0),H256&gt;0,H256&lt;20),AND(OR(J256=1, J256=0),H256&gt;19,H256&lt;51),AND(J256&gt;1,J256&lt;6,H256&gt;0,H256&lt;20)),"Simples",IF(OR(AND(OR(J256=1, J256=0),H256&gt;50),AND(J256&gt;1,J256&lt;6,H256&gt;19,H256&lt;51),AND(J256&gt;5,H256&gt;0,H256&lt;20)),"Médio",IF(OR(AND(J256&gt;1,J256&lt;6,H256&gt;50),AND(J256&gt;5,H256&gt;19,H256&lt;51),AND(J256&gt;5,H256&gt;50)),"Complexo",""))),""))</f>
        <v/>
      </c>
      <c r="N256" s="77" t="str">
        <f aca="false">IF(L256="",M256,IF(M256="",L256,""))</f>
        <v/>
      </c>
      <c r="O256" s="78" t="n">
        <f aca="false">IF(AND(OR(G256="EE",G256="CE"),N256="Simples"),3, IF(AND(OR(G256="EE",G256="CE"),N256="Médio"),4, IF(AND(OR(G256="EE",G256="CE"),N256="Complexo"),6, IF(AND(G256="SE",N256="Simples"),4, IF(AND(G256="SE",N256="Médio"),5, IF(AND(G256="SE",N256="Complexo"),7,0))))))</f>
        <v>0</v>
      </c>
      <c r="P256" s="78" t="n">
        <f aca="false">IF(AND(G256="ALI",M256="Simples"),7, IF(AND(G256="ALI",M256="Médio"),10, IF(AND(G256="ALI",M256="Complexo"),15, IF(AND(G256="AIE",M256="Simples"),5, IF(AND(G256="AIE",M256="Médio"),7, IF(AND(G256="AIE",M256="Complexo"),10,0))))))</f>
        <v>0</v>
      </c>
      <c r="Q256" s="77" t="n">
        <f aca="false">IF(B256&lt;&gt;"Manutenção em interface",IF(B256&lt;&gt;"Desenv., Manutenção e Publicação de Páginas Estáticas",(O256+P256)*C256,C256),C256)</f>
        <v>0</v>
      </c>
      <c r="R256" s="70"/>
      <c r="T256" s="80"/>
      <c r="U256" s="68"/>
      <c r="V256" s="69" t="n">
        <f aca="false">IF(U256&lt;&gt;"",VLOOKUP(U256,'Tipo Projeto'!$A$3:$B$35,2,0),0)</f>
        <v>0</v>
      </c>
      <c r="W256" s="70"/>
      <c r="X256" s="72"/>
      <c r="Y256" s="73"/>
      <c r="Z256" s="74"/>
      <c r="AA256" s="75"/>
      <c r="AB256" s="76" t="str">
        <f aca="false">IF(W256="EE",IF(OR(AND(OR(Z256=1,Z256=0),X256&gt;0,X256&lt;5),AND(OR(Z256=1,Z256=0),X256&gt;4,X256&lt;16),AND(Z256=2,X256&gt;0,X256&lt;5)),"Simples",IF(OR(AND(OR(Z256=1,Z256=0),X256&gt;15),AND(Z256=2,X256&gt;4,X256&lt;16),AND(Z256&gt;2,X256&gt;0,X256&lt;5)),"Médio",IF(OR(AND(Z256=2,X256&gt;15),AND(Z256&gt;2,X256&gt;4,X256&lt;16),AND(Z256&gt;2,X256&gt;15)),"Complexo",""))), IF(OR(W256="CE",W256="SE"),IF(OR(AND(OR(Z256=1,Z256=0),X256&gt;0,X256&lt;6),AND(OR(Z256=1,Z256=0),X256&gt;5,X256&lt;20),AND(Z256&gt;1,Z256&lt;4,X256&gt;0,X256&lt;6)),"Simples",IF(OR(AND(OR(Z256=1,Z256=0),X256&gt;19),AND(Z256&gt;1,Z256&lt;4,X256&gt;5,X256&lt;20),AND(Z256&gt;3,X256&gt;0,X256&lt;6)),"Médio",IF(OR(AND(Z256&gt;1,Z256&lt;4,X256&gt;19),AND(Z256&gt;3,X256&gt;5,X256&lt;20),AND(Z256&gt;3,X256&gt;19)),"Complexo",""))),""))</f>
        <v/>
      </c>
      <c r="AC256" s="71" t="str">
        <f aca="false">IF(W256="ALI",IF(OR(AND(OR(Z256=1,Z256=0),X256&gt;0,X256&lt;20),AND(OR(Z256=1,Z256=0),X256&gt;19,X256&lt;51),AND(Z256&gt;1,Z256&lt;6,X256&gt;0,X256&lt;20)),"Simples",IF(OR(AND(OR(Z256=1,Z256=0),X256&gt;50),AND(Z256&gt;1,Z256&lt;6,X256&gt;19,X256&lt;51),AND(Z256&gt;5,X256&gt;0,X256&lt;20)),"Médio",IF(OR(AND(Z256&gt;1,Z256&lt;6,X256&gt;50),AND(Z256&gt;5,X256&gt;19,X256&lt;51),AND(Z256&gt;5,X256&gt;50)),"Complexo",""))), IF(W256="AIE",IF(OR(AND(OR(Z256=1, Z256=0),X256&gt;0,X256&lt;20),AND(OR(Z256=1, Z256=0),X256&gt;19,X256&lt;51),AND(Z256&gt;1,Z256&lt;6,X256&gt;0,X256&lt;20)),"Simples",IF(OR(AND(OR(Z256=1, Z256=0),X256&gt;50),AND(Z256&gt;1,Z256&lt;6,X256&gt;19,X256&lt;51),AND(Z256&gt;5,X256&gt;0,X256&lt;20)),"Médio",IF(OR(AND(Z256&gt;1,Z256&lt;6,X256&gt;50),AND(Z256&gt;5,X256&gt;19,X256&lt;51),AND(Z256&gt;5,X256&gt;50)),"Complexo",""))),""))</f>
        <v/>
      </c>
      <c r="AD256" s="77" t="str">
        <f aca="false">IF(AB256="",AC256,IF(AC256="",AB256,""))</f>
        <v/>
      </c>
      <c r="AE256" s="78" t="n">
        <f aca="false">IF(AND(OR(W256="EE",W256="CE"),AD256="Simples"),3, IF(AND(OR(W256="EE",W256="CE"),AD256="Médio"),4, IF(AND(OR(W256="EE",W256="CE"),AD256="Complexo"),6, IF(AND(W256="SE",AD256="Simples"),4, IF(AND(W256="SE",AD256="Médio"),5, IF(AND(W256="SE",AD256="Complexo"),7,0))))))</f>
        <v>0</v>
      </c>
      <c r="AF256" s="78" t="n">
        <f aca="false">IF(AND(W256="ALI",AC256="Simples"),7, IF(AND(W256="ALI",AC256="Médio"),10, IF(AND(W256="ALI",AC256="Complexo"),15, IF(AND(W256="AIE",AC256="Simples"),5, IF(AND(W256="AIE",AC256="Médio"),7, IF(AND(W256="AIE",AC256="Complexo"),10,0))))))</f>
        <v>0</v>
      </c>
      <c r="AG256" s="81" t="n">
        <f aca="false">IF(T256="OK",Q256,( IF(U256&lt;&gt;"Manutenção em interface",IF(U256&lt;&gt;"Desenv., Manutenção e Publicação de Páginas Estáticas",(AE256+AF256)*V256,V256),V256)))</f>
        <v>0</v>
      </c>
      <c r="AH256" s="70"/>
      <c r="AJ256" s="70"/>
      <c r="AL256" s="70"/>
      <c r="AM256" s="70" t="str">
        <f aca="false">IF(AG256=0,"",IF(AG256=Q256,"OK","Divergente"))</f>
        <v/>
      </c>
    </row>
    <row r="257" s="79" customFormat="true" ht="14" hidden="false" customHeight="false" outlineLevel="0" collapsed="false">
      <c r="A257" s="67"/>
      <c r="B257" s="68"/>
      <c r="C257" s="69" t="n">
        <f aca="false">IF(B257&lt;&gt;"",VLOOKUP(B257,'Tipo Projeto'!$A$3:$B$35,2,0),0)</f>
        <v>0</v>
      </c>
      <c r="D257" s="70"/>
      <c r="E257" s="70"/>
      <c r="F257" s="71"/>
      <c r="G257" s="70"/>
      <c r="H257" s="72"/>
      <c r="I257" s="73"/>
      <c r="J257" s="74"/>
      <c r="K257" s="75"/>
      <c r="L257" s="76" t="str">
        <f aca="false">IF(G257="EE",IF(OR(AND(OR(J257=1,J257=0),H257&gt;0,H257&lt;5),AND(OR(J257=1,J257=0),H257&gt;4,H257&lt;16),AND(J257=2,H257&gt;0,H257&lt;5)),"Simples",IF(OR(AND(OR(J257=1,J257=0),H257&gt;15),AND(J257=2,H257&gt;4,H257&lt;16),AND(J257&gt;2,H257&gt;0,H257&lt;5)),"Médio",IF(OR(AND(J257=2,H257&gt;15),AND(J257&gt;2,H257&gt;4,H257&lt;16),AND(J257&gt;2,H257&gt;15)),"Complexo",""))), IF(OR(G257="CE",G257="SE"),IF(OR(AND(OR(J257=1,J257=0),H257&gt;0,H257&lt;6),AND(OR(J257=1,J257=0),H257&gt;5,H257&lt;20),AND(J257&gt;1,J257&lt;4,H257&gt;0,H257&lt;6)),"Simples",IF(OR(AND(OR(J257=1,J257=0),H257&gt;19),AND(J257&gt;1,J257&lt;4,H257&gt;5,H257&lt;20),AND(J257&gt;3,H257&gt;0,H257&lt;6)),"Médio",IF(OR(AND(J257&gt;1,J257&lt;4,H257&gt;19),AND(J257&gt;3,H257&gt;5,H257&lt;20),AND(J257&gt;3,H257&gt;19)),"Complexo",""))),""))</f>
        <v/>
      </c>
      <c r="M257" s="71" t="str">
        <f aca="false">IF(G257="ALI",IF(OR(AND(OR(J257=1,J257=0),H257&gt;0,H257&lt;20),AND(OR(J257=1,J257=0),H257&gt;19,H257&lt;51),AND(J257&gt;1,J257&lt;6,H257&gt;0,H257&lt;20)),"Simples",IF(OR(AND(OR(J257=1,J257=0),H257&gt;50),AND(J257&gt;1,J257&lt;6,H257&gt;19,H257&lt;51),AND(J257&gt;5,H257&gt;0,H257&lt;20)),"Médio",IF(OR(AND(J257&gt;1,J257&lt;6,H257&gt;50),AND(J257&gt;5,H257&gt;19,H257&lt;51),AND(J257&gt;5,H257&gt;50)),"Complexo",""))), IF(G257="AIE",IF(OR(AND(OR(J257=1, J257=0),H257&gt;0,H257&lt;20),AND(OR(J257=1, J257=0),H257&gt;19,H257&lt;51),AND(J257&gt;1,J257&lt;6,H257&gt;0,H257&lt;20)),"Simples",IF(OR(AND(OR(J257=1, J257=0),H257&gt;50),AND(J257&gt;1,J257&lt;6,H257&gt;19,H257&lt;51),AND(J257&gt;5,H257&gt;0,H257&lt;20)),"Médio",IF(OR(AND(J257&gt;1,J257&lt;6,H257&gt;50),AND(J257&gt;5,H257&gt;19,H257&lt;51),AND(J257&gt;5,H257&gt;50)),"Complexo",""))),""))</f>
        <v/>
      </c>
      <c r="N257" s="77" t="str">
        <f aca="false">IF(L257="",M257,IF(M257="",L257,""))</f>
        <v/>
      </c>
      <c r="O257" s="78" t="n">
        <f aca="false">IF(AND(OR(G257="EE",G257="CE"),N257="Simples"),3, IF(AND(OR(G257="EE",G257="CE"),N257="Médio"),4, IF(AND(OR(G257="EE",G257="CE"),N257="Complexo"),6, IF(AND(G257="SE",N257="Simples"),4, IF(AND(G257="SE",N257="Médio"),5, IF(AND(G257="SE",N257="Complexo"),7,0))))))</f>
        <v>0</v>
      </c>
      <c r="P257" s="78" t="n">
        <f aca="false">IF(AND(G257="ALI",M257="Simples"),7, IF(AND(G257="ALI",M257="Médio"),10, IF(AND(G257="ALI",M257="Complexo"),15, IF(AND(G257="AIE",M257="Simples"),5, IF(AND(G257="AIE",M257="Médio"),7, IF(AND(G257="AIE",M257="Complexo"),10,0))))))</f>
        <v>0</v>
      </c>
      <c r="Q257" s="77" t="n">
        <f aca="false">IF(B257&lt;&gt;"Manutenção em interface",IF(B257&lt;&gt;"Desenv., Manutenção e Publicação de Páginas Estáticas",(O257+P257)*C257,C257),C257)</f>
        <v>0</v>
      </c>
      <c r="R257" s="70"/>
      <c r="T257" s="80"/>
      <c r="U257" s="68"/>
      <c r="V257" s="69" t="n">
        <f aca="false">IF(U257&lt;&gt;"",VLOOKUP(U257,'Tipo Projeto'!$A$3:$B$35,2,0),0)</f>
        <v>0</v>
      </c>
      <c r="W257" s="70"/>
      <c r="X257" s="72"/>
      <c r="Y257" s="73"/>
      <c r="Z257" s="74"/>
      <c r="AA257" s="75"/>
      <c r="AB257" s="76" t="str">
        <f aca="false">IF(W257="EE",IF(OR(AND(OR(Z257=1,Z257=0),X257&gt;0,X257&lt;5),AND(OR(Z257=1,Z257=0),X257&gt;4,X257&lt;16),AND(Z257=2,X257&gt;0,X257&lt;5)),"Simples",IF(OR(AND(OR(Z257=1,Z257=0),X257&gt;15),AND(Z257=2,X257&gt;4,X257&lt;16),AND(Z257&gt;2,X257&gt;0,X257&lt;5)),"Médio",IF(OR(AND(Z257=2,X257&gt;15),AND(Z257&gt;2,X257&gt;4,X257&lt;16),AND(Z257&gt;2,X257&gt;15)),"Complexo",""))), IF(OR(W257="CE",W257="SE"),IF(OR(AND(OR(Z257=1,Z257=0),X257&gt;0,X257&lt;6),AND(OR(Z257=1,Z257=0),X257&gt;5,X257&lt;20),AND(Z257&gt;1,Z257&lt;4,X257&gt;0,X257&lt;6)),"Simples",IF(OR(AND(OR(Z257=1,Z257=0),X257&gt;19),AND(Z257&gt;1,Z257&lt;4,X257&gt;5,X257&lt;20),AND(Z257&gt;3,X257&gt;0,X257&lt;6)),"Médio",IF(OR(AND(Z257&gt;1,Z257&lt;4,X257&gt;19),AND(Z257&gt;3,X257&gt;5,X257&lt;20),AND(Z257&gt;3,X257&gt;19)),"Complexo",""))),""))</f>
        <v/>
      </c>
      <c r="AC257" s="71" t="str">
        <f aca="false">IF(W257="ALI",IF(OR(AND(OR(Z257=1,Z257=0),X257&gt;0,X257&lt;20),AND(OR(Z257=1,Z257=0),X257&gt;19,X257&lt;51),AND(Z257&gt;1,Z257&lt;6,X257&gt;0,X257&lt;20)),"Simples",IF(OR(AND(OR(Z257=1,Z257=0),X257&gt;50),AND(Z257&gt;1,Z257&lt;6,X257&gt;19,X257&lt;51),AND(Z257&gt;5,X257&gt;0,X257&lt;20)),"Médio",IF(OR(AND(Z257&gt;1,Z257&lt;6,X257&gt;50),AND(Z257&gt;5,X257&gt;19,X257&lt;51),AND(Z257&gt;5,X257&gt;50)),"Complexo",""))), IF(W257="AIE",IF(OR(AND(OR(Z257=1, Z257=0),X257&gt;0,X257&lt;20),AND(OR(Z257=1, Z257=0),X257&gt;19,X257&lt;51),AND(Z257&gt;1,Z257&lt;6,X257&gt;0,X257&lt;20)),"Simples",IF(OR(AND(OR(Z257=1, Z257=0),X257&gt;50),AND(Z257&gt;1,Z257&lt;6,X257&gt;19,X257&lt;51),AND(Z257&gt;5,X257&gt;0,X257&lt;20)),"Médio",IF(OR(AND(Z257&gt;1,Z257&lt;6,X257&gt;50),AND(Z257&gt;5,X257&gt;19,X257&lt;51),AND(Z257&gt;5,X257&gt;50)),"Complexo",""))),""))</f>
        <v/>
      </c>
      <c r="AD257" s="77" t="str">
        <f aca="false">IF(AB257="",AC257,IF(AC257="",AB257,""))</f>
        <v/>
      </c>
      <c r="AE257" s="78" t="n">
        <f aca="false">IF(AND(OR(W257="EE",W257="CE"),AD257="Simples"),3, IF(AND(OR(W257="EE",W257="CE"),AD257="Médio"),4, IF(AND(OR(W257="EE",W257="CE"),AD257="Complexo"),6, IF(AND(W257="SE",AD257="Simples"),4, IF(AND(W257="SE",AD257="Médio"),5, IF(AND(W257="SE",AD257="Complexo"),7,0))))))</f>
        <v>0</v>
      </c>
      <c r="AF257" s="78" t="n">
        <f aca="false">IF(AND(W257="ALI",AC257="Simples"),7, IF(AND(W257="ALI",AC257="Médio"),10, IF(AND(W257="ALI",AC257="Complexo"),15, IF(AND(W257="AIE",AC257="Simples"),5, IF(AND(W257="AIE",AC257="Médio"),7, IF(AND(W257="AIE",AC257="Complexo"),10,0))))))</f>
        <v>0</v>
      </c>
      <c r="AG257" s="81" t="n">
        <f aca="false">IF(T257="OK",Q257,( IF(U257&lt;&gt;"Manutenção em interface",IF(U257&lt;&gt;"Desenv., Manutenção e Publicação de Páginas Estáticas",(AE257+AF257)*V257,V257),V257)))</f>
        <v>0</v>
      </c>
      <c r="AH257" s="70"/>
      <c r="AJ257" s="70"/>
      <c r="AL257" s="70"/>
      <c r="AM257" s="70" t="str">
        <f aca="false">IF(AG257=0,"",IF(AG257=Q257,"OK","Divergente"))</f>
        <v/>
      </c>
    </row>
    <row r="258" s="79" customFormat="true" ht="14" hidden="false" customHeight="false" outlineLevel="0" collapsed="false">
      <c r="A258" s="67"/>
      <c r="B258" s="68"/>
      <c r="C258" s="69" t="n">
        <f aca="false">IF(B258&lt;&gt;"",VLOOKUP(B258,'Tipo Projeto'!$A$3:$B$35,2,0),0)</f>
        <v>0</v>
      </c>
      <c r="D258" s="70"/>
      <c r="E258" s="70"/>
      <c r="F258" s="71"/>
      <c r="G258" s="70"/>
      <c r="H258" s="72"/>
      <c r="I258" s="73"/>
      <c r="J258" s="74"/>
      <c r="K258" s="75"/>
      <c r="L258" s="76" t="str">
        <f aca="false">IF(G258="EE",IF(OR(AND(OR(J258=1,J258=0),H258&gt;0,H258&lt;5),AND(OR(J258=1,J258=0),H258&gt;4,H258&lt;16),AND(J258=2,H258&gt;0,H258&lt;5)),"Simples",IF(OR(AND(OR(J258=1,J258=0),H258&gt;15),AND(J258=2,H258&gt;4,H258&lt;16),AND(J258&gt;2,H258&gt;0,H258&lt;5)),"Médio",IF(OR(AND(J258=2,H258&gt;15),AND(J258&gt;2,H258&gt;4,H258&lt;16),AND(J258&gt;2,H258&gt;15)),"Complexo",""))), IF(OR(G258="CE",G258="SE"),IF(OR(AND(OR(J258=1,J258=0),H258&gt;0,H258&lt;6),AND(OR(J258=1,J258=0),H258&gt;5,H258&lt;20),AND(J258&gt;1,J258&lt;4,H258&gt;0,H258&lt;6)),"Simples",IF(OR(AND(OR(J258=1,J258=0),H258&gt;19),AND(J258&gt;1,J258&lt;4,H258&gt;5,H258&lt;20),AND(J258&gt;3,H258&gt;0,H258&lt;6)),"Médio",IF(OR(AND(J258&gt;1,J258&lt;4,H258&gt;19),AND(J258&gt;3,H258&gt;5,H258&lt;20),AND(J258&gt;3,H258&gt;19)),"Complexo",""))),""))</f>
        <v/>
      </c>
      <c r="M258" s="71" t="str">
        <f aca="false">IF(G258="ALI",IF(OR(AND(OR(J258=1,J258=0),H258&gt;0,H258&lt;20),AND(OR(J258=1,J258=0),H258&gt;19,H258&lt;51),AND(J258&gt;1,J258&lt;6,H258&gt;0,H258&lt;20)),"Simples",IF(OR(AND(OR(J258=1,J258=0),H258&gt;50),AND(J258&gt;1,J258&lt;6,H258&gt;19,H258&lt;51),AND(J258&gt;5,H258&gt;0,H258&lt;20)),"Médio",IF(OR(AND(J258&gt;1,J258&lt;6,H258&gt;50),AND(J258&gt;5,H258&gt;19,H258&lt;51),AND(J258&gt;5,H258&gt;50)),"Complexo",""))), IF(G258="AIE",IF(OR(AND(OR(J258=1, J258=0),H258&gt;0,H258&lt;20),AND(OR(J258=1, J258=0),H258&gt;19,H258&lt;51),AND(J258&gt;1,J258&lt;6,H258&gt;0,H258&lt;20)),"Simples",IF(OR(AND(OR(J258=1, J258=0),H258&gt;50),AND(J258&gt;1,J258&lt;6,H258&gt;19,H258&lt;51),AND(J258&gt;5,H258&gt;0,H258&lt;20)),"Médio",IF(OR(AND(J258&gt;1,J258&lt;6,H258&gt;50),AND(J258&gt;5,H258&gt;19,H258&lt;51),AND(J258&gt;5,H258&gt;50)),"Complexo",""))),""))</f>
        <v/>
      </c>
      <c r="N258" s="77" t="str">
        <f aca="false">IF(L258="",M258,IF(M258="",L258,""))</f>
        <v/>
      </c>
      <c r="O258" s="78" t="n">
        <f aca="false">IF(AND(OR(G258="EE",G258="CE"),N258="Simples"),3, IF(AND(OR(G258="EE",G258="CE"),N258="Médio"),4, IF(AND(OR(G258="EE",G258="CE"),N258="Complexo"),6, IF(AND(G258="SE",N258="Simples"),4, IF(AND(G258="SE",N258="Médio"),5, IF(AND(G258="SE",N258="Complexo"),7,0))))))</f>
        <v>0</v>
      </c>
      <c r="P258" s="78" t="n">
        <f aca="false">IF(AND(G258="ALI",M258="Simples"),7, IF(AND(G258="ALI",M258="Médio"),10, IF(AND(G258="ALI",M258="Complexo"),15, IF(AND(G258="AIE",M258="Simples"),5, IF(AND(G258="AIE",M258="Médio"),7, IF(AND(G258="AIE",M258="Complexo"),10,0))))))</f>
        <v>0</v>
      </c>
      <c r="Q258" s="77" t="n">
        <f aca="false">IF(B258&lt;&gt;"Manutenção em interface",IF(B258&lt;&gt;"Desenv., Manutenção e Publicação de Páginas Estáticas",(O258+P258)*C258,C258),C258)</f>
        <v>0</v>
      </c>
      <c r="R258" s="70"/>
      <c r="T258" s="80"/>
      <c r="U258" s="68"/>
      <c r="V258" s="69" t="n">
        <f aca="false">IF(U258&lt;&gt;"",VLOOKUP(U258,'Tipo Projeto'!$A$3:$B$35,2,0),0)</f>
        <v>0</v>
      </c>
      <c r="W258" s="70"/>
      <c r="X258" s="72"/>
      <c r="Y258" s="73"/>
      <c r="Z258" s="74"/>
      <c r="AA258" s="75"/>
      <c r="AB258" s="76" t="str">
        <f aca="false">IF(W258="EE",IF(OR(AND(OR(Z258=1,Z258=0),X258&gt;0,X258&lt;5),AND(OR(Z258=1,Z258=0),X258&gt;4,X258&lt;16),AND(Z258=2,X258&gt;0,X258&lt;5)),"Simples",IF(OR(AND(OR(Z258=1,Z258=0),X258&gt;15),AND(Z258=2,X258&gt;4,X258&lt;16),AND(Z258&gt;2,X258&gt;0,X258&lt;5)),"Médio",IF(OR(AND(Z258=2,X258&gt;15),AND(Z258&gt;2,X258&gt;4,X258&lt;16),AND(Z258&gt;2,X258&gt;15)),"Complexo",""))), IF(OR(W258="CE",W258="SE"),IF(OR(AND(OR(Z258=1,Z258=0),X258&gt;0,X258&lt;6),AND(OR(Z258=1,Z258=0),X258&gt;5,X258&lt;20),AND(Z258&gt;1,Z258&lt;4,X258&gt;0,X258&lt;6)),"Simples",IF(OR(AND(OR(Z258=1,Z258=0),X258&gt;19),AND(Z258&gt;1,Z258&lt;4,X258&gt;5,X258&lt;20),AND(Z258&gt;3,X258&gt;0,X258&lt;6)),"Médio",IF(OR(AND(Z258&gt;1,Z258&lt;4,X258&gt;19),AND(Z258&gt;3,X258&gt;5,X258&lt;20),AND(Z258&gt;3,X258&gt;19)),"Complexo",""))),""))</f>
        <v/>
      </c>
      <c r="AC258" s="71" t="str">
        <f aca="false">IF(W258="ALI",IF(OR(AND(OR(Z258=1,Z258=0),X258&gt;0,X258&lt;20),AND(OR(Z258=1,Z258=0),X258&gt;19,X258&lt;51),AND(Z258&gt;1,Z258&lt;6,X258&gt;0,X258&lt;20)),"Simples",IF(OR(AND(OR(Z258=1,Z258=0),X258&gt;50),AND(Z258&gt;1,Z258&lt;6,X258&gt;19,X258&lt;51),AND(Z258&gt;5,X258&gt;0,X258&lt;20)),"Médio",IF(OR(AND(Z258&gt;1,Z258&lt;6,X258&gt;50),AND(Z258&gt;5,X258&gt;19,X258&lt;51),AND(Z258&gt;5,X258&gt;50)),"Complexo",""))), IF(W258="AIE",IF(OR(AND(OR(Z258=1, Z258=0),X258&gt;0,X258&lt;20),AND(OR(Z258=1, Z258=0),X258&gt;19,X258&lt;51),AND(Z258&gt;1,Z258&lt;6,X258&gt;0,X258&lt;20)),"Simples",IF(OR(AND(OR(Z258=1, Z258=0),X258&gt;50),AND(Z258&gt;1,Z258&lt;6,X258&gt;19,X258&lt;51),AND(Z258&gt;5,X258&gt;0,X258&lt;20)),"Médio",IF(OR(AND(Z258&gt;1,Z258&lt;6,X258&gt;50),AND(Z258&gt;5,X258&gt;19,X258&lt;51),AND(Z258&gt;5,X258&gt;50)),"Complexo",""))),""))</f>
        <v/>
      </c>
      <c r="AD258" s="77" t="str">
        <f aca="false">IF(AB258="",AC258,IF(AC258="",AB258,""))</f>
        <v/>
      </c>
      <c r="AE258" s="78" t="n">
        <f aca="false">IF(AND(OR(W258="EE",W258="CE"),AD258="Simples"),3, IF(AND(OR(W258="EE",W258="CE"),AD258="Médio"),4, IF(AND(OR(W258="EE",W258="CE"),AD258="Complexo"),6, IF(AND(W258="SE",AD258="Simples"),4, IF(AND(W258="SE",AD258="Médio"),5, IF(AND(W258="SE",AD258="Complexo"),7,0))))))</f>
        <v>0</v>
      </c>
      <c r="AF258" s="78" t="n">
        <f aca="false">IF(AND(W258="ALI",AC258="Simples"),7, IF(AND(W258="ALI",AC258="Médio"),10, IF(AND(W258="ALI",AC258="Complexo"),15, IF(AND(W258="AIE",AC258="Simples"),5, IF(AND(W258="AIE",AC258="Médio"),7, IF(AND(W258="AIE",AC258="Complexo"),10,0))))))</f>
        <v>0</v>
      </c>
      <c r="AG258" s="81" t="n">
        <f aca="false">IF(T258="OK",Q258,( IF(U258&lt;&gt;"Manutenção em interface",IF(U258&lt;&gt;"Desenv., Manutenção e Publicação de Páginas Estáticas",(AE258+AF258)*V258,V258),V258)))</f>
        <v>0</v>
      </c>
      <c r="AH258" s="70"/>
      <c r="AJ258" s="70"/>
      <c r="AL258" s="70"/>
      <c r="AM258" s="70" t="str">
        <f aca="false">IF(AG258=0,"",IF(AG258=Q258,"OK","Divergente"))</f>
        <v/>
      </c>
    </row>
    <row r="259" s="79" customFormat="true" ht="14" hidden="false" customHeight="false" outlineLevel="0" collapsed="false">
      <c r="A259" s="67"/>
      <c r="B259" s="68"/>
      <c r="C259" s="69" t="n">
        <f aca="false">IF(B259&lt;&gt;"",VLOOKUP(B259,'Tipo Projeto'!$A$3:$B$35,2,0),0)</f>
        <v>0</v>
      </c>
      <c r="D259" s="70"/>
      <c r="E259" s="70"/>
      <c r="F259" s="71"/>
      <c r="G259" s="70"/>
      <c r="H259" s="72"/>
      <c r="I259" s="73"/>
      <c r="J259" s="74"/>
      <c r="K259" s="75"/>
      <c r="L259" s="76" t="str">
        <f aca="false">IF(G259="EE",IF(OR(AND(OR(J259=1,J259=0),H259&gt;0,H259&lt;5),AND(OR(J259=1,J259=0),H259&gt;4,H259&lt;16),AND(J259=2,H259&gt;0,H259&lt;5)),"Simples",IF(OR(AND(OR(J259=1,J259=0),H259&gt;15),AND(J259=2,H259&gt;4,H259&lt;16),AND(J259&gt;2,H259&gt;0,H259&lt;5)),"Médio",IF(OR(AND(J259=2,H259&gt;15),AND(J259&gt;2,H259&gt;4,H259&lt;16),AND(J259&gt;2,H259&gt;15)),"Complexo",""))), IF(OR(G259="CE",G259="SE"),IF(OR(AND(OR(J259=1,J259=0),H259&gt;0,H259&lt;6),AND(OR(J259=1,J259=0),H259&gt;5,H259&lt;20),AND(J259&gt;1,J259&lt;4,H259&gt;0,H259&lt;6)),"Simples",IF(OR(AND(OR(J259=1,J259=0),H259&gt;19),AND(J259&gt;1,J259&lt;4,H259&gt;5,H259&lt;20),AND(J259&gt;3,H259&gt;0,H259&lt;6)),"Médio",IF(OR(AND(J259&gt;1,J259&lt;4,H259&gt;19),AND(J259&gt;3,H259&gt;5,H259&lt;20),AND(J259&gt;3,H259&gt;19)),"Complexo",""))),""))</f>
        <v/>
      </c>
      <c r="M259" s="71" t="str">
        <f aca="false">IF(G259="ALI",IF(OR(AND(OR(J259=1,J259=0),H259&gt;0,H259&lt;20),AND(OR(J259=1,J259=0),H259&gt;19,H259&lt;51),AND(J259&gt;1,J259&lt;6,H259&gt;0,H259&lt;20)),"Simples",IF(OR(AND(OR(J259=1,J259=0),H259&gt;50),AND(J259&gt;1,J259&lt;6,H259&gt;19,H259&lt;51),AND(J259&gt;5,H259&gt;0,H259&lt;20)),"Médio",IF(OR(AND(J259&gt;1,J259&lt;6,H259&gt;50),AND(J259&gt;5,H259&gt;19,H259&lt;51),AND(J259&gt;5,H259&gt;50)),"Complexo",""))), IF(G259="AIE",IF(OR(AND(OR(J259=1, J259=0),H259&gt;0,H259&lt;20),AND(OR(J259=1, J259=0),H259&gt;19,H259&lt;51),AND(J259&gt;1,J259&lt;6,H259&gt;0,H259&lt;20)),"Simples",IF(OR(AND(OR(J259=1, J259=0),H259&gt;50),AND(J259&gt;1,J259&lt;6,H259&gt;19,H259&lt;51),AND(J259&gt;5,H259&gt;0,H259&lt;20)),"Médio",IF(OR(AND(J259&gt;1,J259&lt;6,H259&gt;50),AND(J259&gt;5,H259&gt;19,H259&lt;51),AND(J259&gt;5,H259&gt;50)),"Complexo",""))),""))</f>
        <v/>
      </c>
      <c r="N259" s="77" t="str">
        <f aca="false">IF(L259="",M259,IF(M259="",L259,""))</f>
        <v/>
      </c>
      <c r="O259" s="78" t="n">
        <f aca="false">IF(AND(OR(G259="EE",G259="CE"),N259="Simples"),3, IF(AND(OR(G259="EE",G259="CE"),N259="Médio"),4, IF(AND(OR(G259="EE",G259="CE"),N259="Complexo"),6, IF(AND(G259="SE",N259="Simples"),4, IF(AND(G259="SE",N259="Médio"),5, IF(AND(G259="SE",N259="Complexo"),7,0))))))</f>
        <v>0</v>
      </c>
      <c r="P259" s="78" t="n">
        <f aca="false">IF(AND(G259="ALI",M259="Simples"),7, IF(AND(G259="ALI",M259="Médio"),10, IF(AND(G259="ALI",M259="Complexo"),15, IF(AND(G259="AIE",M259="Simples"),5, IF(AND(G259="AIE",M259="Médio"),7, IF(AND(G259="AIE",M259="Complexo"),10,0))))))</f>
        <v>0</v>
      </c>
      <c r="Q259" s="77" t="n">
        <f aca="false">IF(B259&lt;&gt;"Manutenção em interface",IF(B259&lt;&gt;"Desenv., Manutenção e Publicação de Páginas Estáticas",(O259+P259)*C259,C259),C259)</f>
        <v>0</v>
      </c>
      <c r="R259" s="70"/>
      <c r="T259" s="80"/>
      <c r="U259" s="68"/>
      <c r="V259" s="69" t="n">
        <f aca="false">IF(U259&lt;&gt;"",VLOOKUP(U259,'Tipo Projeto'!$A$3:$B$35,2,0),0)</f>
        <v>0</v>
      </c>
      <c r="W259" s="70"/>
      <c r="X259" s="72"/>
      <c r="Y259" s="73"/>
      <c r="Z259" s="74"/>
      <c r="AA259" s="75"/>
      <c r="AB259" s="76" t="str">
        <f aca="false">IF(W259="EE",IF(OR(AND(OR(Z259=1,Z259=0),X259&gt;0,X259&lt;5),AND(OR(Z259=1,Z259=0),X259&gt;4,X259&lt;16),AND(Z259=2,X259&gt;0,X259&lt;5)),"Simples",IF(OR(AND(OR(Z259=1,Z259=0),X259&gt;15),AND(Z259=2,X259&gt;4,X259&lt;16),AND(Z259&gt;2,X259&gt;0,X259&lt;5)),"Médio",IF(OR(AND(Z259=2,X259&gt;15),AND(Z259&gt;2,X259&gt;4,X259&lt;16),AND(Z259&gt;2,X259&gt;15)),"Complexo",""))), IF(OR(W259="CE",W259="SE"),IF(OR(AND(OR(Z259=1,Z259=0),X259&gt;0,X259&lt;6),AND(OR(Z259=1,Z259=0),X259&gt;5,X259&lt;20),AND(Z259&gt;1,Z259&lt;4,X259&gt;0,X259&lt;6)),"Simples",IF(OR(AND(OR(Z259=1,Z259=0),X259&gt;19),AND(Z259&gt;1,Z259&lt;4,X259&gt;5,X259&lt;20),AND(Z259&gt;3,X259&gt;0,X259&lt;6)),"Médio",IF(OR(AND(Z259&gt;1,Z259&lt;4,X259&gt;19),AND(Z259&gt;3,X259&gt;5,X259&lt;20),AND(Z259&gt;3,X259&gt;19)),"Complexo",""))),""))</f>
        <v/>
      </c>
      <c r="AC259" s="71" t="str">
        <f aca="false">IF(W259="ALI",IF(OR(AND(OR(Z259=1,Z259=0),X259&gt;0,X259&lt;20),AND(OR(Z259=1,Z259=0),X259&gt;19,X259&lt;51),AND(Z259&gt;1,Z259&lt;6,X259&gt;0,X259&lt;20)),"Simples",IF(OR(AND(OR(Z259=1,Z259=0),X259&gt;50),AND(Z259&gt;1,Z259&lt;6,X259&gt;19,X259&lt;51),AND(Z259&gt;5,X259&gt;0,X259&lt;20)),"Médio",IF(OR(AND(Z259&gt;1,Z259&lt;6,X259&gt;50),AND(Z259&gt;5,X259&gt;19,X259&lt;51),AND(Z259&gt;5,X259&gt;50)),"Complexo",""))), IF(W259="AIE",IF(OR(AND(OR(Z259=1, Z259=0),X259&gt;0,X259&lt;20),AND(OR(Z259=1, Z259=0),X259&gt;19,X259&lt;51),AND(Z259&gt;1,Z259&lt;6,X259&gt;0,X259&lt;20)),"Simples",IF(OR(AND(OR(Z259=1, Z259=0),X259&gt;50),AND(Z259&gt;1,Z259&lt;6,X259&gt;19,X259&lt;51),AND(Z259&gt;5,X259&gt;0,X259&lt;20)),"Médio",IF(OR(AND(Z259&gt;1,Z259&lt;6,X259&gt;50),AND(Z259&gt;5,X259&gt;19,X259&lt;51),AND(Z259&gt;5,X259&gt;50)),"Complexo",""))),""))</f>
        <v/>
      </c>
      <c r="AD259" s="77" t="str">
        <f aca="false">IF(AB259="",AC259,IF(AC259="",AB259,""))</f>
        <v/>
      </c>
      <c r="AE259" s="78" t="n">
        <f aca="false">IF(AND(OR(W259="EE",W259="CE"),AD259="Simples"),3, IF(AND(OR(W259="EE",W259="CE"),AD259="Médio"),4, IF(AND(OR(W259="EE",W259="CE"),AD259="Complexo"),6, IF(AND(W259="SE",AD259="Simples"),4, IF(AND(W259="SE",AD259="Médio"),5, IF(AND(W259="SE",AD259="Complexo"),7,0))))))</f>
        <v>0</v>
      </c>
      <c r="AF259" s="78" t="n">
        <f aca="false">IF(AND(W259="ALI",AC259="Simples"),7, IF(AND(W259="ALI",AC259="Médio"),10, IF(AND(W259="ALI",AC259="Complexo"),15, IF(AND(W259="AIE",AC259="Simples"),5, IF(AND(W259="AIE",AC259="Médio"),7, IF(AND(W259="AIE",AC259="Complexo"),10,0))))))</f>
        <v>0</v>
      </c>
      <c r="AG259" s="81" t="n">
        <f aca="false">IF(T259="OK",Q259,( IF(U259&lt;&gt;"Manutenção em interface",IF(U259&lt;&gt;"Desenv., Manutenção e Publicação de Páginas Estáticas",(AE259+AF259)*V259,V259),V259)))</f>
        <v>0</v>
      </c>
      <c r="AH259" s="70"/>
      <c r="AJ259" s="70"/>
      <c r="AL259" s="70"/>
      <c r="AM259" s="70" t="str">
        <f aca="false">IF(AG259=0,"",IF(AG259=Q259,"OK","Divergente"))</f>
        <v/>
      </c>
    </row>
    <row r="260" s="79" customFormat="true" ht="14" hidden="false" customHeight="false" outlineLevel="0" collapsed="false">
      <c r="A260" s="67"/>
      <c r="B260" s="68"/>
      <c r="C260" s="69" t="n">
        <f aca="false">IF(B260&lt;&gt;"",VLOOKUP(B260,'Tipo Projeto'!$A$3:$B$35,2,0),0)</f>
        <v>0</v>
      </c>
      <c r="D260" s="70"/>
      <c r="E260" s="70"/>
      <c r="F260" s="71"/>
      <c r="G260" s="70"/>
      <c r="H260" s="72"/>
      <c r="I260" s="73"/>
      <c r="J260" s="74"/>
      <c r="K260" s="75"/>
      <c r="L260" s="76" t="str">
        <f aca="false">IF(G260="EE",IF(OR(AND(OR(J260=1,J260=0),H260&gt;0,H260&lt;5),AND(OR(J260=1,J260=0),H260&gt;4,H260&lt;16),AND(J260=2,H260&gt;0,H260&lt;5)),"Simples",IF(OR(AND(OR(J260=1,J260=0),H260&gt;15),AND(J260=2,H260&gt;4,H260&lt;16),AND(J260&gt;2,H260&gt;0,H260&lt;5)),"Médio",IF(OR(AND(J260=2,H260&gt;15),AND(J260&gt;2,H260&gt;4,H260&lt;16),AND(J260&gt;2,H260&gt;15)),"Complexo",""))), IF(OR(G260="CE",G260="SE"),IF(OR(AND(OR(J260=1,J260=0),H260&gt;0,H260&lt;6),AND(OR(J260=1,J260=0),H260&gt;5,H260&lt;20),AND(J260&gt;1,J260&lt;4,H260&gt;0,H260&lt;6)),"Simples",IF(OR(AND(OR(J260=1,J260=0),H260&gt;19),AND(J260&gt;1,J260&lt;4,H260&gt;5,H260&lt;20),AND(J260&gt;3,H260&gt;0,H260&lt;6)),"Médio",IF(OR(AND(J260&gt;1,J260&lt;4,H260&gt;19),AND(J260&gt;3,H260&gt;5,H260&lt;20),AND(J260&gt;3,H260&gt;19)),"Complexo",""))),""))</f>
        <v/>
      </c>
      <c r="M260" s="71" t="str">
        <f aca="false">IF(G260="ALI",IF(OR(AND(OR(J260=1,J260=0),H260&gt;0,H260&lt;20),AND(OR(J260=1,J260=0),H260&gt;19,H260&lt;51),AND(J260&gt;1,J260&lt;6,H260&gt;0,H260&lt;20)),"Simples",IF(OR(AND(OR(J260=1,J260=0),H260&gt;50),AND(J260&gt;1,J260&lt;6,H260&gt;19,H260&lt;51),AND(J260&gt;5,H260&gt;0,H260&lt;20)),"Médio",IF(OR(AND(J260&gt;1,J260&lt;6,H260&gt;50),AND(J260&gt;5,H260&gt;19,H260&lt;51),AND(J260&gt;5,H260&gt;50)),"Complexo",""))), IF(G260="AIE",IF(OR(AND(OR(J260=1, J260=0),H260&gt;0,H260&lt;20),AND(OR(J260=1, J260=0),H260&gt;19,H260&lt;51),AND(J260&gt;1,J260&lt;6,H260&gt;0,H260&lt;20)),"Simples",IF(OR(AND(OR(J260=1, J260=0),H260&gt;50),AND(J260&gt;1,J260&lt;6,H260&gt;19,H260&lt;51),AND(J260&gt;5,H260&gt;0,H260&lt;20)),"Médio",IF(OR(AND(J260&gt;1,J260&lt;6,H260&gt;50),AND(J260&gt;5,H260&gt;19,H260&lt;51),AND(J260&gt;5,H260&gt;50)),"Complexo",""))),""))</f>
        <v/>
      </c>
      <c r="N260" s="77" t="str">
        <f aca="false">IF(L260="",M260,IF(M260="",L260,""))</f>
        <v/>
      </c>
      <c r="O260" s="78" t="n">
        <f aca="false">IF(AND(OR(G260="EE",G260="CE"),N260="Simples"),3, IF(AND(OR(G260="EE",G260="CE"),N260="Médio"),4, IF(AND(OR(G260="EE",G260="CE"),N260="Complexo"),6, IF(AND(G260="SE",N260="Simples"),4, IF(AND(G260="SE",N260="Médio"),5, IF(AND(G260="SE",N260="Complexo"),7,0))))))</f>
        <v>0</v>
      </c>
      <c r="P260" s="78" t="n">
        <f aca="false">IF(AND(G260="ALI",M260="Simples"),7, IF(AND(G260="ALI",M260="Médio"),10, IF(AND(G260="ALI",M260="Complexo"),15, IF(AND(G260="AIE",M260="Simples"),5, IF(AND(G260="AIE",M260="Médio"),7, IF(AND(G260="AIE",M260="Complexo"),10,0))))))</f>
        <v>0</v>
      </c>
      <c r="Q260" s="77" t="n">
        <f aca="false">IF(B260&lt;&gt;"Manutenção em interface",IF(B260&lt;&gt;"Desenv., Manutenção e Publicação de Páginas Estáticas",(O260+P260)*C260,C260),C260)</f>
        <v>0</v>
      </c>
      <c r="R260" s="70"/>
      <c r="T260" s="80"/>
      <c r="U260" s="68"/>
      <c r="V260" s="69" t="n">
        <f aca="false">IF(U260&lt;&gt;"",VLOOKUP(U260,'Tipo Projeto'!$A$3:$B$35,2,0),0)</f>
        <v>0</v>
      </c>
      <c r="W260" s="70"/>
      <c r="X260" s="72"/>
      <c r="Y260" s="73"/>
      <c r="Z260" s="74"/>
      <c r="AA260" s="75"/>
      <c r="AB260" s="76" t="str">
        <f aca="false">IF(W260="EE",IF(OR(AND(OR(Z260=1,Z260=0),X260&gt;0,X260&lt;5),AND(OR(Z260=1,Z260=0),X260&gt;4,X260&lt;16),AND(Z260=2,X260&gt;0,X260&lt;5)),"Simples",IF(OR(AND(OR(Z260=1,Z260=0),X260&gt;15),AND(Z260=2,X260&gt;4,X260&lt;16),AND(Z260&gt;2,X260&gt;0,X260&lt;5)),"Médio",IF(OR(AND(Z260=2,X260&gt;15),AND(Z260&gt;2,X260&gt;4,X260&lt;16),AND(Z260&gt;2,X260&gt;15)),"Complexo",""))), IF(OR(W260="CE",W260="SE"),IF(OR(AND(OR(Z260=1,Z260=0),X260&gt;0,X260&lt;6),AND(OR(Z260=1,Z260=0),X260&gt;5,X260&lt;20),AND(Z260&gt;1,Z260&lt;4,X260&gt;0,X260&lt;6)),"Simples",IF(OR(AND(OR(Z260=1,Z260=0),X260&gt;19),AND(Z260&gt;1,Z260&lt;4,X260&gt;5,X260&lt;20),AND(Z260&gt;3,X260&gt;0,X260&lt;6)),"Médio",IF(OR(AND(Z260&gt;1,Z260&lt;4,X260&gt;19),AND(Z260&gt;3,X260&gt;5,X260&lt;20),AND(Z260&gt;3,X260&gt;19)),"Complexo",""))),""))</f>
        <v/>
      </c>
      <c r="AC260" s="71" t="str">
        <f aca="false">IF(W260="ALI",IF(OR(AND(OR(Z260=1,Z260=0),X260&gt;0,X260&lt;20),AND(OR(Z260=1,Z260=0),X260&gt;19,X260&lt;51),AND(Z260&gt;1,Z260&lt;6,X260&gt;0,X260&lt;20)),"Simples",IF(OR(AND(OR(Z260=1,Z260=0),X260&gt;50),AND(Z260&gt;1,Z260&lt;6,X260&gt;19,X260&lt;51),AND(Z260&gt;5,X260&gt;0,X260&lt;20)),"Médio",IF(OR(AND(Z260&gt;1,Z260&lt;6,X260&gt;50),AND(Z260&gt;5,X260&gt;19,X260&lt;51),AND(Z260&gt;5,X260&gt;50)),"Complexo",""))), IF(W260="AIE",IF(OR(AND(OR(Z260=1, Z260=0),X260&gt;0,X260&lt;20),AND(OR(Z260=1, Z260=0),X260&gt;19,X260&lt;51),AND(Z260&gt;1,Z260&lt;6,X260&gt;0,X260&lt;20)),"Simples",IF(OR(AND(OR(Z260=1, Z260=0),X260&gt;50),AND(Z260&gt;1,Z260&lt;6,X260&gt;19,X260&lt;51),AND(Z260&gt;5,X260&gt;0,X260&lt;20)),"Médio",IF(OR(AND(Z260&gt;1,Z260&lt;6,X260&gt;50),AND(Z260&gt;5,X260&gt;19,X260&lt;51),AND(Z260&gt;5,X260&gt;50)),"Complexo",""))),""))</f>
        <v/>
      </c>
      <c r="AD260" s="77" t="str">
        <f aca="false">IF(AB260="",AC260,IF(AC260="",AB260,""))</f>
        <v/>
      </c>
      <c r="AE260" s="78" t="n">
        <f aca="false">IF(AND(OR(W260="EE",W260="CE"),AD260="Simples"),3, IF(AND(OR(W260="EE",W260="CE"),AD260="Médio"),4, IF(AND(OR(W260="EE",W260="CE"),AD260="Complexo"),6, IF(AND(W260="SE",AD260="Simples"),4, IF(AND(W260="SE",AD260="Médio"),5, IF(AND(W260="SE",AD260="Complexo"),7,0))))))</f>
        <v>0</v>
      </c>
      <c r="AF260" s="78" t="n">
        <f aca="false">IF(AND(W260="ALI",AC260="Simples"),7, IF(AND(W260="ALI",AC260="Médio"),10, IF(AND(W260="ALI",AC260="Complexo"),15, IF(AND(W260="AIE",AC260="Simples"),5, IF(AND(W260="AIE",AC260="Médio"),7, IF(AND(W260="AIE",AC260="Complexo"),10,0))))))</f>
        <v>0</v>
      </c>
      <c r="AG260" s="81" t="n">
        <f aca="false">IF(T260="OK",Q260,( IF(U260&lt;&gt;"Manutenção em interface",IF(U260&lt;&gt;"Desenv., Manutenção e Publicação de Páginas Estáticas",(AE260+AF260)*V260,V260),V260)))</f>
        <v>0</v>
      </c>
      <c r="AH260" s="70"/>
      <c r="AJ260" s="70"/>
      <c r="AL260" s="70"/>
      <c r="AM260" s="70" t="str">
        <f aca="false">IF(AG260=0,"",IF(AG260=Q260,"OK","Divergente"))</f>
        <v/>
      </c>
    </row>
    <row r="261" s="79" customFormat="true" ht="14" hidden="false" customHeight="false" outlineLevel="0" collapsed="false">
      <c r="A261" s="67"/>
      <c r="B261" s="68"/>
      <c r="C261" s="69" t="n">
        <f aca="false">IF(B261&lt;&gt;"",VLOOKUP(B261,'Tipo Projeto'!$A$3:$B$35,2,0),0)</f>
        <v>0</v>
      </c>
      <c r="D261" s="70"/>
      <c r="E261" s="70"/>
      <c r="F261" s="71"/>
      <c r="G261" s="70"/>
      <c r="H261" s="72"/>
      <c r="I261" s="73"/>
      <c r="J261" s="74"/>
      <c r="K261" s="75"/>
      <c r="L261" s="76" t="str">
        <f aca="false">IF(G261="EE",IF(OR(AND(OR(J261=1,J261=0),H261&gt;0,H261&lt;5),AND(OR(J261=1,J261=0),H261&gt;4,H261&lt;16),AND(J261=2,H261&gt;0,H261&lt;5)),"Simples",IF(OR(AND(OR(J261=1,J261=0),H261&gt;15),AND(J261=2,H261&gt;4,H261&lt;16),AND(J261&gt;2,H261&gt;0,H261&lt;5)),"Médio",IF(OR(AND(J261=2,H261&gt;15),AND(J261&gt;2,H261&gt;4,H261&lt;16),AND(J261&gt;2,H261&gt;15)),"Complexo",""))), IF(OR(G261="CE",G261="SE"),IF(OR(AND(OR(J261=1,J261=0),H261&gt;0,H261&lt;6),AND(OR(J261=1,J261=0),H261&gt;5,H261&lt;20),AND(J261&gt;1,J261&lt;4,H261&gt;0,H261&lt;6)),"Simples",IF(OR(AND(OR(J261=1,J261=0),H261&gt;19),AND(J261&gt;1,J261&lt;4,H261&gt;5,H261&lt;20),AND(J261&gt;3,H261&gt;0,H261&lt;6)),"Médio",IF(OR(AND(J261&gt;1,J261&lt;4,H261&gt;19),AND(J261&gt;3,H261&gt;5,H261&lt;20),AND(J261&gt;3,H261&gt;19)),"Complexo",""))),""))</f>
        <v/>
      </c>
      <c r="M261" s="71" t="str">
        <f aca="false">IF(G261="ALI",IF(OR(AND(OR(J261=1,J261=0),H261&gt;0,H261&lt;20),AND(OR(J261=1,J261=0),H261&gt;19,H261&lt;51),AND(J261&gt;1,J261&lt;6,H261&gt;0,H261&lt;20)),"Simples",IF(OR(AND(OR(J261=1,J261=0),H261&gt;50),AND(J261&gt;1,J261&lt;6,H261&gt;19,H261&lt;51),AND(J261&gt;5,H261&gt;0,H261&lt;20)),"Médio",IF(OR(AND(J261&gt;1,J261&lt;6,H261&gt;50),AND(J261&gt;5,H261&gt;19,H261&lt;51),AND(J261&gt;5,H261&gt;50)),"Complexo",""))), IF(G261="AIE",IF(OR(AND(OR(J261=1, J261=0),H261&gt;0,H261&lt;20),AND(OR(J261=1, J261=0),H261&gt;19,H261&lt;51),AND(J261&gt;1,J261&lt;6,H261&gt;0,H261&lt;20)),"Simples",IF(OR(AND(OR(J261=1, J261=0),H261&gt;50),AND(J261&gt;1,J261&lt;6,H261&gt;19,H261&lt;51),AND(J261&gt;5,H261&gt;0,H261&lt;20)),"Médio",IF(OR(AND(J261&gt;1,J261&lt;6,H261&gt;50),AND(J261&gt;5,H261&gt;19,H261&lt;51),AND(J261&gt;5,H261&gt;50)),"Complexo",""))),""))</f>
        <v/>
      </c>
      <c r="N261" s="77" t="str">
        <f aca="false">IF(L261="",M261,IF(M261="",L261,""))</f>
        <v/>
      </c>
      <c r="O261" s="78" t="n">
        <f aca="false">IF(AND(OR(G261="EE",G261="CE"),N261="Simples"),3, IF(AND(OR(G261="EE",G261="CE"),N261="Médio"),4, IF(AND(OR(G261="EE",G261="CE"),N261="Complexo"),6, IF(AND(G261="SE",N261="Simples"),4, IF(AND(G261="SE",N261="Médio"),5, IF(AND(G261="SE",N261="Complexo"),7,0))))))</f>
        <v>0</v>
      </c>
      <c r="P261" s="78" t="n">
        <f aca="false">IF(AND(G261="ALI",M261="Simples"),7, IF(AND(G261="ALI",M261="Médio"),10, IF(AND(G261="ALI",M261="Complexo"),15, IF(AND(G261="AIE",M261="Simples"),5, IF(AND(G261="AIE",M261="Médio"),7, IF(AND(G261="AIE",M261="Complexo"),10,0))))))</f>
        <v>0</v>
      </c>
      <c r="Q261" s="77" t="n">
        <f aca="false">IF(B261&lt;&gt;"Manutenção em interface",IF(B261&lt;&gt;"Desenv., Manutenção e Publicação de Páginas Estáticas",(O261+P261)*C261,C261),C261)</f>
        <v>0</v>
      </c>
      <c r="R261" s="70"/>
      <c r="T261" s="80"/>
      <c r="U261" s="68"/>
      <c r="V261" s="69" t="n">
        <f aca="false">IF(U261&lt;&gt;"",VLOOKUP(U261,'Tipo Projeto'!$A$3:$B$35,2,0),0)</f>
        <v>0</v>
      </c>
      <c r="W261" s="70"/>
      <c r="X261" s="72"/>
      <c r="Y261" s="73"/>
      <c r="Z261" s="74"/>
      <c r="AA261" s="75"/>
      <c r="AB261" s="76" t="str">
        <f aca="false">IF(W261="EE",IF(OR(AND(OR(Z261=1,Z261=0),X261&gt;0,X261&lt;5),AND(OR(Z261=1,Z261=0),X261&gt;4,X261&lt;16),AND(Z261=2,X261&gt;0,X261&lt;5)),"Simples",IF(OR(AND(OR(Z261=1,Z261=0),X261&gt;15),AND(Z261=2,X261&gt;4,X261&lt;16),AND(Z261&gt;2,X261&gt;0,X261&lt;5)),"Médio",IF(OR(AND(Z261=2,X261&gt;15),AND(Z261&gt;2,X261&gt;4,X261&lt;16),AND(Z261&gt;2,X261&gt;15)),"Complexo",""))), IF(OR(W261="CE",W261="SE"),IF(OR(AND(OR(Z261=1,Z261=0),X261&gt;0,X261&lt;6),AND(OR(Z261=1,Z261=0),X261&gt;5,X261&lt;20),AND(Z261&gt;1,Z261&lt;4,X261&gt;0,X261&lt;6)),"Simples",IF(OR(AND(OR(Z261=1,Z261=0),X261&gt;19),AND(Z261&gt;1,Z261&lt;4,X261&gt;5,X261&lt;20),AND(Z261&gt;3,X261&gt;0,X261&lt;6)),"Médio",IF(OR(AND(Z261&gt;1,Z261&lt;4,X261&gt;19),AND(Z261&gt;3,X261&gt;5,X261&lt;20),AND(Z261&gt;3,X261&gt;19)),"Complexo",""))),""))</f>
        <v/>
      </c>
      <c r="AC261" s="71" t="str">
        <f aca="false">IF(W261="ALI",IF(OR(AND(OR(Z261=1,Z261=0),X261&gt;0,X261&lt;20),AND(OR(Z261=1,Z261=0),X261&gt;19,X261&lt;51),AND(Z261&gt;1,Z261&lt;6,X261&gt;0,X261&lt;20)),"Simples",IF(OR(AND(OR(Z261=1,Z261=0),X261&gt;50),AND(Z261&gt;1,Z261&lt;6,X261&gt;19,X261&lt;51),AND(Z261&gt;5,X261&gt;0,X261&lt;20)),"Médio",IF(OR(AND(Z261&gt;1,Z261&lt;6,X261&gt;50),AND(Z261&gt;5,X261&gt;19,X261&lt;51),AND(Z261&gt;5,X261&gt;50)),"Complexo",""))), IF(W261="AIE",IF(OR(AND(OR(Z261=1, Z261=0),X261&gt;0,X261&lt;20),AND(OR(Z261=1, Z261=0),X261&gt;19,X261&lt;51),AND(Z261&gt;1,Z261&lt;6,X261&gt;0,X261&lt;20)),"Simples",IF(OR(AND(OR(Z261=1, Z261=0),X261&gt;50),AND(Z261&gt;1,Z261&lt;6,X261&gt;19,X261&lt;51),AND(Z261&gt;5,X261&gt;0,X261&lt;20)),"Médio",IF(OR(AND(Z261&gt;1,Z261&lt;6,X261&gt;50),AND(Z261&gt;5,X261&gt;19,X261&lt;51),AND(Z261&gt;5,X261&gt;50)),"Complexo",""))),""))</f>
        <v/>
      </c>
      <c r="AD261" s="77" t="str">
        <f aca="false">IF(AB261="",AC261,IF(AC261="",AB261,""))</f>
        <v/>
      </c>
      <c r="AE261" s="78" t="n">
        <f aca="false">IF(AND(OR(W261="EE",W261="CE"),AD261="Simples"),3, IF(AND(OR(W261="EE",W261="CE"),AD261="Médio"),4, IF(AND(OR(W261="EE",W261="CE"),AD261="Complexo"),6, IF(AND(W261="SE",AD261="Simples"),4, IF(AND(W261="SE",AD261="Médio"),5, IF(AND(W261="SE",AD261="Complexo"),7,0))))))</f>
        <v>0</v>
      </c>
      <c r="AF261" s="78" t="n">
        <f aca="false">IF(AND(W261="ALI",AC261="Simples"),7, IF(AND(W261="ALI",AC261="Médio"),10, IF(AND(W261="ALI",AC261="Complexo"),15, IF(AND(W261="AIE",AC261="Simples"),5, IF(AND(W261="AIE",AC261="Médio"),7, IF(AND(W261="AIE",AC261="Complexo"),10,0))))))</f>
        <v>0</v>
      </c>
      <c r="AG261" s="81" t="n">
        <f aca="false">IF(T261="OK",Q261,( IF(U261&lt;&gt;"Manutenção em interface",IF(U261&lt;&gt;"Desenv., Manutenção e Publicação de Páginas Estáticas",(AE261+AF261)*V261,V261),V261)))</f>
        <v>0</v>
      </c>
      <c r="AH261" s="70"/>
      <c r="AJ261" s="70"/>
      <c r="AL261" s="70"/>
      <c r="AM261" s="70" t="str">
        <f aca="false">IF(AG261=0,"",IF(AG261=Q261,"OK","Divergente"))</f>
        <v/>
      </c>
    </row>
    <row r="262" s="79" customFormat="true" ht="14" hidden="false" customHeight="false" outlineLevel="0" collapsed="false">
      <c r="A262" s="67"/>
      <c r="B262" s="68"/>
      <c r="C262" s="69" t="n">
        <f aca="false">IF(B262&lt;&gt;"",VLOOKUP(B262,'Tipo Projeto'!$A$3:$B$35,2,0),0)</f>
        <v>0</v>
      </c>
      <c r="D262" s="70"/>
      <c r="E262" s="70"/>
      <c r="F262" s="71"/>
      <c r="G262" s="70"/>
      <c r="H262" s="72"/>
      <c r="I262" s="73"/>
      <c r="J262" s="74"/>
      <c r="K262" s="75"/>
      <c r="L262" s="76" t="str">
        <f aca="false">IF(G262="EE",IF(OR(AND(OR(J262=1,J262=0),H262&gt;0,H262&lt;5),AND(OR(J262=1,J262=0),H262&gt;4,H262&lt;16),AND(J262=2,H262&gt;0,H262&lt;5)),"Simples",IF(OR(AND(OR(J262=1,J262=0),H262&gt;15),AND(J262=2,H262&gt;4,H262&lt;16),AND(J262&gt;2,H262&gt;0,H262&lt;5)),"Médio",IF(OR(AND(J262=2,H262&gt;15),AND(J262&gt;2,H262&gt;4,H262&lt;16),AND(J262&gt;2,H262&gt;15)),"Complexo",""))), IF(OR(G262="CE",G262="SE"),IF(OR(AND(OR(J262=1,J262=0),H262&gt;0,H262&lt;6),AND(OR(J262=1,J262=0),H262&gt;5,H262&lt;20),AND(J262&gt;1,J262&lt;4,H262&gt;0,H262&lt;6)),"Simples",IF(OR(AND(OR(J262=1,J262=0),H262&gt;19),AND(J262&gt;1,J262&lt;4,H262&gt;5,H262&lt;20),AND(J262&gt;3,H262&gt;0,H262&lt;6)),"Médio",IF(OR(AND(J262&gt;1,J262&lt;4,H262&gt;19),AND(J262&gt;3,H262&gt;5,H262&lt;20),AND(J262&gt;3,H262&gt;19)),"Complexo",""))),""))</f>
        <v/>
      </c>
      <c r="M262" s="71" t="str">
        <f aca="false">IF(G262="ALI",IF(OR(AND(OR(J262=1,J262=0),H262&gt;0,H262&lt;20),AND(OR(J262=1,J262=0),H262&gt;19,H262&lt;51),AND(J262&gt;1,J262&lt;6,H262&gt;0,H262&lt;20)),"Simples",IF(OR(AND(OR(J262=1,J262=0),H262&gt;50),AND(J262&gt;1,J262&lt;6,H262&gt;19,H262&lt;51),AND(J262&gt;5,H262&gt;0,H262&lt;20)),"Médio",IF(OR(AND(J262&gt;1,J262&lt;6,H262&gt;50),AND(J262&gt;5,H262&gt;19,H262&lt;51),AND(J262&gt;5,H262&gt;50)),"Complexo",""))), IF(G262="AIE",IF(OR(AND(OR(J262=1, J262=0),H262&gt;0,H262&lt;20),AND(OR(J262=1, J262=0),H262&gt;19,H262&lt;51),AND(J262&gt;1,J262&lt;6,H262&gt;0,H262&lt;20)),"Simples",IF(OR(AND(OR(J262=1, J262=0),H262&gt;50),AND(J262&gt;1,J262&lt;6,H262&gt;19,H262&lt;51),AND(J262&gt;5,H262&gt;0,H262&lt;20)),"Médio",IF(OR(AND(J262&gt;1,J262&lt;6,H262&gt;50),AND(J262&gt;5,H262&gt;19,H262&lt;51),AND(J262&gt;5,H262&gt;50)),"Complexo",""))),""))</f>
        <v/>
      </c>
      <c r="N262" s="77" t="str">
        <f aca="false">IF(L262="",M262,IF(M262="",L262,""))</f>
        <v/>
      </c>
      <c r="O262" s="78" t="n">
        <f aca="false">IF(AND(OR(G262="EE",G262="CE"),N262="Simples"),3, IF(AND(OR(G262="EE",G262="CE"),N262="Médio"),4, IF(AND(OR(G262="EE",G262="CE"),N262="Complexo"),6, IF(AND(G262="SE",N262="Simples"),4, IF(AND(G262="SE",N262="Médio"),5, IF(AND(G262="SE",N262="Complexo"),7,0))))))</f>
        <v>0</v>
      </c>
      <c r="P262" s="78" t="n">
        <f aca="false">IF(AND(G262="ALI",M262="Simples"),7, IF(AND(G262="ALI",M262="Médio"),10, IF(AND(G262="ALI",M262="Complexo"),15, IF(AND(G262="AIE",M262="Simples"),5, IF(AND(G262="AIE",M262="Médio"),7, IF(AND(G262="AIE",M262="Complexo"),10,0))))))</f>
        <v>0</v>
      </c>
      <c r="Q262" s="77" t="n">
        <f aca="false">IF(B262&lt;&gt;"Manutenção em interface",IF(B262&lt;&gt;"Desenv., Manutenção e Publicação de Páginas Estáticas",(O262+P262)*C262,C262),C262)</f>
        <v>0</v>
      </c>
      <c r="R262" s="70"/>
      <c r="T262" s="80"/>
      <c r="U262" s="68"/>
      <c r="V262" s="69" t="n">
        <f aca="false">IF(U262&lt;&gt;"",VLOOKUP(U262,'Tipo Projeto'!$A$3:$B$35,2,0),0)</f>
        <v>0</v>
      </c>
      <c r="W262" s="70"/>
      <c r="X262" s="72"/>
      <c r="Y262" s="73"/>
      <c r="Z262" s="74"/>
      <c r="AA262" s="75"/>
      <c r="AB262" s="76" t="str">
        <f aca="false">IF(W262="EE",IF(OR(AND(OR(Z262=1,Z262=0),X262&gt;0,X262&lt;5),AND(OR(Z262=1,Z262=0),X262&gt;4,X262&lt;16),AND(Z262=2,X262&gt;0,X262&lt;5)),"Simples",IF(OR(AND(OR(Z262=1,Z262=0),X262&gt;15),AND(Z262=2,X262&gt;4,X262&lt;16),AND(Z262&gt;2,X262&gt;0,X262&lt;5)),"Médio",IF(OR(AND(Z262=2,X262&gt;15),AND(Z262&gt;2,X262&gt;4,X262&lt;16),AND(Z262&gt;2,X262&gt;15)),"Complexo",""))), IF(OR(W262="CE",W262="SE"),IF(OR(AND(OR(Z262=1,Z262=0),X262&gt;0,X262&lt;6),AND(OR(Z262=1,Z262=0),X262&gt;5,X262&lt;20),AND(Z262&gt;1,Z262&lt;4,X262&gt;0,X262&lt;6)),"Simples",IF(OR(AND(OR(Z262=1,Z262=0),X262&gt;19),AND(Z262&gt;1,Z262&lt;4,X262&gt;5,X262&lt;20),AND(Z262&gt;3,X262&gt;0,X262&lt;6)),"Médio",IF(OR(AND(Z262&gt;1,Z262&lt;4,X262&gt;19),AND(Z262&gt;3,X262&gt;5,X262&lt;20),AND(Z262&gt;3,X262&gt;19)),"Complexo",""))),""))</f>
        <v/>
      </c>
      <c r="AC262" s="71" t="str">
        <f aca="false">IF(W262="ALI",IF(OR(AND(OR(Z262=1,Z262=0),X262&gt;0,X262&lt;20),AND(OR(Z262=1,Z262=0),X262&gt;19,X262&lt;51),AND(Z262&gt;1,Z262&lt;6,X262&gt;0,X262&lt;20)),"Simples",IF(OR(AND(OR(Z262=1,Z262=0),X262&gt;50),AND(Z262&gt;1,Z262&lt;6,X262&gt;19,X262&lt;51),AND(Z262&gt;5,X262&gt;0,X262&lt;20)),"Médio",IF(OR(AND(Z262&gt;1,Z262&lt;6,X262&gt;50),AND(Z262&gt;5,X262&gt;19,X262&lt;51),AND(Z262&gt;5,X262&gt;50)),"Complexo",""))), IF(W262="AIE",IF(OR(AND(OR(Z262=1, Z262=0),X262&gt;0,X262&lt;20),AND(OR(Z262=1, Z262=0),X262&gt;19,X262&lt;51),AND(Z262&gt;1,Z262&lt;6,X262&gt;0,X262&lt;20)),"Simples",IF(OR(AND(OR(Z262=1, Z262=0),X262&gt;50),AND(Z262&gt;1,Z262&lt;6,X262&gt;19,X262&lt;51),AND(Z262&gt;5,X262&gt;0,X262&lt;20)),"Médio",IF(OR(AND(Z262&gt;1,Z262&lt;6,X262&gt;50),AND(Z262&gt;5,X262&gt;19,X262&lt;51),AND(Z262&gt;5,X262&gt;50)),"Complexo",""))),""))</f>
        <v/>
      </c>
      <c r="AD262" s="77" t="str">
        <f aca="false">IF(AB262="",AC262,IF(AC262="",AB262,""))</f>
        <v/>
      </c>
      <c r="AE262" s="78" t="n">
        <f aca="false">IF(AND(OR(W262="EE",W262="CE"),AD262="Simples"),3, IF(AND(OR(W262="EE",W262="CE"),AD262="Médio"),4, IF(AND(OR(W262="EE",W262="CE"),AD262="Complexo"),6, IF(AND(W262="SE",AD262="Simples"),4, IF(AND(W262="SE",AD262="Médio"),5, IF(AND(W262="SE",AD262="Complexo"),7,0))))))</f>
        <v>0</v>
      </c>
      <c r="AF262" s="78" t="n">
        <f aca="false">IF(AND(W262="ALI",AC262="Simples"),7, IF(AND(W262="ALI",AC262="Médio"),10, IF(AND(W262="ALI",AC262="Complexo"),15, IF(AND(W262="AIE",AC262="Simples"),5, IF(AND(W262="AIE",AC262="Médio"),7, IF(AND(W262="AIE",AC262="Complexo"),10,0))))))</f>
        <v>0</v>
      </c>
      <c r="AG262" s="81" t="n">
        <f aca="false">IF(T262="OK",Q262,( IF(U262&lt;&gt;"Manutenção em interface",IF(U262&lt;&gt;"Desenv., Manutenção e Publicação de Páginas Estáticas",(AE262+AF262)*V262,V262),V262)))</f>
        <v>0</v>
      </c>
      <c r="AH262" s="70"/>
      <c r="AJ262" s="70"/>
      <c r="AL262" s="70"/>
      <c r="AM262" s="70" t="str">
        <f aca="false">IF(AG262=0,"",IF(AG262=Q262,"OK","Divergente"))</f>
        <v/>
      </c>
    </row>
    <row r="263" s="79" customFormat="true" ht="14" hidden="false" customHeight="false" outlineLevel="0" collapsed="false">
      <c r="A263" s="67"/>
      <c r="B263" s="68"/>
      <c r="C263" s="69" t="n">
        <f aca="false">IF(B263&lt;&gt;"",VLOOKUP(B263,'Tipo Projeto'!$A$3:$B$35,2,0),0)</f>
        <v>0</v>
      </c>
      <c r="D263" s="70"/>
      <c r="E263" s="70"/>
      <c r="F263" s="71"/>
      <c r="G263" s="70"/>
      <c r="H263" s="72"/>
      <c r="I263" s="73"/>
      <c r="J263" s="74"/>
      <c r="K263" s="75"/>
      <c r="L263" s="76" t="str">
        <f aca="false">IF(G263="EE",IF(OR(AND(OR(J263=1,J263=0),H263&gt;0,H263&lt;5),AND(OR(J263=1,J263=0),H263&gt;4,H263&lt;16),AND(J263=2,H263&gt;0,H263&lt;5)),"Simples",IF(OR(AND(OR(J263=1,J263=0),H263&gt;15),AND(J263=2,H263&gt;4,H263&lt;16),AND(J263&gt;2,H263&gt;0,H263&lt;5)),"Médio",IF(OR(AND(J263=2,H263&gt;15),AND(J263&gt;2,H263&gt;4,H263&lt;16),AND(J263&gt;2,H263&gt;15)),"Complexo",""))), IF(OR(G263="CE",G263="SE"),IF(OR(AND(OR(J263=1,J263=0),H263&gt;0,H263&lt;6),AND(OR(J263=1,J263=0),H263&gt;5,H263&lt;20),AND(J263&gt;1,J263&lt;4,H263&gt;0,H263&lt;6)),"Simples",IF(OR(AND(OR(J263=1,J263=0),H263&gt;19),AND(J263&gt;1,J263&lt;4,H263&gt;5,H263&lt;20),AND(J263&gt;3,H263&gt;0,H263&lt;6)),"Médio",IF(OR(AND(J263&gt;1,J263&lt;4,H263&gt;19),AND(J263&gt;3,H263&gt;5,H263&lt;20),AND(J263&gt;3,H263&gt;19)),"Complexo",""))),""))</f>
        <v/>
      </c>
      <c r="M263" s="71" t="str">
        <f aca="false">IF(G263="ALI",IF(OR(AND(OR(J263=1,J263=0),H263&gt;0,H263&lt;20),AND(OR(J263=1,J263=0),H263&gt;19,H263&lt;51),AND(J263&gt;1,J263&lt;6,H263&gt;0,H263&lt;20)),"Simples",IF(OR(AND(OR(J263=1,J263=0),H263&gt;50),AND(J263&gt;1,J263&lt;6,H263&gt;19,H263&lt;51),AND(J263&gt;5,H263&gt;0,H263&lt;20)),"Médio",IF(OR(AND(J263&gt;1,J263&lt;6,H263&gt;50),AND(J263&gt;5,H263&gt;19,H263&lt;51),AND(J263&gt;5,H263&gt;50)),"Complexo",""))), IF(G263="AIE",IF(OR(AND(OR(J263=1, J263=0),H263&gt;0,H263&lt;20),AND(OR(J263=1, J263=0),H263&gt;19,H263&lt;51),AND(J263&gt;1,J263&lt;6,H263&gt;0,H263&lt;20)),"Simples",IF(OR(AND(OR(J263=1, J263=0),H263&gt;50),AND(J263&gt;1,J263&lt;6,H263&gt;19,H263&lt;51),AND(J263&gt;5,H263&gt;0,H263&lt;20)),"Médio",IF(OR(AND(J263&gt;1,J263&lt;6,H263&gt;50),AND(J263&gt;5,H263&gt;19,H263&lt;51),AND(J263&gt;5,H263&gt;50)),"Complexo",""))),""))</f>
        <v/>
      </c>
      <c r="N263" s="77" t="str">
        <f aca="false">IF(L263="",M263,IF(M263="",L263,""))</f>
        <v/>
      </c>
      <c r="O263" s="78" t="n">
        <f aca="false">IF(AND(OR(G263="EE",G263="CE"),N263="Simples"),3, IF(AND(OR(G263="EE",G263="CE"),N263="Médio"),4, IF(AND(OR(G263="EE",G263="CE"),N263="Complexo"),6, IF(AND(G263="SE",N263="Simples"),4, IF(AND(G263="SE",N263="Médio"),5, IF(AND(G263="SE",N263="Complexo"),7,0))))))</f>
        <v>0</v>
      </c>
      <c r="P263" s="78" t="n">
        <f aca="false">IF(AND(G263="ALI",M263="Simples"),7, IF(AND(G263="ALI",M263="Médio"),10, IF(AND(G263="ALI",M263="Complexo"),15, IF(AND(G263="AIE",M263="Simples"),5, IF(AND(G263="AIE",M263="Médio"),7, IF(AND(G263="AIE",M263="Complexo"),10,0))))))</f>
        <v>0</v>
      </c>
      <c r="Q263" s="77" t="n">
        <f aca="false">IF(B263&lt;&gt;"Manutenção em interface",IF(B263&lt;&gt;"Desenv., Manutenção e Publicação de Páginas Estáticas",(O263+P263)*C263,C263),C263)</f>
        <v>0</v>
      </c>
      <c r="R263" s="70"/>
      <c r="T263" s="80"/>
      <c r="U263" s="68"/>
      <c r="V263" s="69" t="n">
        <f aca="false">IF(U263&lt;&gt;"",VLOOKUP(U263,'Tipo Projeto'!$A$3:$B$35,2,0),0)</f>
        <v>0</v>
      </c>
      <c r="W263" s="70"/>
      <c r="X263" s="72"/>
      <c r="Y263" s="73"/>
      <c r="Z263" s="74"/>
      <c r="AA263" s="75"/>
      <c r="AB263" s="76" t="str">
        <f aca="false">IF(W263="EE",IF(OR(AND(OR(Z263=1,Z263=0),X263&gt;0,X263&lt;5),AND(OR(Z263=1,Z263=0),X263&gt;4,X263&lt;16),AND(Z263=2,X263&gt;0,X263&lt;5)),"Simples",IF(OR(AND(OR(Z263=1,Z263=0),X263&gt;15),AND(Z263=2,X263&gt;4,X263&lt;16),AND(Z263&gt;2,X263&gt;0,X263&lt;5)),"Médio",IF(OR(AND(Z263=2,X263&gt;15),AND(Z263&gt;2,X263&gt;4,X263&lt;16),AND(Z263&gt;2,X263&gt;15)),"Complexo",""))), IF(OR(W263="CE",W263="SE"),IF(OR(AND(OR(Z263=1,Z263=0),X263&gt;0,X263&lt;6),AND(OR(Z263=1,Z263=0),X263&gt;5,X263&lt;20),AND(Z263&gt;1,Z263&lt;4,X263&gt;0,X263&lt;6)),"Simples",IF(OR(AND(OR(Z263=1,Z263=0),X263&gt;19),AND(Z263&gt;1,Z263&lt;4,X263&gt;5,X263&lt;20),AND(Z263&gt;3,X263&gt;0,X263&lt;6)),"Médio",IF(OR(AND(Z263&gt;1,Z263&lt;4,X263&gt;19),AND(Z263&gt;3,X263&gt;5,X263&lt;20),AND(Z263&gt;3,X263&gt;19)),"Complexo",""))),""))</f>
        <v/>
      </c>
      <c r="AC263" s="71" t="str">
        <f aca="false">IF(W263="ALI",IF(OR(AND(OR(Z263=1,Z263=0),X263&gt;0,X263&lt;20),AND(OR(Z263=1,Z263=0),X263&gt;19,X263&lt;51),AND(Z263&gt;1,Z263&lt;6,X263&gt;0,X263&lt;20)),"Simples",IF(OR(AND(OR(Z263=1,Z263=0),X263&gt;50),AND(Z263&gt;1,Z263&lt;6,X263&gt;19,X263&lt;51),AND(Z263&gt;5,X263&gt;0,X263&lt;20)),"Médio",IF(OR(AND(Z263&gt;1,Z263&lt;6,X263&gt;50),AND(Z263&gt;5,X263&gt;19,X263&lt;51),AND(Z263&gt;5,X263&gt;50)),"Complexo",""))), IF(W263="AIE",IF(OR(AND(OR(Z263=1, Z263=0),X263&gt;0,X263&lt;20),AND(OR(Z263=1, Z263=0),X263&gt;19,X263&lt;51),AND(Z263&gt;1,Z263&lt;6,X263&gt;0,X263&lt;20)),"Simples",IF(OR(AND(OR(Z263=1, Z263=0),X263&gt;50),AND(Z263&gt;1,Z263&lt;6,X263&gt;19,X263&lt;51),AND(Z263&gt;5,X263&gt;0,X263&lt;20)),"Médio",IF(OR(AND(Z263&gt;1,Z263&lt;6,X263&gt;50),AND(Z263&gt;5,X263&gt;19,X263&lt;51),AND(Z263&gt;5,X263&gt;50)),"Complexo",""))),""))</f>
        <v/>
      </c>
      <c r="AD263" s="77" t="str">
        <f aca="false">IF(AB263="",AC263,IF(AC263="",AB263,""))</f>
        <v/>
      </c>
      <c r="AE263" s="78" t="n">
        <f aca="false">IF(AND(OR(W263="EE",W263="CE"),AD263="Simples"),3, IF(AND(OR(W263="EE",W263="CE"),AD263="Médio"),4, IF(AND(OR(W263="EE",W263="CE"),AD263="Complexo"),6, IF(AND(W263="SE",AD263="Simples"),4, IF(AND(W263="SE",AD263="Médio"),5, IF(AND(W263="SE",AD263="Complexo"),7,0))))))</f>
        <v>0</v>
      </c>
      <c r="AF263" s="78" t="n">
        <f aca="false">IF(AND(W263="ALI",AC263="Simples"),7, IF(AND(W263="ALI",AC263="Médio"),10, IF(AND(W263="ALI",AC263="Complexo"),15, IF(AND(W263="AIE",AC263="Simples"),5, IF(AND(W263="AIE",AC263="Médio"),7, IF(AND(W263="AIE",AC263="Complexo"),10,0))))))</f>
        <v>0</v>
      </c>
      <c r="AG263" s="81" t="n">
        <f aca="false">IF(T263="OK",Q263,( IF(U263&lt;&gt;"Manutenção em interface",IF(U263&lt;&gt;"Desenv., Manutenção e Publicação de Páginas Estáticas",(AE263+AF263)*V263,V263),V263)))</f>
        <v>0</v>
      </c>
      <c r="AH263" s="70"/>
      <c r="AJ263" s="70"/>
      <c r="AL263" s="70"/>
      <c r="AM263" s="70" t="str">
        <f aca="false">IF(AG263=0,"",IF(AG263=Q263,"OK","Divergente"))</f>
        <v/>
      </c>
    </row>
    <row r="264" s="79" customFormat="true" ht="14" hidden="false" customHeight="false" outlineLevel="0" collapsed="false">
      <c r="A264" s="67"/>
      <c r="B264" s="68"/>
      <c r="C264" s="69" t="n">
        <f aca="false">IF(B264&lt;&gt;"",VLOOKUP(B264,'Tipo Projeto'!$A$3:$B$35,2,0),0)</f>
        <v>0</v>
      </c>
      <c r="D264" s="70"/>
      <c r="E264" s="70"/>
      <c r="F264" s="71"/>
      <c r="G264" s="70"/>
      <c r="H264" s="72"/>
      <c r="I264" s="73"/>
      <c r="J264" s="74"/>
      <c r="K264" s="75"/>
      <c r="L264" s="76" t="str">
        <f aca="false">IF(G264="EE",IF(OR(AND(OR(J264=1,J264=0),H264&gt;0,H264&lt;5),AND(OR(J264=1,J264=0),H264&gt;4,H264&lt;16),AND(J264=2,H264&gt;0,H264&lt;5)),"Simples",IF(OR(AND(OR(J264=1,J264=0),H264&gt;15),AND(J264=2,H264&gt;4,H264&lt;16),AND(J264&gt;2,H264&gt;0,H264&lt;5)),"Médio",IF(OR(AND(J264=2,H264&gt;15),AND(J264&gt;2,H264&gt;4,H264&lt;16),AND(J264&gt;2,H264&gt;15)),"Complexo",""))), IF(OR(G264="CE",G264="SE"),IF(OR(AND(OR(J264=1,J264=0),H264&gt;0,H264&lt;6),AND(OR(J264=1,J264=0),H264&gt;5,H264&lt;20),AND(J264&gt;1,J264&lt;4,H264&gt;0,H264&lt;6)),"Simples",IF(OR(AND(OR(J264=1,J264=0),H264&gt;19),AND(J264&gt;1,J264&lt;4,H264&gt;5,H264&lt;20),AND(J264&gt;3,H264&gt;0,H264&lt;6)),"Médio",IF(OR(AND(J264&gt;1,J264&lt;4,H264&gt;19),AND(J264&gt;3,H264&gt;5,H264&lt;20),AND(J264&gt;3,H264&gt;19)),"Complexo",""))),""))</f>
        <v/>
      </c>
      <c r="M264" s="71" t="str">
        <f aca="false">IF(G264="ALI",IF(OR(AND(OR(J264=1,J264=0),H264&gt;0,H264&lt;20),AND(OR(J264=1,J264=0),H264&gt;19,H264&lt;51),AND(J264&gt;1,J264&lt;6,H264&gt;0,H264&lt;20)),"Simples",IF(OR(AND(OR(J264=1,J264=0),H264&gt;50),AND(J264&gt;1,J264&lt;6,H264&gt;19,H264&lt;51),AND(J264&gt;5,H264&gt;0,H264&lt;20)),"Médio",IF(OR(AND(J264&gt;1,J264&lt;6,H264&gt;50),AND(J264&gt;5,H264&gt;19,H264&lt;51),AND(J264&gt;5,H264&gt;50)),"Complexo",""))), IF(G264="AIE",IF(OR(AND(OR(J264=1, J264=0),H264&gt;0,H264&lt;20),AND(OR(J264=1, J264=0),H264&gt;19,H264&lt;51),AND(J264&gt;1,J264&lt;6,H264&gt;0,H264&lt;20)),"Simples",IF(OR(AND(OR(J264=1, J264=0),H264&gt;50),AND(J264&gt;1,J264&lt;6,H264&gt;19,H264&lt;51),AND(J264&gt;5,H264&gt;0,H264&lt;20)),"Médio",IF(OR(AND(J264&gt;1,J264&lt;6,H264&gt;50),AND(J264&gt;5,H264&gt;19,H264&lt;51),AND(J264&gt;5,H264&gt;50)),"Complexo",""))),""))</f>
        <v/>
      </c>
      <c r="N264" s="77" t="str">
        <f aca="false">IF(L264="",M264,IF(M264="",L264,""))</f>
        <v/>
      </c>
      <c r="O264" s="78" t="n">
        <f aca="false">IF(AND(OR(G264="EE",G264="CE"),N264="Simples"),3, IF(AND(OR(G264="EE",G264="CE"),N264="Médio"),4, IF(AND(OR(G264="EE",G264="CE"),N264="Complexo"),6, IF(AND(G264="SE",N264="Simples"),4, IF(AND(G264="SE",N264="Médio"),5, IF(AND(G264="SE",N264="Complexo"),7,0))))))</f>
        <v>0</v>
      </c>
      <c r="P264" s="78" t="n">
        <f aca="false">IF(AND(G264="ALI",M264="Simples"),7, IF(AND(G264="ALI",M264="Médio"),10, IF(AND(G264="ALI",M264="Complexo"),15, IF(AND(G264="AIE",M264="Simples"),5, IF(AND(G264="AIE",M264="Médio"),7, IF(AND(G264="AIE",M264="Complexo"),10,0))))))</f>
        <v>0</v>
      </c>
      <c r="Q264" s="77" t="n">
        <f aca="false">IF(B264&lt;&gt;"Manutenção em interface",IF(B264&lt;&gt;"Desenv., Manutenção e Publicação de Páginas Estáticas",(O264+P264)*C264,C264),C264)</f>
        <v>0</v>
      </c>
      <c r="R264" s="70"/>
      <c r="T264" s="80"/>
      <c r="U264" s="68"/>
      <c r="V264" s="69" t="n">
        <f aca="false">IF(U264&lt;&gt;"",VLOOKUP(U264,'Tipo Projeto'!$A$3:$B$35,2,0),0)</f>
        <v>0</v>
      </c>
      <c r="W264" s="70"/>
      <c r="X264" s="72"/>
      <c r="Y264" s="73"/>
      <c r="Z264" s="74"/>
      <c r="AA264" s="75"/>
      <c r="AB264" s="76" t="str">
        <f aca="false">IF(W264="EE",IF(OR(AND(OR(Z264=1,Z264=0),X264&gt;0,X264&lt;5),AND(OR(Z264=1,Z264=0),X264&gt;4,X264&lt;16),AND(Z264=2,X264&gt;0,X264&lt;5)),"Simples",IF(OR(AND(OR(Z264=1,Z264=0),X264&gt;15),AND(Z264=2,X264&gt;4,X264&lt;16),AND(Z264&gt;2,X264&gt;0,X264&lt;5)),"Médio",IF(OR(AND(Z264=2,X264&gt;15),AND(Z264&gt;2,X264&gt;4,X264&lt;16),AND(Z264&gt;2,X264&gt;15)),"Complexo",""))), IF(OR(W264="CE",W264="SE"),IF(OR(AND(OR(Z264=1,Z264=0),X264&gt;0,X264&lt;6),AND(OR(Z264=1,Z264=0),X264&gt;5,X264&lt;20),AND(Z264&gt;1,Z264&lt;4,X264&gt;0,X264&lt;6)),"Simples",IF(OR(AND(OR(Z264=1,Z264=0),X264&gt;19),AND(Z264&gt;1,Z264&lt;4,X264&gt;5,X264&lt;20),AND(Z264&gt;3,X264&gt;0,X264&lt;6)),"Médio",IF(OR(AND(Z264&gt;1,Z264&lt;4,X264&gt;19),AND(Z264&gt;3,X264&gt;5,X264&lt;20),AND(Z264&gt;3,X264&gt;19)),"Complexo",""))),""))</f>
        <v/>
      </c>
      <c r="AC264" s="71" t="str">
        <f aca="false">IF(W264="ALI",IF(OR(AND(OR(Z264=1,Z264=0),X264&gt;0,X264&lt;20),AND(OR(Z264=1,Z264=0),X264&gt;19,X264&lt;51),AND(Z264&gt;1,Z264&lt;6,X264&gt;0,X264&lt;20)),"Simples",IF(OR(AND(OR(Z264=1,Z264=0),X264&gt;50),AND(Z264&gt;1,Z264&lt;6,X264&gt;19,X264&lt;51),AND(Z264&gt;5,X264&gt;0,X264&lt;20)),"Médio",IF(OR(AND(Z264&gt;1,Z264&lt;6,X264&gt;50),AND(Z264&gt;5,X264&gt;19,X264&lt;51),AND(Z264&gt;5,X264&gt;50)),"Complexo",""))), IF(W264="AIE",IF(OR(AND(OR(Z264=1, Z264=0),X264&gt;0,X264&lt;20),AND(OR(Z264=1, Z264=0),X264&gt;19,X264&lt;51),AND(Z264&gt;1,Z264&lt;6,X264&gt;0,X264&lt;20)),"Simples",IF(OR(AND(OR(Z264=1, Z264=0),X264&gt;50),AND(Z264&gt;1,Z264&lt;6,X264&gt;19,X264&lt;51),AND(Z264&gt;5,X264&gt;0,X264&lt;20)),"Médio",IF(OR(AND(Z264&gt;1,Z264&lt;6,X264&gt;50),AND(Z264&gt;5,X264&gt;19,X264&lt;51),AND(Z264&gt;5,X264&gt;50)),"Complexo",""))),""))</f>
        <v/>
      </c>
      <c r="AD264" s="77" t="str">
        <f aca="false">IF(AB264="",AC264,IF(AC264="",AB264,""))</f>
        <v/>
      </c>
      <c r="AE264" s="78" t="n">
        <f aca="false">IF(AND(OR(W264="EE",W264="CE"),AD264="Simples"),3, IF(AND(OR(W264="EE",W264="CE"),AD264="Médio"),4, IF(AND(OR(W264="EE",W264="CE"),AD264="Complexo"),6, IF(AND(W264="SE",AD264="Simples"),4, IF(AND(W264="SE",AD264="Médio"),5, IF(AND(W264="SE",AD264="Complexo"),7,0))))))</f>
        <v>0</v>
      </c>
      <c r="AF264" s="78" t="n">
        <f aca="false">IF(AND(W264="ALI",AC264="Simples"),7, IF(AND(W264="ALI",AC264="Médio"),10, IF(AND(W264="ALI",AC264="Complexo"),15, IF(AND(W264="AIE",AC264="Simples"),5, IF(AND(W264="AIE",AC264="Médio"),7, IF(AND(W264="AIE",AC264="Complexo"),10,0))))))</f>
        <v>0</v>
      </c>
      <c r="AG264" s="81" t="n">
        <f aca="false">IF(T264="OK",Q264,( IF(U264&lt;&gt;"Manutenção em interface",IF(U264&lt;&gt;"Desenv., Manutenção e Publicação de Páginas Estáticas",(AE264+AF264)*V264,V264),V264)))</f>
        <v>0</v>
      </c>
      <c r="AH264" s="70"/>
      <c r="AJ264" s="70"/>
      <c r="AL264" s="70"/>
      <c r="AM264" s="70" t="str">
        <f aca="false">IF(AG264=0,"",IF(AG264=Q264,"OK","Divergente"))</f>
        <v/>
      </c>
    </row>
    <row r="265" s="79" customFormat="true" ht="14" hidden="false" customHeight="false" outlineLevel="0" collapsed="false">
      <c r="A265" s="67"/>
      <c r="B265" s="68"/>
      <c r="C265" s="69" t="n">
        <f aca="false">IF(B265&lt;&gt;"",VLOOKUP(B265,'Tipo Projeto'!$A$3:$B$35,2,0),0)</f>
        <v>0</v>
      </c>
      <c r="D265" s="70"/>
      <c r="E265" s="70"/>
      <c r="F265" s="71"/>
      <c r="G265" s="70"/>
      <c r="H265" s="72"/>
      <c r="I265" s="73"/>
      <c r="J265" s="74"/>
      <c r="K265" s="75"/>
      <c r="L265" s="76" t="str">
        <f aca="false">IF(G265="EE",IF(OR(AND(OR(J265=1,J265=0),H265&gt;0,H265&lt;5),AND(OR(J265=1,J265=0),H265&gt;4,H265&lt;16),AND(J265=2,H265&gt;0,H265&lt;5)),"Simples",IF(OR(AND(OR(J265=1,J265=0),H265&gt;15),AND(J265=2,H265&gt;4,H265&lt;16),AND(J265&gt;2,H265&gt;0,H265&lt;5)),"Médio",IF(OR(AND(J265=2,H265&gt;15),AND(J265&gt;2,H265&gt;4,H265&lt;16),AND(J265&gt;2,H265&gt;15)),"Complexo",""))), IF(OR(G265="CE",G265="SE"),IF(OR(AND(OR(J265=1,J265=0),H265&gt;0,H265&lt;6),AND(OR(J265=1,J265=0),H265&gt;5,H265&lt;20),AND(J265&gt;1,J265&lt;4,H265&gt;0,H265&lt;6)),"Simples",IF(OR(AND(OR(J265=1,J265=0),H265&gt;19),AND(J265&gt;1,J265&lt;4,H265&gt;5,H265&lt;20),AND(J265&gt;3,H265&gt;0,H265&lt;6)),"Médio",IF(OR(AND(J265&gt;1,J265&lt;4,H265&gt;19),AND(J265&gt;3,H265&gt;5,H265&lt;20),AND(J265&gt;3,H265&gt;19)),"Complexo",""))),""))</f>
        <v/>
      </c>
      <c r="M265" s="71" t="str">
        <f aca="false">IF(G265="ALI",IF(OR(AND(OR(J265=1,J265=0),H265&gt;0,H265&lt;20),AND(OR(J265=1,J265=0),H265&gt;19,H265&lt;51),AND(J265&gt;1,J265&lt;6,H265&gt;0,H265&lt;20)),"Simples",IF(OR(AND(OR(J265=1,J265=0),H265&gt;50),AND(J265&gt;1,J265&lt;6,H265&gt;19,H265&lt;51),AND(J265&gt;5,H265&gt;0,H265&lt;20)),"Médio",IF(OR(AND(J265&gt;1,J265&lt;6,H265&gt;50),AND(J265&gt;5,H265&gt;19,H265&lt;51),AND(J265&gt;5,H265&gt;50)),"Complexo",""))), IF(G265="AIE",IF(OR(AND(OR(J265=1, J265=0),H265&gt;0,H265&lt;20),AND(OR(J265=1, J265=0),H265&gt;19,H265&lt;51),AND(J265&gt;1,J265&lt;6,H265&gt;0,H265&lt;20)),"Simples",IF(OR(AND(OR(J265=1, J265=0),H265&gt;50),AND(J265&gt;1,J265&lt;6,H265&gt;19,H265&lt;51),AND(J265&gt;5,H265&gt;0,H265&lt;20)),"Médio",IF(OR(AND(J265&gt;1,J265&lt;6,H265&gt;50),AND(J265&gt;5,H265&gt;19,H265&lt;51),AND(J265&gt;5,H265&gt;50)),"Complexo",""))),""))</f>
        <v/>
      </c>
      <c r="N265" s="77" t="str">
        <f aca="false">IF(L265="",M265,IF(M265="",L265,""))</f>
        <v/>
      </c>
      <c r="O265" s="78" t="n">
        <f aca="false">IF(AND(OR(G265="EE",G265="CE"),N265="Simples"),3, IF(AND(OR(G265="EE",G265="CE"),N265="Médio"),4, IF(AND(OR(G265="EE",G265="CE"),N265="Complexo"),6, IF(AND(G265="SE",N265="Simples"),4, IF(AND(G265="SE",N265="Médio"),5, IF(AND(G265="SE",N265="Complexo"),7,0))))))</f>
        <v>0</v>
      </c>
      <c r="P265" s="78" t="n">
        <f aca="false">IF(AND(G265="ALI",M265="Simples"),7, IF(AND(G265="ALI",M265="Médio"),10, IF(AND(G265="ALI",M265="Complexo"),15, IF(AND(G265="AIE",M265="Simples"),5, IF(AND(G265="AIE",M265="Médio"),7, IF(AND(G265="AIE",M265="Complexo"),10,0))))))</f>
        <v>0</v>
      </c>
      <c r="Q265" s="77" t="n">
        <f aca="false">IF(B265&lt;&gt;"Manutenção em interface",IF(B265&lt;&gt;"Desenv., Manutenção e Publicação de Páginas Estáticas",(O265+P265)*C265,C265),C265)</f>
        <v>0</v>
      </c>
      <c r="R265" s="70"/>
      <c r="T265" s="80"/>
      <c r="U265" s="68"/>
      <c r="V265" s="69" t="n">
        <f aca="false">IF(U265&lt;&gt;"",VLOOKUP(U265,'Tipo Projeto'!$A$3:$B$35,2,0),0)</f>
        <v>0</v>
      </c>
      <c r="W265" s="70"/>
      <c r="X265" s="72"/>
      <c r="Y265" s="73"/>
      <c r="Z265" s="74"/>
      <c r="AA265" s="75"/>
      <c r="AB265" s="76" t="str">
        <f aca="false">IF(W265="EE",IF(OR(AND(OR(Z265=1,Z265=0),X265&gt;0,X265&lt;5),AND(OR(Z265=1,Z265=0),X265&gt;4,X265&lt;16),AND(Z265=2,X265&gt;0,X265&lt;5)),"Simples",IF(OR(AND(OR(Z265=1,Z265=0),X265&gt;15),AND(Z265=2,X265&gt;4,X265&lt;16),AND(Z265&gt;2,X265&gt;0,X265&lt;5)),"Médio",IF(OR(AND(Z265=2,X265&gt;15),AND(Z265&gt;2,X265&gt;4,X265&lt;16),AND(Z265&gt;2,X265&gt;15)),"Complexo",""))), IF(OR(W265="CE",W265="SE"),IF(OR(AND(OR(Z265=1,Z265=0),X265&gt;0,X265&lt;6),AND(OR(Z265=1,Z265=0),X265&gt;5,X265&lt;20),AND(Z265&gt;1,Z265&lt;4,X265&gt;0,X265&lt;6)),"Simples",IF(OR(AND(OR(Z265=1,Z265=0),X265&gt;19),AND(Z265&gt;1,Z265&lt;4,X265&gt;5,X265&lt;20),AND(Z265&gt;3,X265&gt;0,X265&lt;6)),"Médio",IF(OR(AND(Z265&gt;1,Z265&lt;4,X265&gt;19),AND(Z265&gt;3,X265&gt;5,X265&lt;20),AND(Z265&gt;3,X265&gt;19)),"Complexo",""))),""))</f>
        <v/>
      </c>
      <c r="AC265" s="71" t="str">
        <f aca="false">IF(W265="ALI",IF(OR(AND(OR(Z265=1,Z265=0),X265&gt;0,X265&lt;20),AND(OR(Z265=1,Z265=0),X265&gt;19,X265&lt;51),AND(Z265&gt;1,Z265&lt;6,X265&gt;0,X265&lt;20)),"Simples",IF(OR(AND(OR(Z265=1,Z265=0),X265&gt;50),AND(Z265&gt;1,Z265&lt;6,X265&gt;19,X265&lt;51),AND(Z265&gt;5,X265&gt;0,X265&lt;20)),"Médio",IF(OR(AND(Z265&gt;1,Z265&lt;6,X265&gt;50),AND(Z265&gt;5,X265&gt;19,X265&lt;51),AND(Z265&gt;5,X265&gt;50)),"Complexo",""))), IF(W265="AIE",IF(OR(AND(OR(Z265=1, Z265=0),X265&gt;0,X265&lt;20),AND(OR(Z265=1, Z265=0),X265&gt;19,X265&lt;51),AND(Z265&gt;1,Z265&lt;6,X265&gt;0,X265&lt;20)),"Simples",IF(OR(AND(OR(Z265=1, Z265=0),X265&gt;50),AND(Z265&gt;1,Z265&lt;6,X265&gt;19,X265&lt;51),AND(Z265&gt;5,X265&gt;0,X265&lt;20)),"Médio",IF(OR(AND(Z265&gt;1,Z265&lt;6,X265&gt;50),AND(Z265&gt;5,X265&gt;19,X265&lt;51),AND(Z265&gt;5,X265&gt;50)),"Complexo",""))),""))</f>
        <v/>
      </c>
      <c r="AD265" s="77" t="str">
        <f aca="false">IF(AB265="",AC265,IF(AC265="",AB265,""))</f>
        <v/>
      </c>
      <c r="AE265" s="78" t="n">
        <f aca="false">IF(AND(OR(W265="EE",W265="CE"),AD265="Simples"),3, IF(AND(OR(W265="EE",W265="CE"),AD265="Médio"),4, IF(AND(OR(W265="EE",W265="CE"),AD265="Complexo"),6, IF(AND(W265="SE",AD265="Simples"),4, IF(AND(W265="SE",AD265="Médio"),5, IF(AND(W265="SE",AD265="Complexo"),7,0))))))</f>
        <v>0</v>
      </c>
      <c r="AF265" s="78" t="n">
        <f aca="false">IF(AND(W265="ALI",AC265="Simples"),7, IF(AND(W265="ALI",AC265="Médio"),10, IF(AND(W265="ALI",AC265="Complexo"),15, IF(AND(W265="AIE",AC265="Simples"),5, IF(AND(W265="AIE",AC265="Médio"),7, IF(AND(W265="AIE",AC265="Complexo"),10,0))))))</f>
        <v>0</v>
      </c>
      <c r="AG265" s="81" t="n">
        <f aca="false">IF(T265="OK",Q265,( IF(U265&lt;&gt;"Manutenção em interface",IF(U265&lt;&gt;"Desenv., Manutenção e Publicação de Páginas Estáticas",(AE265+AF265)*V265,V265),V265)))</f>
        <v>0</v>
      </c>
      <c r="AH265" s="70"/>
      <c r="AJ265" s="70"/>
      <c r="AL265" s="70"/>
      <c r="AM265" s="70" t="str">
        <f aca="false">IF(AG265=0,"",IF(AG265=Q265,"OK","Divergente"))</f>
        <v/>
      </c>
    </row>
    <row r="266" s="79" customFormat="true" ht="14" hidden="false" customHeight="false" outlineLevel="0" collapsed="false">
      <c r="A266" s="67"/>
      <c r="B266" s="68"/>
      <c r="C266" s="69" t="n">
        <f aca="false">IF(B266&lt;&gt;"",VLOOKUP(B266,'Tipo Projeto'!$A$3:$B$35,2,0),0)</f>
        <v>0</v>
      </c>
      <c r="D266" s="70"/>
      <c r="E266" s="70"/>
      <c r="F266" s="71"/>
      <c r="G266" s="70"/>
      <c r="H266" s="72"/>
      <c r="I266" s="73"/>
      <c r="J266" s="74"/>
      <c r="K266" s="75"/>
      <c r="L266" s="76" t="str">
        <f aca="false">IF(G266="EE",IF(OR(AND(OR(J266=1,J266=0),H266&gt;0,H266&lt;5),AND(OR(J266=1,J266=0),H266&gt;4,H266&lt;16),AND(J266=2,H266&gt;0,H266&lt;5)),"Simples",IF(OR(AND(OR(J266=1,J266=0),H266&gt;15),AND(J266=2,H266&gt;4,H266&lt;16),AND(J266&gt;2,H266&gt;0,H266&lt;5)),"Médio",IF(OR(AND(J266=2,H266&gt;15),AND(J266&gt;2,H266&gt;4,H266&lt;16),AND(J266&gt;2,H266&gt;15)),"Complexo",""))), IF(OR(G266="CE",G266="SE"),IF(OR(AND(OR(J266=1,J266=0),H266&gt;0,H266&lt;6),AND(OR(J266=1,J266=0),H266&gt;5,H266&lt;20),AND(J266&gt;1,J266&lt;4,H266&gt;0,H266&lt;6)),"Simples",IF(OR(AND(OR(J266=1,J266=0),H266&gt;19),AND(J266&gt;1,J266&lt;4,H266&gt;5,H266&lt;20),AND(J266&gt;3,H266&gt;0,H266&lt;6)),"Médio",IF(OR(AND(J266&gt;1,J266&lt;4,H266&gt;19),AND(J266&gt;3,H266&gt;5,H266&lt;20),AND(J266&gt;3,H266&gt;19)),"Complexo",""))),""))</f>
        <v/>
      </c>
      <c r="M266" s="71" t="str">
        <f aca="false">IF(G266="ALI",IF(OR(AND(OR(J266=1,J266=0),H266&gt;0,H266&lt;20),AND(OR(J266=1,J266=0),H266&gt;19,H266&lt;51),AND(J266&gt;1,J266&lt;6,H266&gt;0,H266&lt;20)),"Simples",IF(OR(AND(OR(J266=1,J266=0),H266&gt;50),AND(J266&gt;1,J266&lt;6,H266&gt;19,H266&lt;51),AND(J266&gt;5,H266&gt;0,H266&lt;20)),"Médio",IF(OR(AND(J266&gt;1,J266&lt;6,H266&gt;50),AND(J266&gt;5,H266&gt;19,H266&lt;51),AND(J266&gt;5,H266&gt;50)),"Complexo",""))), IF(G266="AIE",IF(OR(AND(OR(J266=1, J266=0),H266&gt;0,H266&lt;20),AND(OR(J266=1, J266=0),H266&gt;19,H266&lt;51),AND(J266&gt;1,J266&lt;6,H266&gt;0,H266&lt;20)),"Simples",IF(OR(AND(OR(J266=1, J266=0),H266&gt;50),AND(J266&gt;1,J266&lt;6,H266&gt;19,H266&lt;51),AND(J266&gt;5,H266&gt;0,H266&lt;20)),"Médio",IF(OR(AND(J266&gt;1,J266&lt;6,H266&gt;50),AND(J266&gt;5,H266&gt;19,H266&lt;51),AND(J266&gt;5,H266&gt;50)),"Complexo",""))),""))</f>
        <v/>
      </c>
      <c r="N266" s="77" t="str">
        <f aca="false">IF(L266="",M266,IF(M266="",L266,""))</f>
        <v/>
      </c>
      <c r="O266" s="78" t="n">
        <f aca="false">IF(AND(OR(G266="EE",G266="CE"),N266="Simples"),3, IF(AND(OR(G266="EE",G266="CE"),N266="Médio"),4, IF(AND(OR(G266="EE",G266="CE"),N266="Complexo"),6, IF(AND(G266="SE",N266="Simples"),4, IF(AND(G266="SE",N266="Médio"),5, IF(AND(G266="SE",N266="Complexo"),7,0))))))</f>
        <v>0</v>
      </c>
      <c r="P266" s="78" t="n">
        <f aca="false">IF(AND(G266="ALI",M266="Simples"),7, IF(AND(G266="ALI",M266="Médio"),10, IF(AND(G266="ALI",M266="Complexo"),15, IF(AND(G266="AIE",M266="Simples"),5, IF(AND(G266="AIE",M266="Médio"),7, IF(AND(G266="AIE",M266="Complexo"),10,0))))))</f>
        <v>0</v>
      </c>
      <c r="Q266" s="77" t="n">
        <f aca="false">IF(B266&lt;&gt;"Manutenção em interface",IF(B266&lt;&gt;"Desenv., Manutenção e Publicação de Páginas Estáticas",(O266+P266)*C266,C266),C266)</f>
        <v>0</v>
      </c>
      <c r="R266" s="70"/>
      <c r="T266" s="80"/>
      <c r="U266" s="68"/>
      <c r="V266" s="69" t="n">
        <f aca="false">IF(U266&lt;&gt;"",VLOOKUP(U266,'Tipo Projeto'!$A$3:$B$35,2,0),0)</f>
        <v>0</v>
      </c>
      <c r="W266" s="70"/>
      <c r="X266" s="72"/>
      <c r="Y266" s="73"/>
      <c r="Z266" s="74"/>
      <c r="AA266" s="75"/>
      <c r="AB266" s="76" t="str">
        <f aca="false">IF(W266="EE",IF(OR(AND(OR(Z266=1,Z266=0),X266&gt;0,X266&lt;5),AND(OR(Z266=1,Z266=0),X266&gt;4,X266&lt;16),AND(Z266=2,X266&gt;0,X266&lt;5)),"Simples",IF(OR(AND(OR(Z266=1,Z266=0),X266&gt;15),AND(Z266=2,X266&gt;4,X266&lt;16),AND(Z266&gt;2,X266&gt;0,X266&lt;5)),"Médio",IF(OR(AND(Z266=2,X266&gt;15),AND(Z266&gt;2,X266&gt;4,X266&lt;16),AND(Z266&gt;2,X266&gt;15)),"Complexo",""))), IF(OR(W266="CE",W266="SE"),IF(OR(AND(OR(Z266=1,Z266=0),X266&gt;0,X266&lt;6),AND(OR(Z266=1,Z266=0),X266&gt;5,X266&lt;20),AND(Z266&gt;1,Z266&lt;4,X266&gt;0,X266&lt;6)),"Simples",IF(OR(AND(OR(Z266=1,Z266=0),X266&gt;19),AND(Z266&gt;1,Z266&lt;4,X266&gt;5,X266&lt;20),AND(Z266&gt;3,X266&gt;0,X266&lt;6)),"Médio",IF(OR(AND(Z266&gt;1,Z266&lt;4,X266&gt;19),AND(Z266&gt;3,X266&gt;5,X266&lt;20),AND(Z266&gt;3,X266&gt;19)),"Complexo",""))),""))</f>
        <v/>
      </c>
      <c r="AC266" s="71" t="str">
        <f aca="false">IF(W266="ALI",IF(OR(AND(OR(Z266=1,Z266=0),X266&gt;0,X266&lt;20),AND(OR(Z266=1,Z266=0),X266&gt;19,X266&lt;51),AND(Z266&gt;1,Z266&lt;6,X266&gt;0,X266&lt;20)),"Simples",IF(OR(AND(OR(Z266=1,Z266=0),X266&gt;50),AND(Z266&gt;1,Z266&lt;6,X266&gt;19,X266&lt;51),AND(Z266&gt;5,X266&gt;0,X266&lt;20)),"Médio",IF(OR(AND(Z266&gt;1,Z266&lt;6,X266&gt;50),AND(Z266&gt;5,X266&gt;19,X266&lt;51),AND(Z266&gt;5,X266&gt;50)),"Complexo",""))), IF(W266="AIE",IF(OR(AND(OR(Z266=1, Z266=0),X266&gt;0,X266&lt;20),AND(OR(Z266=1, Z266=0),X266&gt;19,X266&lt;51),AND(Z266&gt;1,Z266&lt;6,X266&gt;0,X266&lt;20)),"Simples",IF(OR(AND(OR(Z266=1, Z266=0),X266&gt;50),AND(Z266&gt;1,Z266&lt;6,X266&gt;19,X266&lt;51),AND(Z266&gt;5,X266&gt;0,X266&lt;20)),"Médio",IF(OR(AND(Z266&gt;1,Z266&lt;6,X266&gt;50),AND(Z266&gt;5,X266&gt;19,X266&lt;51),AND(Z266&gt;5,X266&gt;50)),"Complexo",""))),""))</f>
        <v/>
      </c>
      <c r="AD266" s="77" t="str">
        <f aca="false">IF(AB266="",AC266,IF(AC266="",AB266,""))</f>
        <v/>
      </c>
      <c r="AE266" s="78" t="n">
        <f aca="false">IF(AND(OR(W266="EE",W266="CE"),AD266="Simples"),3, IF(AND(OR(W266="EE",W266="CE"),AD266="Médio"),4, IF(AND(OR(W266="EE",W266="CE"),AD266="Complexo"),6, IF(AND(W266="SE",AD266="Simples"),4, IF(AND(W266="SE",AD266="Médio"),5, IF(AND(W266="SE",AD266="Complexo"),7,0))))))</f>
        <v>0</v>
      </c>
      <c r="AF266" s="78" t="n">
        <f aca="false">IF(AND(W266="ALI",AC266="Simples"),7, IF(AND(W266="ALI",AC266="Médio"),10, IF(AND(W266="ALI",AC266="Complexo"),15, IF(AND(W266="AIE",AC266="Simples"),5, IF(AND(W266="AIE",AC266="Médio"),7, IF(AND(W266="AIE",AC266="Complexo"),10,0))))))</f>
        <v>0</v>
      </c>
      <c r="AG266" s="81" t="n">
        <f aca="false">IF(T266="OK",Q266,( IF(U266&lt;&gt;"Manutenção em interface",IF(U266&lt;&gt;"Desenv., Manutenção e Publicação de Páginas Estáticas",(AE266+AF266)*V266,V266),V266)))</f>
        <v>0</v>
      </c>
      <c r="AH266" s="70"/>
      <c r="AJ266" s="70"/>
      <c r="AL266" s="70"/>
      <c r="AM266" s="70" t="str">
        <f aca="false">IF(AG266=0,"",IF(AG266=Q266,"OK","Divergente"))</f>
        <v/>
      </c>
    </row>
    <row r="267" s="79" customFormat="true" ht="14" hidden="false" customHeight="false" outlineLevel="0" collapsed="false">
      <c r="A267" s="67"/>
      <c r="B267" s="68"/>
      <c r="C267" s="69" t="n">
        <f aca="false">IF(B267&lt;&gt;"",VLOOKUP(B267,'Tipo Projeto'!$A$3:$B$35,2,0),0)</f>
        <v>0</v>
      </c>
      <c r="D267" s="70"/>
      <c r="E267" s="70"/>
      <c r="F267" s="71"/>
      <c r="G267" s="70"/>
      <c r="H267" s="72"/>
      <c r="I267" s="73"/>
      <c r="J267" s="74"/>
      <c r="K267" s="75"/>
      <c r="L267" s="76" t="str">
        <f aca="false">IF(G267="EE",IF(OR(AND(OR(J267=1,J267=0),H267&gt;0,H267&lt;5),AND(OR(J267=1,J267=0),H267&gt;4,H267&lt;16),AND(J267=2,H267&gt;0,H267&lt;5)),"Simples",IF(OR(AND(OR(J267=1,J267=0),H267&gt;15),AND(J267=2,H267&gt;4,H267&lt;16),AND(J267&gt;2,H267&gt;0,H267&lt;5)),"Médio",IF(OR(AND(J267=2,H267&gt;15),AND(J267&gt;2,H267&gt;4,H267&lt;16),AND(J267&gt;2,H267&gt;15)),"Complexo",""))), IF(OR(G267="CE",G267="SE"),IF(OR(AND(OR(J267=1,J267=0),H267&gt;0,H267&lt;6),AND(OR(J267=1,J267=0),H267&gt;5,H267&lt;20),AND(J267&gt;1,J267&lt;4,H267&gt;0,H267&lt;6)),"Simples",IF(OR(AND(OR(J267=1,J267=0),H267&gt;19),AND(J267&gt;1,J267&lt;4,H267&gt;5,H267&lt;20),AND(J267&gt;3,H267&gt;0,H267&lt;6)),"Médio",IF(OR(AND(J267&gt;1,J267&lt;4,H267&gt;19),AND(J267&gt;3,H267&gt;5,H267&lt;20),AND(J267&gt;3,H267&gt;19)),"Complexo",""))),""))</f>
        <v/>
      </c>
      <c r="M267" s="71" t="str">
        <f aca="false">IF(G267="ALI",IF(OR(AND(OR(J267=1,J267=0),H267&gt;0,H267&lt;20),AND(OR(J267=1,J267=0),H267&gt;19,H267&lt;51),AND(J267&gt;1,J267&lt;6,H267&gt;0,H267&lt;20)),"Simples",IF(OR(AND(OR(J267=1,J267=0),H267&gt;50),AND(J267&gt;1,J267&lt;6,H267&gt;19,H267&lt;51),AND(J267&gt;5,H267&gt;0,H267&lt;20)),"Médio",IF(OR(AND(J267&gt;1,J267&lt;6,H267&gt;50),AND(J267&gt;5,H267&gt;19,H267&lt;51),AND(J267&gt;5,H267&gt;50)),"Complexo",""))), IF(G267="AIE",IF(OR(AND(OR(J267=1, J267=0),H267&gt;0,H267&lt;20),AND(OR(J267=1, J267=0),H267&gt;19,H267&lt;51),AND(J267&gt;1,J267&lt;6,H267&gt;0,H267&lt;20)),"Simples",IF(OR(AND(OR(J267=1, J267=0),H267&gt;50),AND(J267&gt;1,J267&lt;6,H267&gt;19,H267&lt;51),AND(J267&gt;5,H267&gt;0,H267&lt;20)),"Médio",IF(OR(AND(J267&gt;1,J267&lt;6,H267&gt;50),AND(J267&gt;5,H267&gt;19,H267&lt;51),AND(J267&gt;5,H267&gt;50)),"Complexo",""))),""))</f>
        <v/>
      </c>
      <c r="N267" s="77" t="str">
        <f aca="false">IF(L267="",M267,IF(M267="",L267,""))</f>
        <v/>
      </c>
      <c r="O267" s="78" t="n">
        <f aca="false">IF(AND(OR(G267="EE",G267="CE"),N267="Simples"),3, IF(AND(OR(G267="EE",G267="CE"),N267="Médio"),4, IF(AND(OR(G267="EE",G267="CE"),N267="Complexo"),6, IF(AND(G267="SE",N267="Simples"),4, IF(AND(G267="SE",N267="Médio"),5, IF(AND(G267="SE",N267="Complexo"),7,0))))))</f>
        <v>0</v>
      </c>
      <c r="P267" s="78" t="n">
        <f aca="false">IF(AND(G267="ALI",M267="Simples"),7, IF(AND(G267="ALI",M267="Médio"),10, IF(AND(G267="ALI",M267="Complexo"),15, IF(AND(G267="AIE",M267="Simples"),5, IF(AND(G267="AIE",M267="Médio"),7, IF(AND(G267="AIE",M267="Complexo"),10,0))))))</f>
        <v>0</v>
      </c>
      <c r="Q267" s="77" t="n">
        <f aca="false">IF(B267&lt;&gt;"Manutenção em interface",IF(B267&lt;&gt;"Desenv., Manutenção e Publicação de Páginas Estáticas",(O267+P267)*C267,C267),C267)</f>
        <v>0</v>
      </c>
      <c r="R267" s="70"/>
      <c r="T267" s="80"/>
      <c r="U267" s="68"/>
      <c r="V267" s="69" t="n">
        <f aca="false">IF(U267&lt;&gt;"",VLOOKUP(U267,'Tipo Projeto'!$A$3:$B$35,2,0),0)</f>
        <v>0</v>
      </c>
      <c r="W267" s="70"/>
      <c r="X267" s="72"/>
      <c r="Y267" s="73"/>
      <c r="Z267" s="74"/>
      <c r="AA267" s="75"/>
      <c r="AB267" s="76" t="str">
        <f aca="false">IF(W267="EE",IF(OR(AND(OR(Z267=1,Z267=0),X267&gt;0,X267&lt;5),AND(OR(Z267=1,Z267=0),X267&gt;4,X267&lt;16),AND(Z267=2,X267&gt;0,X267&lt;5)),"Simples",IF(OR(AND(OR(Z267=1,Z267=0),X267&gt;15),AND(Z267=2,X267&gt;4,X267&lt;16),AND(Z267&gt;2,X267&gt;0,X267&lt;5)),"Médio",IF(OR(AND(Z267=2,X267&gt;15),AND(Z267&gt;2,X267&gt;4,X267&lt;16),AND(Z267&gt;2,X267&gt;15)),"Complexo",""))), IF(OR(W267="CE",W267="SE"),IF(OR(AND(OR(Z267=1,Z267=0),X267&gt;0,X267&lt;6),AND(OR(Z267=1,Z267=0),X267&gt;5,X267&lt;20),AND(Z267&gt;1,Z267&lt;4,X267&gt;0,X267&lt;6)),"Simples",IF(OR(AND(OR(Z267=1,Z267=0),X267&gt;19),AND(Z267&gt;1,Z267&lt;4,X267&gt;5,X267&lt;20),AND(Z267&gt;3,X267&gt;0,X267&lt;6)),"Médio",IF(OR(AND(Z267&gt;1,Z267&lt;4,X267&gt;19),AND(Z267&gt;3,X267&gt;5,X267&lt;20),AND(Z267&gt;3,X267&gt;19)),"Complexo",""))),""))</f>
        <v/>
      </c>
      <c r="AC267" s="71" t="str">
        <f aca="false">IF(W267="ALI",IF(OR(AND(OR(Z267=1,Z267=0),X267&gt;0,X267&lt;20),AND(OR(Z267=1,Z267=0),X267&gt;19,X267&lt;51),AND(Z267&gt;1,Z267&lt;6,X267&gt;0,X267&lt;20)),"Simples",IF(OR(AND(OR(Z267=1,Z267=0),X267&gt;50),AND(Z267&gt;1,Z267&lt;6,X267&gt;19,X267&lt;51),AND(Z267&gt;5,X267&gt;0,X267&lt;20)),"Médio",IF(OR(AND(Z267&gt;1,Z267&lt;6,X267&gt;50),AND(Z267&gt;5,X267&gt;19,X267&lt;51),AND(Z267&gt;5,X267&gt;50)),"Complexo",""))), IF(W267="AIE",IF(OR(AND(OR(Z267=1, Z267=0),X267&gt;0,X267&lt;20),AND(OR(Z267=1, Z267=0),X267&gt;19,X267&lt;51),AND(Z267&gt;1,Z267&lt;6,X267&gt;0,X267&lt;20)),"Simples",IF(OR(AND(OR(Z267=1, Z267=0),X267&gt;50),AND(Z267&gt;1,Z267&lt;6,X267&gt;19,X267&lt;51),AND(Z267&gt;5,X267&gt;0,X267&lt;20)),"Médio",IF(OR(AND(Z267&gt;1,Z267&lt;6,X267&gt;50),AND(Z267&gt;5,X267&gt;19,X267&lt;51),AND(Z267&gt;5,X267&gt;50)),"Complexo",""))),""))</f>
        <v/>
      </c>
      <c r="AD267" s="77" t="str">
        <f aca="false">IF(AB267="",AC267,IF(AC267="",AB267,""))</f>
        <v/>
      </c>
      <c r="AE267" s="78" t="n">
        <f aca="false">IF(AND(OR(W267="EE",W267="CE"),AD267="Simples"),3, IF(AND(OR(W267="EE",W267="CE"),AD267="Médio"),4, IF(AND(OR(W267="EE",W267="CE"),AD267="Complexo"),6, IF(AND(W267="SE",AD267="Simples"),4, IF(AND(W267="SE",AD267="Médio"),5, IF(AND(W267="SE",AD267="Complexo"),7,0))))))</f>
        <v>0</v>
      </c>
      <c r="AF267" s="78" t="n">
        <f aca="false">IF(AND(W267="ALI",AC267="Simples"),7, IF(AND(W267="ALI",AC267="Médio"),10, IF(AND(W267="ALI",AC267="Complexo"),15, IF(AND(W267="AIE",AC267="Simples"),5, IF(AND(W267="AIE",AC267="Médio"),7, IF(AND(W267="AIE",AC267="Complexo"),10,0))))))</f>
        <v>0</v>
      </c>
      <c r="AG267" s="81" t="n">
        <f aca="false">IF(T267="OK",Q267,( IF(U267&lt;&gt;"Manutenção em interface",IF(U267&lt;&gt;"Desenv., Manutenção e Publicação de Páginas Estáticas",(AE267+AF267)*V267,V267),V267)))</f>
        <v>0</v>
      </c>
      <c r="AH267" s="70"/>
      <c r="AJ267" s="70"/>
      <c r="AL267" s="70"/>
      <c r="AM267" s="70" t="str">
        <f aca="false">IF(AG267=0,"",IF(AG267=Q267,"OK","Divergente"))</f>
        <v/>
      </c>
    </row>
    <row r="268" s="79" customFormat="true" ht="14" hidden="false" customHeight="false" outlineLevel="0" collapsed="false">
      <c r="A268" s="67"/>
      <c r="B268" s="68"/>
      <c r="C268" s="69" t="n">
        <f aca="false">IF(B268&lt;&gt;"",VLOOKUP(B268,'Tipo Projeto'!$A$3:$B$35,2,0),0)</f>
        <v>0</v>
      </c>
      <c r="D268" s="70"/>
      <c r="E268" s="70"/>
      <c r="F268" s="71"/>
      <c r="G268" s="70"/>
      <c r="H268" s="72"/>
      <c r="I268" s="73"/>
      <c r="J268" s="74"/>
      <c r="K268" s="75"/>
      <c r="L268" s="76" t="str">
        <f aca="false">IF(G268="EE",IF(OR(AND(OR(J268=1,J268=0),H268&gt;0,H268&lt;5),AND(OR(J268=1,J268=0),H268&gt;4,H268&lt;16),AND(J268=2,H268&gt;0,H268&lt;5)),"Simples",IF(OR(AND(OR(J268=1,J268=0),H268&gt;15),AND(J268=2,H268&gt;4,H268&lt;16),AND(J268&gt;2,H268&gt;0,H268&lt;5)),"Médio",IF(OR(AND(J268=2,H268&gt;15),AND(J268&gt;2,H268&gt;4,H268&lt;16),AND(J268&gt;2,H268&gt;15)),"Complexo",""))), IF(OR(G268="CE",G268="SE"),IF(OR(AND(OR(J268=1,J268=0),H268&gt;0,H268&lt;6),AND(OR(J268=1,J268=0),H268&gt;5,H268&lt;20),AND(J268&gt;1,J268&lt;4,H268&gt;0,H268&lt;6)),"Simples",IF(OR(AND(OR(J268=1,J268=0),H268&gt;19),AND(J268&gt;1,J268&lt;4,H268&gt;5,H268&lt;20),AND(J268&gt;3,H268&gt;0,H268&lt;6)),"Médio",IF(OR(AND(J268&gt;1,J268&lt;4,H268&gt;19),AND(J268&gt;3,H268&gt;5,H268&lt;20),AND(J268&gt;3,H268&gt;19)),"Complexo",""))),""))</f>
        <v/>
      </c>
      <c r="M268" s="71" t="str">
        <f aca="false">IF(G268="ALI",IF(OR(AND(OR(J268=1,J268=0),H268&gt;0,H268&lt;20),AND(OR(J268=1,J268=0),H268&gt;19,H268&lt;51),AND(J268&gt;1,J268&lt;6,H268&gt;0,H268&lt;20)),"Simples",IF(OR(AND(OR(J268=1,J268=0),H268&gt;50),AND(J268&gt;1,J268&lt;6,H268&gt;19,H268&lt;51),AND(J268&gt;5,H268&gt;0,H268&lt;20)),"Médio",IF(OR(AND(J268&gt;1,J268&lt;6,H268&gt;50),AND(J268&gt;5,H268&gt;19,H268&lt;51),AND(J268&gt;5,H268&gt;50)),"Complexo",""))), IF(G268="AIE",IF(OR(AND(OR(J268=1, J268=0),H268&gt;0,H268&lt;20),AND(OR(J268=1, J268=0),H268&gt;19,H268&lt;51),AND(J268&gt;1,J268&lt;6,H268&gt;0,H268&lt;20)),"Simples",IF(OR(AND(OR(J268=1, J268=0),H268&gt;50),AND(J268&gt;1,J268&lt;6,H268&gt;19,H268&lt;51),AND(J268&gt;5,H268&gt;0,H268&lt;20)),"Médio",IF(OR(AND(J268&gt;1,J268&lt;6,H268&gt;50),AND(J268&gt;5,H268&gt;19,H268&lt;51),AND(J268&gt;5,H268&gt;50)),"Complexo",""))),""))</f>
        <v/>
      </c>
      <c r="N268" s="77" t="str">
        <f aca="false">IF(L268="",M268,IF(M268="",L268,""))</f>
        <v/>
      </c>
      <c r="O268" s="78" t="n">
        <f aca="false">IF(AND(OR(G268="EE",G268="CE"),N268="Simples"),3, IF(AND(OR(G268="EE",G268="CE"),N268="Médio"),4, IF(AND(OR(G268="EE",G268="CE"),N268="Complexo"),6, IF(AND(G268="SE",N268="Simples"),4, IF(AND(G268="SE",N268="Médio"),5, IF(AND(G268="SE",N268="Complexo"),7,0))))))</f>
        <v>0</v>
      </c>
      <c r="P268" s="78" t="n">
        <f aca="false">IF(AND(G268="ALI",M268="Simples"),7, IF(AND(G268="ALI",M268="Médio"),10, IF(AND(G268="ALI",M268="Complexo"),15, IF(AND(G268="AIE",M268="Simples"),5, IF(AND(G268="AIE",M268="Médio"),7, IF(AND(G268="AIE",M268="Complexo"),10,0))))))</f>
        <v>0</v>
      </c>
      <c r="Q268" s="77" t="n">
        <f aca="false">IF(B268&lt;&gt;"Manutenção em interface",IF(B268&lt;&gt;"Desenv., Manutenção e Publicação de Páginas Estáticas",(O268+P268)*C268,C268),C268)</f>
        <v>0</v>
      </c>
      <c r="R268" s="70"/>
      <c r="T268" s="80"/>
      <c r="U268" s="68"/>
      <c r="V268" s="69" t="n">
        <f aca="false">IF(U268&lt;&gt;"",VLOOKUP(U268,'Tipo Projeto'!$A$3:$B$35,2,0),0)</f>
        <v>0</v>
      </c>
      <c r="W268" s="70"/>
      <c r="X268" s="72"/>
      <c r="Y268" s="73"/>
      <c r="Z268" s="74"/>
      <c r="AA268" s="75"/>
      <c r="AB268" s="76" t="str">
        <f aca="false">IF(W268="EE",IF(OR(AND(OR(Z268=1,Z268=0),X268&gt;0,X268&lt;5),AND(OR(Z268=1,Z268=0),X268&gt;4,X268&lt;16),AND(Z268=2,X268&gt;0,X268&lt;5)),"Simples",IF(OR(AND(OR(Z268=1,Z268=0),X268&gt;15),AND(Z268=2,X268&gt;4,X268&lt;16),AND(Z268&gt;2,X268&gt;0,X268&lt;5)),"Médio",IF(OR(AND(Z268=2,X268&gt;15),AND(Z268&gt;2,X268&gt;4,X268&lt;16),AND(Z268&gt;2,X268&gt;15)),"Complexo",""))), IF(OR(W268="CE",W268="SE"),IF(OR(AND(OR(Z268=1,Z268=0),X268&gt;0,X268&lt;6),AND(OR(Z268=1,Z268=0),X268&gt;5,X268&lt;20),AND(Z268&gt;1,Z268&lt;4,X268&gt;0,X268&lt;6)),"Simples",IF(OR(AND(OR(Z268=1,Z268=0),X268&gt;19),AND(Z268&gt;1,Z268&lt;4,X268&gt;5,X268&lt;20),AND(Z268&gt;3,X268&gt;0,X268&lt;6)),"Médio",IF(OR(AND(Z268&gt;1,Z268&lt;4,X268&gt;19),AND(Z268&gt;3,X268&gt;5,X268&lt;20),AND(Z268&gt;3,X268&gt;19)),"Complexo",""))),""))</f>
        <v/>
      </c>
      <c r="AC268" s="71" t="str">
        <f aca="false">IF(W268="ALI",IF(OR(AND(OR(Z268=1,Z268=0),X268&gt;0,X268&lt;20),AND(OR(Z268=1,Z268=0),X268&gt;19,X268&lt;51),AND(Z268&gt;1,Z268&lt;6,X268&gt;0,X268&lt;20)),"Simples",IF(OR(AND(OR(Z268=1,Z268=0),X268&gt;50),AND(Z268&gt;1,Z268&lt;6,X268&gt;19,X268&lt;51),AND(Z268&gt;5,X268&gt;0,X268&lt;20)),"Médio",IF(OR(AND(Z268&gt;1,Z268&lt;6,X268&gt;50),AND(Z268&gt;5,X268&gt;19,X268&lt;51),AND(Z268&gt;5,X268&gt;50)),"Complexo",""))), IF(W268="AIE",IF(OR(AND(OR(Z268=1, Z268=0),X268&gt;0,X268&lt;20),AND(OR(Z268=1, Z268=0),X268&gt;19,X268&lt;51),AND(Z268&gt;1,Z268&lt;6,X268&gt;0,X268&lt;20)),"Simples",IF(OR(AND(OR(Z268=1, Z268=0),X268&gt;50),AND(Z268&gt;1,Z268&lt;6,X268&gt;19,X268&lt;51),AND(Z268&gt;5,X268&gt;0,X268&lt;20)),"Médio",IF(OR(AND(Z268&gt;1,Z268&lt;6,X268&gt;50),AND(Z268&gt;5,X268&gt;19,X268&lt;51),AND(Z268&gt;5,X268&gt;50)),"Complexo",""))),""))</f>
        <v/>
      </c>
      <c r="AD268" s="77" t="str">
        <f aca="false">IF(AB268="",AC268,IF(AC268="",AB268,""))</f>
        <v/>
      </c>
      <c r="AE268" s="78" t="n">
        <f aca="false">IF(AND(OR(W268="EE",W268="CE"),AD268="Simples"),3, IF(AND(OR(W268="EE",W268="CE"),AD268="Médio"),4, IF(AND(OR(W268="EE",W268="CE"),AD268="Complexo"),6, IF(AND(W268="SE",AD268="Simples"),4, IF(AND(W268="SE",AD268="Médio"),5, IF(AND(W268="SE",AD268="Complexo"),7,0))))))</f>
        <v>0</v>
      </c>
      <c r="AF268" s="78" t="n">
        <f aca="false">IF(AND(W268="ALI",AC268="Simples"),7, IF(AND(W268="ALI",AC268="Médio"),10, IF(AND(W268="ALI",AC268="Complexo"),15, IF(AND(W268="AIE",AC268="Simples"),5, IF(AND(W268="AIE",AC268="Médio"),7, IF(AND(W268="AIE",AC268="Complexo"),10,0))))))</f>
        <v>0</v>
      </c>
      <c r="AG268" s="81" t="n">
        <f aca="false">IF(T268="OK",Q268,( IF(U268&lt;&gt;"Manutenção em interface",IF(U268&lt;&gt;"Desenv., Manutenção e Publicação de Páginas Estáticas",(AE268+AF268)*V268,V268),V268)))</f>
        <v>0</v>
      </c>
      <c r="AH268" s="70"/>
      <c r="AJ268" s="70"/>
      <c r="AL268" s="70"/>
      <c r="AM268" s="70" t="str">
        <f aca="false">IF(AG268=0,"",IF(AG268=Q268,"OK","Divergente"))</f>
        <v/>
      </c>
    </row>
    <row r="269" s="79" customFormat="true" ht="14" hidden="false" customHeight="false" outlineLevel="0" collapsed="false">
      <c r="A269" s="67"/>
      <c r="B269" s="68"/>
      <c r="C269" s="69" t="n">
        <f aca="false">IF(B269&lt;&gt;"",VLOOKUP(B269,'Tipo Projeto'!$A$3:$B$35,2,0),0)</f>
        <v>0</v>
      </c>
      <c r="D269" s="70"/>
      <c r="E269" s="70"/>
      <c r="F269" s="71"/>
      <c r="G269" s="70"/>
      <c r="H269" s="72"/>
      <c r="I269" s="73"/>
      <c r="J269" s="74"/>
      <c r="K269" s="75"/>
      <c r="L269" s="76" t="str">
        <f aca="false">IF(G269="EE",IF(OR(AND(OR(J269=1,J269=0),H269&gt;0,H269&lt;5),AND(OR(J269=1,J269=0),H269&gt;4,H269&lt;16),AND(J269=2,H269&gt;0,H269&lt;5)),"Simples",IF(OR(AND(OR(J269=1,J269=0),H269&gt;15),AND(J269=2,H269&gt;4,H269&lt;16),AND(J269&gt;2,H269&gt;0,H269&lt;5)),"Médio",IF(OR(AND(J269=2,H269&gt;15),AND(J269&gt;2,H269&gt;4,H269&lt;16),AND(J269&gt;2,H269&gt;15)),"Complexo",""))), IF(OR(G269="CE",G269="SE"),IF(OR(AND(OR(J269=1,J269=0),H269&gt;0,H269&lt;6),AND(OR(J269=1,J269=0),H269&gt;5,H269&lt;20),AND(J269&gt;1,J269&lt;4,H269&gt;0,H269&lt;6)),"Simples",IF(OR(AND(OR(J269=1,J269=0),H269&gt;19),AND(J269&gt;1,J269&lt;4,H269&gt;5,H269&lt;20),AND(J269&gt;3,H269&gt;0,H269&lt;6)),"Médio",IF(OR(AND(J269&gt;1,J269&lt;4,H269&gt;19),AND(J269&gt;3,H269&gt;5,H269&lt;20),AND(J269&gt;3,H269&gt;19)),"Complexo",""))),""))</f>
        <v/>
      </c>
      <c r="M269" s="71" t="str">
        <f aca="false">IF(G269="ALI",IF(OR(AND(OR(J269=1,J269=0),H269&gt;0,H269&lt;20),AND(OR(J269=1,J269=0),H269&gt;19,H269&lt;51),AND(J269&gt;1,J269&lt;6,H269&gt;0,H269&lt;20)),"Simples",IF(OR(AND(OR(J269=1,J269=0),H269&gt;50),AND(J269&gt;1,J269&lt;6,H269&gt;19,H269&lt;51),AND(J269&gt;5,H269&gt;0,H269&lt;20)),"Médio",IF(OR(AND(J269&gt;1,J269&lt;6,H269&gt;50),AND(J269&gt;5,H269&gt;19,H269&lt;51),AND(J269&gt;5,H269&gt;50)),"Complexo",""))), IF(G269="AIE",IF(OR(AND(OR(J269=1, J269=0),H269&gt;0,H269&lt;20),AND(OR(J269=1, J269=0),H269&gt;19,H269&lt;51),AND(J269&gt;1,J269&lt;6,H269&gt;0,H269&lt;20)),"Simples",IF(OR(AND(OR(J269=1, J269=0),H269&gt;50),AND(J269&gt;1,J269&lt;6,H269&gt;19,H269&lt;51),AND(J269&gt;5,H269&gt;0,H269&lt;20)),"Médio",IF(OR(AND(J269&gt;1,J269&lt;6,H269&gt;50),AND(J269&gt;5,H269&gt;19,H269&lt;51),AND(J269&gt;5,H269&gt;50)),"Complexo",""))),""))</f>
        <v/>
      </c>
      <c r="N269" s="77" t="str">
        <f aca="false">IF(L269="",M269,IF(M269="",L269,""))</f>
        <v/>
      </c>
      <c r="O269" s="78" t="n">
        <f aca="false">IF(AND(OR(G269="EE",G269="CE"),N269="Simples"),3, IF(AND(OR(G269="EE",G269="CE"),N269="Médio"),4, IF(AND(OR(G269="EE",G269="CE"),N269="Complexo"),6, IF(AND(G269="SE",N269="Simples"),4, IF(AND(G269="SE",N269="Médio"),5, IF(AND(G269="SE",N269="Complexo"),7,0))))))</f>
        <v>0</v>
      </c>
      <c r="P269" s="78" t="n">
        <f aca="false">IF(AND(G269="ALI",M269="Simples"),7, IF(AND(G269="ALI",M269="Médio"),10, IF(AND(G269="ALI",M269="Complexo"),15, IF(AND(G269="AIE",M269="Simples"),5, IF(AND(G269="AIE",M269="Médio"),7, IF(AND(G269="AIE",M269="Complexo"),10,0))))))</f>
        <v>0</v>
      </c>
      <c r="Q269" s="77" t="n">
        <f aca="false">IF(B269&lt;&gt;"Manutenção em interface",IF(B269&lt;&gt;"Desenv., Manutenção e Publicação de Páginas Estáticas",(O269+P269)*C269,C269),C269)</f>
        <v>0</v>
      </c>
      <c r="R269" s="70"/>
      <c r="T269" s="80"/>
      <c r="U269" s="68"/>
      <c r="V269" s="69" t="n">
        <f aca="false">IF(U269&lt;&gt;"",VLOOKUP(U269,'Tipo Projeto'!$A$3:$B$35,2,0),0)</f>
        <v>0</v>
      </c>
      <c r="W269" s="70"/>
      <c r="X269" s="72"/>
      <c r="Y269" s="73"/>
      <c r="Z269" s="74"/>
      <c r="AA269" s="75"/>
      <c r="AB269" s="76" t="str">
        <f aca="false">IF(W269="EE",IF(OR(AND(OR(Z269=1,Z269=0),X269&gt;0,X269&lt;5),AND(OR(Z269=1,Z269=0),X269&gt;4,X269&lt;16),AND(Z269=2,X269&gt;0,X269&lt;5)),"Simples",IF(OR(AND(OR(Z269=1,Z269=0),X269&gt;15),AND(Z269=2,X269&gt;4,X269&lt;16),AND(Z269&gt;2,X269&gt;0,X269&lt;5)),"Médio",IF(OR(AND(Z269=2,X269&gt;15),AND(Z269&gt;2,X269&gt;4,X269&lt;16),AND(Z269&gt;2,X269&gt;15)),"Complexo",""))), IF(OR(W269="CE",W269="SE"),IF(OR(AND(OR(Z269=1,Z269=0),X269&gt;0,X269&lt;6),AND(OR(Z269=1,Z269=0),X269&gt;5,X269&lt;20),AND(Z269&gt;1,Z269&lt;4,X269&gt;0,X269&lt;6)),"Simples",IF(OR(AND(OR(Z269=1,Z269=0),X269&gt;19),AND(Z269&gt;1,Z269&lt;4,X269&gt;5,X269&lt;20),AND(Z269&gt;3,X269&gt;0,X269&lt;6)),"Médio",IF(OR(AND(Z269&gt;1,Z269&lt;4,X269&gt;19),AND(Z269&gt;3,X269&gt;5,X269&lt;20),AND(Z269&gt;3,X269&gt;19)),"Complexo",""))),""))</f>
        <v/>
      </c>
      <c r="AC269" s="71" t="str">
        <f aca="false">IF(W269="ALI",IF(OR(AND(OR(Z269=1,Z269=0),X269&gt;0,X269&lt;20),AND(OR(Z269=1,Z269=0),X269&gt;19,X269&lt;51),AND(Z269&gt;1,Z269&lt;6,X269&gt;0,X269&lt;20)),"Simples",IF(OR(AND(OR(Z269=1,Z269=0),X269&gt;50),AND(Z269&gt;1,Z269&lt;6,X269&gt;19,X269&lt;51),AND(Z269&gt;5,X269&gt;0,X269&lt;20)),"Médio",IF(OR(AND(Z269&gt;1,Z269&lt;6,X269&gt;50),AND(Z269&gt;5,X269&gt;19,X269&lt;51),AND(Z269&gt;5,X269&gt;50)),"Complexo",""))), IF(W269="AIE",IF(OR(AND(OR(Z269=1, Z269=0),X269&gt;0,X269&lt;20),AND(OR(Z269=1, Z269=0),X269&gt;19,X269&lt;51),AND(Z269&gt;1,Z269&lt;6,X269&gt;0,X269&lt;20)),"Simples",IF(OR(AND(OR(Z269=1, Z269=0),X269&gt;50),AND(Z269&gt;1,Z269&lt;6,X269&gt;19,X269&lt;51),AND(Z269&gt;5,X269&gt;0,X269&lt;20)),"Médio",IF(OR(AND(Z269&gt;1,Z269&lt;6,X269&gt;50),AND(Z269&gt;5,X269&gt;19,X269&lt;51),AND(Z269&gt;5,X269&gt;50)),"Complexo",""))),""))</f>
        <v/>
      </c>
      <c r="AD269" s="77" t="str">
        <f aca="false">IF(AB269="",AC269,IF(AC269="",AB269,""))</f>
        <v/>
      </c>
      <c r="AE269" s="78" t="n">
        <f aca="false">IF(AND(OR(W269="EE",W269="CE"),AD269="Simples"),3, IF(AND(OR(W269="EE",W269="CE"),AD269="Médio"),4, IF(AND(OR(W269="EE",W269="CE"),AD269="Complexo"),6, IF(AND(W269="SE",AD269="Simples"),4, IF(AND(W269="SE",AD269="Médio"),5, IF(AND(W269="SE",AD269="Complexo"),7,0))))))</f>
        <v>0</v>
      </c>
      <c r="AF269" s="78" t="n">
        <f aca="false">IF(AND(W269="ALI",AC269="Simples"),7, IF(AND(W269="ALI",AC269="Médio"),10, IF(AND(W269="ALI",AC269="Complexo"),15, IF(AND(W269="AIE",AC269="Simples"),5, IF(AND(W269="AIE",AC269="Médio"),7, IF(AND(W269="AIE",AC269="Complexo"),10,0))))))</f>
        <v>0</v>
      </c>
      <c r="AG269" s="81" t="n">
        <f aca="false">IF(T269="OK",Q269,( IF(U269&lt;&gt;"Manutenção em interface",IF(U269&lt;&gt;"Desenv., Manutenção e Publicação de Páginas Estáticas",(AE269+AF269)*V269,V269),V269)))</f>
        <v>0</v>
      </c>
      <c r="AH269" s="70"/>
      <c r="AJ269" s="70"/>
      <c r="AL269" s="70"/>
      <c r="AM269" s="70" t="str">
        <f aca="false">IF(AG269=0,"",IF(AG269=Q269,"OK","Divergente"))</f>
        <v/>
      </c>
    </row>
    <row r="270" s="79" customFormat="true" ht="14" hidden="false" customHeight="false" outlineLevel="0" collapsed="false">
      <c r="A270" s="67"/>
      <c r="B270" s="68"/>
      <c r="C270" s="69" t="n">
        <f aca="false">IF(B270&lt;&gt;"",VLOOKUP(B270,'Tipo Projeto'!$A$3:$B$35,2,0),0)</f>
        <v>0</v>
      </c>
      <c r="D270" s="70"/>
      <c r="E270" s="70"/>
      <c r="F270" s="71"/>
      <c r="G270" s="70"/>
      <c r="H270" s="72"/>
      <c r="I270" s="73"/>
      <c r="J270" s="74"/>
      <c r="K270" s="75"/>
      <c r="L270" s="76" t="str">
        <f aca="false">IF(G270="EE",IF(OR(AND(OR(J270=1,J270=0),H270&gt;0,H270&lt;5),AND(OR(J270=1,J270=0),H270&gt;4,H270&lt;16),AND(J270=2,H270&gt;0,H270&lt;5)),"Simples",IF(OR(AND(OR(J270=1,J270=0),H270&gt;15),AND(J270=2,H270&gt;4,H270&lt;16),AND(J270&gt;2,H270&gt;0,H270&lt;5)),"Médio",IF(OR(AND(J270=2,H270&gt;15),AND(J270&gt;2,H270&gt;4,H270&lt;16),AND(J270&gt;2,H270&gt;15)),"Complexo",""))), IF(OR(G270="CE",G270="SE"),IF(OR(AND(OR(J270=1,J270=0),H270&gt;0,H270&lt;6),AND(OR(J270=1,J270=0),H270&gt;5,H270&lt;20),AND(J270&gt;1,J270&lt;4,H270&gt;0,H270&lt;6)),"Simples",IF(OR(AND(OR(J270=1,J270=0),H270&gt;19),AND(J270&gt;1,J270&lt;4,H270&gt;5,H270&lt;20),AND(J270&gt;3,H270&gt;0,H270&lt;6)),"Médio",IF(OR(AND(J270&gt;1,J270&lt;4,H270&gt;19),AND(J270&gt;3,H270&gt;5,H270&lt;20),AND(J270&gt;3,H270&gt;19)),"Complexo",""))),""))</f>
        <v/>
      </c>
      <c r="M270" s="71" t="str">
        <f aca="false">IF(G270="ALI",IF(OR(AND(OR(J270=1,J270=0),H270&gt;0,H270&lt;20),AND(OR(J270=1,J270=0),H270&gt;19,H270&lt;51),AND(J270&gt;1,J270&lt;6,H270&gt;0,H270&lt;20)),"Simples",IF(OR(AND(OR(J270=1,J270=0),H270&gt;50),AND(J270&gt;1,J270&lt;6,H270&gt;19,H270&lt;51),AND(J270&gt;5,H270&gt;0,H270&lt;20)),"Médio",IF(OR(AND(J270&gt;1,J270&lt;6,H270&gt;50),AND(J270&gt;5,H270&gt;19,H270&lt;51),AND(J270&gt;5,H270&gt;50)),"Complexo",""))), IF(G270="AIE",IF(OR(AND(OR(J270=1, J270=0),H270&gt;0,H270&lt;20),AND(OR(J270=1, J270=0),H270&gt;19,H270&lt;51),AND(J270&gt;1,J270&lt;6,H270&gt;0,H270&lt;20)),"Simples",IF(OR(AND(OR(J270=1, J270=0),H270&gt;50),AND(J270&gt;1,J270&lt;6,H270&gt;19,H270&lt;51),AND(J270&gt;5,H270&gt;0,H270&lt;20)),"Médio",IF(OR(AND(J270&gt;1,J270&lt;6,H270&gt;50),AND(J270&gt;5,H270&gt;19,H270&lt;51),AND(J270&gt;5,H270&gt;50)),"Complexo",""))),""))</f>
        <v/>
      </c>
      <c r="N270" s="77" t="str">
        <f aca="false">IF(L270="",M270,IF(M270="",L270,""))</f>
        <v/>
      </c>
      <c r="O270" s="78" t="n">
        <f aca="false">IF(AND(OR(G270="EE",G270="CE"),N270="Simples"),3, IF(AND(OR(G270="EE",G270="CE"),N270="Médio"),4, IF(AND(OR(G270="EE",G270="CE"),N270="Complexo"),6, IF(AND(G270="SE",N270="Simples"),4, IF(AND(G270="SE",N270="Médio"),5, IF(AND(G270="SE",N270="Complexo"),7,0))))))</f>
        <v>0</v>
      </c>
      <c r="P270" s="78" t="n">
        <f aca="false">IF(AND(G270="ALI",M270="Simples"),7, IF(AND(G270="ALI",M270="Médio"),10, IF(AND(G270="ALI",M270="Complexo"),15, IF(AND(G270="AIE",M270="Simples"),5, IF(AND(G270="AIE",M270="Médio"),7, IF(AND(G270="AIE",M270="Complexo"),10,0))))))</f>
        <v>0</v>
      </c>
      <c r="Q270" s="77" t="n">
        <f aca="false">IF(B270&lt;&gt;"Manutenção em interface",IF(B270&lt;&gt;"Desenv., Manutenção e Publicação de Páginas Estáticas",(O270+P270)*C270,C270),C270)</f>
        <v>0</v>
      </c>
      <c r="R270" s="70"/>
      <c r="T270" s="80"/>
      <c r="U270" s="68"/>
      <c r="V270" s="69" t="n">
        <f aca="false">IF(U270&lt;&gt;"",VLOOKUP(U270,'Tipo Projeto'!$A$3:$B$35,2,0),0)</f>
        <v>0</v>
      </c>
      <c r="W270" s="70"/>
      <c r="X270" s="72"/>
      <c r="Y270" s="73"/>
      <c r="Z270" s="74"/>
      <c r="AA270" s="75"/>
      <c r="AB270" s="76" t="str">
        <f aca="false">IF(W270="EE",IF(OR(AND(OR(Z270=1,Z270=0),X270&gt;0,X270&lt;5),AND(OR(Z270=1,Z270=0),X270&gt;4,X270&lt;16),AND(Z270=2,X270&gt;0,X270&lt;5)),"Simples",IF(OR(AND(OR(Z270=1,Z270=0),X270&gt;15),AND(Z270=2,X270&gt;4,X270&lt;16),AND(Z270&gt;2,X270&gt;0,X270&lt;5)),"Médio",IF(OR(AND(Z270=2,X270&gt;15),AND(Z270&gt;2,X270&gt;4,X270&lt;16),AND(Z270&gt;2,X270&gt;15)),"Complexo",""))), IF(OR(W270="CE",W270="SE"),IF(OR(AND(OR(Z270=1,Z270=0),X270&gt;0,X270&lt;6),AND(OR(Z270=1,Z270=0),X270&gt;5,X270&lt;20),AND(Z270&gt;1,Z270&lt;4,X270&gt;0,X270&lt;6)),"Simples",IF(OR(AND(OR(Z270=1,Z270=0),X270&gt;19),AND(Z270&gt;1,Z270&lt;4,X270&gt;5,X270&lt;20),AND(Z270&gt;3,X270&gt;0,X270&lt;6)),"Médio",IF(OR(AND(Z270&gt;1,Z270&lt;4,X270&gt;19),AND(Z270&gt;3,X270&gt;5,X270&lt;20),AND(Z270&gt;3,X270&gt;19)),"Complexo",""))),""))</f>
        <v/>
      </c>
      <c r="AC270" s="71" t="str">
        <f aca="false">IF(W270="ALI",IF(OR(AND(OR(Z270=1,Z270=0),X270&gt;0,X270&lt;20),AND(OR(Z270=1,Z270=0),X270&gt;19,X270&lt;51),AND(Z270&gt;1,Z270&lt;6,X270&gt;0,X270&lt;20)),"Simples",IF(OR(AND(OR(Z270=1,Z270=0),X270&gt;50),AND(Z270&gt;1,Z270&lt;6,X270&gt;19,X270&lt;51),AND(Z270&gt;5,X270&gt;0,X270&lt;20)),"Médio",IF(OR(AND(Z270&gt;1,Z270&lt;6,X270&gt;50),AND(Z270&gt;5,X270&gt;19,X270&lt;51),AND(Z270&gt;5,X270&gt;50)),"Complexo",""))), IF(W270="AIE",IF(OR(AND(OR(Z270=1, Z270=0),X270&gt;0,X270&lt;20),AND(OR(Z270=1, Z270=0),X270&gt;19,X270&lt;51),AND(Z270&gt;1,Z270&lt;6,X270&gt;0,X270&lt;20)),"Simples",IF(OR(AND(OR(Z270=1, Z270=0),X270&gt;50),AND(Z270&gt;1,Z270&lt;6,X270&gt;19,X270&lt;51),AND(Z270&gt;5,X270&gt;0,X270&lt;20)),"Médio",IF(OR(AND(Z270&gt;1,Z270&lt;6,X270&gt;50),AND(Z270&gt;5,X270&gt;19,X270&lt;51),AND(Z270&gt;5,X270&gt;50)),"Complexo",""))),""))</f>
        <v/>
      </c>
      <c r="AD270" s="77" t="str">
        <f aca="false">IF(AB270="",AC270,IF(AC270="",AB270,""))</f>
        <v/>
      </c>
      <c r="AE270" s="78" t="n">
        <f aca="false">IF(AND(OR(W270="EE",W270="CE"),AD270="Simples"),3, IF(AND(OR(W270="EE",W270="CE"),AD270="Médio"),4, IF(AND(OR(W270="EE",W270="CE"),AD270="Complexo"),6, IF(AND(W270="SE",AD270="Simples"),4, IF(AND(W270="SE",AD270="Médio"),5, IF(AND(W270="SE",AD270="Complexo"),7,0))))))</f>
        <v>0</v>
      </c>
      <c r="AF270" s="78" t="n">
        <f aca="false">IF(AND(W270="ALI",AC270="Simples"),7, IF(AND(W270="ALI",AC270="Médio"),10, IF(AND(W270="ALI",AC270="Complexo"),15, IF(AND(W270="AIE",AC270="Simples"),5, IF(AND(W270="AIE",AC270="Médio"),7, IF(AND(W270="AIE",AC270="Complexo"),10,0))))))</f>
        <v>0</v>
      </c>
      <c r="AG270" s="81" t="n">
        <f aca="false">IF(T270="OK",Q270,( IF(U270&lt;&gt;"Manutenção em interface",IF(U270&lt;&gt;"Desenv., Manutenção e Publicação de Páginas Estáticas",(AE270+AF270)*V270,V270),V270)))</f>
        <v>0</v>
      </c>
      <c r="AH270" s="70"/>
      <c r="AJ270" s="70"/>
      <c r="AL270" s="70"/>
      <c r="AM270" s="70" t="str">
        <f aca="false">IF(AG270=0,"",IF(AG270=Q270,"OK","Divergente"))</f>
        <v/>
      </c>
    </row>
    <row r="271" s="79" customFormat="true" ht="14" hidden="false" customHeight="false" outlineLevel="0" collapsed="false">
      <c r="A271" s="67"/>
      <c r="B271" s="68"/>
      <c r="C271" s="69" t="n">
        <f aca="false">IF(B271&lt;&gt;"",VLOOKUP(B271,'Tipo Projeto'!$A$3:$B$35,2,0),0)</f>
        <v>0</v>
      </c>
      <c r="D271" s="70"/>
      <c r="E271" s="70"/>
      <c r="F271" s="71"/>
      <c r="G271" s="70"/>
      <c r="H271" s="72"/>
      <c r="I271" s="73"/>
      <c r="J271" s="74"/>
      <c r="K271" s="75"/>
      <c r="L271" s="76" t="str">
        <f aca="false">IF(G271="EE",IF(OR(AND(OR(J271=1,J271=0),H271&gt;0,H271&lt;5),AND(OR(J271=1,J271=0),H271&gt;4,H271&lt;16),AND(J271=2,H271&gt;0,H271&lt;5)),"Simples",IF(OR(AND(OR(J271=1,J271=0),H271&gt;15),AND(J271=2,H271&gt;4,H271&lt;16),AND(J271&gt;2,H271&gt;0,H271&lt;5)),"Médio",IF(OR(AND(J271=2,H271&gt;15),AND(J271&gt;2,H271&gt;4,H271&lt;16),AND(J271&gt;2,H271&gt;15)),"Complexo",""))), IF(OR(G271="CE",G271="SE"),IF(OR(AND(OR(J271=1,J271=0),H271&gt;0,H271&lt;6),AND(OR(J271=1,J271=0),H271&gt;5,H271&lt;20),AND(J271&gt;1,J271&lt;4,H271&gt;0,H271&lt;6)),"Simples",IF(OR(AND(OR(J271=1,J271=0),H271&gt;19),AND(J271&gt;1,J271&lt;4,H271&gt;5,H271&lt;20),AND(J271&gt;3,H271&gt;0,H271&lt;6)),"Médio",IF(OR(AND(J271&gt;1,J271&lt;4,H271&gt;19),AND(J271&gt;3,H271&gt;5,H271&lt;20),AND(J271&gt;3,H271&gt;19)),"Complexo",""))),""))</f>
        <v/>
      </c>
      <c r="M271" s="71" t="str">
        <f aca="false">IF(G271="ALI",IF(OR(AND(OR(J271=1,J271=0),H271&gt;0,H271&lt;20),AND(OR(J271=1,J271=0),H271&gt;19,H271&lt;51),AND(J271&gt;1,J271&lt;6,H271&gt;0,H271&lt;20)),"Simples",IF(OR(AND(OR(J271=1,J271=0),H271&gt;50),AND(J271&gt;1,J271&lt;6,H271&gt;19,H271&lt;51),AND(J271&gt;5,H271&gt;0,H271&lt;20)),"Médio",IF(OR(AND(J271&gt;1,J271&lt;6,H271&gt;50),AND(J271&gt;5,H271&gt;19,H271&lt;51),AND(J271&gt;5,H271&gt;50)),"Complexo",""))), IF(G271="AIE",IF(OR(AND(OR(J271=1, J271=0),H271&gt;0,H271&lt;20),AND(OR(J271=1, J271=0),H271&gt;19,H271&lt;51),AND(J271&gt;1,J271&lt;6,H271&gt;0,H271&lt;20)),"Simples",IF(OR(AND(OR(J271=1, J271=0),H271&gt;50),AND(J271&gt;1,J271&lt;6,H271&gt;19,H271&lt;51),AND(J271&gt;5,H271&gt;0,H271&lt;20)),"Médio",IF(OR(AND(J271&gt;1,J271&lt;6,H271&gt;50),AND(J271&gt;5,H271&gt;19,H271&lt;51),AND(J271&gt;5,H271&gt;50)),"Complexo",""))),""))</f>
        <v/>
      </c>
      <c r="N271" s="77" t="str">
        <f aca="false">IF(L271="",M271,IF(M271="",L271,""))</f>
        <v/>
      </c>
      <c r="O271" s="78" t="n">
        <f aca="false">IF(AND(OR(G271="EE",G271="CE"),N271="Simples"),3, IF(AND(OR(G271="EE",G271="CE"),N271="Médio"),4, IF(AND(OR(G271="EE",G271="CE"),N271="Complexo"),6, IF(AND(G271="SE",N271="Simples"),4, IF(AND(G271="SE",N271="Médio"),5, IF(AND(G271="SE",N271="Complexo"),7,0))))))</f>
        <v>0</v>
      </c>
      <c r="P271" s="78" t="n">
        <f aca="false">IF(AND(G271="ALI",M271="Simples"),7, IF(AND(G271="ALI",M271="Médio"),10, IF(AND(G271="ALI",M271="Complexo"),15, IF(AND(G271="AIE",M271="Simples"),5, IF(AND(G271="AIE",M271="Médio"),7, IF(AND(G271="AIE",M271="Complexo"),10,0))))))</f>
        <v>0</v>
      </c>
      <c r="Q271" s="77" t="n">
        <f aca="false">IF(B271&lt;&gt;"Manutenção em interface",IF(B271&lt;&gt;"Desenv., Manutenção e Publicação de Páginas Estáticas",(O271+P271)*C271,C271),C271)</f>
        <v>0</v>
      </c>
      <c r="R271" s="70"/>
      <c r="T271" s="80"/>
      <c r="U271" s="68"/>
      <c r="V271" s="69" t="n">
        <f aca="false">IF(U271&lt;&gt;"",VLOOKUP(U271,'Tipo Projeto'!$A$3:$B$35,2,0),0)</f>
        <v>0</v>
      </c>
      <c r="W271" s="70"/>
      <c r="X271" s="72"/>
      <c r="Y271" s="73"/>
      <c r="Z271" s="74"/>
      <c r="AA271" s="75"/>
      <c r="AB271" s="76" t="str">
        <f aca="false">IF(W271="EE",IF(OR(AND(OR(Z271=1,Z271=0),X271&gt;0,X271&lt;5),AND(OR(Z271=1,Z271=0),X271&gt;4,X271&lt;16),AND(Z271=2,X271&gt;0,X271&lt;5)),"Simples",IF(OR(AND(OR(Z271=1,Z271=0),X271&gt;15),AND(Z271=2,X271&gt;4,X271&lt;16),AND(Z271&gt;2,X271&gt;0,X271&lt;5)),"Médio",IF(OR(AND(Z271=2,X271&gt;15),AND(Z271&gt;2,X271&gt;4,X271&lt;16),AND(Z271&gt;2,X271&gt;15)),"Complexo",""))), IF(OR(W271="CE",W271="SE"),IF(OR(AND(OR(Z271=1,Z271=0),X271&gt;0,X271&lt;6),AND(OR(Z271=1,Z271=0),X271&gt;5,X271&lt;20),AND(Z271&gt;1,Z271&lt;4,X271&gt;0,X271&lt;6)),"Simples",IF(OR(AND(OR(Z271=1,Z271=0),X271&gt;19),AND(Z271&gt;1,Z271&lt;4,X271&gt;5,X271&lt;20),AND(Z271&gt;3,X271&gt;0,X271&lt;6)),"Médio",IF(OR(AND(Z271&gt;1,Z271&lt;4,X271&gt;19),AND(Z271&gt;3,X271&gt;5,X271&lt;20),AND(Z271&gt;3,X271&gt;19)),"Complexo",""))),""))</f>
        <v/>
      </c>
      <c r="AC271" s="71" t="str">
        <f aca="false">IF(W271="ALI",IF(OR(AND(OR(Z271=1,Z271=0),X271&gt;0,X271&lt;20),AND(OR(Z271=1,Z271=0),X271&gt;19,X271&lt;51),AND(Z271&gt;1,Z271&lt;6,X271&gt;0,X271&lt;20)),"Simples",IF(OR(AND(OR(Z271=1,Z271=0),X271&gt;50),AND(Z271&gt;1,Z271&lt;6,X271&gt;19,X271&lt;51),AND(Z271&gt;5,X271&gt;0,X271&lt;20)),"Médio",IF(OR(AND(Z271&gt;1,Z271&lt;6,X271&gt;50),AND(Z271&gt;5,X271&gt;19,X271&lt;51),AND(Z271&gt;5,X271&gt;50)),"Complexo",""))), IF(W271="AIE",IF(OR(AND(OR(Z271=1, Z271=0),X271&gt;0,X271&lt;20),AND(OR(Z271=1, Z271=0),X271&gt;19,X271&lt;51),AND(Z271&gt;1,Z271&lt;6,X271&gt;0,X271&lt;20)),"Simples",IF(OR(AND(OR(Z271=1, Z271=0),X271&gt;50),AND(Z271&gt;1,Z271&lt;6,X271&gt;19,X271&lt;51),AND(Z271&gt;5,X271&gt;0,X271&lt;20)),"Médio",IF(OR(AND(Z271&gt;1,Z271&lt;6,X271&gt;50),AND(Z271&gt;5,X271&gt;19,X271&lt;51),AND(Z271&gt;5,X271&gt;50)),"Complexo",""))),""))</f>
        <v/>
      </c>
      <c r="AD271" s="77" t="str">
        <f aca="false">IF(AB271="",AC271,IF(AC271="",AB271,""))</f>
        <v/>
      </c>
      <c r="AE271" s="78" t="n">
        <f aca="false">IF(AND(OR(W271="EE",W271="CE"),AD271="Simples"),3, IF(AND(OR(W271="EE",W271="CE"),AD271="Médio"),4, IF(AND(OR(W271="EE",W271="CE"),AD271="Complexo"),6, IF(AND(W271="SE",AD271="Simples"),4, IF(AND(W271="SE",AD271="Médio"),5, IF(AND(W271="SE",AD271="Complexo"),7,0))))))</f>
        <v>0</v>
      </c>
      <c r="AF271" s="78" t="n">
        <f aca="false">IF(AND(W271="ALI",AC271="Simples"),7, IF(AND(W271="ALI",AC271="Médio"),10, IF(AND(W271="ALI",AC271="Complexo"),15, IF(AND(W271="AIE",AC271="Simples"),5, IF(AND(W271="AIE",AC271="Médio"),7, IF(AND(W271="AIE",AC271="Complexo"),10,0))))))</f>
        <v>0</v>
      </c>
      <c r="AG271" s="81" t="n">
        <f aca="false">IF(T271="OK",Q271,( IF(U271&lt;&gt;"Manutenção em interface",IF(U271&lt;&gt;"Desenv., Manutenção e Publicação de Páginas Estáticas",(AE271+AF271)*V271,V271),V271)))</f>
        <v>0</v>
      </c>
      <c r="AH271" s="70"/>
      <c r="AJ271" s="70"/>
      <c r="AL271" s="70"/>
      <c r="AM271" s="70" t="str">
        <f aca="false">IF(AG271=0,"",IF(AG271=Q271,"OK","Divergente"))</f>
        <v/>
      </c>
    </row>
    <row r="272" s="79" customFormat="true" ht="14" hidden="false" customHeight="false" outlineLevel="0" collapsed="false">
      <c r="A272" s="67"/>
      <c r="B272" s="68"/>
      <c r="C272" s="69" t="n">
        <f aca="false">IF(B272&lt;&gt;"",VLOOKUP(B272,'Tipo Projeto'!$A$3:$B$35,2,0),0)</f>
        <v>0</v>
      </c>
      <c r="D272" s="70"/>
      <c r="E272" s="70"/>
      <c r="F272" s="71"/>
      <c r="G272" s="70"/>
      <c r="H272" s="72"/>
      <c r="I272" s="73"/>
      <c r="J272" s="74"/>
      <c r="K272" s="75"/>
      <c r="L272" s="76" t="str">
        <f aca="false">IF(G272="EE",IF(OR(AND(OR(J272=1,J272=0),H272&gt;0,H272&lt;5),AND(OR(J272=1,J272=0),H272&gt;4,H272&lt;16),AND(J272=2,H272&gt;0,H272&lt;5)),"Simples",IF(OR(AND(OR(J272=1,J272=0),H272&gt;15),AND(J272=2,H272&gt;4,H272&lt;16),AND(J272&gt;2,H272&gt;0,H272&lt;5)),"Médio",IF(OR(AND(J272=2,H272&gt;15),AND(J272&gt;2,H272&gt;4,H272&lt;16),AND(J272&gt;2,H272&gt;15)),"Complexo",""))), IF(OR(G272="CE",G272="SE"),IF(OR(AND(OR(J272=1,J272=0),H272&gt;0,H272&lt;6),AND(OR(J272=1,J272=0),H272&gt;5,H272&lt;20),AND(J272&gt;1,J272&lt;4,H272&gt;0,H272&lt;6)),"Simples",IF(OR(AND(OR(J272=1,J272=0),H272&gt;19),AND(J272&gt;1,J272&lt;4,H272&gt;5,H272&lt;20),AND(J272&gt;3,H272&gt;0,H272&lt;6)),"Médio",IF(OR(AND(J272&gt;1,J272&lt;4,H272&gt;19),AND(J272&gt;3,H272&gt;5,H272&lt;20),AND(J272&gt;3,H272&gt;19)),"Complexo",""))),""))</f>
        <v/>
      </c>
      <c r="M272" s="71" t="str">
        <f aca="false">IF(G272="ALI",IF(OR(AND(OR(J272=1,J272=0),H272&gt;0,H272&lt;20),AND(OR(J272=1,J272=0),H272&gt;19,H272&lt;51),AND(J272&gt;1,J272&lt;6,H272&gt;0,H272&lt;20)),"Simples",IF(OR(AND(OR(J272=1,J272=0),H272&gt;50),AND(J272&gt;1,J272&lt;6,H272&gt;19,H272&lt;51),AND(J272&gt;5,H272&gt;0,H272&lt;20)),"Médio",IF(OR(AND(J272&gt;1,J272&lt;6,H272&gt;50),AND(J272&gt;5,H272&gt;19,H272&lt;51),AND(J272&gt;5,H272&gt;50)),"Complexo",""))), IF(G272="AIE",IF(OR(AND(OR(J272=1, J272=0),H272&gt;0,H272&lt;20),AND(OR(J272=1, J272=0),H272&gt;19,H272&lt;51),AND(J272&gt;1,J272&lt;6,H272&gt;0,H272&lt;20)),"Simples",IF(OR(AND(OR(J272=1, J272=0),H272&gt;50),AND(J272&gt;1,J272&lt;6,H272&gt;19,H272&lt;51),AND(J272&gt;5,H272&gt;0,H272&lt;20)),"Médio",IF(OR(AND(J272&gt;1,J272&lt;6,H272&gt;50),AND(J272&gt;5,H272&gt;19,H272&lt;51),AND(J272&gt;5,H272&gt;50)),"Complexo",""))),""))</f>
        <v/>
      </c>
      <c r="N272" s="77" t="str">
        <f aca="false">IF(L272="",M272,IF(M272="",L272,""))</f>
        <v/>
      </c>
      <c r="O272" s="78" t="n">
        <f aca="false">IF(AND(OR(G272="EE",G272="CE"),N272="Simples"),3, IF(AND(OR(G272="EE",G272="CE"),N272="Médio"),4, IF(AND(OR(G272="EE",G272="CE"),N272="Complexo"),6, IF(AND(G272="SE",N272="Simples"),4, IF(AND(G272="SE",N272="Médio"),5, IF(AND(G272="SE",N272="Complexo"),7,0))))))</f>
        <v>0</v>
      </c>
      <c r="P272" s="78" t="n">
        <f aca="false">IF(AND(G272="ALI",M272="Simples"),7, IF(AND(G272="ALI",M272="Médio"),10, IF(AND(G272="ALI",M272="Complexo"),15, IF(AND(G272="AIE",M272="Simples"),5, IF(AND(G272="AIE",M272="Médio"),7, IF(AND(G272="AIE",M272="Complexo"),10,0))))))</f>
        <v>0</v>
      </c>
      <c r="Q272" s="77" t="n">
        <f aca="false">IF(B272&lt;&gt;"Manutenção em interface",IF(B272&lt;&gt;"Desenv., Manutenção e Publicação de Páginas Estáticas",(O272+P272)*C272,C272),C272)</f>
        <v>0</v>
      </c>
      <c r="R272" s="70"/>
      <c r="T272" s="80"/>
      <c r="U272" s="68"/>
      <c r="V272" s="69" t="n">
        <f aca="false">IF(U272&lt;&gt;"",VLOOKUP(U272,'Tipo Projeto'!$A$3:$B$35,2,0),0)</f>
        <v>0</v>
      </c>
      <c r="W272" s="70"/>
      <c r="X272" s="72"/>
      <c r="Y272" s="73"/>
      <c r="Z272" s="74"/>
      <c r="AA272" s="75"/>
      <c r="AB272" s="76" t="str">
        <f aca="false">IF(W272="EE",IF(OR(AND(OR(Z272=1,Z272=0),X272&gt;0,X272&lt;5),AND(OR(Z272=1,Z272=0),X272&gt;4,X272&lt;16),AND(Z272=2,X272&gt;0,X272&lt;5)),"Simples",IF(OR(AND(OR(Z272=1,Z272=0),X272&gt;15),AND(Z272=2,X272&gt;4,X272&lt;16),AND(Z272&gt;2,X272&gt;0,X272&lt;5)),"Médio",IF(OR(AND(Z272=2,X272&gt;15),AND(Z272&gt;2,X272&gt;4,X272&lt;16),AND(Z272&gt;2,X272&gt;15)),"Complexo",""))), IF(OR(W272="CE",W272="SE"),IF(OR(AND(OR(Z272=1,Z272=0),X272&gt;0,X272&lt;6),AND(OR(Z272=1,Z272=0),X272&gt;5,X272&lt;20),AND(Z272&gt;1,Z272&lt;4,X272&gt;0,X272&lt;6)),"Simples",IF(OR(AND(OR(Z272=1,Z272=0),X272&gt;19),AND(Z272&gt;1,Z272&lt;4,X272&gt;5,X272&lt;20),AND(Z272&gt;3,X272&gt;0,X272&lt;6)),"Médio",IF(OR(AND(Z272&gt;1,Z272&lt;4,X272&gt;19),AND(Z272&gt;3,X272&gt;5,X272&lt;20),AND(Z272&gt;3,X272&gt;19)),"Complexo",""))),""))</f>
        <v/>
      </c>
      <c r="AC272" s="71" t="str">
        <f aca="false">IF(W272="ALI",IF(OR(AND(OR(Z272=1,Z272=0),X272&gt;0,X272&lt;20),AND(OR(Z272=1,Z272=0),X272&gt;19,X272&lt;51),AND(Z272&gt;1,Z272&lt;6,X272&gt;0,X272&lt;20)),"Simples",IF(OR(AND(OR(Z272=1,Z272=0),X272&gt;50),AND(Z272&gt;1,Z272&lt;6,X272&gt;19,X272&lt;51),AND(Z272&gt;5,X272&gt;0,X272&lt;20)),"Médio",IF(OR(AND(Z272&gt;1,Z272&lt;6,X272&gt;50),AND(Z272&gt;5,X272&gt;19,X272&lt;51),AND(Z272&gt;5,X272&gt;50)),"Complexo",""))), IF(W272="AIE",IF(OR(AND(OR(Z272=1, Z272=0),X272&gt;0,X272&lt;20),AND(OR(Z272=1, Z272=0),X272&gt;19,X272&lt;51),AND(Z272&gt;1,Z272&lt;6,X272&gt;0,X272&lt;20)),"Simples",IF(OR(AND(OR(Z272=1, Z272=0),X272&gt;50),AND(Z272&gt;1,Z272&lt;6,X272&gt;19,X272&lt;51),AND(Z272&gt;5,X272&gt;0,X272&lt;20)),"Médio",IF(OR(AND(Z272&gt;1,Z272&lt;6,X272&gt;50),AND(Z272&gt;5,X272&gt;19,X272&lt;51),AND(Z272&gt;5,X272&gt;50)),"Complexo",""))),""))</f>
        <v/>
      </c>
      <c r="AD272" s="77" t="str">
        <f aca="false">IF(AB272="",AC272,IF(AC272="",AB272,""))</f>
        <v/>
      </c>
      <c r="AE272" s="78" t="n">
        <f aca="false">IF(AND(OR(W272="EE",W272="CE"),AD272="Simples"),3, IF(AND(OR(W272="EE",W272="CE"),AD272="Médio"),4, IF(AND(OR(W272="EE",W272="CE"),AD272="Complexo"),6, IF(AND(W272="SE",AD272="Simples"),4, IF(AND(W272="SE",AD272="Médio"),5, IF(AND(W272="SE",AD272="Complexo"),7,0))))))</f>
        <v>0</v>
      </c>
      <c r="AF272" s="78" t="n">
        <f aca="false">IF(AND(W272="ALI",AC272="Simples"),7, IF(AND(W272="ALI",AC272="Médio"),10, IF(AND(W272="ALI",AC272="Complexo"),15, IF(AND(W272="AIE",AC272="Simples"),5, IF(AND(W272="AIE",AC272="Médio"),7, IF(AND(W272="AIE",AC272="Complexo"),10,0))))))</f>
        <v>0</v>
      </c>
      <c r="AG272" s="81" t="n">
        <f aca="false">IF(T272="OK",Q272,( IF(U272&lt;&gt;"Manutenção em interface",IF(U272&lt;&gt;"Desenv., Manutenção e Publicação de Páginas Estáticas",(AE272+AF272)*V272,V272),V272)))</f>
        <v>0</v>
      </c>
      <c r="AH272" s="70"/>
      <c r="AJ272" s="70"/>
      <c r="AL272" s="70"/>
      <c r="AM272" s="70" t="str">
        <f aca="false">IF(AG272=0,"",IF(AG272=Q272,"OK","Divergente"))</f>
        <v/>
      </c>
    </row>
    <row r="273" s="79" customFormat="true" ht="14" hidden="false" customHeight="false" outlineLevel="0" collapsed="false">
      <c r="A273" s="67"/>
      <c r="B273" s="68"/>
      <c r="C273" s="69" t="n">
        <f aca="false">IF(B273&lt;&gt;"",VLOOKUP(B273,'Tipo Projeto'!$A$3:$B$35,2,0),0)</f>
        <v>0</v>
      </c>
      <c r="D273" s="70"/>
      <c r="E273" s="70"/>
      <c r="F273" s="71"/>
      <c r="G273" s="70"/>
      <c r="H273" s="72"/>
      <c r="I273" s="73"/>
      <c r="J273" s="74"/>
      <c r="K273" s="75"/>
      <c r="L273" s="76" t="str">
        <f aca="false">IF(G273="EE",IF(OR(AND(OR(J273=1,J273=0),H273&gt;0,H273&lt;5),AND(OR(J273=1,J273=0),H273&gt;4,H273&lt;16),AND(J273=2,H273&gt;0,H273&lt;5)),"Simples",IF(OR(AND(OR(J273=1,J273=0),H273&gt;15),AND(J273=2,H273&gt;4,H273&lt;16),AND(J273&gt;2,H273&gt;0,H273&lt;5)),"Médio",IF(OR(AND(J273=2,H273&gt;15),AND(J273&gt;2,H273&gt;4,H273&lt;16),AND(J273&gt;2,H273&gt;15)),"Complexo",""))), IF(OR(G273="CE",G273="SE"),IF(OR(AND(OR(J273=1,J273=0),H273&gt;0,H273&lt;6),AND(OR(J273=1,J273=0),H273&gt;5,H273&lt;20),AND(J273&gt;1,J273&lt;4,H273&gt;0,H273&lt;6)),"Simples",IF(OR(AND(OR(J273=1,J273=0),H273&gt;19),AND(J273&gt;1,J273&lt;4,H273&gt;5,H273&lt;20),AND(J273&gt;3,H273&gt;0,H273&lt;6)),"Médio",IF(OR(AND(J273&gt;1,J273&lt;4,H273&gt;19),AND(J273&gt;3,H273&gt;5,H273&lt;20),AND(J273&gt;3,H273&gt;19)),"Complexo",""))),""))</f>
        <v/>
      </c>
      <c r="M273" s="71" t="str">
        <f aca="false">IF(G273="ALI",IF(OR(AND(OR(J273=1,J273=0),H273&gt;0,H273&lt;20),AND(OR(J273=1,J273=0),H273&gt;19,H273&lt;51),AND(J273&gt;1,J273&lt;6,H273&gt;0,H273&lt;20)),"Simples",IF(OR(AND(OR(J273=1,J273=0),H273&gt;50),AND(J273&gt;1,J273&lt;6,H273&gt;19,H273&lt;51),AND(J273&gt;5,H273&gt;0,H273&lt;20)),"Médio",IF(OR(AND(J273&gt;1,J273&lt;6,H273&gt;50),AND(J273&gt;5,H273&gt;19,H273&lt;51),AND(J273&gt;5,H273&gt;50)),"Complexo",""))), IF(G273="AIE",IF(OR(AND(OR(J273=1, J273=0),H273&gt;0,H273&lt;20),AND(OR(J273=1, J273=0),H273&gt;19,H273&lt;51),AND(J273&gt;1,J273&lt;6,H273&gt;0,H273&lt;20)),"Simples",IF(OR(AND(OR(J273=1, J273=0),H273&gt;50),AND(J273&gt;1,J273&lt;6,H273&gt;19,H273&lt;51),AND(J273&gt;5,H273&gt;0,H273&lt;20)),"Médio",IF(OR(AND(J273&gt;1,J273&lt;6,H273&gt;50),AND(J273&gt;5,H273&gt;19,H273&lt;51),AND(J273&gt;5,H273&gt;50)),"Complexo",""))),""))</f>
        <v/>
      </c>
      <c r="N273" s="77" t="str">
        <f aca="false">IF(L273="",M273,IF(M273="",L273,""))</f>
        <v/>
      </c>
      <c r="O273" s="78" t="n">
        <f aca="false">IF(AND(OR(G273="EE",G273="CE"),N273="Simples"),3, IF(AND(OR(G273="EE",G273="CE"),N273="Médio"),4, IF(AND(OR(G273="EE",G273="CE"),N273="Complexo"),6, IF(AND(G273="SE",N273="Simples"),4, IF(AND(G273="SE",N273="Médio"),5, IF(AND(G273="SE",N273="Complexo"),7,0))))))</f>
        <v>0</v>
      </c>
      <c r="P273" s="78" t="n">
        <f aca="false">IF(AND(G273="ALI",M273="Simples"),7, IF(AND(G273="ALI",M273="Médio"),10, IF(AND(G273="ALI",M273="Complexo"),15, IF(AND(G273="AIE",M273="Simples"),5, IF(AND(G273="AIE",M273="Médio"),7, IF(AND(G273="AIE",M273="Complexo"),10,0))))))</f>
        <v>0</v>
      </c>
      <c r="Q273" s="77" t="n">
        <f aca="false">IF(B273&lt;&gt;"Manutenção em interface",IF(B273&lt;&gt;"Desenv., Manutenção e Publicação de Páginas Estáticas",(O273+P273)*C273,C273),C273)</f>
        <v>0</v>
      </c>
      <c r="R273" s="70"/>
      <c r="T273" s="80"/>
      <c r="U273" s="68"/>
      <c r="V273" s="69" t="n">
        <f aca="false">IF(U273&lt;&gt;"",VLOOKUP(U273,'Tipo Projeto'!$A$3:$B$35,2,0),0)</f>
        <v>0</v>
      </c>
      <c r="W273" s="70"/>
      <c r="X273" s="72"/>
      <c r="Y273" s="73"/>
      <c r="Z273" s="74"/>
      <c r="AA273" s="75"/>
      <c r="AB273" s="76" t="str">
        <f aca="false">IF(W273="EE",IF(OR(AND(OR(Z273=1,Z273=0),X273&gt;0,X273&lt;5),AND(OR(Z273=1,Z273=0),X273&gt;4,X273&lt;16),AND(Z273=2,X273&gt;0,X273&lt;5)),"Simples",IF(OR(AND(OR(Z273=1,Z273=0),X273&gt;15),AND(Z273=2,X273&gt;4,X273&lt;16),AND(Z273&gt;2,X273&gt;0,X273&lt;5)),"Médio",IF(OR(AND(Z273=2,X273&gt;15),AND(Z273&gt;2,X273&gt;4,X273&lt;16),AND(Z273&gt;2,X273&gt;15)),"Complexo",""))), IF(OR(W273="CE",W273="SE"),IF(OR(AND(OR(Z273=1,Z273=0),X273&gt;0,X273&lt;6),AND(OR(Z273=1,Z273=0),X273&gt;5,X273&lt;20),AND(Z273&gt;1,Z273&lt;4,X273&gt;0,X273&lt;6)),"Simples",IF(OR(AND(OR(Z273=1,Z273=0),X273&gt;19),AND(Z273&gt;1,Z273&lt;4,X273&gt;5,X273&lt;20),AND(Z273&gt;3,X273&gt;0,X273&lt;6)),"Médio",IF(OR(AND(Z273&gt;1,Z273&lt;4,X273&gt;19),AND(Z273&gt;3,X273&gt;5,X273&lt;20),AND(Z273&gt;3,X273&gt;19)),"Complexo",""))),""))</f>
        <v/>
      </c>
      <c r="AC273" s="71" t="str">
        <f aca="false">IF(W273="ALI",IF(OR(AND(OR(Z273=1,Z273=0),X273&gt;0,X273&lt;20),AND(OR(Z273=1,Z273=0),X273&gt;19,X273&lt;51),AND(Z273&gt;1,Z273&lt;6,X273&gt;0,X273&lt;20)),"Simples",IF(OR(AND(OR(Z273=1,Z273=0),X273&gt;50),AND(Z273&gt;1,Z273&lt;6,X273&gt;19,X273&lt;51),AND(Z273&gt;5,X273&gt;0,X273&lt;20)),"Médio",IF(OR(AND(Z273&gt;1,Z273&lt;6,X273&gt;50),AND(Z273&gt;5,X273&gt;19,X273&lt;51),AND(Z273&gt;5,X273&gt;50)),"Complexo",""))), IF(W273="AIE",IF(OR(AND(OR(Z273=1, Z273=0),X273&gt;0,X273&lt;20),AND(OR(Z273=1, Z273=0),X273&gt;19,X273&lt;51),AND(Z273&gt;1,Z273&lt;6,X273&gt;0,X273&lt;20)),"Simples",IF(OR(AND(OR(Z273=1, Z273=0),X273&gt;50),AND(Z273&gt;1,Z273&lt;6,X273&gt;19,X273&lt;51),AND(Z273&gt;5,X273&gt;0,X273&lt;20)),"Médio",IF(OR(AND(Z273&gt;1,Z273&lt;6,X273&gt;50),AND(Z273&gt;5,X273&gt;19,X273&lt;51),AND(Z273&gt;5,X273&gt;50)),"Complexo",""))),""))</f>
        <v/>
      </c>
      <c r="AD273" s="77" t="str">
        <f aca="false">IF(AB273="",AC273,IF(AC273="",AB273,""))</f>
        <v/>
      </c>
      <c r="AE273" s="78" t="n">
        <f aca="false">IF(AND(OR(W273="EE",W273="CE"),AD273="Simples"),3, IF(AND(OR(W273="EE",W273="CE"),AD273="Médio"),4, IF(AND(OR(W273="EE",W273="CE"),AD273="Complexo"),6, IF(AND(W273="SE",AD273="Simples"),4, IF(AND(W273="SE",AD273="Médio"),5, IF(AND(W273="SE",AD273="Complexo"),7,0))))))</f>
        <v>0</v>
      </c>
      <c r="AF273" s="78" t="n">
        <f aca="false">IF(AND(W273="ALI",AC273="Simples"),7, IF(AND(W273="ALI",AC273="Médio"),10, IF(AND(W273="ALI",AC273="Complexo"),15, IF(AND(W273="AIE",AC273="Simples"),5, IF(AND(W273="AIE",AC273="Médio"),7, IF(AND(W273="AIE",AC273="Complexo"),10,0))))))</f>
        <v>0</v>
      </c>
      <c r="AG273" s="81" t="n">
        <f aca="false">IF(T273="OK",Q273,( IF(U273&lt;&gt;"Manutenção em interface",IF(U273&lt;&gt;"Desenv., Manutenção e Publicação de Páginas Estáticas",(AE273+AF273)*V273,V273),V273)))</f>
        <v>0</v>
      </c>
      <c r="AH273" s="70"/>
      <c r="AJ273" s="70"/>
      <c r="AL273" s="70"/>
      <c r="AM273" s="70" t="str">
        <f aca="false">IF(AG273=0,"",IF(AG273=Q273,"OK","Divergente"))</f>
        <v/>
      </c>
    </row>
    <row r="274" s="79" customFormat="true" ht="14" hidden="false" customHeight="false" outlineLevel="0" collapsed="false">
      <c r="A274" s="67"/>
      <c r="B274" s="68"/>
      <c r="C274" s="69" t="n">
        <f aca="false">IF(B274&lt;&gt;"",VLOOKUP(B274,'Tipo Projeto'!$A$3:$B$35,2,0),0)</f>
        <v>0</v>
      </c>
      <c r="D274" s="70"/>
      <c r="E274" s="70"/>
      <c r="F274" s="71"/>
      <c r="G274" s="70"/>
      <c r="H274" s="72"/>
      <c r="I274" s="73"/>
      <c r="J274" s="74"/>
      <c r="K274" s="75"/>
      <c r="L274" s="76" t="str">
        <f aca="false">IF(G274="EE",IF(OR(AND(OR(J274=1,J274=0),H274&gt;0,H274&lt;5),AND(OR(J274=1,J274=0),H274&gt;4,H274&lt;16),AND(J274=2,H274&gt;0,H274&lt;5)),"Simples",IF(OR(AND(OR(J274=1,J274=0),H274&gt;15),AND(J274=2,H274&gt;4,H274&lt;16),AND(J274&gt;2,H274&gt;0,H274&lt;5)),"Médio",IF(OR(AND(J274=2,H274&gt;15),AND(J274&gt;2,H274&gt;4,H274&lt;16),AND(J274&gt;2,H274&gt;15)),"Complexo",""))), IF(OR(G274="CE",G274="SE"),IF(OR(AND(OR(J274=1,J274=0),H274&gt;0,H274&lt;6),AND(OR(J274=1,J274=0),H274&gt;5,H274&lt;20),AND(J274&gt;1,J274&lt;4,H274&gt;0,H274&lt;6)),"Simples",IF(OR(AND(OR(J274=1,J274=0),H274&gt;19),AND(J274&gt;1,J274&lt;4,H274&gt;5,H274&lt;20),AND(J274&gt;3,H274&gt;0,H274&lt;6)),"Médio",IF(OR(AND(J274&gt;1,J274&lt;4,H274&gt;19),AND(J274&gt;3,H274&gt;5,H274&lt;20),AND(J274&gt;3,H274&gt;19)),"Complexo",""))),""))</f>
        <v/>
      </c>
      <c r="M274" s="71" t="str">
        <f aca="false">IF(G274="ALI",IF(OR(AND(OR(J274=1,J274=0),H274&gt;0,H274&lt;20),AND(OR(J274=1,J274=0),H274&gt;19,H274&lt;51),AND(J274&gt;1,J274&lt;6,H274&gt;0,H274&lt;20)),"Simples",IF(OR(AND(OR(J274=1,J274=0),H274&gt;50),AND(J274&gt;1,J274&lt;6,H274&gt;19,H274&lt;51),AND(J274&gt;5,H274&gt;0,H274&lt;20)),"Médio",IF(OR(AND(J274&gt;1,J274&lt;6,H274&gt;50),AND(J274&gt;5,H274&gt;19,H274&lt;51),AND(J274&gt;5,H274&gt;50)),"Complexo",""))), IF(G274="AIE",IF(OR(AND(OR(J274=1, J274=0),H274&gt;0,H274&lt;20),AND(OR(J274=1, J274=0),H274&gt;19,H274&lt;51),AND(J274&gt;1,J274&lt;6,H274&gt;0,H274&lt;20)),"Simples",IF(OR(AND(OR(J274=1, J274=0),H274&gt;50),AND(J274&gt;1,J274&lt;6,H274&gt;19,H274&lt;51),AND(J274&gt;5,H274&gt;0,H274&lt;20)),"Médio",IF(OR(AND(J274&gt;1,J274&lt;6,H274&gt;50),AND(J274&gt;5,H274&gt;19,H274&lt;51),AND(J274&gt;5,H274&gt;50)),"Complexo",""))),""))</f>
        <v/>
      </c>
      <c r="N274" s="77" t="str">
        <f aca="false">IF(L274="",M274,IF(M274="",L274,""))</f>
        <v/>
      </c>
      <c r="O274" s="78" t="n">
        <f aca="false">IF(AND(OR(G274="EE",G274="CE"),N274="Simples"),3, IF(AND(OR(G274="EE",G274="CE"),N274="Médio"),4, IF(AND(OR(G274="EE",G274="CE"),N274="Complexo"),6, IF(AND(G274="SE",N274="Simples"),4, IF(AND(G274="SE",N274="Médio"),5, IF(AND(G274="SE",N274="Complexo"),7,0))))))</f>
        <v>0</v>
      </c>
      <c r="P274" s="78" t="n">
        <f aca="false">IF(AND(G274="ALI",M274="Simples"),7, IF(AND(G274="ALI",M274="Médio"),10, IF(AND(G274="ALI",M274="Complexo"),15, IF(AND(G274="AIE",M274="Simples"),5, IF(AND(G274="AIE",M274="Médio"),7, IF(AND(G274="AIE",M274="Complexo"),10,0))))))</f>
        <v>0</v>
      </c>
      <c r="Q274" s="77" t="n">
        <f aca="false">IF(B274&lt;&gt;"Manutenção em interface",IF(B274&lt;&gt;"Desenv., Manutenção e Publicação de Páginas Estáticas",(O274+P274)*C274,C274),C274)</f>
        <v>0</v>
      </c>
      <c r="R274" s="70"/>
      <c r="T274" s="80"/>
      <c r="U274" s="68"/>
      <c r="V274" s="69" t="n">
        <f aca="false">IF(U274&lt;&gt;"",VLOOKUP(U274,'Tipo Projeto'!$A$3:$B$35,2,0),0)</f>
        <v>0</v>
      </c>
      <c r="W274" s="70"/>
      <c r="X274" s="72"/>
      <c r="Y274" s="73"/>
      <c r="Z274" s="74"/>
      <c r="AA274" s="75"/>
      <c r="AB274" s="76" t="str">
        <f aca="false">IF(W274="EE",IF(OR(AND(OR(Z274=1,Z274=0),X274&gt;0,X274&lt;5),AND(OR(Z274=1,Z274=0),X274&gt;4,X274&lt;16),AND(Z274=2,X274&gt;0,X274&lt;5)),"Simples",IF(OR(AND(OR(Z274=1,Z274=0),X274&gt;15),AND(Z274=2,X274&gt;4,X274&lt;16),AND(Z274&gt;2,X274&gt;0,X274&lt;5)),"Médio",IF(OR(AND(Z274=2,X274&gt;15),AND(Z274&gt;2,X274&gt;4,X274&lt;16),AND(Z274&gt;2,X274&gt;15)),"Complexo",""))), IF(OR(W274="CE",W274="SE"),IF(OR(AND(OR(Z274=1,Z274=0),X274&gt;0,X274&lt;6),AND(OR(Z274=1,Z274=0),X274&gt;5,X274&lt;20),AND(Z274&gt;1,Z274&lt;4,X274&gt;0,X274&lt;6)),"Simples",IF(OR(AND(OR(Z274=1,Z274=0),X274&gt;19),AND(Z274&gt;1,Z274&lt;4,X274&gt;5,X274&lt;20),AND(Z274&gt;3,X274&gt;0,X274&lt;6)),"Médio",IF(OR(AND(Z274&gt;1,Z274&lt;4,X274&gt;19),AND(Z274&gt;3,X274&gt;5,X274&lt;20),AND(Z274&gt;3,X274&gt;19)),"Complexo",""))),""))</f>
        <v/>
      </c>
      <c r="AC274" s="71" t="str">
        <f aca="false">IF(W274="ALI",IF(OR(AND(OR(Z274=1,Z274=0),X274&gt;0,X274&lt;20),AND(OR(Z274=1,Z274=0),X274&gt;19,X274&lt;51),AND(Z274&gt;1,Z274&lt;6,X274&gt;0,X274&lt;20)),"Simples",IF(OR(AND(OR(Z274=1,Z274=0),X274&gt;50),AND(Z274&gt;1,Z274&lt;6,X274&gt;19,X274&lt;51),AND(Z274&gt;5,X274&gt;0,X274&lt;20)),"Médio",IF(OR(AND(Z274&gt;1,Z274&lt;6,X274&gt;50),AND(Z274&gt;5,X274&gt;19,X274&lt;51),AND(Z274&gt;5,X274&gt;50)),"Complexo",""))), IF(W274="AIE",IF(OR(AND(OR(Z274=1, Z274=0),X274&gt;0,X274&lt;20),AND(OR(Z274=1, Z274=0),X274&gt;19,X274&lt;51),AND(Z274&gt;1,Z274&lt;6,X274&gt;0,X274&lt;20)),"Simples",IF(OR(AND(OR(Z274=1, Z274=0),X274&gt;50),AND(Z274&gt;1,Z274&lt;6,X274&gt;19,X274&lt;51),AND(Z274&gt;5,X274&gt;0,X274&lt;20)),"Médio",IF(OR(AND(Z274&gt;1,Z274&lt;6,X274&gt;50),AND(Z274&gt;5,X274&gt;19,X274&lt;51),AND(Z274&gt;5,X274&gt;50)),"Complexo",""))),""))</f>
        <v/>
      </c>
      <c r="AD274" s="77" t="str">
        <f aca="false">IF(AB274="",AC274,IF(AC274="",AB274,""))</f>
        <v/>
      </c>
      <c r="AE274" s="78" t="n">
        <f aca="false">IF(AND(OR(W274="EE",W274="CE"),AD274="Simples"),3, IF(AND(OR(W274="EE",W274="CE"),AD274="Médio"),4, IF(AND(OR(W274="EE",W274="CE"),AD274="Complexo"),6, IF(AND(W274="SE",AD274="Simples"),4, IF(AND(W274="SE",AD274="Médio"),5, IF(AND(W274="SE",AD274="Complexo"),7,0))))))</f>
        <v>0</v>
      </c>
      <c r="AF274" s="78" t="n">
        <f aca="false">IF(AND(W274="ALI",AC274="Simples"),7, IF(AND(W274="ALI",AC274="Médio"),10, IF(AND(W274="ALI",AC274="Complexo"),15, IF(AND(W274="AIE",AC274="Simples"),5, IF(AND(W274="AIE",AC274="Médio"),7, IF(AND(W274="AIE",AC274="Complexo"),10,0))))))</f>
        <v>0</v>
      </c>
      <c r="AG274" s="81" t="n">
        <f aca="false">IF(T274="OK",Q274,( IF(U274&lt;&gt;"Manutenção em interface",IF(U274&lt;&gt;"Desenv., Manutenção e Publicação de Páginas Estáticas",(AE274+AF274)*V274,V274),V274)))</f>
        <v>0</v>
      </c>
      <c r="AH274" s="70"/>
      <c r="AJ274" s="70"/>
      <c r="AL274" s="70"/>
      <c r="AM274" s="70" t="str">
        <f aca="false">IF(AG274=0,"",IF(AG274=Q274,"OK","Divergente"))</f>
        <v/>
      </c>
    </row>
    <row r="275" s="79" customFormat="true" ht="14" hidden="false" customHeight="false" outlineLevel="0" collapsed="false">
      <c r="A275" s="67"/>
      <c r="B275" s="68"/>
      <c r="C275" s="69" t="n">
        <f aca="false">IF(B275&lt;&gt;"",VLOOKUP(B275,'Tipo Projeto'!$A$3:$B$35,2,0),0)</f>
        <v>0</v>
      </c>
      <c r="D275" s="70"/>
      <c r="E275" s="70"/>
      <c r="F275" s="71"/>
      <c r="G275" s="70"/>
      <c r="H275" s="72"/>
      <c r="I275" s="73"/>
      <c r="J275" s="74"/>
      <c r="K275" s="75"/>
      <c r="L275" s="76" t="str">
        <f aca="false">IF(G275="EE",IF(OR(AND(OR(J275=1,J275=0),H275&gt;0,H275&lt;5),AND(OR(J275=1,J275=0),H275&gt;4,H275&lt;16),AND(J275=2,H275&gt;0,H275&lt;5)),"Simples",IF(OR(AND(OR(J275=1,J275=0),H275&gt;15),AND(J275=2,H275&gt;4,H275&lt;16),AND(J275&gt;2,H275&gt;0,H275&lt;5)),"Médio",IF(OR(AND(J275=2,H275&gt;15),AND(J275&gt;2,H275&gt;4,H275&lt;16),AND(J275&gt;2,H275&gt;15)),"Complexo",""))), IF(OR(G275="CE",G275="SE"),IF(OR(AND(OR(J275=1,J275=0),H275&gt;0,H275&lt;6),AND(OR(J275=1,J275=0),H275&gt;5,H275&lt;20),AND(J275&gt;1,J275&lt;4,H275&gt;0,H275&lt;6)),"Simples",IF(OR(AND(OR(J275=1,J275=0),H275&gt;19),AND(J275&gt;1,J275&lt;4,H275&gt;5,H275&lt;20),AND(J275&gt;3,H275&gt;0,H275&lt;6)),"Médio",IF(OR(AND(J275&gt;1,J275&lt;4,H275&gt;19),AND(J275&gt;3,H275&gt;5,H275&lt;20),AND(J275&gt;3,H275&gt;19)),"Complexo",""))),""))</f>
        <v/>
      </c>
      <c r="M275" s="71" t="str">
        <f aca="false">IF(G275="ALI",IF(OR(AND(OR(J275=1,J275=0),H275&gt;0,H275&lt;20),AND(OR(J275=1,J275=0),H275&gt;19,H275&lt;51),AND(J275&gt;1,J275&lt;6,H275&gt;0,H275&lt;20)),"Simples",IF(OR(AND(OR(J275=1,J275=0),H275&gt;50),AND(J275&gt;1,J275&lt;6,H275&gt;19,H275&lt;51),AND(J275&gt;5,H275&gt;0,H275&lt;20)),"Médio",IF(OR(AND(J275&gt;1,J275&lt;6,H275&gt;50),AND(J275&gt;5,H275&gt;19,H275&lt;51),AND(J275&gt;5,H275&gt;50)),"Complexo",""))), IF(G275="AIE",IF(OR(AND(OR(J275=1, J275=0),H275&gt;0,H275&lt;20),AND(OR(J275=1, J275=0),H275&gt;19,H275&lt;51),AND(J275&gt;1,J275&lt;6,H275&gt;0,H275&lt;20)),"Simples",IF(OR(AND(OR(J275=1, J275=0),H275&gt;50),AND(J275&gt;1,J275&lt;6,H275&gt;19,H275&lt;51),AND(J275&gt;5,H275&gt;0,H275&lt;20)),"Médio",IF(OR(AND(J275&gt;1,J275&lt;6,H275&gt;50),AND(J275&gt;5,H275&gt;19,H275&lt;51),AND(J275&gt;5,H275&gt;50)),"Complexo",""))),""))</f>
        <v/>
      </c>
      <c r="N275" s="77" t="str">
        <f aca="false">IF(L275="",M275,IF(M275="",L275,""))</f>
        <v/>
      </c>
      <c r="O275" s="78" t="n">
        <f aca="false">IF(AND(OR(G275="EE",G275="CE"),N275="Simples"),3, IF(AND(OR(G275="EE",G275="CE"),N275="Médio"),4, IF(AND(OR(G275="EE",G275="CE"),N275="Complexo"),6, IF(AND(G275="SE",N275="Simples"),4, IF(AND(G275="SE",N275="Médio"),5, IF(AND(G275="SE",N275="Complexo"),7,0))))))</f>
        <v>0</v>
      </c>
      <c r="P275" s="78" t="n">
        <f aca="false">IF(AND(G275="ALI",M275="Simples"),7, IF(AND(G275="ALI",M275="Médio"),10, IF(AND(G275="ALI",M275="Complexo"),15, IF(AND(G275="AIE",M275="Simples"),5, IF(AND(G275="AIE",M275="Médio"),7, IF(AND(G275="AIE",M275="Complexo"),10,0))))))</f>
        <v>0</v>
      </c>
      <c r="Q275" s="77" t="n">
        <f aca="false">IF(B275&lt;&gt;"Manutenção em interface",IF(B275&lt;&gt;"Desenv., Manutenção e Publicação de Páginas Estáticas",(O275+P275)*C275,C275),C275)</f>
        <v>0</v>
      </c>
      <c r="R275" s="70"/>
      <c r="T275" s="80"/>
      <c r="U275" s="68"/>
      <c r="V275" s="69" t="n">
        <f aca="false">IF(U275&lt;&gt;"",VLOOKUP(U275,'Tipo Projeto'!$A$3:$B$35,2,0),0)</f>
        <v>0</v>
      </c>
      <c r="W275" s="70"/>
      <c r="X275" s="72"/>
      <c r="Y275" s="73"/>
      <c r="Z275" s="74"/>
      <c r="AA275" s="75"/>
      <c r="AB275" s="76" t="str">
        <f aca="false">IF(W275="EE",IF(OR(AND(OR(Z275=1,Z275=0),X275&gt;0,X275&lt;5),AND(OR(Z275=1,Z275=0),X275&gt;4,X275&lt;16),AND(Z275=2,X275&gt;0,X275&lt;5)),"Simples",IF(OR(AND(OR(Z275=1,Z275=0),X275&gt;15),AND(Z275=2,X275&gt;4,X275&lt;16),AND(Z275&gt;2,X275&gt;0,X275&lt;5)),"Médio",IF(OR(AND(Z275=2,X275&gt;15),AND(Z275&gt;2,X275&gt;4,X275&lt;16),AND(Z275&gt;2,X275&gt;15)),"Complexo",""))), IF(OR(W275="CE",W275="SE"),IF(OR(AND(OR(Z275=1,Z275=0),X275&gt;0,X275&lt;6),AND(OR(Z275=1,Z275=0),X275&gt;5,X275&lt;20),AND(Z275&gt;1,Z275&lt;4,X275&gt;0,X275&lt;6)),"Simples",IF(OR(AND(OR(Z275=1,Z275=0),X275&gt;19),AND(Z275&gt;1,Z275&lt;4,X275&gt;5,X275&lt;20),AND(Z275&gt;3,X275&gt;0,X275&lt;6)),"Médio",IF(OR(AND(Z275&gt;1,Z275&lt;4,X275&gt;19),AND(Z275&gt;3,X275&gt;5,X275&lt;20),AND(Z275&gt;3,X275&gt;19)),"Complexo",""))),""))</f>
        <v/>
      </c>
      <c r="AC275" s="71" t="str">
        <f aca="false">IF(W275="ALI",IF(OR(AND(OR(Z275=1,Z275=0),X275&gt;0,X275&lt;20),AND(OR(Z275=1,Z275=0),X275&gt;19,X275&lt;51),AND(Z275&gt;1,Z275&lt;6,X275&gt;0,X275&lt;20)),"Simples",IF(OR(AND(OR(Z275=1,Z275=0),X275&gt;50),AND(Z275&gt;1,Z275&lt;6,X275&gt;19,X275&lt;51),AND(Z275&gt;5,X275&gt;0,X275&lt;20)),"Médio",IF(OR(AND(Z275&gt;1,Z275&lt;6,X275&gt;50),AND(Z275&gt;5,X275&gt;19,X275&lt;51),AND(Z275&gt;5,X275&gt;50)),"Complexo",""))), IF(W275="AIE",IF(OR(AND(OR(Z275=1, Z275=0),X275&gt;0,X275&lt;20),AND(OR(Z275=1, Z275=0),X275&gt;19,X275&lt;51),AND(Z275&gt;1,Z275&lt;6,X275&gt;0,X275&lt;20)),"Simples",IF(OR(AND(OR(Z275=1, Z275=0),X275&gt;50),AND(Z275&gt;1,Z275&lt;6,X275&gt;19,X275&lt;51),AND(Z275&gt;5,X275&gt;0,X275&lt;20)),"Médio",IF(OR(AND(Z275&gt;1,Z275&lt;6,X275&gt;50),AND(Z275&gt;5,X275&gt;19,X275&lt;51),AND(Z275&gt;5,X275&gt;50)),"Complexo",""))),""))</f>
        <v/>
      </c>
      <c r="AD275" s="77" t="str">
        <f aca="false">IF(AB275="",AC275,IF(AC275="",AB275,""))</f>
        <v/>
      </c>
      <c r="AE275" s="78" t="n">
        <f aca="false">IF(AND(OR(W275="EE",W275="CE"),AD275="Simples"),3, IF(AND(OR(W275="EE",W275="CE"),AD275="Médio"),4, IF(AND(OR(W275="EE",W275="CE"),AD275="Complexo"),6, IF(AND(W275="SE",AD275="Simples"),4, IF(AND(W275="SE",AD275="Médio"),5, IF(AND(W275="SE",AD275="Complexo"),7,0))))))</f>
        <v>0</v>
      </c>
      <c r="AF275" s="78" t="n">
        <f aca="false">IF(AND(W275="ALI",AC275="Simples"),7, IF(AND(W275="ALI",AC275="Médio"),10, IF(AND(W275="ALI",AC275="Complexo"),15, IF(AND(W275="AIE",AC275="Simples"),5, IF(AND(W275="AIE",AC275="Médio"),7, IF(AND(W275="AIE",AC275="Complexo"),10,0))))))</f>
        <v>0</v>
      </c>
      <c r="AG275" s="81" t="n">
        <f aca="false">IF(T275="OK",Q275,( IF(U275&lt;&gt;"Manutenção em interface",IF(U275&lt;&gt;"Desenv., Manutenção e Publicação de Páginas Estáticas",(AE275+AF275)*V275,V275),V275)))</f>
        <v>0</v>
      </c>
      <c r="AH275" s="70"/>
      <c r="AJ275" s="70"/>
      <c r="AL275" s="70"/>
      <c r="AM275" s="70" t="str">
        <f aca="false">IF(AG275=0,"",IF(AG275=Q275,"OK","Divergente"))</f>
        <v/>
      </c>
    </row>
    <row r="276" s="79" customFormat="true" ht="14" hidden="false" customHeight="false" outlineLevel="0" collapsed="false">
      <c r="A276" s="67"/>
      <c r="B276" s="68"/>
      <c r="C276" s="69" t="n">
        <f aca="false">IF(B276&lt;&gt;"",VLOOKUP(B276,'Tipo Projeto'!$A$3:$B$35,2,0),0)</f>
        <v>0</v>
      </c>
      <c r="D276" s="70"/>
      <c r="E276" s="70"/>
      <c r="F276" s="71"/>
      <c r="G276" s="70"/>
      <c r="H276" s="72"/>
      <c r="I276" s="73"/>
      <c r="J276" s="74"/>
      <c r="K276" s="75"/>
      <c r="L276" s="76" t="str">
        <f aca="false">IF(G276="EE",IF(OR(AND(OR(J276=1,J276=0),H276&gt;0,H276&lt;5),AND(OR(J276=1,J276=0),H276&gt;4,H276&lt;16),AND(J276=2,H276&gt;0,H276&lt;5)),"Simples",IF(OR(AND(OR(J276=1,J276=0),H276&gt;15),AND(J276=2,H276&gt;4,H276&lt;16),AND(J276&gt;2,H276&gt;0,H276&lt;5)),"Médio",IF(OR(AND(J276=2,H276&gt;15),AND(J276&gt;2,H276&gt;4,H276&lt;16),AND(J276&gt;2,H276&gt;15)),"Complexo",""))), IF(OR(G276="CE",G276="SE"),IF(OR(AND(OR(J276=1,J276=0),H276&gt;0,H276&lt;6),AND(OR(J276=1,J276=0),H276&gt;5,H276&lt;20),AND(J276&gt;1,J276&lt;4,H276&gt;0,H276&lt;6)),"Simples",IF(OR(AND(OR(J276=1,J276=0),H276&gt;19),AND(J276&gt;1,J276&lt;4,H276&gt;5,H276&lt;20),AND(J276&gt;3,H276&gt;0,H276&lt;6)),"Médio",IF(OR(AND(J276&gt;1,J276&lt;4,H276&gt;19),AND(J276&gt;3,H276&gt;5,H276&lt;20),AND(J276&gt;3,H276&gt;19)),"Complexo",""))),""))</f>
        <v/>
      </c>
      <c r="M276" s="71" t="str">
        <f aca="false">IF(G276="ALI",IF(OR(AND(OR(J276=1,J276=0),H276&gt;0,H276&lt;20),AND(OR(J276=1,J276=0),H276&gt;19,H276&lt;51),AND(J276&gt;1,J276&lt;6,H276&gt;0,H276&lt;20)),"Simples",IF(OR(AND(OR(J276=1,J276=0),H276&gt;50),AND(J276&gt;1,J276&lt;6,H276&gt;19,H276&lt;51),AND(J276&gt;5,H276&gt;0,H276&lt;20)),"Médio",IF(OR(AND(J276&gt;1,J276&lt;6,H276&gt;50),AND(J276&gt;5,H276&gt;19,H276&lt;51),AND(J276&gt;5,H276&gt;50)),"Complexo",""))), IF(G276="AIE",IF(OR(AND(OR(J276=1, J276=0),H276&gt;0,H276&lt;20),AND(OR(J276=1, J276=0),H276&gt;19,H276&lt;51),AND(J276&gt;1,J276&lt;6,H276&gt;0,H276&lt;20)),"Simples",IF(OR(AND(OR(J276=1, J276=0),H276&gt;50),AND(J276&gt;1,J276&lt;6,H276&gt;19,H276&lt;51),AND(J276&gt;5,H276&gt;0,H276&lt;20)),"Médio",IF(OR(AND(J276&gt;1,J276&lt;6,H276&gt;50),AND(J276&gt;5,H276&gt;19,H276&lt;51),AND(J276&gt;5,H276&gt;50)),"Complexo",""))),""))</f>
        <v/>
      </c>
      <c r="N276" s="77" t="str">
        <f aca="false">IF(L276="",M276,IF(M276="",L276,""))</f>
        <v/>
      </c>
      <c r="O276" s="78" t="n">
        <f aca="false">IF(AND(OR(G276="EE",G276="CE"),N276="Simples"),3, IF(AND(OR(G276="EE",G276="CE"),N276="Médio"),4, IF(AND(OR(G276="EE",G276="CE"),N276="Complexo"),6, IF(AND(G276="SE",N276="Simples"),4, IF(AND(G276="SE",N276="Médio"),5, IF(AND(G276="SE",N276="Complexo"),7,0))))))</f>
        <v>0</v>
      </c>
      <c r="P276" s="78" t="n">
        <f aca="false">IF(AND(G276="ALI",M276="Simples"),7, IF(AND(G276="ALI",M276="Médio"),10, IF(AND(G276="ALI",M276="Complexo"),15, IF(AND(G276="AIE",M276="Simples"),5, IF(AND(G276="AIE",M276="Médio"),7, IF(AND(G276="AIE",M276="Complexo"),10,0))))))</f>
        <v>0</v>
      </c>
      <c r="Q276" s="77" t="n">
        <f aca="false">IF(B276&lt;&gt;"Manutenção em interface",IF(B276&lt;&gt;"Desenv., Manutenção e Publicação de Páginas Estáticas",(O276+P276)*C276,C276),C276)</f>
        <v>0</v>
      </c>
      <c r="R276" s="70"/>
      <c r="T276" s="80"/>
      <c r="U276" s="68"/>
      <c r="V276" s="69" t="n">
        <f aca="false">IF(U276&lt;&gt;"",VLOOKUP(U276,'Tipo Projeto'!$A$3:$B$35,2,0),0)</f>
        <v>0</v>
      </c>
      <c r="W276" s="70"/>
      <c r="X276" s="72"/>
      <c r="Y276" s="73"/>
      <c r="Z276" s="74"/>
      <c r="AA276" s="75"/>
      <c r="AB276" s="76" t="str">
        <f aca="false">IF(W276="EE",IF(OR(AND(OR(Z276=1,Z276=0),X276&gt;0,X276&lt;5),AND(OR(Z276=1,Z276=0),X276&gt;4,X276&lt;16),AND(Z276=2,X276&gt;0,X276&lt;5)),"Simples",IF(OR(AND(OR(Z276=1,Z276=0),X276&gt;15),AND(Z276=2,X276&gt;4,X276&lt;16),AND(Z276&gt;2,X276&gt;0,X276&lt;5)),"Médio",IF(OR(AND(Z276=2,X276&gt;15),AND(Z276&gt;2,X276&gt;4,X276&lt;16),AND(Z276&gt;2,X276&gt;15)),"Complexo",""))), IF(OR(W276="CE",W276="SE"),IF(OR(AND(OR(Z276=1,Z276=0),X276&gt;0,X276&lt;6),AND(OR(Z276=1,Z276=0),X276&gt;5,X276&lt;20),AND(Z276&gt;1,Z276&lt;4,X276&gt;0,X276&lt;6)),"Simples",IF(OR(AND(OR(Z276=1,Z276=0),X276&gt;19),AND(Z276&gt;1,Z276&lt;4,X276&gt;5,X276&lt;20),AND(Z276&gt;3,X276&gt;0,X276&lt;6)),"Médio",IF(OR(AND(Z276&gt;1,Z276&lt;4,X276&gt;19),AND(Z276&gt;3,X276&gt;5,X276&lt;20),AND(Z276&gt;3,X276&gt;19)),"Complexo",""))),""))</f>
        <v/>
      </c>
      <c r="AC276" s="71" t="str">
        <f aca="false">IF(W276="ALI",IF(OR(AND(OR(Z276=1,Z276=0),X276&gt;0,X276&lt;20),AND(OR(Z276=1,Z276=0),X276&gt;19,X276&lt;51),AND(Z276&gt;1,Z276&lt;6,X276&gt;0,X276&lt;20)),"Simples",IF(OR(AND(OR(Z276=1,Z276=0),X276&gt;50),AND(Z276&gt;1,Z276&lt;6,X276&gt;19,X276&lt;51),AND(Z276&gt;5,X276&gt;0,X276&lt;20)),"Médio",IF(OR(AND(Z276&gt;1,Z276&lt;6,X276&gt;50),AND(Z276&gt;5,X276&gt;19,X276&lt;51),AND(Z276&gt;5,X276&gt;50)),"Complexo",""))), IF(W276="AIE",IF(OR(AND(OR(Z276=1, Z276=0),X276&gt;0,X276&lt;20),AND(OR(Z276=1, Z276=0),X276&gt;19,X276&lt;51),AND(Z276&gt;1,Z276&lt;6,X276&gt;0,X276&lt;20)),"Simples",IF(OR(AND(OR(Z276=1, Z276=0),X276&gt;50),AND(Z276&gt;1,Z276&lt;6,X276&gt;19,X276&lt;51),AND(Z276&gt;5,X276&gt;0,X276&lt;20)),"Médio",IF(OR(AND(Z276&gt;1,Z276&lt;6,X276&gt;50),AND(Z276&gt;5,X276&gt;19,X276&lt;51),AND(Z276&gt;5,X276&gt;50)),"Complexo",""))),""))</f>
        <v/>
      </c>
      <c r="AD276" s="77" t="str">
        <f aca="false">IF(AB276="",AC276,IF(AC276="",AB276,""))</f>
        <v/>
      </c>
      <c r="AE276" s="78" t="n">
        <f aca="false">IF(AND(OR(W276="EE",W276="CE"),AD276="Simples"),3, IF(AND(OR(W276="EE",W276="CE"),AD276="Médio"),4, IF(AND(OR(W276="EE",W276="CE"),AD276="Complexo"),6, IF(AND(W276="SE",AD276="Simples"),4, IF(AND(W276="SE",AD276="Médio"),5, IF(AND(W276="SE",AD276="Complexo"),7,0))))))</f>
        <v>0</v>
      </c>
      <c r="AF276" s="78" t="n">
        <f aca="false">IF(AND(W276="ALI",AC276="Simples"),7, IF(AND(W276="ALI",AC276="Médio"),10, IF(AND(W276="ALI",AC276="Complexo"),15, IF(AND(W276="AIE",AC276="Simples"),5, IF(AND(W276="AIE",AC276="Médio"),7, IF(AND(W276="AIE",AC276="Complexo"),10,0))))))</f>
        <v>0</v>
      </c>
      <c r="AG276" s="81" t="n">
        <f aca="false">IF(T276="OK",Q276,( IF(U276&lt;&gt;"Manutenção em interface",IF(U276&lt;&gt;"Desenv., Manutenção e Publicação de Páginas Estáticas",(AE276+AF276)*V276,V276),V276)))</f>
        <v>0</v>
      </c>
      <c r="AH276" s="70"/>
      <c r="AJ276" s="70"/>
      <c r="AL276" s="70"/>
      <c r="AM276" s="70" t="str">
        <f aca="false">IF(AG276=0,"",IF(AG276=Q276,"OK","Divergente"))</f>
        <v/>
      </c>
    </row>
    <row r="277" s="79" customFormat="true" ht="14" hidden="false" customHeight="false" outlineLevel="0" collapsed="false">
      <c r="A277" s="67"/>
      <c r="B277" s="68"/>
      <c r="C277" s="69" t="n">
        <f aca="false">IF(B277&lt;&gt;"",VLOOKUP(B277,'Tipo Projeto'!$A$3:$B$35,2,0),0)</f>
        <v>0</v>
      </c>
      <c r="D277" s="70"/>
      <c r="E277" s="70"/>
      <c r="F277" s="71"/>
      <c r="G277" s="70"/>
      <c r="H277" s="72"/>
      <c r="I277" s="73"/>
      <c r="J277" s="74"/>
      <c r="K277" s="75"/>
      <c r="L277" s="76" t="str">
        <f aca="false">IF(G277="EE",IF(OR(AND(OR(J277=1,J277=0),H277&gt;0,H277&lt;5),AND(OR(J277=1,J277=0),H277&gt;4,H277&lt;16),AND(J277=2,H277&gt;0,H277&lt;5)),"Simples",IF(OR(AND(OR(J277=1,J277=0),H277&gt;15),AND(J277=2,H277&gt;4,H277&lt;16),AND(J277&gt;2,H277&gt;0,H277&lt;5)),"Médio",IF(OR(AND(J277=2,H277&gt;15),AND(J277&gt;2,H277&gt;4,H277&lt;16),AND(J277&gt;2,H277&gt;15)),"Complexo",""))), IF(OR(G277="CE",G277="SE"),IF(OR(AND(OR(J277=1,J277=0),H277&gt;0,H277&lt;6),AND(OR(J277=1,J277=0),H277&gt;5,H277&lt;20),AND(J277&gt;1,J277&lt;4,H277&gt;0,H277&lt;6)),"Simples",IF(OR(AND(OR(J277=1,J277=0),H277&gt;19),AND(J277&gt;1,J277&lt;4,H277&gt;5,H277&lt;20),AND(J277&gt;3,H277&gt;0,H277&lt;6)),"Médio",IF(OR(AND(J277&gt;1,J277&lt;4,H277&gt;19),AND(J277&gt;3,H277&gt;5,H277&lt;20),AND(J277&gt;3,H277&gt;19)),"Complexo",""))),""))</f>
        <v/>
      </c>
      <c r="M277" s="71" t="str">
        <f aca="false">IF(G277="ALI",IF(OR(AND(OR(J277=1,J277=0),H277&gt;0,H277&lt;20),AND(OR(J277=1,J277=0),H277&gt;19,H277&lt;51),AND(J277&gt;1,J277&lt;6,H277&gt;0,H277&lt;20)),"Simples",IF(OR(AND(OR(J277=1,J277=0),H277&gt;50),AND(J277&gt;1,J277&lt;6,H277&gt;19,H277&lt;51),AND(J277&gt;5,H277&gt;0,H277&lt;20)),"Médio",IF(OR(AND(J277&gt;1,J277&lt;6,H277&gt;50),AND(J277&gt;5,H277&gt;19,H277&lt;51),AND(J277&gt;5,H277&gt;50)),"Complexo",""))), IF(G277="AIE",IF(OR(AND(OR(J277=1, J277=0),H277&gt;0,H277&lt;20),AND(OR(J277=1, J277=0),H277&gt;19,H277&lt;51),AND(J277&gt;1,J277&lt;6,H277&gt;0,H277&lt;20)),"Simples",IF(OR(AND(OR(J277=1, J277=0),H277&gt;50),AND(J277&gt;1,J277&lt;6,H277&gt;19,H277&lt;51),AND(J277&gt;5,H277&gt;0,H277&lt;20)),"Médio",IF(OR(AND(J277&gt;1,J277&lt;6,H277&gt;50),AND(J277&gt;5,H277&gt;19,H277&lt;51),AND(J277&gt;5,H277&gt;50)),"Complexo",""))),""))</f>
        <v/>
      </c>
      <c r="N277" s="77" t="str">
        <f aca="false">IF(L277="",M277,IF(M277="",L277,""))</f>
        <v/>
      </c>
      <c r="O277" s="78" t="n">
        <f aca="false">IF(AND(OR(G277="EE",G277="CE"),N277="Simples"),3, IF(AND(OR(G277="EE",G277="CE"),N277="Médio"),4, IF(AND(OR(G277="EE",G277="CE"),N277="Complexo"),6, IF(AND(G277="SE",N277="Simples"),4, IF(AND(G277="SE",N277="Médio"),5, IF(AND(G277="SE",N277="Complexo"),7,0))))))</f>
        <v>0</v>
      </c>
      <c r="P277" s="78" t="n">
        <f aca="false">IF(AND(G277="ALI",M277="Simples"),7, IF(AND(G277="ALI",M277="Médio"),10, IF(AND(G277="ALI",M277="Complexo"),15, IF(AND(G277="AIE",M277="Simples"),5, IF(AND(G277="AIE",M277="Médio"),7, IF(AND(G277="AIE",M277="Complexo"),10,0))))))</f>
        <v>0</v>
      </c>
      <c r="Q277" s="77" t="n">
        <f aca="false">IF(B277&lt;&gt;"Manutenção em interface",IF(B277&lt;&gt;"Desenv., Manutenção e Publicação de Páginas Estáticas",(O277+P277)*C277,C277),C277)</f>
        <v>0</v>
      </c>
      <c r="R277" s="70"/>
      <c r="T277" s="80"/>
      <c r="U277" s="68"/>
      <c r="V277" s="69" t="n">
        <f aca="false">IF(U277&lt;&gt;"",VLOOKUP(U277,'Tipo Projeto'!$A$3:$B$35,2,0),0)</f>
        <v>0</v>
      </c>
      <c r="W277" s="70"/>
      <c r="X277" s="72"/>
      <c r="Y277" s="73"/>
      <c r="Z277" s="74"/>
      <c r="AA277" s="75"/>
      <c r="AB277" s="76" t="str">
        <f aca="false">IF(W277="EE",IF(OR(AND(OR(Z277=1,Z277=0),X277&gt;0,X277&lt;5),AND(OR(Z277=1,Z277=0),X277&gt;4,X277&lt;16),AND(Z277=2,X277&gt;0,X277&lt;5)),"Simples",IF(OR(AND(OR(Z277=1,Z277=0),X277&gt;15),AND(Z277=2,X277&gt;4,X277&lt;16),AND(Z277&gt;2,X277&gt;0,X277&lt;5)),"Médio",IF(OR(AND(Z277=2,X277&gt;15),AND(Z277&gt;2,X277&gt;4,X277&lt;16),AND(Z277&gt;2,X277&gt;15)),"Complexo",""))), IF(OR(W277="CE",W277="SE"),IF(OR(AND(OR(Z277=1,Z277=0),X277&gt;0,X277&lt;6),AND(OR(Z277=1,Z277=0),X277&gt;5,X277&lt;20),AND(Z277&gt;1,Z277&lt;4,X277&gt;0,X277&lt;6)),"Simples",IF(OR(AND(OR(Z277=1,Z277=0),X277&gt;19),AND(Z277&gt;1,Z277&lt;4,X277&gt;5,X277&lt;20),AND(Z277&gt;3,X277&gt;0,X277&lt;6)),"Médio",IF(OR(AND(Z277&gt;1,Z277&lt;4,X277&gt;19),AND(Z277&gt;3,X277&gt;5,X277&lt;20),AND(Z277&gt;3,X277&gt;19)),"Complexo",""))),""))</f>
        <v/>
      </c>
      <c r="AC277" s="71" t="str">
        <f aca="false">IF(W277="ALI",IF(OR(AND(OR(Z277=1,Z277=0),X277&gt;0,X277&lt;20),AND(OR(Z277=1,Z277=0),X277&gt;19,X277&lt;51),AND(Z277&gt;1,Z277&lt;6,X277&gt;0,X277&lt;20)),"Simples",IF(OR(AND(OR(Z277=1,Z277=0),X277&gt;50),AND(Z277&gt;1,Z277&lt;6,X277&gt;19,X277&lt;51),AND(Z277&gt;5,X277&gt;0,X277&lt;20)),"Médio",IF(OR(AND(Z277&gt;1,Z277&lt;6,X277&gt;50),AND(Z277&gt;5,X277&gt;19,X277&lt;51),AND(Z277&gt;5,X277&gt;50)),"Complexo",""))), IF(W277="AIE",IF(OR(AND(OR(Z277=1, Z277=0),X277&gt;0,X277&lt;20),AND(OR(Z277=1, Z277=0),X277&gt;19,X277&lt;51),AND(Z277&gt;1,Z277&lt;6,X277&gt;0,X277&lt;20)),"Simples",IF(OR(AND(OR(Z277=1, Z277=0),X277&gt;50),AND(Z277&gt;1,Z277&lt;6,X277&gt;19,X277&lt;51),AND(Z277&gt;5,X277&gt;0,X277&lt;20)),"Médio",IF(OR(AND(Z277&gt;1,Z277&lt;6,X277&gt;50),AND(Z277&gt;5,X277&gt;19,X277&lt;51),AND(Z277&gt;5,X277&gt;50)),"Complexo",""))),""))</f>
        <v/>
      </c>
      <c r="AD277" s="77" t="str">
        <f aca="false">IF(AB277="",AC277,IF(AC277="",AB277,""))</f>
        <v/>
      </c>
      <c r="AE277" s="78" t="n">
        <f aca="false">IF(AND(OR(W277="EE",W277="CE"),AD277="Simples"),3, IF(AND(OR(W277="EE",W277="CE"),AD277="Médio"),4, IF(AND(OR(W277="EE",W277="CE"),AD277="Complexo"),6, IF(AND(W277="SE",AD277="Simples"),4, IF(AND(W277="SE",AD277="Médio"),5, IF(AND(W277="SE",AD277="Complexo"),7,0))))))</f>
        <v>0</v>
      </c>
      <c r="AF277" s="78" t="n">
        <f aca="false">IF(AND(W277="ALI",AC277="Simples"),7, IF(AND(W277="ALI",AC277="Médio"),10, IF(AND(W277="ALI",AC277="Complexo"),15, IF(AND(W277="AIE",AC277="Simples"),5, IF(AND(W277="AIE",AC277="Médio"),7, IF(AND(W277="AIE",AC277="Complexo"),10,0))))))</f>
        <v>0</v>
      </c>
      <c r="AG277" s="81" t="n">
        <f aca="false">IF(T277="OK",Q277,( IF(U277&lt;&gt;"Manutenção em interface",IF(U277&lt;&gt;"Desenv., Manutenção e Publicação de Páginas Estáticas",(AE277+AF277)*V277,V277),V277)))</f>
        <v>0</v>
      </c>
      <c r="AH277" s="70"/>
      <c r="AJ277" s="70"/>
      <c r="AL277" s="70"/>
      <c r="AM277" s="70" t="str">
        <f aca="false">IF(AG277=0,"",IF(AG277=Q277,"OK","Divergente"))</f>
        <v/>
      </c>
    </row>
    <row r="278" s="79" customFormat="true" ht="14" hidden="false" customHeight="false" outlineLevel="0" collapsed="false">
      <c r="A278" s="67"/>
      <c r="B278" s="68"/>
      <c r="C278" s="69" t="n">
        <f aca="false">IF(B278&lt;&gt;"",VLOOKUP(B278,'Tipo Projeto'!$A$3:$B$35,2,0),0)</f>
        <v>0</v>
      </c>
      <c r="D278" s="70"/>
      <c r="E278" s="70"/>
      <c r="F278" s="71"/>
      <c r="G278" s="70"/>
      <c r="H278" s="72"/>
      <c r="I278" s="73"/>
      <c r="J278" s="74"/>
      <c r="K278" s="75"/>
      <c r="L278" s="76" t="str">
        <f aca="false">IF(G278="EE",IF(OR(AND(OR(J278=1,J278=0),H278&gt;0,H278&lt;5),AND(OR(J278=1,J278=0),H278&gt;4,H278&lt;16),AND(J278=2,H278&gt;0,H278&lt;5)),"Simples",IF(OR(AND(OR(J278=1,J278=0),H278&gt;15),AND(J278=2,H278&gt;4,H278&lt;16),AND(J278&gt;2,H278&gt;0,H278&lt;5)),"Médio",IF(OR(AND(J278=2,H278&gt;15),AND(J278&gt;2,H278&gt;4,H278&lt;16),AND(J278&gt;2,H278&gt;15)),"Complexo",""))), IF(OR(G278="CE",G278="SE"),IF(OR(AND(OR(J278=1,J278=0),H278&gt;0,H278&lt;6),AND(OR(J278=1,J278=0),H278&gt;5,H278&lt;20),AND(J278&gt;1,J278&lt;4,H278&gt;0,H278&lt;6)),"Simples",IF(OR(AND(OR(J278=1,J278=0),H278&gt;19),AND(J278&gt;1,J278&lt;4,H278&gt;5,H278&lt;20),AND(J278&gt;3,H278&gt;0,H278&lt;6)),"Médio",IF(OR(AND(J278&gt;1,J278&lt;4,H278&gt;19),AND(J278&gt;3,H278&gt;5,H278&lt;20),AND(J278&gt;3,H278&gt;19)),"Complexo",""))),""))</f>
        <v/>
      </c>
      <c r="M278" s="71" t="str">
        <f aca="false">IF(G278="ALI",IF(OR(AND(OR(J278=1,J278=0),H278&gt;0,H278&lt;20),AND(OR(J278=1,J278=0),H278&gt;19,H278&lt;51),AND(J278&gt;1,J278&lt;6,H278&gt;0,H278&lt;20)),"Simples",IF(OR(AND(OR(J278=1,J278=0),H278&gt;50),AND(J278&gt;1,J278&lt;6,H278&gt;19,H278&lt;51),AND(J278&gt;5,H278&gt;0,H278&lt;20)),"Médio",IF(OR(AND(J278&gt;1,J278&lt;6,H278&gt;50),AND(J278&gt;5,H278&gt;19,H278&lt;51),AND(J278&gt;5,H278&gt;50)),"Complexo",""))), IF(G278="AIE",IF(OR(AND(OR(J278=1, J278=0),H278&gt;0,H278&lt;20),AND(OR(J278=1, J278=0),H278&gt;19,H278&lt;51),AND(J278&gt;1,J278&lt;6,H278&gt;0,H278&lt;20)),"Simples",IF(OR(AND(OR(J278=1, J278=0),H278&gt;50),AND(J278&gt;1,J278&lt;6,H278&gt;19,H278&lt;51),AND(J278&gt;5,H278&gt;0,H278&lt;20)),"Médio",IF(OR(AND(J278&gt;1,J278&lt;6,H278&gt;50),AND(J278&gt;5,H278&gt;19,H278&lt;51),AND(J278&gt;5,H278&gt;50)),"Complexo",""))),""))</f>
        <v/>
      </c>
      <c r="N278" s="77" t="str">
        <f aca="false">IF(L278="",M278,IF(M278="",L278,""))</f>
        <v/>
      </c>
      <c r="O278" s="78" t="n">
        <f aca="false">IF(AND(OR(G278="EE",G278="CE"),N278="Simples"),3, IF(AND(OR(G278="EE",G278="CE"),N278="Médio"),4, IF(AND(OR(G278="EE",G278="CE"),N278="Complexo"),6, IF(AND(G278="SE",N278="Simples"),4, IF(AND(G278="SE",N278="Médio"),5, IF(AND(G278="SE",N278="Complexo"),7,0))))))</f>
        <v>0</v>
      </c>
      <c r="P278" s="78" t="n">
        <f aca="false">IF(AND(G278="ALI",M278="Simples"),7, IF(AND(G278="ALI",M278="Médio"),10, IF(AND(G278="ALI",M278="Complexo"),15, IF(AND(G278="AIE",M278="Simples"),5, IF(AND(G278="AIE",M278="Médio"),7, IF(AND(G278="AIE",M278="Complexo"),10,0))))))</f>
        <v>0</v>
      </c>
      <c r="Q278" s="77" t="n">
        <f aca="false">IF(B278&lt;&gt;"Manutenção em interface",IF(B278&lt;&gt;"Desenv., Manutenção e Publicação de Páginas Estáticas",(O278+P278)*C278,C278),C278)</f>
        <v>0</v>
      </c>
      <c r="R278" s="70"/>
      <c r="T278" s="80"/>
      <c r="U278" s="68"/>
      <c r="V278" s="69" t="n">
        <f aca="false">IF(U278&lt;&gt;"",VLOOKUP(U278,'Tipo Projeto'!$A$3:$B$35,2,0),0)</f>
        <v>0</v>
      </c>
      <c r="W278" s="70"/>
      <c r="X278" s="72"/>
      <c r="Y278" s="73"/>
      <c r="Z278" s="74"/>
      <c r="AA278" s="75"/>
      <c r="AB278" s="76" t="str">
        <f aca="false">IF(W278="EE",IF(OR(AND(OR(Z278=1,Z278=0),X278&gt;0,X278&lt;5),AND(OR(Z278=1,Z278=0),X278&gt;4,X278&lt;16),AND(Z278=2,X278&gt;0,X278&lt;5)),"Simples",IF(OR(AND(OR(Z278=1,Z278=0),X278&gt;15),AND(Z278=2,X278&gt;4,X278&lt;16),AND(Z278&gt;2,X278&gt;0,X278&lt;5)),"Médio",IF(OR(AND(Z278=2,X278&gt;15),AND(Z278&gt;2,X278&gt;4,X278&lt;16),AND(Z278&gt;2,X278&gt;15)),"Complexo",""))), IF(OR(W278="CE",W278="SE"),IF(OR(AND(OR(Z278=1,Z278=0),X278&gt;0,X278&lt;6),AND(OR(Z278=1,Z278=0),X278&gt;5,X278&lt;20),AND(Z278&gt;1,Z278&lt;4,X278&gt;0,X278&lt;6)),"Simples",IF(OR(AND(OR(Z278=1,Z278=0),X278&gt;19),AND(Z278&gt;1,Z278&lt;4,X278&gt;5,X278&lt;20),AND(Z278&gt;3,X278&gt;0,X278&lt;6)),"Médio",IF(OR(AND(Z278&gt;1,Z278&lt;4,X278&gt;19),AND(Z278&gt;3,X278&gt;5,X278&lt;20),AND(Z278&gt;3,X278&gt;19)),"Complexo",""))),""))</f>
        <v/>
      </c>
      <c r="AC278" s="71" t="str">
        <f aca="false">IF(W278="ALI",IF(OR(AND(OR(Z278=1,Z278=0),X278&gt;0,X278&lt;20),AND(OR(Z278=1,Z278=0),X278&gt;19,X278&lt;51),AND(Z278&gt;1,Z278&lt;6,X278&gt;0,X278&lt;20)),"Simples",IF(OR(AND(OR(Z278=1,Z278=0),X278&gt;50),AND(Z278&gt;1,Z278&lt;6,X278&gt;19,X278&lt;51),AND(Z278&gt;5,X278&gt;0,X278&lt;20)),"Médio",IF(OR(AND(Z278&gt;1,Z278&lt;6,X278&gt;50),AND(Z278&gt;5,X278&gt;19,X278&lt;51),AND(Z278&gt;5,X278&gt;50)),"Complexo",""))), IF(W278="AIE",IF(OR(AND(OR(Z278=1, Z278=0),X278&gt;0,X278&lt;20),AND(OR(Z278=1, Z278=0),X278&gt;19,X278&lt;51),AND(Z278&gt;1,Z278&lt;6,X278&gt;0,X278&lt;20)),"Simples",IF(OR(AND(OR(Z278=1, Z278=0),X278&gt;50),AND(Z278&gt;1,Z278&lt;6,X278&gt;19,X278&lt;51),AND(Z278&gt;5,X278&gt;0,X278&lt;20)),"Médio",IF(OR(AND(Z278&gt;1,Z278&lt;6,X278&gt;50),AND(Z278&gt;5,X278&gt;19,X278&lt;51),AND(Z278&gt;5,X278&gt;50)),"Complexo",""))),""))</f>
        <v/>
      </c>
      <c r="AD278" s="77" t="str">
        <f aca="false">IF(AB278="",AC278,IF(AC278="",AB278,""))</f>
        <v/>
      </c>
      <c r="AE278" s="78" t="n">
        <f aca="false">IF(AND(OR(W278="EE",W278="CE"),AD278="Simples"),3, IF(AND(OR(W278="EE",W278="CE"),AD278="Médio"),4, IF(AND(OR(W278="EE",W278="CE"),AD278="Complexo"),6, IF(AND(W278="SE",AD278="Simples"),4, IF(AND(W278="SE",AD278="Médio"),5, IF(AND(W278="SE",AD278="Complexo"),7,0))))))</f>
        <v>0</v>
      </c>
      <c r="AF278" s="78" t="n">
        <f aca="false">IF(AND(W278="ALI",AC278="Simples"),7, IF(AND(W278="ALI",AC278="Médio"),10, IF(AND(W278="ALI",AC278="Complexo"),15, IF(AND(W278="AIE",AC278="Simples"),5, IF(AND(W278="AIE",AC278="Médio"),7, IF(AND(W278="AIE",AC278="Complexo"),10,0))))))</f>
        <v>0</v>
      </c>
      <c r="AG278" s="81" t="n">
        <f aca="false">IF(T278="OK",Q278,( IF(U278&lt;&gt;"Manutenção em interface",IF(U278&lt;&gt;"Desenv., Manutenção e Publicação de Páginas Estáticas",(AE278+AF278)*V278,V278),V278)))</f>
        <v>0</v>
      </c>
      <c r="AH278" s="70"/>
      <c r="AJ278" s="70"/>
      <c r="AL278" s="70"/>
      <c r="AM278" s="70" t="str">
        <f aca="false">IF(AG278=0,"",IF(AG278=Q278,"OK","Divergente"))</f>
        <v/>
      </c>
    </row>
    <row r="279" s="79" customFormat="true" ht="14" hidden="false" customHeight="false" outlineLevel="0" collapsed="false">
      <c r="A279" s="67"/>
      <c r="B279" s="68"/>
      <c r="C279" s="69" t="n">
        <f aca="false">IF(B279&lt;&gt;"",VLOOKUP(B279,'Tipo Projeto'!$A$3:$B$35,2,0),0)</f>
        <v>0</v>
      </c>
      <c r="D279" s="70"/>
      <c r="E279" s="70"/>
      <c r="F279" s="71"/>
      <c r="G279" s="70"/>
      <c r="H279" s="72"/>
      <c r="I279" s="73"/>
      <c r="J279" s="74"/>
      <c r="K279" s="75"/>
      <c r="L279" s="76" t="str">
        <f aca="false">IF(G279="EE",IF(OR(AND(OR(J279=1,J279=0),H279&gt;0,H279&lt;5),AND(OR(J279=1,J279=0),H279&gt;4,H279&lt;16),AND(J279=2,H279&gt;0,H279&lt;5)),"Simples",IF(OR(AND(OR(J279=1,J279=0),H279&gt;15),AND(J279=2,H279&gt;4,H279&lt;16),AND(J279&gt;2,H279&gt;0,H279&lt;5)),"Médio",IF(OR(AND(J279=2,H279&gt;15),AND(J279&gt;2,H279&gt;4,H279&lt;16),AND(J279&gt;2,H279&gt;15)),"Complexo",""))), IF(OR(G279="CE",G279="SE"),IF(OR(AND(OR(J279=1,J279=0),H279&gt;0,H279&lt;6),AND(OR(J279=1,J279=0),H279&gt;5,H279&lt;20),AND(J279&gt;1,J279&lt;4,H279&gt;0,H279&lt;6)),"Simples",IF(OR(AND(OR(J279=1,J279=0),H279&gt;19),AND(J279&gt;1,J279&lt;4,H279&gt;5,H279&lt;20),AND(J279&gt;3,H279&gt;0,H279&lt;6)),"Médio",IF(OR(AND(J279&gt;1,J279&lt;4,H279&gt;19),AND(J279&gt;3,H279&gt;5,H279&lt;20),AND(J279&gt;3,H279&gt;19)),"Complexo",""))),""))</f>
        <v/>
      </c>
      <c r="M279" s="71" t="str">
        <f aca="false">IF(G279="ALI",IF(OR(AND(OR(J279=1,J279=0),H279&gt;0,H279&lt;20),AND(OR(J279=1,J279=0),H279&gt;19,H279&lt;51),AND(J279&gt;1,J279&lt;6,H279&gt;0,H279&lt;20)),"Simples",IF(OR(AND(OR(J279=1,J279=0),H279&gt;50),AND(J279&gt;1,J279&lt;6,H279&gt;19,H279&lt;51),AND(J279&gt;5,H279&gt;0,H279&lt;20)),"Médio",IF(OR(AND(J279&gt;1,J279&lt;6,H279&gt;50),AND(J279&gt;5,H279&gt;19,H279&lt;51),AND(J279&gt;5,H279&gt;50)),"Complexo",""))), IF(G279="AIE",IF(OR(AND(OR(J279=1, J279=0),H279&gt;0,H279&lt;20),AND(OR(J279=1, J279=0),H279&gt;19,H279&lt;51),AND(J279&gt;1,J279&lt;6,H279&gt;0,H279&lt;20)),"Simples",IF(OR(AND(OR(J279=1, J279=0),H279&gt;50),AND(J279&gt;1,J279&lt;6,H279&gt;19,H279&lt;51),AND(J279&gt;5,H279&gt;0,H279&lt;20)),"Médio",IF(OR(AND(J279&gt;1,J279&lt;6,H279&gt;50),AND(J279&gt;5,H279&gt;19,H279&lt;51),AND(J279&gt;5,H279&gt;50)),"Complexo",""))),""))</f>
        <v/>
      </c>
      <c r="N279" s="77" t="str">
        <f aca="false">IF(L279="",M279,IF(M279="",L279,""))</f>
        <v/>
      </c>
      <c r="O279" s="78" t="n">
        <f aca="false">IF(AND(OR(G279="EE",G279="CE"),N279="Simples"),3, IF(AND(OR(G279="EE",G279="CE"),N279="Médio"),4, IF(AND(OR(G279="EE",G279="CE"),N279="Complexo"),6, IF(AND(G279="SE",N279="Simples"),4, IF(AND(G279="SE",N279="Médio"),5, IF(AND(G279="SE",N279="Complexo"),7,0))))))</f>
        <v>0</v>
      </c>
      <c r="P279" s="78" t="n">
        <f aca="false">IF(AND(G279="ALI",M279="Simples"),7, IF(AND(G279="ALI",M279="Médio"),10, IF(AND(G279="ALI",M279="Complexo"),15, IF(AND(G279="AIE",M279="Simples"),5, IF(AND(G279="AIE",M279="Médio"),7, IF(AND(G279="AIE",M279="Complexo"),10,0))))))</f>
        <v>0</v>
      </c>
      <c r="Q279" s="77" t="n">
        <f aca="false">IF(B279&lt;&gt;"Manutenção em interface",IF(B279&lt;&gt;"Desenv., Manutenção e Publicação de Páginas Estáticas",(O279+P279)*C279,C279),C279)</f>
        <v>0</v>
      </c>
      <c r="R279" s="70"/>
      <c r="T279" s="80"/>
      <c r="U279" s="68"/>
      <c r="V279" s="69" t="n">
        <f aca="false">IF(U279&lt;&gt;"",VLOOKUP(U279,'Tipo Projeto'!$A$3:$B$35,2,0),0)</f>
        <v>0</v>
      </c>
      <c r="W279" s="70"/>
      <c r="X279" s="72"/>
      <c r="Y279" s="73"/>
      <c r="Z279" s="74"/>
      <c r="AA279" s="75"/>
      <c r="AB279" s="76" t="str">
        <f aca="false">IF(W279="EE",IF(OR(AND(OR(Z279=1,Z279=0),X279&gt;0,X279&lt;5),AND(OR(Z279=1,Z279=0),X279&gt;4,X279&lt;16),AND(Z279=2,X279&gt;0,X279&lt;5)),"Simples",IF(OR(AND(OR(Z279=1,Z279=0),X279&gt;15),AND(Z279=2,X279&gt;4,X279&lt;16),AND(Z279&gt;2,X279&gt;0,X279&lt;5)),"Médio",IF(OR(AND(Z279=2,X279&gt;15),AND(Z279&gt;2,X279&gt;4,X279&lt;16),AND(Z279&gt;2,X279&gt;15)),"Complexo",""))), IF(OR(W279="CE",W279="SE"),IF(OR(AND(OR(Z279=1,Z279=0),X279&gt;0,X279&lt;6),AND(OR(Z279=1,Z279=0),X279&gt;5,X279&lt;20),AND(Z279&gt;1,Z279&lt;4,X279&gt;0,X279&lt;6)),"Simples",IF(OR(AND(OR(Z279=1,Z279=0),X279&gt;19),AND(Z279&gt;1,Z279&lt;4,X279&gt;5,X279&lt;20),AND(Z279&gt;3,X279&gt;0,X279&lt;6)),"Médio",IF(OR(AND(Z279&gt;1,Z279&lt;4,X279&gt;19),AND(Z279&gt;3,X279&gt;5,X279&lt;20),AND(Z279&gt;3,X279&gt;19)),"Complexo",""))),""))</f>
        <v/>
      </c>
      <c r="AC279" s="71" t="str">
        <f aca="false">IF(W279="ALI",IF(OR(AND(OR(Z279=1,Z279=0),X279&gt;0,X279&lt;20),AND(OR(Z279=1,Z279=0),X279&gt;19,X279&lt;51),AND(Z279&gt;1,Z279&lt;6,X279&gt;0,X279&lt;20)),"Simples",IF(OR(AND(OR(Z279=1,Z279=0),X279&gt;50),AND(Z279&gt;1,Z279&lt;6,X279&gt;19,X279&lt;51),AND(Z279&gt;5,X279&gt;0,X279&lt;20)),"Médio",IF(OR(AND(Z279&gt;1,Z279&lt;6,X279&gt;50),AND(Z279&gt;5,X279&gt;19,X279&lt;51),AND(Z279&gt;5,X279&gt;50)),"Complexo",""))), IF(W279="AIE",IF(OR(AND(OR(Z279=1, Z279=0),X279&gt;0,X279&lt;20),AND(OR(Z279=1, Z279=0),X279&gt;19,X279&lt;51),AND(Z279&gt;1,Z279&lt;6,X279&gt;0,X279&lt;20)),"Simples",IF(OR(AND(OR(Z279=1, Z279=0),X279&gt;50),AND(Z279&gt;1,Z279&lt;6,X279&gt;19,X279&lt;51),AND(Z279&gt;5,X279&gt;0,X279&lt;20)),"Médio",IF(OR(AND(Z279&gt;1,Z279&lt;6,X279&gt;50),AND(Z279&gt;5,X279&gt;19,X279&lt;51),AND(Z279&gt;5,X279&gt;50)),"Complexo",""))),""))</f>
        <v/>
      </c>
      <c r="AD279" s="77" t="str">
        <f aca="false">IF(AB279="",AC279,IF(AC279="",AB279,""))</f>
        <v/>
      </c>
      <c r="AE279" s="78" t="n">
        <f aca="false">IF(AND(OR(W279="EE",W279="CE"),AD279="Simples"),3, IF(AND(OR(W279="EE",W279="CE"),AD279="Médio"),4, IF(AND(OR(W279="EE",W279="CE"),AD279="Complexo"),6, IF(AND(W279="SE",AD279="Simples"),4, IF(AND(W279="SE",AD279="Médio"),5, IF(AND(W279="SE",AD279="Complexo"),7,0))))))</f>
        <v>0</v>
      </c>
      <c r="AF279" s="78" t="n">
        <f aca="false">IF(AND(W279="ALI",AC279="Simples"),7, IF(AND(W279="ALI",AC279="Médio"),10, IF(AND(W279="ALI",AC279="Complexo"),15, IF(AND(W279="AIE",AC279="Simples"),5, IF(AND(W279="AIE",AC279="Médio"),7, IF(AND(W279="AIE",AC279="Complexo"),10,0))))))</f>
        <v>0</v>
      </c>
      <c r="AG279" s="81" t="n">
        <f aca="false">IF(T279="OK",Q279,( IF(U279&lt;&gt;"Manutenção em interface",IF(U279&lt;&gt;"Desenv., Manutenção e Publicação de Páginas Estáticas",(AE279+AF279)*V279,V279),V279)))</f>
        <v>0</v>
      </c>
      <c r="AH279" s="70"/>
      <c r="AJ279" s="70"/>
      <c r="AL279" s="70"/>
      <c r="AM279" s="70" t="str">
        <f aca="false">IF(AG279=0,"",IF(AG279=Q279,"OK","Divergente"))</f>
        <v/>
      </c>
    </row>
    <row r="280" s="79" customFormat="true" ht="14" hidden="false" customHeight="false" outlineLevel="0" collapsed="false">
      <c r="A280" s="67"/>
      <c r="B280" s="68"/>
      <c r="C280" s="69" t="n">
        <f aca="false">IF(B280&lt;&gt;"",VLOOKUP(B280,'Tipo Projeto'!$A$3:$B$35,2,0),0)</f>
        <v>0</v>
      </c>
      <c r="D280" s="70"/>
      <c r="E280" s="70"/>
      <c r="F280" s="71"/>
      <c r="G280" s="70"/>
      <c r="H280" s="72"/>
      <c r="I280" s="73"/>
      <c r="J280" s="74"/>
      <c r="K280" s="75"/>
      <c r="L280" s="76" t="str">
        <f aca="false">IF(G280="EE",IF(OR(AND(OR(J280=1,J280=0),H280&gt;0,H280&lt;5),AND(OR(J280=1,J280=0),H280&gt;4,H280&lt;16),AND(J280=2,H280&gt;0,H280&lt;5)),"Simples",IF(OR(AND(OR(J280=1,J280=0),H280&gt;15),AND(J280=2,H280&gt;4,H280&lt;16),AND(J280&gt;2,H280&gt;0,H280&lt;5)),"Médio",IF(OR(AND(J280=2,H280&gt;15),AND(J280&gt;2,H280&gt;4,H280&lt;16),AND(J280&gt;2,H280&gt;15)),"Complexo",""))), IF(OR(G280="CE",G280="SE"),IF(OR(AND(OR(J280=1,J280=0),H280&gt;0,H280&lt;6),AND(OR(J280=1,J280=0),H280&gt;5,H280&lt;20),AND(J280&gt;1,J280&lt;4,H280&gt;0,H280&lt;6)),"Simples",IF(OR(AND(OR(J280=1,J280=0),H280&gt;19),AND(J280&gt;1,J280&lt;4,H280&gt;5,H280&lt;20),AND(J280&gt;3,H280&gt;0,H280&lt;6)),"Médio",IF(OR(AND(J280&gt;1,J280&lt;4,H280&gt;19),AND(J280&gt;3,H280&gt;5,H280&lt;20),AND(J280&gt;3,H280&gt;19)),"Complexo",""))),""))</f>
        <v/>
      </c>
      <c r="M280" s="71" t="str">
        <f aca="false">IF(G280="ALI",IF(OR(AND(OR(J280=1,J280=0),H280&gt;0,H280&lt;20),AND(OR(J280=1,J280=0),H280&gt;19,H280&lt;51),AND(J280&gt;1,J280&lt;6,H280&gt;0,H280&lt;20)),"Simples",IF(OR(AND(OR(J280=1,J280=0),H280&gt;50),AND(J280&gt;1,J280&lt;6,H280&gt;19,H280&lt;51),AND(J280&gt;5,H280&gt;0,H280&lt;20)),"Médio",IF(OR(AND(J280&gt;1,J280&lt;6,H280&gt;50),AND(J280&gt;5,H280&gt;19,H280&lt;51),AND(J280&gt;5,H280&gt;50)),"Complexo",""))), IF(G280="AIE",IF(OR(AND(OR(J280=1, J280=0),H280&gt;0,H280&lt;20),AND(OR(J280=1, J280=0),H280&gt;19,H280&lt;51),AND(J280&gt;1,J280&lt;6,H280&gt;0,H280&lt;20)),"Simples",IF(OR(AND(OR(J280=1, J280=0),H280&gt;50),AND(J280&gt;1,J280&lt;6,H280&gt;19,H280&lt;51),AND(J280&gt;5,H280&gt;0,H280&lt;20)),"Médio",IF(OR(AND(J280&gt;1,J280&lt;6,H280&gt;50),AND(J280&gt;5,H280&gt;19,H280&lt;51),AND(J280&gt;5,H280&gt;50)),"Complexo",""))),""))</f>
        <v/>
      </c>
      <c r="N280" s="77" t="str">
        <f aca="false">IF(L280="",M280,IF(M280="",L280,""))</f>
        <v/>
      </c>
      <c r="O280" s="78" t="n">
        <f aca="false">IF(AND(OR(G280="EE",G280="CE"),N280="Simples"),3, IF(AND(OR(G280="EE",G280="CE"),N280="Médio"),4, IF(AND(OR(G280="EE",G280="CE"),N280="Complexo"),6, IF(AND(G280="SE",N280="Simples"),4, IF(AND(G280="SE",N280="Médio"),5, IF(AND(G280="SE",N280="Complexo"),7,0))))))</f>
        <v>0</v>
      </c>
      <c r="P280" s="78" t="n">
        <f aca="false">IF(AND(G280="ALI",M280="Simples"),7, IF(AND(G280="ALI",M280="Médio"),10, IF(AND(G280="ALI",M280="Complexo"),15, IF(AND(G280="AIE",M280="Simples"),5, IF(AND(G280="AIE",M280="Médio"),7, IF(AND(G280="AIE",M280="Complexo"),10,0))))))</f>
        <v>0</v>
      </c>
      <c r="Q280" s="77" t="n">
        <f aca="false">IF(B280&lt;&gt;"Manutenção em interface",IF(B280&lt;&gt;"Desenv., Manutenção e Publicação de Páginas Estáticas",(O280+P280)*C280,C280),C280)</f>
        <v>0</v>
      </c>
      <c r="R280" s="70"/>
      <c r="T280" s="80"/>
      <c r="U280" s="68"/>
      <c r="V280" s="69" t="n">
        <f aca="false">IF(U280&lt;&gt;"",VLOOKUP(U280,'Tipo Projeto'!$A$3:$B$35,2,0),0)</f>
        <v>0</v>
      </c>
      <c r="W280" s="70"/>
      <c r="X280" s="72"/>
      <c r="Y280" s="73"/>
      <c r="Z280" s="74"/>
      <c r="AA280" s="75"/>
      <c r="AB280" s="76" t="str">
        <f aca="false">IF(W280="EE",IF(OR(AND(OR(Z280=1,Z280=0),X280&gt;0,X280&lt;5),AND(OR(Z280=1,Z280=0),X280&gt;4,X280&lt;16),AND(Z280=2,X280&gt;0,X280&lt;5)),"Simples",IF(OR(AND(OR(Z280=1,Z280=0),X280&gt;15),AND(Z280=2,X280&gt;4,X280&lt;16),AND(Z280&gt;2,X280&gt;0,X280&lt;5)),"Médio",IF(OR(AND(Z280=2,X280&gt;15),AND(Z280&gt;2,X280&gt;4,X280&lt;16),AND(Z280&gt;2,X280&gt;15)),"Complexo",""))), IF(OR(W280="CE",W280="SE"),IF(OR(AND(OR(Z280=1,Z280=0),X280&gt;0,X280&lt;6),AND(OR(Z280=1,Z280=0),X280&gt;5,X280&lt;20),AND(Z280&gt;1,Z280&lt;4,X280&gt;0,X280&lt;6)),"Simples",IF(OR(AND(OR(Z280=1,Z280=0),X280&gt;19),AND(Z280&gt;1,Z280&lt;4,X280&gt;5,X280&lt;20),AND(Z280&gt;3,X280&gt;0,X280&lt;6)),"Médio",IF(OR(AND(Z280&gt;1,Z280&lt;4,X280&gt;19),AND(Z280&gt;3,X280&gt;5,X280&lt;20),AND(Z280&gt;3,X280&gt;19)),"Complexo",""))),""))</f>
        <v/>
      </c>
      <c r="AC280" s="71" t="str">
        <f aca="false">IF(W280="ALI",IF(OR(AND(OR(Z280=1,Z280=0),X280&gt;0,X280&lt;20),AND(OR(Z280=1,Z280=0),X280&gt;19,X280&lt;51),AND(Z280&gt;1,Z280&lt;6,X280&gt;0,X280&lt;20)),"Simples",IF(OR(AND(OR(Z280=1,Z280=0),X280&gt;50),AND(Z280&gt;1,Z280&lt;6,X280&gt;19,X280&lt;51),AND(Z280&gt;5,X280&gt;0,X280&lt;20)),"Médio",IF(OR(AND(Z280&gt;1,Z280&lt;6,X280&gt;50),AND(Z280&gt;5,X280&gt;19,X280&lt;51),AND(Z280&gt;5,X280&gt;50)),"Complexo",""))), IF(W280="AIE",IF(OR(AND(OR(Z280=1, Z280=0),X280&gt;0,X280&lt;20),AND(OR(Z280=1, Z280=0),X280&gt;19,X280&lt;51),AND(Z280&gt;1,Z280&lt;6,X280&gt;0,X280&lt;20)),"Simples",IF(OR(AND(OR(Z280=1, Z280=0),X280&gt;50),AND(Z280&gt;1,Z280&lt;6,X280&gt;19,X280&lt;51),AND(Z280&gt;5,X280&gt;0,X280&lt;20)),"Médio",IF(OR(AND(Z280&gt;1,Z280&lt;6,X280&gt;50),AND(Z280&gt;5,X280&gt;19,X280&lt;51),AND(Z280&gt;5,X280&gt;50)),"Complexo",""))),""))</f>
        <v/>
      </c>
      <c r="AD280" s="77" t="str">
        <f aca="false">IF(AB280="",AC280,IF(AC280="",AB280,""))</f>
        <v/>
      </c>
      <c r="AE280" s="78" t="n">
        <f aca="false">IF(AND(OR(W280="EE",W280="CE"),AD280="Simples"),3, IF(AND(OR(W280="EE",W280="CE"),AD280="Médio"),4, IF(AND(OR(W280="EE",W280="CE"),AD280="Complexo"),6, IF(AND(W280="SE",AD280="Simples"),4, IF(AND(W280="SE",AD280="Médio"),5, IF(AND(W280="SE",AD280="Complexo"),7,0))))))</f>
        <v>0</v>
      </c>
      <c r="AF280" s="78" t="n">
        <f aca="false">IF(AND(W280="ALI",AC280="Simples"),7, IF(AND(W280="ALI",AC280="Médio"),10, IF(AND(W280="ALI",AC280="Complexo"),15, IF(AND(W280="AIE",AC280="Simples"),5, IF(AND(W280="AIE",AC280="Médio"),7, IF(AND(W280="AIE",AC280="Complexo"),10,0))))))</f>
        <v>0</v>
      </c>
      <c r="AG280" s="81" t="n">
        <f aca="false">IF(T280="OK",Q280,( IF(U280&lt;&gt;"Manutenção em interface",IF(U280&lt;&gt;"Desenv., Manutenção e Publicação de Páginas Estáticas",(AE280+AF280)*V280,V280),V280)))</f>
        <v>0</v>
      </c>
      <c r="AH280" s="70"/>
      <c r="AJ280" s="70"/>
      <c r="AL280" s="70"/>
      <c r="AM280" s="70" t="str">
        <f aca="false">IF(AG280=0,"",IF(AG280=Q280,"OK","Divergente"))</f>
        <v/>
      </c>
    </row>
    <row r="281" s="79" customFormat="true" ht="14" hidden="false" customHeight="false" outlineLevel="0" collapsed="false">
      <c r="A281" s="67"/>
      <c r="B281" s="68"/>
      <c r="C281" s="69" t="n">
        <f aca="false">IF(B281&lt;&gt;"",VLOOKUP(B281,'Tipo Projeto'!$A$3:$B$35,2,0),0)</f>
        <v>0</v>
      </c>
      <c r="D281" s="70"/>
      <c r="E281" s="70"/>
      <c r="F281" s="71"/>
      <c r="G281" s="70"/>
      <c r="H281" s="72"/>
      <c r="I281" s="73"/>
      <c r="J281" s="74"/>
      <c r="K281" s="75"/>
      <c r="L281" s="76" t="str">
        <f aca="false">IF(G281="EE",IF(OR(AND(OR(J281=1,J281=0),H281&gt;0,H281&lt;5),AND(OR(J281=1,J281=0),H281&gt;4,H281&lt;16),AND(J281=2,H281&gt;0,H281&lt;5)),"Simples",IF(OR(AND(OR(J281=1,J281=0),H281&gt;15),AND(J281=2,H281&gt;4,H281&lt;16),AND(J281&gt;2,H281&gt;0,H281&lt;5)),"Médio",IF(OR(AND(J281=2,H281&gt;15),AND(J281&gt;2,H281&gt;4,H281&lt;16),AND(J281&gt;2,H281&gt;15)),"Complexo",""))), IF(OR(G281="CE",G281="SE"),IF(OR(AND(OR(J281=1,J281=0),H281&gt;0,H281&lt;6),AND(OR(J281=1,J281=0),H281&gt;5,H281&lt;20),AND(J281&gt;1,J281&lt;4,H281&gt;0,H281&lt;6)),"Simples",IF(OR(AND(OR(J281=1,J281=0),H281&gt;19),AND(J281&gt;1,J281&lt;4,H281&gt;5,H281&lt;20),AND(J281&gt;3,H281&gt;0,H281&lt;6)),"Médio",IF(OR(AND(J281&gt;1,J281&lt;4,H281&gt;19),AND(J281&gt;3,H281&gt;5,H281&lt;20),AND(J281&gt;3,H281&gt;19)),"Complexo",""))),""))</f>
        <v/>
      </c>
      <c r="M281" s="71" t="str">
        <f aca="false">IF(G281="ALI",IF(OR(AND(OR(J281=1,J281=0),H281&gt;0,H281&lt;20),AND(OR(J281=1,J281=0),H281&gt;19,H281&lt;51),AND(J281&gt;1,J281&lt;6,H281&gt;0,H281&lt;20)),"Simples",IF(OR(AND(OR(J281=1,J281=0),H281&gt;50),AND(J281&gt;1,J281&lt;6,H281&gt;19,H281&lt;51),AND(J281&gt;5,H281&gt;0,H281&lt;20)),"Médio",IF(OR(AND(J281&gt;1,J281&lt;6,H281&gt;50),AND(J281&gt;5,H281&gt;19,H281&lt;51),AND(J281&gt;5,H281&gt;50)),"Complexo",""))), IF(G281="AIE",IF(OR(AND(OR(J281=1, J281=0),H281&gt;0,H281&lt;20),AND(OR(J281=1, J281=0),H281&gt;19,H281&lt;51),AND(J281&gt;1,J281&lt;6,H281&gt;0,H281&lt;20)),"Simples",IF(OR(AND(OR(J281=1, J281=0),H281&gt;50),AND(J281&gt;1,J281&lt;6,H281&gt;19,H281&lt;51),AND(J281&gt;5,H281&gt;0,H281&lt;20)),"Médio",IF(OR(AND(J281&gt;1,J281&lt;6,H281&gt;50),AND(J281&gt;5,H281&gt;19,H281&lt;51),AND(J281&gt;5,H281&gt;50)),"Complexo",""))),""))</f>
        <v/>
      </c>
      <c r="N281" s="77" t="str">
        <f aca="false">IF(L281="",M281,IF(M281="",L281,""))</f>
        <v/>
      </c>
      <c r="O281" s="78" t="n">
        <f aca="false">IF(AND(OR(G281="EE",G281="CE"),N281="Simples"),3, IF(AND(OR(G281="EE",G281="CE"),N281="Médio"),4, IF(AND(OR(G281="EE",G281="CE"),N281="Complexo"),6, IF(AND(G281="SE",N281="Simples"),4, IF(AND(G281="SE",N281="Médio"),5, IF(AND(G281="SE",N281="Complexo"),7,0))))))</f>
        <v>0</v>
      </c>
      <c r="P281" s="78" t="n">
        <f aca="false">IF(AND(G281="ALI",M281="Simples"),7, IF(AND(G281="ALI",M281="Médio"),10, IF(AND(G281="ALI",M281="Complexo"),15, IF(AND(G281="AIE",M281="Simples"),5, IF(AND(G281="AIE",M281="Médio"),7, IF(AND(G281="AIE",M281="Complexo"),10,0))))))</f>
        <v>0</v>
      </c>
      <c r="Q281" s="77" t="n">
        <f aca="false">IF(B281&lt;&gt;"Manutenção em interface",IF(B281&lt;&gt;"Desenv., Manutenção e Publicação de Páginas Estáticas",(O281+P281)*C281,C281),C281)</f>
        <v>0</v>
      </c>
      <c r="R281" s="70"/>
      <c r="T281" s="80"/>
      <c r="U281" s="68"/>
      <c r="V281" s="69" t="n">
        <f aca="false">IF(U281&lt;&gt;"",VLOOKUP(U281,'Tipo Projeto'!$A$3:$B$35,2,0),0)</f>
        <v>0</v>
      </c>
      <c r="W281" s="70"/>
      <c r="X281" s="72"/>
      <c r="Y281" s="73"/>
      <c r="Z281" s="74"/>
      <c r="AA281" s="75"/>
      <c r="AB281" s="76" t="str">
        <f aca="false">IF(W281="EE",IF(OR(AND(OR(Z281=1,Z281=0),X281&gt;0,X281&lt;5),AND(OR(Z281=1,Z281=0),X281&gt;4,X281&lt;16),AND(Z281=2,X281&gt;0,X281&lt;5)),"Simples",IF(OR(AND(OR(Z281=1,Z281=0),X281&gt;15),AND(Z281=2,X281&gt;4,X281&lt;16),AND(Z281&gt;2,X281&gt;0,X281&lt;5)),"Médio",IF(OR(AND(Z281=2,X281&gt;15),AND(Z281&gt;2,X281&gt;4,X281&lt;16),AND(Z281&gt;2,X281&gt;15)),"Complexo",""))), IF(OR(W281="CE",W281="SE"),IF(OR(AND(OR(Z281=1,Z281=0),X281&gt;0,X281&lt;6),AND(OR(Z281=1,Z281=0),X281&gt;5,X281&lt;20),AND(Z281&gt;1,Z281&lt;4,X281&gt;0,X281&lt;6)),"Simples",IF(OR(AND(OR(Z281=1,Z281=0),X281&gt;19),AND(Z281&gt;1,Z281&lt;4,X281&gt;5,X281&lt;20),AND(Z281&gt;3,X281&gt;0,X281&lt;6)),"Médio",IF(OR(AND(Z281&gt;1,Z281&lt;4,X281&gt;19),AND(Z281&gt;3,X281&gt;5,X281&lt;20),AND(Z281&gt;3,X281&gt;19)),"Complexo",""))),""))</f>
        <v/>
      </c>
      <c r="AC281" s="71" t="str">
        <f aca="false">IF(W281="ALI",IF(OR(AND(OR(Z281=1,Z281=0),X281&gt;0,X281&lt;20),AND(OR(Z281=1,Z281=0),X281&gt;19,X281&lt;51),AND(Z281&gt;1,Z281&lt;6,X281&gt;0,X281&lt;20)),"Simples",IF(OR(AND(OR(Z281=1,Z281=0),X281&gt;50),AND(Z281&gt;1,Z281&lt;6,X281&gt;19,X281&lt;51),AND(Z281&gt;5,X281&gt;0,X281&lt;20)),"Médio",IF(OR(AND(Z281&gt;1,Z281&lt;6,X281&gt;50),AND(Z281&gt;5,X281&gt;19,X281&lt;51),AND(Z281&gt;5,X281&gt;50)),"Complexo",""))), IF(W281="AIE",IF(OR(AND(OR(Z281=1, Z281=0),X281&gt;0,X281&lt;20),AND(OR(Z281=1, Z281=0),X281&gt;19,X281&lt;51),AND(Z281&gt;1,Z281&lt;6,X281&gt;0,X281&lt;20)),"Simples",IF(OR(AND(OR(Z281=1, Z281=0),X281&gt;50),AND(Z281&gt;1,Z281&lt;6,X281&gt;19,X281&lt;51),AND(Z281&gt;5,X281&gt;0,X281&lt;20)),"Médio",IF(OR(AND(Z281&gt;1,Z281&lt;6,X281&gt;50),AND(Z281&gt;5,X281&gt;19,X281&lt;51),AND(Z281&gt;5,X281&gt;50)),"Complexo",""))),""))</f>
        <v/>
      </c>
      <c r="AD281" s="77" t="str">
        <f aca="false">IF(AB281="",AC281,IF(AC281="",AB281,""))</f>
        <v/>
      </c>
      <c r="AE281" s="78" t="n">
        <f aca="false">IF(AND(OR(W281="EE",W281="CE"),AD281="Simples"),3, IF(AND(OR(W281="EE",W281="CE"),AD281="Médio"),4, IF(AND(OR(W281="EE",W281="CE"),AD281="Complexo"),6, IF(AND(W281="SE",AD281="Simples"),4, IF(AND(W281="SE",AD281="Médio"),5, IF(AND(W281="SE",AD281="Complexo"),7,0))))))</f>
        <v>0</v>
      </c>
      <c r="AF281" s="78" t="n">
        <f aca="false">IF(AND(W281="ALI",AC281="Simples"),7, IF(AND(W281="ALI",AC281="Médio"),10, IF(AND(W281="ALI",AC281="Complexo"),15, IF(AND(W281="AIE",AC281="Simples"),5, IF(AND(W281="AIE",AC281="Médio"),7, IF(AND(W281="AIE",AC281="Complexo"),10,0))))))</f>
        <v>0</v>
      </c>
      <c r="AG281" s="81" t="n">
        <f aca="false">IF(T281="OK",Q281,( IF(U281&lt;&gt;"Manutenção em interface",IF(U281&lt;&gt;"Desenv., Manutenção e Publicação de Páginas Estáticas",(AE281+AF281)*V281,V281),V281)))</f>
        <v>0</v>
      </c>
      <c r="AH281" s="70"/>
      <c r="AJ281" s="70"/>
      <c r="AL281" s="70"/>
      <c r="AM281" s="70" t="str">
        <f aca="false">IF(AG281=0,"",IF(AG281=Q281,"OK","Divergente"))</f>
        <v/>
      </c>
    </row>
    <row r="282" s="79" customFormat="true" ht="14" hidden="false" customHeight="false" outlineLevel="0" collapsed="false">
      <c r="A282" s="67"/>
      <c r="B282" s="68"/>
      <c r="C282" s="69" t="n">
        <f aca="false">IF(B282&lt;&gt;"",VLOOKUP(B282,'Tipo Projeto'!$A$3:$B$35,2,0),0)</f>
        <v>0</v>
      </c>
      <c r="D282" s="70"/>
      <c r="E282" s="70"/>
      <c r="F282" s="71"/>
      <c r="G282" s="70"/>
      <c r="H282" s="72"/>
      <c r="I282" s="73"/>
      <c r="J282" s="74"/>
      <c r="K282" s="75"/>
      <c r="L282" s="76" t="str">
        <f aca="false">IF(G282="EE",IF(OR(AND(OR(J282=1,J282=0),H282&gt;0,H282&lt;5),AND(OR(J282=1,J282=0),H282&gt;4,H282&lt;16),AND(J282=2,H282&gt;0,H282&lt;5)),"Simples",IF(OR(AND(OR(J282=1,J282=0),H282&gt;15),AND(J282=2,H282&gt;4,H282&lt;16),AND(J282&gt;2,H282&gt;0,H282&lt;5)),"Médio",IF(OR(AND(J282=2,H282&gt;15),AND(J282&gt;2,H282&gt;4,H282&lt;16),AND(J282&gt;2,H282&gt;15)),"Complexo",""))), IF(OR(G282="CE",G282="SE"),IF(OR(AND(OR(J282=1,J282=0),H282&gt;0,H282&lt;6),AND(OR(J282=1,J282=0),H282&gt;5,H282&lt;20),AND(J282&gt;1,J282&lt;4,H282&gt;0,H282&lt;6)),"Simples",IF(OR(AND(OR(J282=1,J282=0),H282&gt;19),AND(J282&gt;1,J282&lt;4,H282&gt;5,H282&lt;20),AND(J282&gt;3,H282&gt;0,H282&lt;6)),"Médio",IF(OR(AND(J282&gt;1,J282&lt;4,H282&gt;19),AND(J282&gt;3,H282&gt;5,H282&lt;20),AND(J282&gt;3,H282&gt;19)),"Complexo",""))),""))</f>
        <v/>
      </c>
      <c r="M282" s="71" t="str">
        <f aca="false">IF(G282="ALI",IF(OR(AND(OR(J282=1,J282=0),H282&gt;0,H282&lt;20),AND(OR(J282=1,J282=0),H282&gt;19,H282&lt;51),AND(J282&gt;1,J282&lt;6,H282&gt;0,H282&lt;20)),"Simples",IF(OR(AND(OR(J282=1,J282=0),H282&gt;50),AND(J282&gt;1,J282&lt;6,H282&gt;19,H282&lt;51),AND(J282&gt;5,H282&gt;0,H282&lt;20)),"Médio",IF(OR(AND(J282&gt;1,J282&lt;6,H282&gt;50),AND(J282&gt;5,H282&gt;19,H282&lt;51),AND(J282&gt;5,H282&gt;50)),"Complexo",""))), IF(G282="AIE",IF(OR(AND(OR(J282=1, J282=0),H282&gt;0,H282&lt;20),AND(OR(J282=1, J282=0),H282&gt;19,H282&lt;51),AND(J282&gt;1,J282&lt;6,H282&gt;0,H282&lt;20)),"Simples",IF(OR(AND(OR(J282=1, J282=0),H282&gt;50),AND(J282&gt;1,J282&lt;6,H282&gt;19,H282&lt;51),AND(J282&gt;5,H282&gt;0,H282&lt;20)),"Médio",IF(OR(AND(J282&gt;1,J282&lt;6,H282&gt;50),AND(J282&gt;5,H282&gt;19,H282&lt;51),AND(J282&gt;5,H282&gt;50)),"Complexo",""))),""))</f>
        <v/>
      </c>
      <c r="N282" s="77" t="str">
        <f aca="false">IF(L282="",M282,IF(M282="",L282,""))</f>
        <v/>
      </c>
      <c r="O282" s="78" t="n">
        <f aca="false">IF(AND(OR(G282="EE",G282="CE"),N282="Simples"),3, IF(AND(OR(G282="EE",G282="CE"),N282="Médio"),4, IF(AND(OR(G282="EE",G282="CE"),N282="Complexo"),6, IF(AND(G282="SE",N282="Simples"),4, IF(AND(G282="SE",N282="Médio"),5, IF(AND(G282="SE",N282="Complexo"),7,0))))))</f>
        <v>0</v>
      </c>
      <c r="P282" s="78" t="n">
        <f aca="false">IF(AND(G282="ALI",M282="Simples"),7, IF(AND(G282="ALI",M282="Médio"),10, IF(AND(G282="ALI",M282="Complexo"),15, IF(AND(G282="AIE",M282="Simples"),5, IF(AND(G282="AIE",M282="Médio"),7, IF(AND(G282="AIE",M282="Complexo"),10,0))))))</f>
        <v>0</v>
      </c>
      <c r="Q282" s="77" t="n">
        <f aca="false">IF(B282&lt;&gt;"Manutenção em interface",IF(B282&lt;&gt;"Desenv., Manutenção e Publicação de Páginas Estáticas",(O282+P282)*C282,C282),C282)</f>
        <v>0</v>
      </c>
      <c r="R282" s="70"/>
      <c r="T282" s="80"/>
      <c r="U282" s="68"/>
      <c r="V282" s="69" t="n">
        <f aca="false">IF(U282&lt;&gt;"",VLOOKUP(U282,'Tipo Projeto'!$A$3:$B$35,2,0),0)</f>
        <v>0</v>
      </c>
      <c r="W282" s="70"/>
      <c r="X282" s="72"/>
      <c r="Y282" s="73"/>
      <c r="Z282" s="74"/>
      <c r="AA282" s="75"/>
      <c r="AB282" s="76" t="str">
        <f aca="false">IF(W282="EE",IF(OR(AND(OR(Z282=1,Z282=0),X282&gt;0,X282&lt;5),AND(OR(Z282=1,Z282=0),X282&gt;4,X282&lt;16),AND(Z282=2,X282&gt;0,X282&lt;5)),"Simples",IF(OR(AND(OR(Z282=1,Z282=0),X282&gt;15),AND(Z282=2,X282&gt;4,X282&lt;16),AND(Z282&gt;2,X282&gt;0,X282&lt;5)),"Médio",IF(OR(AND(Z282=2,X282&gt;15),AND(Z282&gt;2,X282&gt;4,X282&lt;16),AND(Z282&gt;2,X282&gt;15)),"Complexo",""))), IF(OR(W282="CE",W282="SE"),IF(OR(AND(OR(Z282=1,Z282=0),X282&gt;0,X282&lt;6),AND(OR(Z282=1,Z282=0),X282&gt;5,X282&lt;20),AND(Z282&gt;1,Z282&lt;4,X282&gt;0,X282&lt;6)),"Simples",IF(OR(AND(OR(Z282=1,Z282=0),X282&gt;19),AND(Z282&gt;1,Z282&lt;4,X282&gt;5,X282&lt;20),AND(Z282&gt;3,X282&gt;0,X282&lt;6)),"Médio",IF(OR(AND(Z282&gt;1,Z282&lt;4,X282&gt;19),AND(Z282&gt;3,X282&gt;5,X282&lt;20),AND(Z282&gt;3,X282&gt;19)),"Complexo",""))),""))</f>
        <v/>
      </c>
      <c r="AC282" s="71" t="str">
        <f aca="false">IF(W282="ALI",IF(OR(AND(OR(Z282=1,Z282=0),X282&gt;0,X282&lt;20),AND(OR(Z282=1,Z282=0),X282&gt;19,X282&lt;51),AND(Z282&gt;1,Z282&lt;6,X282&gt;0,X282&lt;20)),"Simples",IF(OR(AND(OR(Z282=1,Z282=0),X282&gt;50),AND(Z282&gt;1,Z282&lt;6,X282&gt;19,X282&lt;51),AND(Z282&gt;5,X282&gt;0,X282&lt;20)),"Médio",IF(OR(AND(Z282&gt;1,Z282&lt;6,X282&gt;50),AND(Z282&gt;5,X282&gt;19,X282&lt;51),AND(Z282&gt;5,X282&gt;50)),"Complexo",""))), IF(W282="AIE",IF(OR(AND(OR(Z282=1, Z282=0),X282&gt;0,X282&lt;20),AND(OR(Z282=1, Z282=0),X282&gt;19,X282&lt;51),AND(Z282&gt;1,Z282&lt;6,X282&gt;0,X282&lt;20)),"Simples",IF(OR(AND(OR(Z282=1, Z282=0),X282&gt;50),AND(Z282&gt;1,Z282&lt;6,X282&gt;19,X282&lt;51),AND(Z282&gt;5,X282&gt;0,X282&lt;20)),"Médio",IF(OR(AND(Z282&gt;1,Z282&lt;6,X282&gt;50),AND(Z282&gt;5,X282&gt;19,X282&lt;51),AND(Z282&gt;5,X282&gt;50)),"Complexo",""))),""))</f>
        <v/>
      </c>
      <c r="AD282" s="77" t="str">
        <f aca="false">IF(AB282="",AC282,IF(AC282="",AB282,""))</f>
        <v/>
      </c>
      <c r="AE282" s="78" t="n">
        <f aca="false">IF(AND(OR(W282="EE",W282="CE"),AD282="Simples"),3, IF(AND(OR(W282="EE",W282="CE"),AD282="Médio"),4, IF(AND(OR(W282="EE",W282="CE"),AD282="Complexo"),6, IF(AND(W282="SE",AD282="Simples"),4, IF(AND(W282="SE",AD282="Médio"),5, IF(AND(W282="SE",AD282="Complexo"),7,0))))))</f>
        <v>0</v>
      </c>
      <c r="AF282" s="78" t="n">
        <f aca="false">IF(AND(W282="ALI",AC282="Simples"),7, IF(AND(W282="ALI",AC282="Médio"),10, IF(AND(W282="ALI",AC282="Complexo"),15, IF(AND(W282="AIE",AC282="Simples"),5, IF(AND(W282="AIE",AC282="Médio"),7, IF(AND(W282="AIE",AC282="Complexo"),10,0))))))</f>
        <v>0</v>
      </c>
      <c r="AG282" s="81" t="n">
        <f aca="false">IF(T282="OK",Q282,( IF(U282&lt;&gt;"Manutenção em interface",IF(U282&lt;&gt;"Desenv., Manutenção e Publicação de Páginas Estáticas",(AE282+AF282)*V282,V282),V282)))</f>
        <v>0</v>
      </c>
      <c r="AH282" s="70"/>
      <c r="AJ282" s="70"/>
      <c r="AL282" s="70"/>
      <c r="AM282" s="70" t="str">
        <f aca="false">IF(AG282=0,"",IF(AG282=Q282,"OK","Divergente"))</f>
        <v/>
      </c>
    </row>
    <row r="283" s="79" customFormat="true" ht="14" hidden="false" customHeight="false" outlineLevel="0" collapsed="false">
      <c r="A283" s="67"/>
      <c r="B283" s="68"/>
      <c r="C283" s="69" t="n">
        <f aca="false">IF(B283&lt;&gt;"",VLOOKUP(B283,'Tipo Projeto'!$A$3:$B$35,2,0),0)</f>
        <v>0</v>
      </c>
      <c r="D283" s="70"/>
      <c r="E283" s="70"/>
      <c r="F283" s="71"/>
      <c r="G283" s="70"/>
      <c r="H283" s="72"/>
      <c r="I283" s="73"/>
      <c r="J283" s="74"/>
      <c r="K283" s="75"/>
      <c r="L283" s="76" t="str">
        <f aca="false">IF(G283="EE",IF(OR(AND(OR(J283=1,J283=0),H283&gt;0,H283&lt;5),AND(OR(J283=1,J283=0),H283&gt;4,H283&lt;16),AND(J283=2,H283&gt;0,H283&lt;5)),"Simples",IF(OR(AND(OR(J283=1,J283=0),H283&gt;15),AND(J283=2,H283&gt;4,H283&lt;16),AND(J283&gt;2,H283&gt;0,H283&lt;5)),"Médio",IF(OR(AND(J283=2,H283&gt;15),AND(J283&gt;2,H283&gt;4,H283&lt;16),AND(J283&gt;2,H283&gt;15)),"Complexo",""))), IF(OR(G283="CE",G283="SE"),IF(OR(AND(OR(J283=1,J283=0),H283&gt;0,H283&lt;6),AND(OR(J283=1,J283=0),H283&gt;5,H283&lt;20),AND(J283&gt;1,J283&lt;4,H283&gt;0,H283&lt;6)),"Simples",IF(OR(AND(OR(J283=1,J283=0),H283&gt;19),AND(J283&gt;1,J283&lt;4,H283&gt;5,H283&lt;20),AND(J283&gt;3,H283&gt;0,H283&lt;6)),"Médio",IF(OR(AND(J283&gt;1,J283&lt;4,H283&gt;19),AND(J283&gt;3,H283&gt;5,H283&lt;20),AND(J283&gt;3,H283&gt;19)),"Complexo",""))),""))</f>
        <v/>
      </c>
      <c r="M283" s="71" t="str">
        <f aca="false">IF(G283="ALI",IF(OR(AND(OR(J283=1,J283=0),H283&gt;0,H283&lt;20),AND(OR(J283=1,J283=0),H283&gt;19,H283&lt;51),AND(J283&gt;1,J283&lt;6,H283&gt;0,H283&lt;20)),"Simples",IF(OR(AND(OR(J283=1,J283=0),H283&gt;50),AND(J283&gt;1,J283&lt;6,H283&gt;19,H283&lt;51),AND(J283&gt;5,H283&gt;0,H283&lt;20)),"Médio",IF(OR(AND(J283&gt;1,J283&lt;6,H283&gt;50),AND(J283&gt;5,H283&gt;19,H283&lt;51),AND(J283&gt;5,H283&gt;50)),"Complexo",""))), IF(G283="AIE",IF(OR(AND(OR(J283=1, J283=0),H283&gt;0,H283&lt;20),AND(OR(J283=1, J283=0),H283&gt;19,H283&lt;51),AND(J283&gt;1,J283&lt;6,H283&gt;0,H283&lt;20)),"Simples",IF(OR(AND(OR(J283=1, J283=0),H283&gt;50),AND(J283&gt;1,J283&lt;6,H283&gt;19,H283&lt;51),AND(J283&gt;5,H283&gt;0,H283&lt;20)),"Médio",IF(OR(AND(J283&gt;1,J283&lt;6,H283&gt;50),AND(J283&gt;5,H283&gt;19,H283&lt;51),AND(J283&gt;5,H283&gt;50)),"Complexo",""))),""))</f>
        <v/>
      </c>
      <c r="N283" s="77" t="str">
        <f aca="false">IF(L283="",M283,IF(M283="",L283,""))</f>
        <v/>
      </c>
      <c r="O283" s="78" t="n">
        <f aca="false">IF(AND(OR(G283="EE",G283="CE"),N283="Simples"),3, IF(AND(OR(G283="EE",G283="CE"),N283="Médio"),4, IF(AND(OR(G283="EE",G283="CE"),N283="Complexo"),6, IF(AND(G283="SE",N283="Simples"),4, IF(AND(G283="SE",N283="Médio"),5, IF(AND(G283="SE",N283="Complexo"),7,0))))))</f>
        <v>0</v>
      </c>
      <c r="P283" s="78" t="n">
        <f aca="false">IF(AND(G283="ALI",M283="Simples"),7, IF(AND(G283="ALI",M283="Médio"),10, IF(AND(G283="ALI",M283="Complexo"),15, IF(AND(G283="AIE",M283="Simples"),5, IF(AND(G283="AIE",M283="Médio"),7, IF(AND(G283="AIE",M283="Complexo"),10,0))))))</f>
        <v>0</v>
      </c>
      <c r="Q283" s="77" t="n">
        <f aca="false">IF(B283&lt;&gt;"Manutenção em interface",IF(B283&lt;&gt;"Desenv., Manutenção e Publicação de Páginas Estáticas",(O283+P283)*C283,C283),C283)</f>
        <v>0</v>
      </c>
      <c r="R283" s="70"/>
      <c r="T283" s="80"/>
      <c r="U283" s="68"/>
      <c r="V283" s="69" t="n">
        <f aca="false">IF(U283&lt;&gt;"",VLOOKUP(U283,'Tipo Projeto'!$A$3:$B$35,2,0),0)</f>
        <v>0</v>
      </c>
      <c r="W283" s="70"/>
      <c r="X283" s="72"/>
      <c r="Y283" s="73"/>
      <c r="Z283" s="74"/>
      <c r="AA283" s="75"/>
      <c r="AB283" s="76" t="str">
        <f aca="false">IF(W283="EE",IF(OR(AND(OR(Z283=1,Z283=0),X283&gt;0,X283&lt;5),AND(OR(Z283=1,Z283=0),X283&gt;4,X283&lt;16),AND(Z283=2,X283&gt;0,X283&lt;5)),"Simples",IF(OR(AND(OR(Z283=1,Z283=0),X283&gt;15),AND(Z283=2,X283&gt;4,X283&lt;16),AND(Z283&gt;2,X283&gt;0,X283&lt;5)),"Médio",IF(OR(AND(Z283=2,X283&gt;15),AND(Z283&gt;2,X283&gt;4,X283&lt;16),AND(Z283&gt;2,X283&gt;15)),"Complexo",""))), IF(OR(W283="CE",W283="SE"),IF(OR(AND(OR(Z283=1,Z283=0),X283&gt;0,X283&lt;6),AND(OR(Z283=1,Z283=0),X283&gt;5,X283&lt;20),AND(Z283&gt;1,Z283&lt;4,X283&gt;0,X283&lt;6)),"Simples",IF(OR(AND(OR(Z283=1,Z283=0),X283&gt;19),AND(Z283&gt;1,Z283&lt;4,X283&gt;5,X283&lt;20),AND(Z283&gt;3,X283&gt;0,X283&lt;6)),"Médio",IF(OR(AND(Z283&gt;1,Z283&lt;4,X283&gt;19),AND(Z283&gt;3,X283&gt;5,X283&lt;20),AND(Z283&gt;3,X283&gt;19)),"Complexo",""))),""))</f>
        <v/>
      </c>
      <c r="AC283" s="71" t="str">
        <f aca="false">IF(W283="ALI",IF(OR(AND(OR(Z283=1,Z283=0),X283&gt;0,X283&lt;20),AND(OR(Z283=1,Z283=0),X283&gt;19,X283&lt;51),AND(Z283&gt;1,Z283&lt;6,X283&gt;0,X283&lt;20)),"Simples",IF(OR(AND(OR(Z283=1,Z283=0),X283&gt;50),AND(Z283&gt;1,Z283&lt;6,X283&gt;19,X283&lt;51),AND(Z283&gt;5,X283&gt;0,X283&lt;20)),"Médio",IF(OR(AND(Z283&gt;1,Z283&lt;6,X283&gt;50),AND(Z283&gt;5,X283&gt;19,X283&lt;51),AND(Z283&gt;5,X283&gt;50)),"Complexo",""))), IF(W283="AIE",IF(OR(AND(OR(Z283=1, Z283=0),X283&gt;0,X283&lt;20),AND(OR(Z283=1, Z283=0),X283&gt;19,X283&lt;51),AND(Z283&gt;1,Z283&lt;6,X283&gt;0,X283&lt;20)),"Simples",IF(OR(AND(OR(Z283=1, Z283=0),X283&gt;50),AND(Z283&gt;1,Z283&lt;6,X283&gt;19,X283&lt;51),AND(Z283&gt;5,X283&gt;0,X283&lt;20)),"Médio",IF(OR(AND(Z283&gt;1,Z283&lt;6,X283&gt;50),AND(Z283&gt;5,X283&gt;19,X283&lt;51),AND(Z283&gt;5,X283&gt;50)),"Complexo",""))),""))</f>
        <v/>
      </c>
      <c r="AD283" s="77" t="str">
        <f aca="false">IF(AB283="",AC283,IF(AC283="",AB283,""))</f>
        <v/>
      </c>
      <c r="AE283" s="78" t="n">
        <f aca="false">IF(AND(OR(W283="EE",W283="CE"),AD283="Simples"),3, IF(AND(OR(W283="EE",W283="CE"),AD283="Médio"),4, IF(AND(OR(W283="EE",W283="CE"),AD283="Complexo"),6, IF(AND(W283="SE",AD283="Simples"),4, IF(AND(W283="SE",AD283="Médio"),5, IF(AND(W283="SE",AD283="Complexo"),7,0))))))</f>
        <v>0</v>
      </c>
      <c r="AF283" s="78" t="n">
        <f aca="false">IF(AND(W283="ALI",AC283="Simples"),7, IF(AND(W283="ALI",AC283="Médio"),10, IF(AND(W283="ALI",AC283="Complexo"),15, IF(AND(W283="AIE",AC283="Simples"),5, IF(AND(W283="AIE",AC283="Médio"),7, IF(AND(W283="AIE",AC283="Complexo"),10,0))))))</f>
        <v>0</v>
      </c>
      <c r="AG283" s="81" t="n">
        <f aca="false">IF(T283="OK",Q283,( IF(U283&lt;&gt;"Manutenção em interface",IF(U283&lt;&gt;"Desenv., Manutenção e Publicação de Páginas Estáticas",(AE283+AF283)*V283,V283),V283)))</f>
        <v>0</v>
      </c>
      <c r="AH283" s="70"/>
      <c r="AJ283" s="70"/>
      <c r="AL283" s="70"/>
      <c r="AM283" s="70" t="str">
        <f aca="false">IF(AG283=0,"",IF(AG283=Q283,"OK","Divergente"))</f>
        <v/>
      </c>
    </row>
    <row r="284" s="79" customFormat="true" ht="14" hidden="false" customHeight="false" outlineLevel="0" collapsed="false">
      <c r="A284" s="67"/>
      <c r="B284" s="68"/>
      <c r="C284" s="69" t="n">
        <f aca="false">IF(B284&lt;&gt;"",VLOOKUP(B284,'Tipo Projeto'!$A$3:$B$35,2,0),0)</f>
        <v>0</v>
      </c>
      <c r="D284" s="70"/>
      <c r="E284" s="70"/>
      <c r="F284" s="71"/>
      <c r="G284" s="70"/>
      <c r="H284" s="72"/>
      <c r="I284" s="73"/>
      <c r="J284" s="74"/>
      <c r="K284" s="75"/>
      <c r="L284" s="76" t="str">
        <f aca="false">IF(G284="EE",IF(OR(AND(OR(J284=1,J284=0),H284&gt;0,H284&lt;5),AND(OR(J284=1,J284=0),H284&gt;4,H284&lt;16),AND(J284=2,H284&gt;0,H284&lt;5)),"Simples",IF(OR(AND(OR(J284=1,J284=0),H284&gt;15),AND(J284=2,H284&gt;4,H284&lt;16),AND(J284&gt;2,H284&gt;0,H284&lt;5)),"Médio",IF(OR(AND(J284=2,H284&gt;15),AND(J284&gt;2,H284&gt;4,H284&lt;16),AND(J284&gt;2,H284&gt;15)),"Complexo",""))), IF(OR(G284="CE",G284="SE"),IF(OR(AND(OR(J284=1,J284=0),H284&gt;0,H284&lt;6),AND(OR(J284=1,J284=0),H284&gt;5,H284&lt;20),AND(J284&gt;1,J284&lt;4,H284&gt;0,H284&lt;6)),"Simples",IF(OR(AND(OR(J284=1,J284=0),H284&gt;19),AND(J284&gt;1,J284&lt;4,H284&gt;5,H284&lt;20),AND(J284&gt;3,H284&gt;0,H284&lt;6)),"Médio",IF(OR(AND(J284&gt;1,J284&lt;4,H284&gt;19),AND(J284&gt;3,H284&gt;5,H284&lt;20),AND(J284&gt;3,H284&gt;19)),"Complexo",""))),""))</f>
        <v/>
      </c>
      <c r="M284" s="71" t="str">
        <f aca="false">IF(G284="ALI",IF(OR(AND(OR(J284=1,J284=0),H284&gt;0,H284&lt;20),AND(OR(J284=1,J284=0),H284&gt;19,H284&lt;51),AND(J284&gt;1,J284&lt;6,H284&gt;0,H284&lt;20)),"Simples",IF(OR(AND(OR(J284=1,J284=0),H284&gt;50),AND(J284&gt;1,J284&lt;6,H284&gt;19,H284&lt;51),AND(J284&gt;5,H284&gt;0,H284&lt;20)),"Médio",IF(OR(AND(J284&gt;1,J284&lt;6,H284&gt;50),AND(J284&gt;5,H284&gt;19,H284&lt;51),AND(J284&gt;5,H284&gt;50)),"Complexo",""))), IF(G284="AIE",IF(OR(AND(OR(J284=1, J284=0),H284&gt;0,H284&lt;20),AND(OR(J284=1, J284=0),H284&gt;19,H284&lt;51),AND(J284&gt;1,J284&lt;6,H284&gt;0,H284&lt;20)),"Simples",IF(OR(AND(OR(J284=1, J284=0),H284&gt;50),AND(J284&gt;1,J284&lt;6,H284&gt;19,H284&lt;51),AND(J284&gt;5,H284&gt;0,H284&lt;20)),"Médio",IF(OR(AND(J284&gt;1,J284&lt;6,H284&gt;50),AND(J284&gt;5,H284&gt;19,H284&lt;51),AND(J284&gt;5,H284&gt;50)),"Complexo",""))),""))</f>
        <v/>
      </c>
      <c r="N284" s="77" t="str">
        <f aca="false">IF(L284="",M284,IF(M284="",L284,""))</f>
        <v/>
      </c>
      <c r="O284" s="78" t="n">
        <f aca="false">IF(AND(OR(G284="EE",G284="CE"),N284="Simples"),3, IF(AND(OR(G284="EE",G284="CE"),N284="Médio"),4, IF(AND(OR(G284="EE",G284="CE"),N284="Complexo"),6, IF(AND(G284="SE",N284="Simples"),4, IF(AND(G284="SE",N284="Médio"),5, IF(AND(G284="SE",N284="Complexo"),7,0))))))</f>
        <v>0</v>
      </c>
      <c r="P284" s="78" t="n">
        <f aca="false">IF(AND(G284="ALI",M284="Simples"),7, IF(AND(G284="ALI",M284="Médio"),10, IF(AND(G284="ALI",M284="Complexo"),15, IF(AND(G284="AIE",M284="Simples"),5, IF(AND(G284="AIE",M284="Médio"),7, IF(AND(G284="AIE",M284="Complexo"),10,0))))))</f>
        <v>0</v>
      </c>
      <c r="Q284" s="77" t="n">
        <f aca="false">IF(B284&lt;&gt;"Manutenção em interface",IF(B284&lt;&gt;"Desenv., Manutenção e Publicação de Páginas Estáticas",(O284+P284)*C284,C284),C284)</f>
        <v>0</v>
      </c>
      <c r="R284" s="70"/>
      <c r="T284" s="80"/>
      <c r="U284" s="68"/>
      <c r="V284" s="69" t="n">
        <f aca="false">IF(U284&lt;&gt;"",VLOOKUP(U284,'Tipo Projeto'!$A$3:$B$35,2,0),0)</f>
        <v>0</v>
      </c>
      <c r="W284" s="70"/>
      <c r="X284" s="72"/>
      <c r="Y284" s="73"/>
      <c r="Z284" s="74"/>
      <c r="AA284" s="75"/>
      <c r="AB284" s="76" t="str">
        <f aca="false">IF(W284="EE",IF(OR(AND(OR(Z284=1,Z284=0),X284&gt;0,X284&lt;5),AND(OR(Z284=1,Z284=0),X284&gt;4,X284&lt;16),AND(Z284=2,X284&gt;0,X284&lt;5)),"Simples",IF(OR(AND(OR(Z284=1,Z284=0),X284&gt;15),AND(Z284=2,X284&gt;4,X284&lt;16),AND(Z284&gt;2,X284&gt;0,X284&lt;5)),"Médio",IF(OR(AND(Z284=2,X284&gt;15),AND(Z284&gt;2,X284&gt;4,X284&lt;16),AND(Z284&gt;2,X284&gt;15)),"Complexo",""))), IF(OR(W284="CE",W284="SE"),IF(OR(AND(OR(Z284=1,Z284=0),X284&gt;0,X284&lt;6),AND(OR(Z284=1,Z284=0),X284&gt;5,X284&lt;20),AND(Z284&gt;1,Z284&lt;4,X284&gt;0,X284&lt;6)),"Simples",IF(OR(AND(OR(Z284=1,Z284=0),X284&gt;19),AND(Z284&gt;1,Z284&lt;4,X284&gt;5,X284&lt;20),AND(Z284&gt;3,X284&gt;0,X284&lt;6)),"Médio",IF(OR(AND(Z284&gt;1,Z284&lt;4,X284&gt;19),AND(Z284&gt;3,X284&gt;5,X284&lt;20),AND(Z284&gt;3,X284&gt;19)),"Complexo",""))),""))</f>
        <v/>
      </c>
      <c r="AC284" s="71" t="str">
        <f aca="false">IF(W284="ALI",IF(OR(AND(OR(Z284=1,Z284=0),X284&gt;0,X284&lt;20),AND(OR(Z284=1,Z284=0),X284&gt;19,X284&lt;51),AND(Z284&gt;1,Z284&lt;6,X284&gt;0,X284&lt;20)),"Simples",IF(OR(AND(OR(Z284=1,Z284=0),X284&gt;50),AND(Z284&gt;1,Z284&lt;6,X284&gt;19,X284&lt;51),AND(Z284&gt;5,X284&gt;0,X284&lt;20)),"Médio",IF(OR(AND(Z284&gt;1,Z284&lt;6,X284&gt;50),AND(Z284&gt;5,X284&gt;19,X284&lt;51),AND(Z284&gt;5,X284&gt;50)),"Complexo",""))), IF(W284="AIE",IF(OR(AND(OR(Z284=1, Z284=0),X284&gt;0,X284&lt;20),AND(OR(Z284=1, Z284=0),X284&gt;19,X284&lt;51),AND(Z284&gt;1,Z284&lt;6,X284&gt;0,X284&lt;20)),"Simples",IF(OR(AND(OR(Z284=1, Z284=0),X284&gt;50),AND(Z284&gt;1,Z284&lt;6,X284&gt;19,X284&lt;51),AND(Z284&gt;5,X284&gt;0,X284&lt;20)),"Médio",IF(OR(AND(Z284&gt;1,Z284&lt;6,X284&gt;50),AND(Z284&gt;5,X284&gt;19,X284&lt;51),AND(Z284&gt;5,X284&gt;50)),"Complexo",""))),""))</f>
        <v/>
      </c>
      <c r="AD284" s="77" t="str">
        <f aca="false">IF(AB284="",AC284,IF(AC284="",AB284,""))</f>
        <v/>
      </c>
      <c r="AE284" s="78" t="n">
        <f aca="false">IF(AND(OR(W284="EE",W284="CE"),AD284="Simples"),3, IF(AND(OR(W284="EE",W284="CE"),AD284="Médio"),4, IF(AND(OR(W284="EE",W284="CE"),AD284="Complexo"),6, IF(AND(W284="SE",AD284="Simples"),4, IF(AND(W284="SE",AD284="Médio"),5, IF(AND(W284="SE",AD284="Complexo"),7,0))))))</f>
        <v>0</v>
      </c>
      <c r="AF284" s="78" t="n">
        <f aca="false">IF(AND(W284="ALI",AC284="Simples"),7, IF(AND(W284="ALI",AC284="Médio"),10, IF(AND(W284="ALI",AC284="Complexo"),15, IF(AND(W284="AIE",AC284="Simples"),5, IF(AND(W284="AIE",AC284="Médio"),7, IF(AND(W284="AIE",AC284="Complexo"),10,0))))))</f>
        <v>0</v>
      </c>
      <c r="AG284" s="81" t="n">
        <f aca="false">IF(T284="OK",Q284,( IF(U284&lt;&gt;"Manutenção em interface",IF(U284&lt;&gt;"Desenv., Manutenção e Publicação de Páginas Estáticas",(AE284+AF284)*V284,V284),V284)))</f>
        <v>0</v>
      </c>
      <c r="AH284" s="70"/>
      <c r="AJ284" s="70"/>
      <c r="AL284" s="70"/>
      <c r="AM284" s="70" t="str">
        <f aca="false">IF(AG284=0,"",IF(AG284=Q284,"OK","Divergente"))</f>
        <v/>
      </c>
    </row>
    <row r="285" s="79" customFormat="true" ht="14" hidden="false" customHeight="false" outlineLevel="0" collapsed="false">
      <c r="A285" s="67"/>
      <c r="B285" s="68"/>
      <c r="C285" s="69" t="n">
        <f aca="false">IF(B285&lt;&gt;"",VLOOKUP(B285,'Tipo Projeto'!$A$3:$B$35,2,0),0)</f>
        <v>0</v>
      </c>
      <c r="D285" s="70"/>
      <c r="E285" s="70"/>
      <c r="F285" s="71"/>
      <c r="G285" s="70"/>
      <c r="H285" s="72"/>
      <c r="I285" s="73"/>
      <c r="J285" s="74"/>
      <c r="K285" s="75"/>
      <c r="L285" s="76" t="str">
        <f aca="false">IF(G285="EE",IF(OR(AND(OR(J285=1,J285=0),H285&gt;0,H285&lt;5),AND(OR(J285=1,J285=0),H285&gt;4,H285&lt;16),AND(J285=2,H285&gt;0,H285&lt;5)),"Simples",IF(OR(AND(OR(J285=1,J285=0),H285&gt;15),AND(J285=2,H285&gt;4,H285&lt;16),AND(J285&gt;2,H285&gt;0,H285&lt;5)),"Médio",IF(OR(AND(J285=2,H285&gt;15),AND(J285&gt;2,H285&gt;4,H285&lt;16),AND(J285&gt;2,H285&gt;15)),"Complexo",""))), IF(OR(G285="CE",G285="SE"),IF(OR(AND(OR(J285=1,J285=0),H285&gt;0,H285&lt;6),AND(OR(J285=1,J285=0),H285&gt;5,H285&lt;20),AND(J285&gt;1,J285&lt;4,H285&gt;0,H285&lt;6)),"Simples",IF(OR(AND(OR(J285=1,J285=0),H285&gt;19),AND(J285&gt;1,J285&lt;4,H285&gt;5,H285&lt;20),AND(J285&gt;3,H285&gt;0,H285&lt;6)),"Médio",IF(OR(AND(J285&gt;1,J285&lt;4,H285&gt;19),AND(J285&gt;3,H285&gt;5,H285&lt;20),AND(J285&gt;3,H285&gt;19)),"Complexo",""))),""))</f>
        <v/>
      </c>
      <c r="M285" s="71" t="str">
        <f aca="false">IF(G285="ALI",IF(OR(AND(OR(J285=1,J285=0),H285&gt;0,H285&lt;20),AND(OR(J285=1,J285=0),H285&gt;19,H285&lt;51),AND(J285&gt;1,J285&lt;6,H285&gt;0,H285&lt;20)),"Simples",IF(OR(AND(OR(J285=1,J285=0),H285&gt;50),AND(J285&gt;1,J285&lt;6,H285&gt;19,H285&lt;51),AND(J285&gt;5,H285&gt;0,H285&lt;20)),"Médio",IF(OR(AND(J285&gt;1,J285&lt;6,H285&gt;50),AND(J285&gt;5,H285&gt;19,H285&lt;51),AND(J285&gt;5,H285&gt;50)),"Complexo",""))), IF(G285="AIE",IF(OR(AND(OR(J285=1, J285=0),H285&gt;0,H285&lt;20),AND(OR(J285=1, J285=0),H285&gt;19,H285&lt;51),AND(J285&gt;1,J285&lt;6,H285&gt;0,H285&lt;20)),"Simples",IF(OR(AND(OR(J285=1, J285=0),H285&gt;50),AND(J285&gt;1,J285&lt;6,H285&gt;19,H285&lt;51),AND(J285&gt;5,H285&gt;0,H285&lt;20)),"Médio",IF(OR(AND(J285&gt;1,J285&lt;6,H285&gt;50),AND(J285&gt;5,H285&gt;19,H285&lt;51),AND(J285&gt;5,H285&gt;50)),"Complexo",""))),""))</f>
        <v/>
      </c>
      <c r="N285" s="77" t="str">
        <f aca="false">IF(L285="",M285,IF(M285="",L285,""))</f>
        <v/>
      </c>
      <c r="O285" s="78" t="n">
        <f aca="false">IF(AND(OR(G285="EE",G285="CE"),N285="Simples"),3, IF(AND(OR(G285="EE",G285="CE"),N285="Médio"),4, IF(AND(OR(G285="EE",G285="CE"),N285="Complexo"),6, IF(AND(G285="SE",N285="Simples"),4, IF(AND(G285="SE",N285="Médio"),5, IF(AND(G285="SE",N285="Complexo"),7,0))))))</f>
        <v>0</v>
      </c>
      <c r="P285" s="78" t="n">
        <f aca="false">IF(AND(G285="ALI",M285="Simples"),7, IF(AND(G285="ALI",M285="Médio"),10, IF(AND(G285="ALI",M285="Complexo"),15, IF(AND(G285="AIE",M285="Simples"),5, IF(AND(G285="AIE",M285="Médio"),7, IF(AND(G285="AIE",M285="Complexo"),10,0))))))</f>
        <v>0</v>
      </c>
      <c r="Q285" s="77" t="n">
        <f aca="false">IF(B285&lt;&gt;"Manutenção em interface",IF(B285&lt;&gt;"Desenv., Manutenção e Publicação de Páginas Estáticas",(O285+P285)*C285,C285),C285)</f>
        <v>0</v>
      </c>
      <c r="R285" s="70"/>
      <c r="T285" s="80"/>
      <c r="U285" s="68"/>
      <c r="V285" s="69" t="n">
        <f aca="false">IF(U285&lt;&gt;"",VLOOKUP(U285,'Tipo Projeto'!$A$3:$B$35,2,0),0)</f>
        <v>0</v>
      </c>
      <c r="W285" s="70"/>
      <c r="X285" s="72"/>
      <c r="Y285" s="73"/>
      <c r="Z285" s="74"/>
      <c r="AA285" s="75"/>
      <c r="AB285" s="76" t="str">
        <f aca="false">IF(W285="EE",IF(OR(AND(OR(Z285=1,Z285=0),X285&gt;0,X285&lt;5),AND(OR(Z285=1,Z285=0),X285&gt;4,X285&lt;16),AND(Z285=2,X285&gt;0,X285&lt;5)),"Simples",IF(OR(AND(OR(Z285=1,Z285=0),X285&gt;15),AND(Z285=2,X285&gt;4,X285&lt;16),AND(Z285&gt;2,X285&gt;0,X285&lt;5)),"Médio",IF(OR(AND(Z285=2,X285&gt;15),AND(Z285&gt;2,X285&gt;4,X285&lt;16),AND(Z285&gt;2,X285&gt;15)),"Complexo",""))), IF(OR(W285="CE",W285="SE"),IF(OR(AND(OR(Z285=1,Z285=0),X285&gt;0,X285&lt;6),AND(OR(Z285=1,Z285=0),X285&gt;5,X285&lt;20),AND(Z285&gt;1,Z285&lt;4,X285&gt;0,X285&lt;6)),"Simples",IF(OR(AND(OR(Z285=1,Z285=0),X285&gt;19),AND(Z285&gt;1,Z285&lt;4,X285&gt;5,X285&lt;20),AND(Z285&gt;3,X285&gt;0,X285&lt;6)),"Médio",IF(OR(AND(Z285&gt;1,Z285&lt;4,X285&gt;19),AND(Z285&gt;3,X285&gt;5,X285&lt;20),AND(Z285&gt;3,X285&gt;19)),"Complexo",""))),""))</f>
        <v/>
      </c>
      <c r="AC285" s="71" t="str">
        <f aca="false">IF(W285="ALI",IF(OR(AND(OR(Z285=1,Z285=0),X285&gt;0,X285&lt;20),AND(OR(Z285=1,Z285=0),X285&gt;19,X285&lt;51),AND(Z285&gt;1,Z285&lt;6,X285&gt;0,X285&lt;20)),"Simples",IF(OR(AND(OR(Z285=1,Z285=0),X285&gt;50),AND(Z285&gt;1,Z285&lt;6,X285&gt;19,X285&lt;51),AND(Z285&gt;5,X285&gt;0,X285&lt;20)),"Médio",IF(OR(AND(Z285&gt;1,Z285&lt;6,X285&gt;50),AND(Z285&gt;5,X285&gt;19,X285&lt;51),AND(Z285&gt;5,X285&gt;50)),"Complexo",""))), IF(W285="AIE",IF(OR(AND(OR(Z285=1, Z285=0),X285&gt;0,X285&lt;20),AND(OR(Z285=1, Z285=0),X285&gt;19,X285&lt;51),AND(Z285&gt;1,Z285&lt;6,X285&gt;0,X285&lt;20)),"Simples",IF(OR(AND(OR(Z285=1, Z285=0),X285&gt;50),AND(Z285&gt;1,Z285&lt;6,X285&gt;19,X285&lt;51),AND(Z285&gt;5,X285&gt;0,X285&lt;20)),"Médio",IF(OR(AND(Z285&gt;1,Z285&lt;6,X285&gt;50),AND(Z285&gt;5,X285&gt;19,X285&lt;51),AND(Z285&gt;5,X285&gt;50)),"Complexo",""))),""))</f>
        <v/>
      </c>
      <c r="AD285" s="77" t="str">
        <f aca="false">IF(AB285="",AC285,IF(AC285="",AB285,""))</f>
        <v/>
      </c>
      <c r="AE285" s="78" t="n">
        <f aca="false">IF(AND(OR(W285="EE",W285="CE"),AD285="Simples"),3, IF(AND(OR(W285="EE",W285="CE"),AD285="Médio"),4, IF(AND(OR(W285="EE",W285="CE"),AD285="Complexo"),6, IF(AND(W285="SE",AD285="Simples"),4, IF(AND(W285="SE",AD285="Médio"),5, IF(AND(W285="SE",AD285="Complexo"),7,0))))))</f>
        <v>0</v>
      </c>
      <c r="AF285" s="78" t="n">
        <f aca="false">IF(AND(W285="ALI",AC285="Simples"),7, IF(AND(W285="ALI",AC285="Médio"),10, IF(AND(W285="ALI",AC285="Complexo"),15, IF(AND(W285="AIE",AC285="Simples"),5, IF(AND(W285="AIE",AC285="Médio"),7, IF(AND(W285="AIE",AC285="Complexo"),10,0))))))</f>
        <v>0</v>
      </c>
      <c r="AG285" s="81" t="n">
        <f aca="false">IF(T285="OK",Q285,( IF(U285&lt;&gt;"Manutenção em interface",IF(U285&lt;&gt;"Desenv., Manutenção e Publicação de Páginas Estáticas",(AE285+AF285)*V285,V285),V285)))</f>
        <v>0</v>
      </c>
      <c r="AH285" s="70"/>
      <c r="AJ285" s="70"/>
      <c r="AL285" s="70"/>
      <c r="AM285" s="70" t="str">
        <f aca="false">IF(AG285=0,"",IF(AG285=Q285,"OK","Divergente"))</f>
        <v/>
      </c>
    </row>
    <row r="286" s="79" customFormat="true" ht="14" hidden="false" customHeight="false" outlineLevel="0" collapsed="false">
      <c r="A286" s="67"/>
      <c r="B286" s="68"/>
      <c r="C286" s="69" t="n">
        <f aca="false">IF(B286&lt;&gt;"",VLOOKUP(B286,'Tipo Projeto'!$A$3:$B$35,2,0),0)</f>
        <v>0</v>
      </c>
      <c r="D286" s="70"/>
      <c r="E286" s="70"/>
      <c r="F286" s="71"/>
      <c r="G286" s="70"/>
      <c r="H286" s="72"/>
      <c r="I286" s="73"/>
      <c r="J286" s="74"/>
      <c r="K286" s="75"/>
      <c r="L286" s="76" t="str">
        <f aca="false">IF(G286="EE",IF(OR(AND(OR(J286=1,J286=0),H286&gt;0,H286&lt;5),AND(OR(J286=1,J286=0),H286&gt;4,H286&lt;16),AND(J286=2,H286&gt;0,H286&lt;5)),"Simples",IF(OR(AND(OR(J286=1,J286=0),H286&gt;15),AND(J286=2,H286&gt;4,H286&lt;16),AND(J286&gt;2,H286&gt;0,H286&lt;5)),"Médio",IF(OR(AND(J286=2,H286&gt;15),AND(J286&gt;2,H286&gt;4,H286&lt;16),AND(J286&gt;2,H286&gt;15)),"Complexo",""))), IF(OR(G286="CE",G286="SE"),IF(OR(AND(OR(J286=1,J286=0),H286&gt;0,H286&lt;6),AND(OR(J286=1,J286=0),H286&gt;5,H286&lt;20),AND(J286&gt;1,J286&lt;4,H286&gt;0,H286&lt;6)),"Simples",IF(OR(AND(OR(J286=1,J286=0),H286&gt;19),AND(J286&gt;1,J286&lt;4,H286&gt;5,H286&lt;20),AND(J286&gt;3,H286&gt;0,H286&lt;6)),"Médio",IF(OR(AND(J286&gt;1,J286&lt;4,H286&gt;19),AND(J286&gt;3,H286&gt;5,H286&lt;20),AND(J286&gt;3,H286&gt;19)),"Complexo",""))),""))</f>
        <v/>
      </c>
      <c r="M286" s="71" t="str">
        <f aca="false">IF(G286="ALI",IF(OR(AND(OR(J286=1,J286=0),H286&gt;0,H286&lt;20),AND(OR(J286=1,J286=0),H286&gt;19,H286&lt;51),AND(J286&gt;1,J286&lt;6,H286&gt;0,H286&lt;20)),"Simples",IF(OR(AND(OR(J286=1,J286=0),H286&gt;50),AND(J286&gt;1,J286&lt;6,H286&gt;19,H286&lt;51),AND(J286&gt;5,H286&gt;0,H286&lt;20)),"Médio",IF(OR(AND(J286&gt;1,J286&lt;6,H286&gt;50),AND(J286&gt;5,H286&gt;19,H286&lt;51),AND(J286&gt;5,H286&gt;50)),"Complexo",""))), IF(G286="AIE",IF(OR(AND(OR(J286=1, J286=0),H286&gt;0,H286&lt;20),AND(OR(J286=1, J286=0),H286&gt;19,H286&lt;51),AND(J286&gt;1,J286&lt;6,H286&gt;0,H286&lt;20)),"Simples",IF(OR(AND(OR(J286=1, J286=0),H286&gt;50),AND(J286&gt;1,J286&lt;6,H286&gt;19,H286&lt;51),AND(J286&gt;5,H286&gt;0,H286&lt;20)),"Médio",IF(OR(AND(J286&gt;1,J286&lt;6,H286&gt;50),AND(J286&gt;5,H286&gt;19,H286&lt;51),AND(J286&gt;5,H286&gt;50)),"Complexo",""))),""))</f>
        <v/>
      </c>
      <c r="N286" s="77" t="str">
        <f aca="false">IF(L286="",M286,IF(M286="",L286,""))</f>
        <v/>
      </c>
      <c r="O286" s="78" t="n">
        <f aca="false">IF(AND(OR(G286="EE",G286="CE"),N286="Simples"),3, IF(AND(OR(G286="EE",G286="CE"),N286="Médio"),4, IF(AND(OR(G286="EE",G286="CE"),N286="Complexo"),6, IF(AND(G286="SE",N286="Simples"),4, IF(AND(G286="SE",N286="Médio"),5, IF(AND(G286="SE",N286="Complexo"),7,0))))))</f>
        <v>0</v>
      </c>
      <c r="P286" s="78" t="n">
        <f aca="false">IF(AND(G286="ALI",M286="Simples"),7, IF(AND(G286="ALI",M286="Médio"),10, IF(AND(G286="ALI",M286="Complexo"),15, IF(AND(G286="AIE",M286="Simples"),5, IF(AND(G286="AIE",M286="Médio"),7, IF(AND(G286="AIE",M286="Complexo"),10,0))))))</f>
        <v>0</v>
      </c>
      <c r="Q286" s="77" t="n">
        <f aca="false">IF(B286&lt;&gt;"Manutenção em interface",IF(B286&lt;&gt;"Desenv., Manutenção e Publicação de Páginas Estáticas",(O286+P286)*C286,C286),C286)</f>
        <v>0</v>
      </c>
      <c r="R286" s="70"/>
      <c r="T286" s="80"/>
      <c r="U286" s="68"/>
      <c r="V286" s="69" t="n">
        <f aca="false">IF(U286&lt;&gt;"",VLOOKUP(U286,'Tipo Projeto'!$A$3:$B$35,2,0),0)</f>
        <v>0</v>
      </c>
      <c r="W286" s="70"/>
      <c r="X286" s="72"/>
      <c r="Y286" s="73"/>
      <c r="Z286" s="74"/>
      <c r="AA286" s="75"/>
      <c r="AB286" s="76" t="str">
        <f aca="false">IF(W286="EE",IF(OR(AND(OR(Z286=1,Z286=0),X286&gt;0,X286&lt;5),AND(OR(Z286=1,Z286=0),X286&gt;4,X286&lt;16),AND(Z286=2,X286&gt;0,X286&lt;5)),"Simples",IF(OR(AND(OR(Z286=1,Z286=0),X286&gt;15),AND(Z286=2,X286&gt;4,X286&lt;16),AND(Z286&gt;2,X286&gt;0,X286&lt;5)),"Médio",IF(OR(AND(Z286=2,X286&gt;15),AND(Z286&gt;2,X286&gt;4,X286&lt;16),AND(Z286&gt;2,X286&gt;15)),"Complexo",""))), IF(OR(W286="CE",W286="SE"),IF(OR(AND(OR(Z286=1,Z286=0),X286&gt;0,X286&lt;6),AND(OR(Z286=1,Z286=0),X286&gt;5,X286&lt;20),AND(Z286&gt;1,Z286&lt;4,X286&gt;0,X286&lt;6)),"Simples",IF(OR(AND(OR(Z286=1,Z286=0),X286&gt;19),AND(Z286&gt;1,Z286&lt;4,X286&gt;5,X286&lt;20),AND(Z286&gt;3,X286&gt;0,X286&lt;6)),"Médio",IF(OR(AND(Z286&gt;1,Z286&lt;4,X286&gt;19),AND(Z286&gt;3,X286&gt;5,X286&lt;20),AND(Z286&gt;3,X286&gt;19)),"Complexo",""))),""))</f>
        <v/>
      </c>
      <c r="AC286" s="71" t="str">
        <f aca="false">IF(W286="ALI",IF(OR(AND(OR(Z286=1,Z286=0),X286&gt;0,X286&lt;20),AND(OR(Z286=1,Z286=0),X286&gt;19,X286&lt;51),AND(Z286&gt;1,Z286&lt;6,X286&gt;0,X286&lt;20)),"Simples",IF(OR(AND(OR(Z286=1,Z286=0),X286&gt;50),AND(Z286&gt;1,Z286&lt;6,X286&gt;19,X286&lt;51),AND(Z286&gt;5,X286&gt;0,X286&lt;20)),"Médio",IF(OR(AND(Z286&gt;1,Z286&lt;6,X286&gt;50),AND(Z286&gt;5,X286&gt;19,X286&lt;51),AND(Z286&gt;5,X286&gt;50)),"Complexo",""))), IF(W286="AIE",IF(OR(AND(OR(Z286=1, Z286=0),X286&gt;0,X286&lt;20),AND(OR(Z286=1, Z286=0),X286&gt;19,X286&lt;51),AND(Z286&gt;1,Z286&lt;6,X286&gt;0,X286&lt;20)),"Simples",IF(OR(AND(OR(Z286=1, Z286=0),X286&gt;50),AND(Z286&gt;1,Z286&lt;6,X286&gt;19,X286&lt;51),AND(Z286&gt;5,X286&gt;0,X286&lt;20)),"Médio",IF(OR(AND(Z286&gt;1,Z286&lt;6,X286&gt;50),AND(Z286&gt;5,X286&gt;19,X286&lt;51),AND(Z286&gt;5,X286&gt;50)),"Complexo",""))),""))</f>
        <v/>
      </c>
      <c r="AD286" s="77" t="str">
        <f aca="false">IF(AB286="",AC286,IF(AC286="",AB286,""))</f>
        <v/>
      </c>
      <c r="AE286" s="78" t="n">
        <f aca="false">IF(AND(OR(W286="EE",W286="CE"),AD286="Simples"),3, IF(AND(OR(W286="EE",W286="CE"),AD286="Médio"),4, IF(AND(OR(W286="EE",W286="CE"),AD286="Complexo"),6, IF(AND(W286="SE",AD286="Simples"),4, IF(AND(W286="SE",AD286="Médio"),5, IF(AND(W286="SE",AD286="Complexo"),7,0))))))</f>
        <v>0</v>
      </c>
      <c r="AF286" s="78" t="n">
        <f aca="false">IF(AND(W286="ALI",AC286="Simples"),7, IF(AND(W286="ALI",AC286="Médio"),10, IF(AND(W286="ALI",AC286="Complexo"),15, IF(AND(W286="AIE",AC286="Simples"),5, IF(AND(W286="AIE",AC286="Médio"),7, IF(AND(W286="AIE",AC286="Complexo"),10,0))))))</f>
        <v>0</v>
      </c>
      <c r="AG286" s="81" t="n">
        <f aca="false">IF(T286="OK",Q286,( IF(U286&lt;&gt;"Manutenção em interface",IF(U286&lt;&gt;"Desenv., Manutenção e Publicação de Páginas Estáticas",(AE286+AF286)*V286,V286),V286)))</f>
        <v>0</v>
      </c>
      <c r="AH286" s="70"/>
      <c r="AJ286" s="70"/>
      <c r="AL286" s="70"/>
      <c r="AM286" s="70" t="str">
        <f aca="false">IF(AG286=0,"",IF(AG286=Q286,"OK","Divergente"))</f>
        <v/>
      </c>
    </row>
    <row r="287" s="79" customFormat="true" ht="14" hidden="false" customHeight="false" outlineLevel="0" collapsed="false">
      <c r="A287" s="67"/>
      <c r="B287" s="68"/>
      <c r="C287" s="69" t="n">
        <f aca="false">IF(B287&lt;&gt;"",VLOOKUP(B287,'Tipo Projeto'!$A$3:$B$35,2,0),0)</f>
        <v>0</v>
      </c>
      <c r="D287" s="70"/>
      <c r="E287" s="70"/>
      <c r="F287" s="71"/>
      <c r="G287" s="70"/>
      <c r="H287" s="72"/>
      <c r="I287" s="73"/>
      <c r="J287" s="74"/>
      <c r="K287" s="75"/>
      <c r="L287" s="76" t="str">
        <f aca="false">IF(G287="EE",IF(OR(AND(OR(J287=1,J287=0),H287&gt;0,H287&lt;5),AND(OR(J287=1,J287=0),H287&gt;4,H287&lt;16),AND(J287=2,H287&gt;0,H287&lt;5)),"Simples",IF(OR(AND(OR(J287=1,J287=0),H287&gt;15),AND(J287=2,H287&gt;4,H287&lt;16),AND(J287&gt;2,H287&gt;0,H287&lt;5)),"Médio",IF(OR(AND(J287=2,H287&gt;15),AND(J287&gt;2,H287&gt;4,H287&lt;16),AND(J287&gt;2,H287&gt;15)),"Complexo",""))), IF(OR(G287="CE",G287="SE"),IF(OR(AND(OR(J287=1,J287=0),H287&gt;0,H287&lt;6),AND(OR(J287=1,J287=0),H287&gt;5,H287&lt;20),AND(J287&gt;1,J287&lt;4,H287&gt;0,H287&lt;6)),"Simples",IF(OR(AND(OR(J287=1,J287=0),H287&gt;19),AND(J287&gt;1,J287&lt;4,H287&gt;5,H287&lt;20),AND(J287&gt;3,H287&gt;0,H287&lt;6)),"Médio",IF(OR(AND(J287&gt;1,J287&lt;4,H287&gt;19),AND(J287&gt;3,H287&gt;5,H287&lt;20),AND(J287&gt;3,H287&gt;19)),"Complexo",""))),""))</f>
        <v/>
      </c>
      <c r="M287" s="71" t="str">
        <f aca="false">IF(G287="ALI",IF(OR(AND(OR(J287=1,J287=0),H287&gt;0,H287&lt;20),AND(OR(J287=1,J287=0),H287&gt;19,H287&lt;51),AND(J287&gt;1,J287&lt;6,H287&gt;0,H287&lt;20)),"Simples",IF(OR(AND(OR(J287=1,J287=0),H287&gt;50),AND(J287&gt;1,J287&lt;6,H287&gt;19,H287&lt;51),AND(J287&gt;5,H287&gt;0,H287&lt;20)),"Médio",IF(OR(AND(J287&gt;1,J287&lt;6,H287&gt;50),AND(J287&gt;5,H287&gt;19,H287&lt;51),AND(J287&gt;5,H287&gt;50)),"Complexo",""))), IF(G287="AIE",IF(OR(AND(OR(J287=1, J287=0),H287&gt;0,H287&lt;20),AND(OR(J287=1, J287=0),H287&gt;19,H287&lt;51),AND(J287&gt;1,J287&lt;6,H287&gt;0,H287&lt;20)),"Simples",IF(OR(AND(OR(J287=1, J287=0),H287&gt;50),AND(J287&gt;1,J287&lt;6,H287&gt;19,H287&lt;51),AND(J287&gt;5,H287&gt;0,H287&lt;20)),"Médio",IF(OR(AND(J287&gt;1,J287&lt;6,H287&gt;50),AND(J287&gt;5,H287&gt;19,H287&lt;51),AND(J287&gt;5,H287&gt;50)),"Complexo",""))),""))</f>
        <v/>
      </c>
      <c r="N287" s="77" t="str">
        <f aca="false">IF(L287="",M287,IF(M287="",L287,""))</f>
        <v/>
      </c>
      <c r="O287" s="78" t="n">
        <f aca="false">IF(AND(OR(G287="EE",G287="CE"),N287="Simples"),3, IF(AND(OR(G287="EE",G287="CE"),N287="Médio"),4, IF(AND(OR(G287="EE",G287="CE"),N287="Complexo"),6, IF(AND(G287="SE",N287="Simples"),4, IF(AND(G287="SE",N287="Médio"),5, IF(AND(G287="SE",N287="Complexo"),7,0))))))</f>
        <v>0</v>
      </c>
      <c r="P287" s="78" t="n">
        <f aca="false">IF(AND(G287="ALI",M287="Simples"),7, IF(AND(G287="ALI",M287="Médio"),10, IF(AND(G287="ALI",M287="Complexo"),15, IF(AND(G287="AIE",M287="Simples"),5, IF(AND(G287="AIE",M287="Médio"),7, IF(AND(G287="AIE",M287="Complexo"),10,0))))))</f>
        <v>0</v>
      </c>
      <c r="Q287" s="77" t="n">
        <f aca="false">IF(B287&lt;&gt;"Manutenção em interface",IF(B287&lt;&gt;"Desenv., Manutenção e Publicação de Páginas Estáticas",(O287+P287)*C287,C287),C287)</f>
        <v>0</v>
      </c>
      <c r="R287" s="70"/>
      <c r="T287" s="80"/>
      <c r="U287" s="68"/>
      <c r="V287" s="69" t="n">
        <f aca="false">IF(U287&lt;&gt;"",VLOOKUP(U287,'Tipo Projeto'!$A$3:$B$35,2,0),0)</f>
        <v>0</v>
      </c>
      <c r="W287" s="70"/>
      <c r="X287" s="72"/>
      <c r="Y287" s="73"/>
      <c r="Z287" s="74"/>
      <c r="AA287" s="75"/>
      <c r="AB287" s="76" t="str">
        <f aca="false">IF(W287="EE",IF(OR(AND(OR(Z287=1,Z287=0),X287&gt;0,X287&lt;5),AND(OR(Z287=1,Z287=0),X287&gt;4,X287&lt;16),AND(Z287=2,X287&gt;0,X287&lt;5)),"Simples",IF(OR(AND(OR(Z287=1,Z287=0),X287&gt;15),AND(Z287=2,X287&gt;4,X287&lt;16),AND(Z287&gt;2,X287&gt;0,X287&lt;5)),"Médio",IF(OR(AND(Z287=2,X287&gt;15),AND(Z287&gt;2,X287&gt;4,X287&lt;16),AND(Z287&gt;2,X287&gt;15)),"Complexo",""))), IF(OR(W287="CE",W287="SE"),IF(OR(AND(OR(Z287=1,Z287=0),X287&gt;0,X287&lt;6),AND(OR(Z287=1,Z287=0),X287&gt;5,X287&lt;20),AND(Z287&gt;1,Z287&lt;4,X287&gt;0,X287&lt;6)),"Simples",IF(OR(AND(OR(Z287=1,Z287=0),X287&gt;19),AND(Z287&gt;1,Z287&lt;4,X287&gt;5,X287&lt;20),AND(Z287&gt;3,X287&gt;0,X287&lt;6)),"Médio",IF(OR(AND(Z287&gt;1,Z287&lt;4,X287&gt;19),AND(Z287&gt;3,X287&gt;5,X287&lt;20),AND(Z287&gt;3,X287&gt;19)),"Complexo",""))),""))</f>
        <v/>
      </c>
      <c r="AC287" s="71" t="str">
        <f aca="false">IF(W287="ALI",IF(OR(AND(OR(Z287=1,Z287=0),X287&gt;0,X287&lt;20),AND(OR(Z287=1,Z287=0),X287&gt;19,X287&lt;51),AND(Z287&gt;1,Z287&lt;6,X287&gt;0,X287&lt;20)),"Simples",IF(OR(AND(OR(Z287=1,Z287=0),X287&gt;50),AND(Z287&gt;1,Z287&lt;6,X287&gt;19,X287&lt;51),AND(Z287&gt;5,X287&gt;0,X287&lt;20)),"Médio",IF(OR(AND(Z287&gt;1,Z287&lt;6,X287&gt;50),AND(Z287&gt;5,X287&gt;19,X287&lt;51),AND(Z287&gt;5,X287&gt;50)),"Complexo",""))), IF(W287="AIE",IF(OR(AND(OR(Z287=1, Z287=0),X287&gt;0,X287&lt;20),AND(OR(Z287=1, Z287=0),X287&gt;19,X287&lt;51),AND(Z287&gt;1,Z287&lt;6,X287&gt;0,X287&lt;20)),"Simples",IF(OR(AND(OR(Z287=1, Z287=0),X287&gt;50),AND(Z287&gt;1,Z287&lt;6,X287&gt;19,X287&lt;51),AND(Z287&gt;5,X287&gt;0,X287&lt;20)),"Médio",IF(OR(AND(Z287&gt;1,Z287&lt;6,X287&gt;50),AND(Z287&gt;5,X287&gt;19,X287&lt;51),AND(Z287&gt;5,X287&gt;50)),"Complexo",""))),""))</f>
        <v/>
      </c>
      <c r="AD287" s="77" t="str">
        <f aca="false">IF(AB287="",AC287,IF(AC287="",AB287,""))</f>
        <v/>
      </c>
      <c r="AE287" s="78" t="n">
        <f aca="false">IF(AND(OR(W287="EE",W287="CE"),AD287="Simples"),3, IF(AND(OR(W287="EE",W287="CE"),AD287="Médio"),4, IF(AND(OR(W287="EE",W287="CE"),AD287="Complexo"),6, IF(AND(W287="SE",AD287="Simples"),4, IF(AND(W287="SE",AD287="Médio"),5, IF(AND(W287="SE",AD287="Complexo"),7,0))))))</f>
        <v>0</v>
      </c>
      <c r="AF287" s="78" t="n">
        <f aca="false">IF(AND(W287="ALI",AC287="Simples"),7, IF(AND(W287="ALI",AC287="Médio"),10, IF(AND(W287="ALI",AC287="Complexo"),15, IF(AND(W287="AIE",AC287="Simples"),5, IF(AND(W287="AIE",AC287="Médio"),7, IF(AND(W287="AIE",AC287="Complexo"),10,0))))))</f>
        <v>0</v>
      </c>
      <c r="AG287" s="81" t="n">
        <f aca="false">IF(T287="OK",Q287,( IF(U287&lt;&gt;"Manutenção em interface",IF(U287&lt;&gt;"Desenv., Manutenção e Publicação de Páginas Estáticas",(AE287+AF287)*V287,V287),V287)))</f>
        <v>0</v>
      </c>
      <c r="AH287" s="70"/>
      <c r="AJ287" s="70"/>
      <c r="AL287" s="70"/>
      <c r="AM287" s="70" t="str">
        <f aca="false">IF(AG287=0,"",IF(AG287=Q287,"OK","Divergente"))</f>
        <v/>
      </c>
    </row>
    <row r="288" s="79" customFormat="true" ht="14" hidden="false" customHeight="false" outlineLevel="0" collapsed="false">
      <c r="A288" s="67"/>
      <c r="B288" s="68"/>
      <c r="C288" s="69" t="n">
        <f aca="false">IF(B288&lt;&gt;"",VLOOKUP(B288,'Tipo Projeto'!$A$3:$B$35,2,0),0)</f>
        <v>0</v>
      </c>
      <c r="D288" s="70"/>
      <c r="E288" s="70"/>
      <c r="F288" s="71"/>
      <c r="G288" s="70"/>
      <c r="H288" s="72"/>
      <c r="I288" s="73"/>
      <c r="J288" s="74"/>
      <c r="K288" s="75"/>
      <c r="L288" s="76" t="str">
        <f aca="false">IF(G288="EE",IF(OR(AND(OR(J288=1,J288=0),H288&gt;0,H288&lt;5),AND(OR(J288=1,J288=0),H288&gt;4,H288&lt;16),AND(J288=2,H288&gt;0,H288&lt;5)),"Simples",IF(OR(AND(OR(J288=1,J288=0),H288&gt;15),AND(J288=2,H288&gt;4,H288&lt;16),AND(J288&gt;2,H288&gt;0,H288&lt;5)),"Médio",IF(OR(AND(J288=2,H288&gt;15),AND(J288&gt;2,H288&gt;4,H288&lt;16),AND(J288&gt;2,H288&gt;15)),"Complexo",""))), IF(OR(G288="CE",G288="SE"),IF(OR(AND(OR(J288=1,J288=0),H288&gt;0,H288&lt;6),AND(OR(J288=1,J288=0),H288&gt;5,H288&lt;20),AND(J288&gt;1,J288&lt;4,H288&gt;0,H288&lt;6)),"Simples",IF(OR(AND(OR(J288=1,J288=0),H288&gt;19),AND(J288&gt;1,J288&lt;4,H288&gt;5,H288&lt;20),AND(J288&gt;3,H288&gt;0,H288&lt;6)),"Médio",IF(OR(AND(J288&gt;1,J288&lt;4,H288&gt;19),AND(J288&gt;3,H288&gt;5,H288&lt;20),AND(J288&gt;3,H288&gt;19)),"Complexo",""))),""))</f>
        <v/>
      </c>
      <c r="M288" s="71" t="str">
        <f aca="false">IF(G288="ALI",IF(OR(AND(OR(J288=1,J288=0),H288&gt;0,H288&lt;20),AND(OR(J288=1,J288=0),H288&gt;19,H288&lt;51),AND(J288&gt;1,J288&lt;6,H288&gt;0,H288&lt;20)),"Simples",IF(OR(AND(OR(J288=1,J288=0),H288&gt;50),AND(J288&gt;1,J288&lt;6,H288&gt;19,H288&lt;51),AND(J288&gt;5,H288&gt;0,H288&lt;20)),"Médio",IF(OR(AND(J288&gt;1,J288&lt;6,H288&gt;50),AND(J288&gt;5,H288&gt;19,H288&lt;51),AND(J288&gt;5,H288&gt;50)),"Complexo",""))), IF(G288="AIE",IF(OR(AND(OR(J288=1, J288=0),H288&gt;0,H288&lt;20),AND(OR(J288=1, J288=0),H288&gt;19,H288&lt;51),AND(J288&gt;1,J288&lt;6,H288&gt;0,H288&lt;20)),"Simples",IF(OR(AND(OR(J288=1, J288=0),H288&gt;50),AND(J288&gt;1,J288&lt;6,H288&gt;19,H288&lt;51),AND(J288&gt;5,H288&gt;0,H288&lt;20)),"Médio",IF(OR(AND(J288&gt;1,J288&lt;6,H288&gt;50),AND(J288&gt;5,H288&gt;19,H288&lt;51),AND(J288&gt;5,H288&gt;50)),"Complexo",""))),""))</f>
        <v/>
      </c>
      <c r="N288" s="77" t="str">
        <f aca="false">IF(L288="",M288,IF(M288="",L288,""))</f>
        <v/>
      </c>
      <c r="O288" s="78" t="n">
        <f aca="false">IF(AND(OR(G288="EE",G288="CE"),N288="Simples"),3, IF(AND(OR(G288="EE",G288="CE"),N288="Médio"),4, IF(AND(OR(G288="EE",G288="CE"),N288="Complexo"),6, IF(AND(G288="SE",N288="Simples"),4, IF(AND(G288="SE",N288="Médio"),5, IF(AND(G288="SE",N288="Complexo"),7,0))))))</f>
        <v>0</v>
      </c>
      <c r="P288" s="78" t="n">
        <f aca="false">IF(AND(G288="ALI",M288="Simples"),7, IF(AND(G288="ALI",M288="Médio"),10, IF(AND(G288="ALI",M288="Complexo"),15, IF(AND(G288="AIE",M288="Simples"),5, IF(AND(G288="AIE",M288="Médio"),7, IF(AND(G288="AIE",M288="Complexo"),10,0))))))</f>
        <v>0</v>
      </c>
      <c r="Q288" s="77" t="n">
        <f aca="false">IF(B288&lt;&gt;"Manutenção em interface",IF(B288&lt;&gt;"Desenv., Manutenção e Publicação de Páginas Estáticas",(O288+P288)*C288,C288),C288)</f>
        <v>0</v>
      </c>
      <c r="R288" s="70"/>
      <c r="T288" s="80"/>
      <c r="U288" s="68"/>
      <c r="V288" s="69" t="n">
        <f aca="false">IF(U288&lt;&gt;"",VLOOKUP(U288,'Tipo Projeto'!$A$3:$B$35,2,0),0)</f>
        <v>0</v>
      </c>
      <c r="W288" s="70"/>
      <c r="X288" s="72"/>
      <c r="Y288" s="73"/>
      <c r="Z288" s="74"/>
      <c r="AA288" s="75"/>
      <c r="AB288" s="76" t="str">
        <f aca="false">IF(W288="EE",IF(OR(AND(OR(Z288=1,Z288=0),X288&gt;0,X288&lt;5),AND(OR(Z288=1,Z288=0),X288&gt;4,X288&lt;16),AND(Z288=2,X288&gt;0,X288&lt;5)),"Simples",IF(OR(AND(OR(Z288=1,Z288=0),X288&gt;15),AND(Z288=2,X288&gt;4,X288&lt;16),AND(Z288&gt;2,X288&gt;0,X288&lt;5)),"Médio",IF(OR(AND(Z288=2,X288&gt;15),AND(Z288&gt;2,X288&gt;4,X288&lt;16),AND(Z288&gt;2,X288&gt;15)),"Complexo",""))), IF(OR(W288="CE",W288="SE"),IF(OR(AND(OR(Z288=1,Z288=0),X288&gt;0,X288&lt;6),AND(OR(Z288=1,Z288=0),X288&gt;5,X288&lt;20),AND(Z288&gt;1,Z288&lt;4,X288&gt;0,X288&lt;6)),"Simples",IF(OR(AND(OR(Z288=1,Z288=0),X288&gt;19),AND(Z288&gt;1,Z288&lt;4,X288&gt;5,X288&lt;20),AND(Z288&gt;3,X288&gt;0,X288&lt;6)),"Médio",IF(OR(AND(Z288&gt;1,Z288&lt;4,X288&gt;19),AND(Z288&gt;3,X288&gt;5,X288&lt;20),AND(Z288&gt;3,X288&gt;19)),"Complexo",""))),""))</f>
        <v/>
      </c>
      <c r="AC288" s="71" t="str">
        <f aca="false">IF(W288="ALI",IF(OR(AND(OR(Z288=1,Z288=0),X288&gt;0,X288&lt;20),AND(OR(Z288=1,Z288=0),X288&gt;19,X288&lt;51),AND(Z288&gt;1,Z288&lt;6,X288&gt;0,X288&lt;20)),"Simples",IF(OR(AND(OR(Z288=1,Z288=0),X288&gt;50),AND(Z288&gt;1,Z288&lt;6,X288&gt;19,X288&lt;51),AND(Z288&gt;5,X288&gt;0,X288&lt;20)),"Médio",IF(OR(AND(Z288&gt;1,Z288&lt;6,X288&gt;50),AND(Z288&gt;5,X288&gt;19,X288&lt;51),AND(Z288&gt;5,X288&gt;50)),"Complexo",""))), IF(W288="AIE",IF(OR(AND(OR(Z288=1, Z288=0),X288&gt;0,X288&lt;20),AND(OR(Z288=1, Z288=0),X288&gt;19,X288&lt;51),AND(Z288&gt;1,Z288&lt;6,X288&gt;0,X288&lt;20)),"Simples",IF(OR(AND(OR(Z288=1, Z288=0),X288&gt;50),AND(Z288&gt;1,Z288&lt;6,X288&gt;19,X288&lt;51),AND(Z288&gt;5,X288&gt;0,X288&lt;20)),"Médio",IF(OR(AND(Z288&gt;1,Z288&lt;6,X288&gt;50),AND(Z288&gt;5,X288&gt;19,X288&lt;51),AND(Z288&gt;5,X288&gt;50)),"Complexo",""))),""))</f>
        <v/>
      </c>
      <c r="AD288" s="77" t="str">
        <f aca="false">IF(AB288="",AC288,IF(AC288="",AB288,""))</f>
        <v/>
      </c>
      <c r="AE288" s="78" t="n">
        <f aca="false">IF(AND(OR(W288="EE",W288="CE"),AD288="Simples"),3, IF(AND(OR(W288="EE",W288="CE"),AD288="Médio"),4, IF(AND(OR(W288="EE",W288="CE"),AD288="Complexo"),6, IF(AND(W288="SE",AD288="Simples"),4, IF(AND(W288="SE",AD288="Médio"),5, IF(AND(W288="SE",AD288="Complexo"),7,0))))))</f>
        <v>0</v>
      </c>
      <c r="AF288" s="78" t="n">
        <f aca="false">IF(AND(W288="ALI",AC288="Simples"),7, IF(AND(W288="ALI",AC288="Médio"),10, IF(AND(W288="ALI",AC288="Complexo"),15, IF(AND(W288="AIE",AC288="Simples"),5, IF(AND(W288="AIE",AC288="Médio"),7, IF(AND(W288="AIE",AC288="Complexo"),10,0))))))</f>
        <v>0</v>
      </c>
      <c r="AG288" s="81" t="n">
        <f aca="false">IF(T288="OK",Q288,( IF(U288&lt;&gt;"Manutenção em interface",IF(U288&lt;&gt;"Desenv., Manutenção e Publicação de Páginas Estáticas",(AE288+AF288)*V288,V288),V288)))</f>
        <v>0</v>
      </c>
      <c r="AH288" s="70"/>
      <c r="AJ288" s="70"/>
      <c r="AL288" s="70"/>
      <c r="AM288" s="70" t="str">
        <f aca="false">IF(AG288=0,"",IF(AG288=Q288,"OK","Divergente"))</f>
        <v/>
      </c>
    </row>
    <row r="289" s="79" customFormat="true" ht="14" hidden="false" customHeight="false" outlineLevel="0" collapsed="false">
      <c r="A289" s="67"/>
      <c r="B289" s="68"/>
      <c r="C289" s="69" t="n">
        <f aca="false">IF(B289&lt;&gt;"",VLOOKUP(B289,'Tipo Projeto'!$A$3:$B$35,2,0),0)</f>
        <v>0</v>
      </c>
      <c r="D289" s="70"/>
      <c r="E289" s="70"/>
      <c r="F289" s="71"/>
      <c r="G289" s="70"/>
      <c r="H289" s="72"/>
      <c r="I289" s="73"/>
      <c r="J289" s="74"/>
      <c r="K289" s="75"/>
      <c r="L289" s="76" t="str">
        <f aca="false">IF(G289="EE",IF(OR(AND(OR(J289=1,J289=0),H289&gt;0,H289&lt;5),AND(OR(J289=1,J289=0),H289&gt;4,H289&lt;16),AND(J289=2,H289&gt;0,H289&lt;5)),"Simples",IF(OR(AND(OR(J289=1,J289=0),H289&gt;15),AND(J289=2,H289&gt;4,H289&lt;16),AND(J289&gt;2,H289&gt;0,H289&lt;5)),"Médio",IF(OR(AND(J289=2,H289&gt;15),AND(J289&gt;2,H289&gt;4,H289&lt;16),AND(J289&gt;2,H289&gt;15)),"Complexo",""))), IF(OR(G289="CE",G289="SE"),IF(OR(AND(OR(J289=1,J289=0),H289&gt;0,H289&lt;6),AND(OR(J289=1,J289=0),H289&gt;5,H289&lt;20),AND(J289&gt;1,J289&lt;4,H289&gt;0,H289&lt;6)),"Simples",IF(OR(AND(OR(J289=1,J289=0),H289&gt;19),AND(J289&gt;1,J289&lt;4,H289&gt;5,H289&lt;20),AND(J289&gt;3,H289&gt;0,H289&lt;6)),"Médio",IF(OR(AND(J289&gt;1,J289&lt;4,H289&gt;19),AND(J289&gt;3,H289&gt;5,H289&lt;20),AND(J289&gt;3,H289&gt;19)),"Complexo",""))),""))</f>
        <v/>
      </c>
      <c r="M289" s="71" t="str">
        <f aca="false">IF(G289="ALI",IF(OR(AND(OR(J289=1,J289=0),H289&gt;0,H289&lt;20),AND(OR(J289=1,J289=0),H289&gt;19,H289&lt;51),AND(J289&gt;1,J289&lt;6,H289&gt;0,H289&lt;20)),"Simples",IF(OR(AND(OR(J289=1,J289=0),H289&gt;50),AND(J289&gt;1,J289&lt;6,H289&gt;19,H289&lt;51),AND(J289&gt;5,H289&gt;0,H289&lt;20)),"Médio",IF(OR(AND(J289&gt;1,J289&lt;6,H289&gt;50),AND(J289&gt;5,H289&gt;19,H289&lt;51),AND(J289&gt;5,H289&gt;50)),"Complexo",""))), IF(G289="AIE",IF(OR(AND(OR(J289=1, J289=0),H289&gt;0,H289&lt;20),AND(OR(J289=1, J289=0),H289&gt;19,H289&lt;51),AND(J289&gt;1,J289&lt;6,H289&gt;0,H289&lt;20)),"Simples",IF(OR(AND(OR(J289=1, J289=0),H289&gt;50),AND(J289&gt;1,J289&lt;6,H289&gt;19,H289&lt;51),AND(J289&gt;5,H289&gt;0,H289&lt;20)),"Médio",IF(OR(AND(J289&gt;1,J289&lt;6,H289&gt;50),AND(J289&gt;5,H289&gt;19,H289&lt;51),AND(J289&gt;5,H289&gt;50)),"Complexo",""))),""))</f>
        <v/>
      </c>
      <c r="N289" s="77" t="str">
        <f aca="false">IF(L289="",M289,IF(M289="",L289,""))</f>
        <v/>
      </c>
      <c r="O289" s="78" t="n">
        <f aca="false">IF(AND(OR(G289="EE",G289="CE"),N289="Simples"),3, IF(AND(OR(G289="EE",G289="CE"),N289="Médio"),4, IF(AND(OR(G289="EE",G289="CE"),N289="Complexo"),6, IF(AND(G289="SE",N289="Simples"),4, IF(AND(G289="SE",N289="Médio"),5, IF(AND(G289="SE",N289="Complexo"),7,0))))))</f>
        <v>0</v>
      </c>
      <c r="P289" s="78" t="n">
        <f aca="false">IF(AND(G289="ALI",M289="Simples"),7, IF(AND(G289="ALI",M289="Médio"),10, IF(AND(G289="ALI",M289="Complexo"),15, IF(AND(G289="AIE",M289="Simples"),5, IF(AND(G289="AIE",M289="Médio"),7, IF(AND(G289="AIE",M289="Complexo"),10,0))))))</f>
        <v>0</v>
      </c>
      <c r="Q289" s="77" t="n">
        <f aca="false">IF(B289&lt;&gt;"Manutenção em interface",IF(B289&lt;&gt;"Desenv., Manutenção e Publicação de Páginas Estáticas",(O289+P289)*C289,C289),C289)</f>
        <v>0</v>
      </c>
      <c r="R289" s="70"/>
      <c r="T289" s="80"/>
      <c r="U289" s="68"/>
      <c r="V289" s="69" t="n">
        <f aca="false">IF(U289&lt;&gt;"",VLOOKUP(U289,'Tipo Projeto'!$A$3:$B$35,2,0),0)</f>
        <v>0</v>
      </c>
      <c r="W289" s="70"/>
      <c r="X289" s="72"/>
      <c r="Y289" s="73"/>
      <c r="Z289" s="74"/>
      <c r="AA289" s="75"/>
      <c r="AB289" s="76" t="str">
        <f aca="false">IF(W289="EE",IF(OR(AND(OR(Z289=1,Z289=0),X289&gt;0,X289&lt;5),AND(OR(Z289=1,Z289=0),X289&gt;4,X289&lt;16),AND(Z289=2,X289&gt;0,X289&lt;5)),"Simples",IF(OR(AND(OR(Z289=1,Z289=0),X289&gt;15),AND(Z289=2,X289&gt;4,X289&lt;16),AND(Z289&gt;2,X289&gt;0,X289&lt;5)),"Médio",IF(OR(AND(Z289=2,X289&gt;15),AND(Z289&gt;2,X289&gt;4,X289&lt;16),AND(Z289&gt;2,X289&gt;15)),"Complexo",""))), IF(OR(W289="CE",W289="SE"),IF(OR(AND(OR(Z289=1,Z289=0),X289&gt;0,X289&lt;6),AND(OR(Z289=1,Z289=0),X289&gt;5,X289&lt;20),AND(Z289&gt;1,Z289&lt;4,X289&gt;0,X289&lt;6)),"Simples",IF(OR(AND(OR(Z289=1,Z289=0),X289&gt;19),AND(Z289&gt;1,Z289&lt;4,X289&gt;5,X289&lt;20),AND(Z289&gt;3,X289&gt;0,X289&lt;6)),"Médio",IF(OR(AND(Z289&gt;1,Z289&lt;4,X289&gt;19),AND(Z289&gt;3,X289&gt;5,X289&lt;20),AND(Z289&gt;3,X289&gt;19)),"Complexo",""))),""))</f>
        <v/>
      </c>
      <c r="AC289" s="71" t="str">
        <f aca="false">IF(W289="ALI",IF(OR(AND(OR(Z289=1,Z289=0),X289&gt;0,X289&lt;20),AND(OR(Z289=1,Z289=0),X289&gt;19,X289&lt;51),AND(Z289&gt;1,Z289&lt;6,X289&gt;0,X289&lt;20)),"Simples",IF(OR(AND(OR(Z289=1,Z289=0),X289&gt;50),AND(Z289&gt;1,Z289&lt;6,X289&gt;19,X289&lt;51),AND(Z289&gt;5,X289&gt;0,X289&lt;20)),"Médio",IF(OR(AND(Z289&gt;1,Z289&lt;6,X289&gt;50),AND(Z289&gt;5,X289&gt;19,X289&lt;51),AND(Z289&gt;5,X289&gt;50)),"Complexo",""))), IF(W289="AIE",IF(OR(AND(OR(Z289=1, Z289=0),X289&gt;0,X289&lt;20),AND(OR(Z289=1, Z289=0),X289&gt;19,X289&lt;51),AND(Z289&gt;1,Z289&lt;6,X289&gt;0,X289&lt;20)),"Simples",IF(OR(AND(OR(Z289=1, Z289=0),X289&gt;50),AND(Z289&gt;1,Z289&lt;6,X289&gt;19,X289&lt;51),AND(Z289&gt;5,X289&gt;0,X289&lt;20)),"Médio",IF(OR(AND(Z289&gt;1,Z289&lt;6,X289&gt;50),AND(Z289&gt;5,X289&gt;19,X289&lt;51),AND(Z289&gt;5,X289&gt;50)),"Complexo",""))),""))</f>
        <v/>
      </c>
      <c r="AD289" s="77" t="str">
        <f aca="false">IF(AB289="",AC289,IF(AC289="",AB289,""))</f>
        <v/>
      </c>
      <c r="AE289" s="78" t="n">
        <f aca="false">IF(AND(OR(W289="EE",W289="CE"),AD289="Simples"),3, IF(AND(OR(W289="EE",W289="CE"),AD289="Médio"),4, IF(AND(OR(W289="EE",W289="CE"),AD289="Complexo"),6, IF(AND(W289="SE",AD289="Simples"),4, IF(AND(W289="SE",AD289="Médio"),5, IF(AND(W289="SE",AD289="Complexo"),7,0))))))</f>
        <v>0</v>
      </c>
      <c r="AF289" s="78" t="n">
        <f aca="false">IF(AND(W289="ALI",AC289="Simples"),7, IF(AND(W289="ALI",AC289="Médio"),10, IF(AND(W289="ALI",AC289="Complexo"),15, IF(AND(W289="AIE",AC289="Simples"),5, IF(AND(W289="AIE",AC289="Médio"),7, IF(AND(W289="AIE",AC289="Complexo"),10,0))))))</f>
        <v>0</v>
      </c>
      <c r="AG289" s="81" t="n">
        <f aca="false">IF(T289="OK",Q289,( IF(U289&lt;&gt;"Manutenção em interface",IF(U289&lt;&gt;"Desenv., Manutenção e Publicação de Páginas Estáticas",(AE289+AF289)*V289,V289),V289)))</f>
        <v>0</v>
      </c>
      <c r="AH289" s="70"/>
      <c r="AJ289" s="70"/>
      <c r="AL289" s="70"/>
      <c r="AM289" s="70" t="str">
        <f aca="false">IF(AG289=0,"",IF(AG289=Q289,"OK","Divergente"))</f>
        <v/>
      </c>
    </row>
    <row r="290" s="79" customFormat="true" ht="14" hidden="false" customHeight="false" outlineLevel="0" collapsed="false">
      <c r="A290" s="67"/>
      <c r="B290" s="68"/>
      <c r="C290" s="69" t="n">
        <f aca="false">IF(B290&lt;&gt;"",VLOOKUP(B290,'Tipo Projeto'!$A$3:$B$35,2,0),0)</f>
        <v>0</v>
      </c>
      <c r="D290" s="70"/>
      <c r="E290" s="70"/>
      <c r="F290" s="71"/>
      <c r="G290" s="70"/>
      <c r="H290" s="72"/>
      <c r="I290" s="73"/>
      <c r="J290" s="74"/>
      <c r="K290" s="75"/>
      <c r="L290" s="76" t="str">
        <f aca="false">IF(G290="EE",IF(OR(AND(OR(J290=1,J290=0),H290&gt;0,H290&lt;5),AND(OR(J290=1,J290=0),H290&gt;4,H290&lt;16),AND(J290=2,H290&gt;0,H290&lt;5)),"Simples",IF(OR(AND(OR(J290=1,J290=0),H290&gt;15),AND(J290=2,H290&gt;4,H290&lt;16),AND(J290&gt;2,H290&gt;0,H290&lt;5)),"Médio",IF(OR(AND(J290=2,H290&gt;15),AND(J290&gt;2,H290&gt;4,H290&lt;16),AND(J290&gt;2,H290&gt;15)),"Complexo",""))), IF(OR(G290="CE",G290="SE"),IF(OR(AND(OR(J290=1,J290=0),H290&gt;0,H290&lt;6),AND(OR(J290=1,J290=0),H290&gt;5,H290&lt;20),AND(J290&gt;1,J290&lt;4,H290&gt;0,H290&lt;6)),"Simples",IF(OR(AND(OR(J290=1,J290=0),H290&gt;19),AND(J290&gt;1,J290&lt;4,H290&gt;5,H290&lt;20),AND(J290&gt;3,H290&gt;0,H290&lt;6)),"Médio",IF(OR(AND(J290&gt;1,J290&lt;4,H290&gt;19),AND(J290&gt;3,H290&gt;5,H290&lt;20),AND(J290&gt;3,H290&gt;19)),"Complexo",""))),""))</f>
        <v/>
      </c>
      <c r="M290" s="71" t="str">
        <f aca="false">IF(G290="ALI",IF(OR(AND(OR(J290=1,J290=0),H290&gt;0,H290&lt;20),AND(OR(J290=1,J290=0),H290&gt;19,H290&lt;51),AND(J290&gt;1,J290&lt;6,H290&gt;0,H290&lt;20)),"Simples",IF(OR(AND(OR(J290=1,J290=0),H290&gt;50),AND(J290&gt;1,J290&lt;6,H290&gt;19,H290&lt;51),AND(J290&gt;5,H290&gt;0,H290&lt;20)),"Médio",IF(OR(AND(J290&gt;1,J290&lt;6,H290&gt;50),AND(J290&gt;5,H290&gt;19,H290&lt;51),AND(J290&gt;5,H290&gt;50)),"Complexo",""))), IF(G290="AIE",IF(OR(AND(OR(J290=1, J290=0),H290&gt;0,H290&lt;20),AND(OR(J290=1, J290=0),H290&gt;19,H290&lt;51),AND(J290&gt;1,J290&lt;6,H290&gt;0,H290&lt;20)),"Simples",IF(OR(AND(OR(J290=1, J290=0),H290&gt;50),AND(J290&gt;1,J290&lt;6,H290&gt;19,H290&lt;51),AND(J290&gt;5,H290&gt;0,H290&lt;20)),"Médio",IF(OR(AND(J290&gt;1,J290&lt;6,H290&gt;50),AND(J290&gt;5,H290&gt;19,H290&lt;51),AND(J290&gt;5,H290&gt;50)),"Complexo",""))),""))</f>
        <v/>
      </c>
      <c r="N290" s="77" t="str">
        <f aca="false">IF(L290="",M290,IF(M290="",L290,""))</f>
        <v/>
      </c>
      <c r="O290" s="78" t="n">
        <f aca="false">IF(AND(OR(G290="EE",G290="CE"),N290="Simples"),3, IF(AND(OR(G290="EE",G290="CE"),N290="Médio"),4, IF(AND(OR(G290="EE",G290="CE"),N290="Complexo"),6, IF(AND(G290="SE",N290="Simples"),4, IF(AND(G290="SE",N290="Médio"),5, IF(AND(G290="SE",N290="Complexo"),7,0))))))</f>
        <v>0</v>
      </c>
      <c r="P290" s="78" t="n">
        <f aca="false">IF(AND(G290="ALI",M290="Simples"),7, IF(AND(G290="ALI",M290="Médio"),10, IF(AND(G290="ALI",M290="Complexo"),15, IF(AND(G290="AIE",M290="Simples"),5, IF(AND(G290="AIE",M290="Médio"),7, IF(AND(G290="AIE",M290="Complexo"),10,0))))))</f>
        <v>0</v>
      </c>
      <c r="Q290" s="77" t="n">
        <f aca="false">IF(B290&lt;&gt;"Manutenção em interface",IF(B290&lt;&gt;"Desenv., Manutenção e Publicação de Páginas Estáticas",(O290+P290)*C290,C290),C290)</f>
        <v>0</v>
      </c>
      <c r="R290" s="70"/>
      <c r="T290" s="80"/>
      <c r="U290" s="68"/>
      <c r="V290" s="69" t="n">
        <f aca="false">IF(U290&lt;&gt;"",VLOOKUP(U290,'Tipo Projeto'!$A$3:$B$35,2,0),0)</f>
        <v>0</v>
      </c>
      <c r="W290" s="70"/>
      <c r="X290" s="72"/>
      <c r="Y290" s="73"/>
      <c r="Z290" s="74"/>
      <c r="AA290" s="75"/>
      <c r="AB290" s="76" t="str">
        <f aca="false">IF(W290="EE",IF(OR(AND(OR(Z290=1,Z290=0),X290&gt;0,X290&lt;5),AND(OR(Z290=1,Z290=0),X290&gt;4,X290&lt;16),AND(Z290=2,X290&gt;0,X290&lt;5)),"Simples",IF(OR(AND(OR(Z290=1,Z290=0),X290&gt;15),AND(Z290=2,X290&gt;4,X290&lt;16),AND(Z290&gt;2,X290&gt;0,X290&lt;5)),"Médio",IF(OR(AND(Z290=2,X290&gt;15),AND(Z290&gt;2,X290&gt;4,X290&lt;16),AND(Z290&gt;2,X290&gt;15)),"Complexo",""))), IF(OR(W290="CE",W290="SE"),IF(OR(AND(OR(Z290=1,Z290=0),X290&gt;0,X290&lt;6),AND(OR(Z290=1,Z290=0),X290&gt;5,X290&lt;20),AND(Z290&gt;1,Z290&lt;4,X290&gt;0,X290&lt;6)),"Simples",IF(OR(AND(OR(Z290=1,Z290=0),X290&gt;19),AND(Z290&gt;1,Z290&lt;4,X290&gt;5,X290&lt;20),AND(Z290&gt;3,X290&gt;0,X290&lt;6)),"Médio",IF(OR(AND(Z290&gt;1,Z290&lt;4,X290&gt;19),AND(Z290&gt;3,X290&gt;5,X290&lt;20),AND(Z290&gt;3,X290&gt;19)),"Complexo",""))),""))</f>
        <v/>
      </c>
      <c r="AC290" s="71" t="str">
        <f aca="false">IF(W290="ALI",IF(OR(AND(OR(Z290=1,Z290=0),X290&gt;0,X290&lt;20),AND(OR(Z290=1,Z290=0),X290&gt;19,X290&lt;51),AND(Z290&gt;1,Z290&lt;6,X290&gt;0,X290&lt;20)),"Simples",IF(OR(AND(OR(Z290=1,Z290=0),X290&gt;50),AND(Z290&gt;1,Z290&lt;6,X290&gt;19,X290&lt;51),AND(Z290&gt;5,X290&gt;0,X290&lt;20)),"Médio",IF(OR(AND(Z290&gt;1,Z290&lt;6,X290&gt;50),AND(Z290&gt;5,X290&gt;19,X290&lt;51),AND(Z290&gt;5,X290&gt;50)),"Complexo",""))), IF(W290="AIE",IF(OR(AND(OR(Z290=1, Z290=0),X290&gt;0,X290&lt;20),AND(OR(Z290=1, Z290=0),X290&gt;19,X290&lt;51),AND(Z290&gt;1,Z290&lt;6,X290&gt;0,X290&lt;20)),"Simples",IF(OR(AND(OR(Z290=1, Z290=0),X290&gt;50),AND(Z290&gt;1,Z290&lt;6,X290&gt;19,X290&lt;51),AND(Z290&gt;5,X290&gt;0,X290&lt;20)),"Médio",IF(OR(AND(Z290&gt;1,Z290&lt;6,X290&gt;50),AND(Z290&gt;5,X290&gt;19,X290&lt;51),AND(Z290&gt;5,X290&gt;50)),"Complexo",""))),""))</f>
        <v/>
      </c>
      <c r="AD290" s="77" t="str">
        <f aca="false">IF(AB290="",AC290,IF(AC290="",AB290,""))</f>
        <v/>
      </c>
      <c r="AE290" s="78" t="n">
        <f aca="false">IF(AND(OR(W290="EE",W290="CE"),AD290="Simples"),3, IF(AND(OR(W290="EE",W290="CE"),AD290="Médio"),4, IF(AND(OR(W290="EE",W290="CE"),AD290="Complexo"),6, IF(AND(W290="SE",AD290="Simples"),4, IF(AND(W290="SE",AD290="Médio"),5, IF(AND(W290="SE",AD290="Complexo"),7,0))))))</f>
        <v>0</v>
      </c>
      <c r="AF290" s="78" t="n">
        <f aca="false">IF(AND(W290="ALI",AC290="Simples"),7, IF(AND(W290="ALI",AC290="Médio"),10, IF(AND(W290="ALI",AC290="Complexo"),15, IF(AND(W290="AIE",AC290="Simples"),5, IF(AND(W290="AIE",AC290="Médio"),7, IF(AND(W290="AIE",AC290="Complexo"),10,0))))))</f>
        <v>0</v>
      </c>
      <c r="AG290" s="81" t="n">
        <f aca="false">IF(T290="OK",Q290,( IF(U290&lt;&gt;"Manutenção em interface",IF(U290&lt;&gt;"Desenv., Manutenção e Publicação de Páginas Estáticas",(AE290+AF290)*V290,V290),V290)))</f>
        <v>0</v>
      </c>
      <c r="AH290" s="70"/>
      <c r="AJ290" s="70"/>
      <c r="AL290" s="70"/>
      <c r="AM290" s="70" t="str">
        <f aca="false">IF(AG290=0,"",IF(AG290=Q290,"OK","Divergente"))</f>
        <v/>
      </c>
    </row>
    <row r="291" s="79" customFormat="true" ht="14" hidden="false" customHeight="false" outlineLevel="0" collapsed="false">
      <c r="A291" s="67"/>
      <c r="B291" s="68"/>
      <c r="C291" s="69" t="n">
        <f aca="false">IF(B291&lt;&gt;"",VLOOKUP(B291,'Tipo Projeto'!$A$3:$B$35,2,0),0)</f>
        <v>0</v>
      </c>
      <c r="D291" s="70"/>
      <c r="E291" s="70"/>
      <c r="F291" s="71"/>
      <c r="G291" s="70"/>
      <c r="H291" s="72"/>
      <c r="I291" s="73"/>
      <c r="J291" s="74"/>
      <c r="K291" s="75"/>
      <c r="L291" s="76" t="str">
        <f aca="false">IF(G291="EE",IF(OR(AND(OR(J291=1,J291=0),H291&gt;0,H291&lt;5),AND(OR(J291=1,J291=0),H291&gt;4,H291&lt;16),AND(J291=2,H291&gt;0,H291&lt;5)),"Simples",IF(OR(AND(OR(J291=1,J291=0),H291&gt;15),AND(J291=2,H291&gt;4,H291&lt;16),AND(J291&gt;2,H291&gt;0,H291&lt;5)),"Médio",IF(OR(AND(J291=2,H291&gt;15),AND(J291&gt;2,H291&gt;4,H291&lt;16),AND(J291&gt;2,H291&gt;15)),"Complexo",""))), IF(OR(G291="CE",G291="SE"),IF(OR(AND(OR(J291=1,J291=0),H291&gt;0,H291&lt;6),AND(OR(J291=1,J291=0),H291&gt;5,H291&lt;20),AND(J291&gt;1,J291&lt;4,H291&gt;0,H291&lt;6)),"Simples",IF(OR(AND(OR(J291=1,J291=0),H291&gt;19),AND(J291&gt;1,J291&lt;4,H291&gt;5,H291&lt;20),AND(J291&gt;3,H291&gt;0,H291&lt;6)),"Médio",IF(OR(AND(J291&gt;1,J291&lt;4,H291&gt;19),AND(J291&gt;3,H291&gt;5,H291&lt;20),AND(J291&gt;3,H291&gt;19)),"Complexo",""))),""))</f>
        <v/>
      </c>
      <c r="M291" s="71" t="str">
        <f aca="false">IF(G291="ALI",IF(OR(AND(OR(J291=1,J291=0),H291&gt;0,H291&lt;20),AND(OR(J291=1,J291=0),H291&gt;19,H291&lt;51),AND(J291&gt;1,J291&lt;6,H291&gt;0,H291&lt;20)),"Simples",IF(OR(AND(OR(J291=1,J291=0),H291&gt;50),AND(J291&gt;1,J291&lt;6,H291&gt;19,H291&lt;51),AND(J291&gt;5,H291&gt;0,H291&lt;20)),"Médio",IF(OR(AND(J291&gt;1,J291&lt;6,H291&gt;50),AND(J291&gt;5,H291&gt;19,H291&lt;51),AND(J291&gt;5,H291&gt;50)),"Complexo",""))), IF(G291="AIE",IF(OR(AND(OR(J291=1, J291=0),H291&gt;0,H291&lt;20),AND(OR(J291=1, J291=0),H291&gt;19,H291&lt;51),AND(J291&gt;1,J291&lt;6,H291&gt;0,H291&lt;20)),"Simples",IF(OR(AND(OR(J291=1, J291=0),H291&gt;50),AND(J291&gt;1,J291&lt;6,H291&gt;19,H291&lt;51),AND(J291&gt;5,H291&gt;0,H291&lt;20)),"Médio",IF(OR(AND(J291&gt;1,J291&lt;6,H291&gt;50),AND(J291&gt;5,H291&gt;19,H291&lt;51),AND(J291&gt;5,H291&gt;50)),"Complexo",""))),""))</f>
        <v/>
      </c>
      <c r="N291" s="77" t="str">
        <f aca="false">IF(L291="",M291,IF(M291="",L291,""))</f>
        <v/>
      </c>
      <c r="O291" s="78" t="n">
        <f aca="false">IF(AND(OR(G291="EE",G291="CE"),N291="Simples"),3, IF(AND(OR(G291="EE",G291="CE"),N291="Médio"),4, IF(AND(OR(G291="EE",G291="CE"),N291="Complexo"),6, IF(AND(G291="SE",N291="Simples"),4, IF(AND(G291="SE",N291="Médio"),5, IF(AND(G291="SE",N291="Complexo"),7,0))))))</f>
        <v>0</v>
      </c>
      <c r="P291" s="78" t="n">
        <f aca="false">IF(AND(G291="ALI",M291="Simples"),7, IF(AND(G291="ALI",M291="Médio"),10, IF(AND(G291="ALI",M291="Complexo"),15, IF(AND(G291="AIE",M291="Simples"),5, IF(AND(G291="AIE",M291="Médio"),7, IF(AND(G291="AIE",M291="Complexo"),10,0))))))</f>
        <v>0</v>
      </c>
      <c r="Q291" s="77" t="n">
        <f aca="false">IF(B291&lt;&gt;"Manutenção em interface",IF(B291&lt;&gt;"Desenv., Manutenção e Publicação de Páginas Estáticas",(O291+P291)*C291,C291),C291)</f>
        <v>0</v>
      </c>
      <c r="R291" s="70"/>
      <c r="T291" s="80"/>
      <c r="U291" s="68"/>
      <c r="V291" s="69" t="n">
        <f aca="false">IF(U291&lt;&gt;"",VLOOKUP(U291,'Tipo Projeto'!$A$3:$B$35,2,0),0)</f>
        <v>0</v>
      </c>
      <c r="W291" s="70"/>
      <c r="X291" s="72"/>
      <c r="Y291" s="73"/>
      <c r="Z291" s="74"/>
      <c r="AA291" s="75"/>
      <c r="AB291" s="76" t="str">
        <f aca="false">IF(W291="EE",IF(OR(AND(OR(Z291=1,Z291=0),X291&gt;0,X291&lt;5),AND(OR(Z291=1,Z291=0),X291&gt;4,X291&lt;16),AND(Z291=2,X291&gt;0,X291&lt;5)),"Simples",IF(OR(AND(OR(Z291=1,Z291=0),X291&gt;15),AND(Z291=2,X291&gt;4,X291&lt;16),AND(Z291&gt;2,X291&gt;0,X291&lt;5)),"Médio",IF(OR(AND(Z291=2,X291&gt;15),AND(Z291&gt;2,X291&gt;4,X291&lt;16),AND(Z291&gt;2,X291&gt;15)),"Complexo",""))), IF(OR(W291="CE",W291="SE"),IF(OR(AND(OR(Z291=1,Z291=0),X291&gt;0,X291&lt;6),AND(OR(Z291=1,Z291=0),X291&gt;5,X291&lt;20),AND(Z291&gt;1,Z291&lt;4,X291&gt;0,X291&lt;6)),"Simples",IF(OR(AND(OR(Z291=1,Z291=0),X291&gt;19),AND(Z291&gt;1,Z291&lt;4,X291&gt;5,X291&lt;20),AND(Z291&gt;3,X291&gt;0,X291&lt;6)),"Médio",IF(OR(AND(Z291&gt;1,Z291&lt;4,X291&gt;19),AND(Z291&gt;3,X291&gt;5,X291&lt;20),AND(Z291&gt;3,X291&gt;19)),"Complexo",""))),""))</f>
        <v/>
      </c>
      <c r="AC291" s="71" t="str">
        <f aca="false">IF(W291="ALI",IF(OR(AND(OR(Z291=1,Z291=0),X291&gt;0,X291&lt;20),AND(OR(Z291=1,Z291=0),X291&gt;19,X291&lt;51),AND(Z291&gt;1,Z291&lt;6,X291&gt;0,X291&lt;20)),"Simples",IF(OR(AND(OR(Z291=1,Z291=0),X291&gt;50),AND(Z291&gt;1,Z291&lt;6,X291&gt;19,X291&lt;51),AND(Z291&gt;5,X291&gt;0,X291&lt;20)),"Médio",IF(OR(AND(Z291&gt;1,Z291&lt;6,X291&gt;50),AND(Z291&gt;5,X291&gt;19,X291&lt;51),AND(Z291&gt;5,X291&gt;50)),"Complexo",""))), IF(W291="AIE",IF(OR(AND(OR(Z291=1, Z291=0),X291&gt;0,X291&lt;20),AND(OR(Z291=1, Z291=0),X291&gt;19,X291&lt;51),AND(Z291&gt;1,Z291&lt;6,X291&gt;0,X291&lt;20)),"Simples",IF(OR(AND(OR(Z291=1, Z291=0),X291&gt;50),AND(Z291&gt;1,Z291&lt;6,X291&gt;19,X291&lt;51),AND(Z291&gt;5,X291&gt;0,X291&lt;20)),"Médio",IF(OR(AND(Z291&gt;1,Z291&lt;6,X291&gt;50),AND(Z291&gt;5,X291&gt;19,X291&lt;51),AND(Z291&gt;5,X291&gt;50)),"Complexo",""))),""))</f>
        <v/>
      </c>
      <c r="AD291" s="77" t="str">
        <f aca="false">IF(AB291="",AC291,IF(AC291="",AB291,""))</f>
        <v/>
      </c>
      <c r="AE291" s="78" t="n">
        <f aca="false">IF(AND(OR(W291="EE",W291="CE"),AD291="Simples"),3, IF(AND(OR(W291="EE",W291="CE"),AD291="Médio"),4, IF(AND(OR(W291="EE",W291="CE"),AD291="Complexo"),6, IF(AND(W291="SE",AD291="Simples"),4, IF(AND(W291="SE",AD291="Médio"),5, IF(AND(W291="SE",AD291="Complexo"),7,0))))))</f>
        <v>0</v>
      </c>
      <c r="AF291" s="78" t="n">
        <f aca="false">IF(AND(W291="ALI",AC291="Simples"),7, IF(AND(W291="ALI",AC291="Médio"),10, IF(AND(W291="ALI",AC291="Complexo"),15, IF(AND(W291="AIE",AC291="Simples"),5, IF(AND(W291="AIE",AC291="Médio"),7, IF(AND(W291="AIE",AC291="Complexo"),10,0))))))</f>
        <v>0</v>
      </c>
      <c r="AG291" s="81" t="n">
        <f aca="false">IF(T291="OK",Q291,( IF(U291&lt;&gt;"Manutenção em interface",IF(U291&lt;&gt;"Desenv., Manutenção e Publicação de Páginas Estáticas",(AE291+AF291)*V291,V291),V291)))</f>
        <v>0</v>
      </c>
      <c r="AH291" s="70"/>
      <c r="AJ291" s="70"/>
      <c r="AL291" s="70"/>
      <c r="AM291" s="70" t="str">
        <f aca="false">IF(AG291=0,"",IF(AG291=Q291,"OK","Divergente"))</f>
        <v/>
      </c>
    </row>
    <row r="292" s="79" customFormat="true" ht="14" hidden="false" customHeight="false" outlineLevel="0" collapsed="false">
      <c r="A292" s="67"/>
      <c r="B292" s="68"/>
      <c r="C292" s="69" t="n">
        <f aca="false">IF(B292&lt;&gt;"",VLOOKUP(B292,'Tipo Projeto'!$A$3:$B$35,2,0),0)</f>
        <v>0</v>
      </c>
      <c r="D292" s="70"/>
      <c r="E292" s="70"/>
      <c r="F292" s="71"/>
      <c r="G292" s="70"/>
      <c r="H292" s="72"/>
      <c r="I292" s="73"/>
      <c r="J292" s="74"/>
      <c r="K292" s="75"/>
      <c r="L292" s="76" t="str">
        <f aca="false">IF(G292="EE",IF(OR(AND(OR(J292=1,J292=0),H292&gt;0,H292&lt;5),AND(OR(J292=1,J292=0),H292&gt;4,H292&lt;16),AND(J292=2,H292&gt;0,H292&lt;5)),"Simples",IF(OR(AND(OR(J292=1,J292=0),H292&gt;15),AND(J292=2,H292&gt;4,H292&lt;16),AND(J292&gt;2,H292&gt;0,H292&lt;5)),"Médio",IF(OR(AND(J292=2,H292&gt;15),AND(J292&gt;2,H292&gt;4,H292&lt;16),AND(J292&gt;2,H292&gt;15)),"Complexo",""))), IF(OR(G292="CE",G292="SE"),IF(OR(AND(OR(J292=1,J292=0),H292&gt;0,H292&lt;6),AND(OR(J292=1,J292=0),H292&gt;5,H292&lt;20),AND(J292&gt;1,J292&lt;4,H292&gt;0,H292&lt;6)),"Simples",IF(OR(AND(OR(J292=1,J292=0),H292&gt;19),AND(J292&gt;1,J292&lt;4,H292&gt;5,H292&lt;20),AND(J292&gt;3,H292&gt;0,H292&lt;6)),"Médio",IF(OR(AND(J292&gt;1,J292&lt;4,H292&gt;19),AND(J292&gt;3,H292&gt;5,H292&lt;20),AND(J292&gt;3,H292&gt;19)),"Complexo",""))),""))</f>
        <v/>
      </c>
      <c r="M292" s="71" t="str">
        <f aca="false">IF(G292="ALI",IF(OR(AND(OR(J292=1,J292=0),H292&gt;0,H292&lt;20),AND(OR(J292=1,J292=0),H292&gt;19,H292&lt;51),AND(J292&gt;1,J292&lt;6,H292&gt;0,H292&lt;20)),"Simples",IF(OR(AND(OR(J292=1,J292=0),H292&gt;50),AND(J292&gt;1,J292&lt;6,H292&gt;19,H292&lt;51),AND(J292&gt;5,H292&gt;0,H292&lt;20)),"Médio",IF(OR(AND(J292&gt;1,J292&lt;6,H292&gt;50),AND(J292&gt;5,H292&gt;19,H292&lt;51),AND(J292&gt;5,H292&gt;50)),"Complexo",""))), IF(G292="AIE",IF(OR(AND(OR(J292=1, J292=0),H292&gt;0,H292&lt;20),AND(OR(J292=1, J292=0),H292&gt;19,H292&lt;51),AND(J292&gt;1,J292&lt;6,H292&gt;0,H292&lt;20)),"Simples",IF(OR(AND(OR(J292=1, J292=0),H292&gt;50),AND(J292&gt;1,J292&lt;6,H292&gt;19,H292&lt;51),AND(J292&gt;5,H292&gt;0,H292&lt;20)),"Médio",IF(OR(AND(J292&gt;1,J292&lt;6,H292&gt;50),AND(J292&gt;5,H292&gt;19,H292&lt;51),AND(J292&gt;5,H292&gt;50)),"Complexo",""))),""))</f>
        <v/>
      </c>
      <c r="N292" s="77" t="str">
        <f aca="false">IF(L292="",M292,IF(M292="",L292,""))</f>
        <v/>
      </c>
      <c r="O292" s="78" t="n">
        <f aca="false">IF(AND(OR(G292="EE",G292="CE"),N292="Simples"),3, IF(AND(OR(G292="EE",G292="CE"),N292="Médio"),4, IF(AND(OR(G292="EE",G292="CE"),N292="Complexo"),6, IF(AND(G292="SE",N292="Simples"),4, IF(AND(G292="SE",N292="Médio"),5, IF(AND(G292="SE",N292="Complexo"),7,0))))))</f>
        <v>0</v>
      </c>
      <c r="P292" s="78" t="n">
        <f aca="false">IF(AND(G292="ALI",M292="Simples"),7, IF(AND(G292="ALI",M292="Médio"),10, IF(AND(G292="ALI",M292="Complexo"),15, IF(AND(G292="AIE",M292="Simples"),5, IF(AND(G292="AIE",M292="Médio"),7, IF(AND(G292="AIE",M292="Complexo"),10,0))))))</f>
        <v>0</v>
      </c>
      <c r="Q292" s="77" t="n">
        <f aca="false">IF(B292&lt;&gt;"Manutenção em interface",IF(B292&lt;&gt;"Desenv., Manutenção e Publicação de Páginas Estáticas",(O292+P292)*C292,C292),C292)</f>
        <v>0</v>
      </c>
      <c r="R292" s="70"/>
      <c r="T292" s="80"/>
      <c r="U292" s="68"/>
      <c r="V292" s="69" t="n">
        <f aca="false">IF(U292&lt;&gt;"",VLOOKUP(U292,'Tipo Projeto'!$A$3:$B$35,2,0),0)</f>
        <v>0</v>
      </c>
      <c r="W292" s="70"/>
      <c r="X292" s="72"/>
      <c r="Y292" s="73"/>
      <c r="Z292" s="74"/>
      <c r="AA292" s="75"/>
      <c r="AB292" s="76" t="str">
        <f aca="false">IF(W292="EE",IF(OR(AND(OR(Z292=1,Z292=0),X292&gt;0,X292&lt;5),AND(OR(Z292=1,Z292=0),X292&gt;4,X292&lt;16),AND(Z292=2,X292&gt;0,X292&lt;5)),"Simples",IF(OR(AND(OR(Z292=1,Z292=0),X292&gt;15),AND(Z292=2,X292&gt;4,X292&lt;16),AND(Z292&gt;2,X292&gt;0,X292&lt;5)),"Médio",IF(OR(AND(Z292=2,X292&gt;15),AND(Z292&gt;2,X292&gt;4,X292&lt;16),AND(Z292&gt;2,X292&gt;15)),"Complexo",""))), IF(OR(W292="CE",W292="SE"),IF(OR(AND(OR(Z292=1,Z292=0),X292&gt;0,X292&lt;6),AND(OR(Z292=1,Z292=0),X292&gt;5,X292&lt;20),AND(Z292&gt;1,Z292&lt;4,X292&gt;0,X292&lt;6)),"Simples",IF(OR(AND(OR(Z292=1,Z292=0),X292&gt;19),AND(Z292&gt;1,Z292&lt;4,X292&gt;5,X292&lt;20),AND(Z292&gt;3,X292&gt;0,X292&lt;6)),"Médio",IF(OR(AND(Z292&gt;1,Z292&lt;4,X292&gt;19),AND(Z292&gt;3,X292&gt;5,X292&lt;20),AND(Z292&gt;3,X292&gt;19)),"Complexo",""))),""))</f>
        <v/>
      </c>
      <c r="AC292" s="71" t="str">
        <f aca="false">IF(W292="ALI",IF(OR(AND(OR(Z292=1,Z292=0),X292&gt;0,X292&lt;20),AND(OR(Z292=1,Z292=0),X292&gt;19,X292&lt;51),AND(Z292&gt;1,Z292&lt;6,X292&gt;0,X292&lt;20)),"Simples",IF(OR(AND(OR(Z292=1,Z292=0),X292&gt;50),AND(Z292&gt;1,Z292&lt;6,X292&gt;19,X292&lt;51),AND(Z292&gt;5,X292&gt;0,X292&lt;20)),"Médio",IF(OR(AND(Z292&gt;1,Z292&lt;6,X292&gt;50),AND(Z292&gt;5,X292&gt;19,X292&lt;51),AND(Z292&gt;5,X292&gt;50)),"Complexo",""))), IF(W292="AIE",IF(OR(AND(OR(Z292=1, Z292=0),X292&gt;0,X292&lt;20),AND(OR(Z292=1, Z292=0),X292&gt;19,X292&lt;51),AND(Z292&gt;1,Z292&lt;6,X292&gt;0,X292&lt;20)),"Simples",IF(OR(AND(OR(Z292=1, Z292=0),X292&gt;50),AND(Z292&gt;1,Z292&lt;6,X292&gt;19,X292&lt;51),AND(Z292&gt;5,X292&gt;0,X292&lt;20)),"Médio",IF(OR(AND(Z292&gt;1,Z292&lt;6,X292&gt;50),AND(Z292&gt;5,X292&gt;19,X292&lt;51),AND(Z292&gt;5,X292&gt;50)),"Complexo",""))),""))</f>
        <v/>
      </c>
      <c r="AD292" s="77" t="str">
        <f aca="false">IF(AB292="",AC292,IF(AC292="",AB292,""))</f>
        <v/>
      </c>
      <c r="AE292" s="78" t="n">
        <f aca="false">IF(AND(OR(W292="EE",W292="CE"),AD292="Simples"),3, IF(AND(OR(W292="EE",W292="CE"),AD292="Médio"),4, IF(AND(OR(W292="EE",W292="CE"),AD292="Complexo"),6, IF(AND(W292="SE",AD292="Simples"),4, IF(AND(W292="SE",AD292="Médio"),5, IF(AND(W292="SE",AD292="Complexo"),7,0))))))</f>
        <v>0</v>
      </c>
      <c r="AF292" s="78" t="n">
        <f aca="false">IF(AND(W292="ALI",AC292="Simples"),7, IF(AND(W292="ALI",AC292="Médio"),10, IF(AND(W292="ALI",AC292="Complexo"),15, IF(AND(W292="AIE",AC292="Simples"),5, IF(AND(W292="AIE",AC292="Médio"),7, IF(AND(W292="AIE",AC292="Complexo"),10,0))))))</f>
        <v>0</v>
      </c>
      <c r="AG292" s="81" t="n">
        <f aca="false">IF(T292="OK",Q292,( IF(U292&lt;&gt;"Manutenção em interface",IF(U292&lt;&gt;"Desenv., Manutenção e Publicação de Páginas Estáticas",(AE292+AF292)*V292,V292),V292)))</f>
        <v>0</v>
      </c>
      <c r="AH292" s="70"/>
      <c r="AJ292" s="70"/>
      <c r="AL292" s="70"/>
      <c r="AM292" s="70" t="str">
        <f aca="false">IF(AG292=0,"",IF(AG292=Q292,"OK","Divergente"))</f>
        <v/>
      </c>
    </row>
    <row r="293" s="79" customFormat="true" ht="14" hidden="false" customHeight="false" outlineLevel="0" collapsed="false">
      <c r="A293" s="67"/>
      <c r="B293" s="68"/>
      <c r="C293" s="69" t="n">
        <f aca="false">IF(B293&lt;&gt;"",VLOOKUP(B293,'Tipo Projeto'!$A$3:$B$35,2,0),0)</f>
        <v>0</v>
      </c>
      <c r="D293" s="70"/>
      <c r="E293" s="70"/>
      <c r="F293" s="71"/>
      <c r="G293" s="70"/>
      <c r="H293" s="72"/>
      <c r="I293" s="73"/>
      <c r="J293" s="74"/>
      <c r="K293" s="75"/>
      <c r="L293" s="76" t="str">
        <f aca="false">IF(G293="EE",IF(OR(AND(OR(J293=1,J293=0),H293&gt;0,H293&lt;5),AND(OR(J293=1,J293=0),H293&gt;4,H293&lt;16),AND(J293=2,H293&gt;0,H293&lt;5)),"Simples",IF(OR(AND(OR(J293=1,J293=0),H293&gt;15),AND(J293=2,H293&gt;4,H293&lt;16),AND(J293&gt;2,H293&gt;0,H293&lt;5)),"Médio",IF(OR(AND(J293=2,H293&gt;15),AND(J293&gt;2,H293&gt;4,H293&lt;16),AND(J293&gt;2,H293&gt;15)),"Complexo",""))), IF(OR(G293="CE",G293="SE"),IF(OR(AND(OR(J293=1,J293=0),H293&gt;0,H293&lt;6),AND(OR(J293=1,J293=0),H293&gt;5,H293&lt;20),AND(J293&gt;1,J293&lt;4,H293&gt;0,H293&lt;6)),"Simples",IF(OR(AND(OR(J293=1,J293=0),H293&gt;19),AND(J293&gt;1,J293&lt;4,H293&gt;5,H293&lt;20),AND(J293&gt;3,H293&gt;0,H293&lt;6)),"Médio",IF(OR(AND(J293&gt;1,J293&lt;4,H293&gt;19),AND(J293&gt;3,H293&gt;5,H293&lt;20),AND(J293&gt;3,H293&gt;19)),"Complexo",""))),""))</f>
        <v/>
      </c>
      <c r="M293" s="71" t="str">
        <f aca="false">IF(G293="ALI",IF(OR(AND(OR(J293=1,J293=0),H293&gt;0,H293&lt;20),AND(OR(J293=1,J293=0),H293&gt;19,H293&lt;51),AND(J293&gt;1,J293&lt;6,H293&gt;0,H293&lt;20)),"Simples",IF(OR(AND(OR(J293=1,J293=0),H293&gt;50),AND(J293&gt;1,J293&lt;6,H293&gt;19,H293&lt;51),AND(J293&gt;5,H293&gt;0,H293&lt;20)),"Médio",IF(OR(AND(J293&gt;1,J293&lt;6,H293&gt;50),AND(J293&gt;5,H293&gt;19,H293&lt;51),AND(J293&gt;5,H293&gt;50)),"Complexo",""))), IF(G293="AIE",IF(OR(AND(OR(J293=1, J293=0),H293&gt;0,H293&lt;20),AND(OR(J293=1, J293=0),H293&gt;19,H293&lt;51),AND(J293&gt;1,J293&lt;6,H293&gt;0,H293&lt;20)),"Simples",IF(OR(AND(OR(J293=1, J293=0),H293&gt;50),AND(J293&gt;1,J293&lt;6,H293&gt;19,H293&lt;51),AND(J293&gt;5,H293&gt;0,H293&lt;20)),"Médio",IF(OR(AND(J293&gt;1,J293&lt;6,H293&gt;50),AND(J293&gt;5,H293&gt;19,H293&lt;51),AND(J293&gt;5,H293&gt;50)),"Complexo",""))),""))</f>
        <v/>
      </c>
      <c r="N293" s="77" t="str">
        <f aca="false">IF(L293="",M293,IF(M293="",L293,""))</f>
        <v/>
      </c>
      <c r="O293" s="78" t="n">
        <f aca="false">IF(AND(OR(G293="EE",G293="CE"),N293="Simples"),3, IF(AND(OR(G293="EE",G293="CE"),N293="Médio"),4, IF(AND(OR(G293="EE",G293="CE"),N293="Complexo"),6, IF(AND(G293="SE",N293="Simples"),4, IF(AND(G293="SE",N293="Médio"),5, IF(AND(G293="SE",N293="Complexo"),7,0))))))</f>
        <v>0</v>
      </c>
      <c r="P293" s="78" t="n">
        <f aca="false">IF(AND(G293="ALI",M293="Simples"),7, IF(AND(G293="ALI",M293="Médio"),10, IF(AND(G293="ALI",M293="Complexo"),15, IF(AND(G293="AIE",M293="Simples"),5, IF(AND(G293="AIE",M293="Médio"),7, IF(AND(G293="AIE",M293="Complexo"),10,0))))))</f>
        <v>0</v>
      </c>
      <c r="Q293" s="77" t="n">
        <f aca="false">IF(B293&lt;&gt;"Manutenção em interface",IF(B293&lt;&gt;"Desenv., Manutenção e Publicação de Páginas Estáticas",(O293+P293)*C293,C293),C293)</f>
        <v>0</v>
      </c>
      <c r="R293" s="70"/>
      <c r="T293" s="80"/>
      <c r="U293" s="68"/>
      <c r="V293" s="69" t="n">
        <f aca="false">IF(U293&lt;&gt;"",VLOOKUP(U293,'Tipo Projeto'!$A$3:$B$35,2,0),0)</f>
        <v>0</v>
      </c>
      <c r="W293" s="70"/>
      <c r="X293" s="72"/>
      <c r="Y293" s="73"/>
      <c r="Z293" s="74"/>
      <c r="AA293" s="75"/>
      <c r="AB293" s="76" t="str">
        <f aca="false">IF(W293="EE",IF(OR(AND(OR(Z293=1,Z293=0),X293&gt;0,X293&lt;5),AND(OR(Z293=1,Z293=0),X293&gt;4,X293&lt;16),AND(Z293=2,X293&gt;0,X293&lt;5)),"Simples",IF(OR(AND(OR(Z293=1,Z293=0),X293&gt;15),AND(Z293=2,X293&gt;4,X293&lt;16),AND(Z293&gt;2,X293&gt;0,X293&lt;5)),"Médio",IF(OR(AND(Z293=2,X293&gt;15),AND(Z293&gt;2,X293&gt;4,X293&lt;16),AND(Z293&gt;2,X293&gt;15)),"Complexo",""))), IF(OR(W293="CE",W293="SE"),IF(OR(AND(OR(Z293=1,Z293=0),X293&gt;0,X293&lt;6),AND(OR(Z293=1,Z293=0),X293&gt;5,X293&lt;20),AND(Z293&gt;1,Z293&lt;4,X293&gt;0,X293&lt;6)),"Simples",IF(OR(AND(OR(Z293=1,Z293=0),X293&gt;19),AND(Z293&gt;1,Z293&lt;4,X293&gt;5,X293&lt;20),AND(Z293&gt;3,X293&gt;0,X293&lt;6)),"Médio",IF(OR(AND(Z293&gt;1,Z293&lt;4,X293&gt;19),AND(Z293&gt;3,X293&gt;5,X293&lt;20),AND(Z293&gt;3,X293&gt;19)),"Complexo",""))),""))</f>
        <v/>
      </c>
      <c r="AC293" s="71" t="str">
        <f aca="false">IF(W293="ALI",IF(OR(AND(OR(Z293=1,Z293=0),X293&gt;0,X293&lt;20),AND(OR(Z293=1,Z293=0),X293&gt;19,X293&lt;51),AND(Z293&gt;1,Z293&lt;6,X293&gt;0,X293&lt;20)),"Simples",IF(OR(AND(OR(Z293=1,Z293=0),X293&gt;50),AND(Z293&gt;1,Z293&lt;6,X293&gt;19,X293&lt;51),AND(Z293&gt;5,X293&gt;0,X293&lt;20)),"Médio",IF(OR(AND(Z293&gt;1,Z293&lt;6,X293&gt;50),AND(Z293&gt;5,X293&gt;19,X293&lt;51),AND(Z293&gt;5,X293&gt;50)),"Complexo",""))), IF(W293="AIE",IF(OR(AND(OR(Z293=1, Z293=0),X293&gt;0,X293&lt;20),AND(OR(Z293=1, Z293=0),X293&gt;19,X293&lt;51),AND(Z293&gt;1,Z293&lt;6,X293&gt;0,X293&lt;20)),"Simples",IF(OR(AND(OR(Z293=1, Z293=0),X293&gt;50),AND(Z293&gt;1,Z293&lt;6,X293&gt;19,X293&lt;51),AND(Z293&gt;5,X293&gt;0,X293&lt;20)),"Médio",IF(OR(AND(Z293&gt;1,Z293&lt;6,X293&gt;50),AND(Z293&gt;5,X293&gt;19,X293&lt;51),AND(Z293&gt;5,X293&gt;50)),"Complexo",""))),""))</f>
        <v/>
      </c>
      <c r="AD293" s="77" t="str">
        <f aca="false">IF(AB293="",AC293,IF(AC293="",AB293,""))</f>
        <v/>
      </c>
      <c r="AE293" s="78" t="n">
        <f aca="false">IF(AND(OR(W293="EE",W293="CE"),AD293="Simples"),3, IF(AND(OR(W293="EE",W293="CE"),AD293="Médio"),4, IF(AND(OR(W293="EE",W293="CE"),AD293="Complexo"),6, IF(AND(W293="SE",AD293="Simples"),4, IF(AND(W293="SE",AD293="Médio"),5, IF(AND(W293="SE",AD293="Complexo"),7,0))))))</f>
        <v>0</v>
      </c>
      <c r="AF293" s="78" t="n">
        <f aca="false">IF(AND(W293="ALI",AC293="Simples"),7, IF(AND(W293="ALI",AC293="Médio"),10, IF(AND(W293="ALI",AC293="Complexo"),15, IF(AND(W293="AIE",AC293="Simples"),5, IF(AND(W293="AIE",AC293="Médio"),7, IF(AND(W293="AIE",AC293="Complexo"),10,0))))))</f>
        <v>0</v>
      </c>
      <c r="AG293" s="81" t="n">
        <f aca="false">IF(T293="OK",Q293,( IF(U293&lt;&gt;"Manutenção em interface",IF(U293&lt;&gt;"Desenv., Manutenção e Publicação de Páginas Estáticas",(AE293+AF293)*V293,V293),V293)))</f>
        <v>0</v>
      </c>
      <c r="AH293" s="70"/>
      <c r="AJ293" s="70"/>
      <c r="AL293" s="70"/>
      <c r="AM293" s="70" t="str">
        <f aca="false">IF(AG293=0,"",IF(AG293=Q293,"OK","Divergente"))</f>
        <v/>
      </c>
    </row>
    <row r="294" s="79" customFormat="true" ht="14" hidden="false" customHeight="false" outlineLevel="0" collapsed="false">
      <c r="A294" s="67"/>
      <c r="B294" s="68"/>
      <c r="C294" s="69" t="n">
        <f aca="false">IF(B294&lt;&gt;"",VLOOKUP(B294,'Tipo Projeto'!$A$3:$B$35,2,0),0)</f>
        <v>0</v>
      </c>
      <c r="D294" s="70"/>
      <c r="E294" s="70"/>
      <c r="F294" s="71"/>
      <c r="G294" s="70"/>
      <c r="H294" s="72"/>
      <c r="I294" s="73"/>
      <c r="J294" s="74"/>
      <c r="K294" s="75"/>
      <c r="L294" s="76" t="str">
        <f aca="false">IF(G294="EE",IF(OR(AND(OR(J294=1,J294=0),H294&gt;0,H294&lt;5),AND(OR(J294=1,J294=0),H294&gt;4,H294&lt;16),AND(J294=2,H294&gt;0,H294&lt;5)),"Simples",IF(OR(AND(OR(J294=1,J294=0),H294&gt;15),AND(J294=2,H294&gt;4,H294&lt;16),AND(J294&gt;2,H294&gt;0,H294&lt;5)),"Médio",IF(OR(AND(J294=2,H294&gt;15),AND(J294&gt;2,H294&gt;4,H294&lt;16),AND(J294&gt;2,H294&gt;15)),"Complexo",""))), IF(OR(G294="CE",G294="SE"),IF(OR(AND(OR(J294=1,J294=0),H294&gt;0,H294&lt;6),AND(OR(J294=1,J294=0),H294&gt;5,H294&lt;20),AND(J294&gt;1,J294&lt;4,H294&gt;0,H294&lt;6)),"Simples",IF(OR(AND(OR(J294=1,J294=0),H294&gt;19),AND(J294&gt;1,J294&lt;4,H294&gt;5,H294&lt;20),AND(J294&gt;3,H294&gt;0,H294&lt;6)),"Médio",IF(OR(AND(J294&gt;1,J294&lt;4,H294&gt;19),AND(J294&gt;3,H294&gt;5,H294&lt;20),AND(J294&gt;3,H294&gt;19)),"Complexo",""))),""))</f>
        <v/>
      </c>
      <c r="M294" s="71" t="str">
        <f aca="false">IF(G294="ALI",IF(OR(AND(OR(J294=1,J294=0),H294&gt;0,H294&lt;20),AND(OR(J294=1,J294=0),H294&gt;19,H294&lt;51),AND(J294&gt;1,J294&lt;6,H294&gt;0,H294&lt;20)),"Simples",IF(OR(AND(OR(J294=1,J294=0),H294&gt;50),AND(J294&gt;1,J294&lt;6,H294&gt;19,H294&lt;51),AND(J294&gt;5,H294&gt;0,H294&lt;20)),"Médio",IF(OR(AND(J294&gt;1,J294&lt;6,H294&gt;50),AND(J294&gt;5,H294&gt;19,H294&lt;51),AND(J294&gt;5,H294&gt;50)),"Complexo",""))), IF(G294="AIE",IF(OR(AND(OR(J294=1, J294=0),H294&gt;0,H294&lt;20),AND(OR(J294=1, J294=0),H294&gt;19,H294&lt;51),AND(J294&gt;1,J294&lt;6,H294&gt;0,H294&lt;20)),"Simples",IF(OR(AND(OR(J294=1, J294=0),H294&gt;50),AND(J294&gt;1,J294&lt;6,H294&gt;19,H294&lt;51),AND(J294&gt;5,H294&gt;0,H294&lt;20)),"Médio",IF(OR(AND(J294&gt;1,J294&lt;6,H294&gt;50),AND(J294&gt;5,H294&gt;19,H294&lt;51),AND(J294&gt;5,H294&gt;50)),"Complexo",""))),""))</f>
        <v/>
      </c>
      <c r="N294" s="77" t="str">
        <f aca="false">IF(L294="",M294,IF(M294="",L294,""))</f>
        <v/>
      </c>
      <c r="O294" s="78" t="n">
        <f aca="false">IF(AND(OR(G294="EE",G294="CE"),N294="Simples"),3, IF(AND(OR(G294="EE",G294="CE"),N294="Médio"),4, IF(AND(OR(G294="EE",G294="CE"),N294="Complexo"),6, IF(AND(G294="SE",N294="Simples"),4, IF(AND(G294="SE",N294="Médio"),5, IF(AND(G294="SE",N294="Complexo"),7,0))))))</f>
        <v>0</v>
      </c>
      <c r="P294" s="78" t="n">
        <f aca="false">IF(AND(G294="ALI",M294="Simples"),7, IF(AND(G294="ALI",M294="Médio"),10, IF(AND(G294="ALI",M294="Complexo"),15, IF(AND(G294="AIE",M294="Simples"),5, IF(AND(G294="AIE",M294="Médio"),7, IF(AND(G294="AIE",M294="Complexo"),10,0))))))</f>
        <v>0</v>
      </c>
      <c r="Q294" s="77" t="n">
        <f aca="false">IF(B294&lt;&gt;"Manutenção em interface",IF(B294&lt;&gt;"Desenv., Manutenção e Publicação de Páginas Estáticas",(O294+P294)*C294,C294),C294)</f>
        <v>0</v>
      </c>
      <c r="R294" s="70"/>
      <c r="T294" s="80"/>
      <c r="U294" s="68"/>
      <c r="V294" s="69" t="n">
        <f aca="false">IF(U294&lt;&gt;"",VLOOKUP(U294,'Tipo Projeto'!$A$3:$B$35,2,0),0)</f>
        <v>0</v>
      </c>
      <c r="W294" s="70"/>
      <c r="X294" s="72"/>
      <c r="Y294" s="73"/>
      <c r="Z294" s="74"/>
      <c r="AA294" s="75"/>
      <c r="AB294" s="76" t="str">
        <f aca="false">IF(W294="EE",IF(OR(AND(OR(Z294=1,Z294=0),X294&gt;0,X294&lt;5),AND(OR(Z294=1,Z294=0),X294&gt;4,X294&lt;16),AND(Z294=2,X294&gt;0,X294&lt;5)),"Simples",IF(OR(AND(OR(Z294=1,Z294=0),X294&gt;15),AND(Z294=2,X294&gt;4,X294&lt;16),AND(Z294&gt;2,X294&gt;0,X294&lt;5)),"Médio",IF(OR(AND(Z294=2,X294&gt;15),AND(Z294&gt;2,X294&gt;4,X294&lt;16),AND(Z294&gt;2,X294&gt;15)),"Complexo",""))), IF(OR(W294="CE",W294="SE"),IF(OR(AND(OR(Z294=1,Z294=0),X294&gt;0,X294&lt;6),AND(OR(Z294=1,Z294=0),X294&gt;5,X294&lt;20),AND(Z294&gt;1,Z294&lt;4,X294&gt;0,X294&lt;6)),"Simples",IF(OR(AND(OR(Z294=1,Z294=0),X294&gt;19),AND(Z294&gt;1,Z294&lt;4,X294&gt;5,X294&lt;20),AND(Z294&gt;3,X294&gt;0,X294&lt;6)),"Médio",IF(OR(AND(Z294&gt;1,Z294&lt;4,X294&gt;19),AND(Z294&gt;3,X294&gt;5,X294&lt;20),AND(Z294&gt;3,X294&gt;19)),"Complexo",""))),""))</f>
        <v/>
      </c>
      <c r="AC294" s="71" t="str">
        <f aca="false">IF(W294="ALI",IF(OR(AND(OR(Z294=1,Z294=0),X294&gt;0,X294&lt;20),AND(OR(Z294=1,Z294=0),X294&gt;19,X294&lt;51),AND(Z294&gt;1,Z294&lt;6,X294&gt;0,X294&lt;20)),"Simples",IF(OR(AND(OR(Z294=1,Z294=0),X294&gt;50),AND(Z294&gt;1,Z294&lt;6,X294&gt;19,X294&lt;51),AND(Z294&gt;5,X294&gt;0,X294&lt;20)),"Médio",IF(OR(AND(Z294&gt;1,Z294&lt;6,X294&gt;50),AND(Z294&gt;5,X294&gt;19,X294&lt;51),AND(Z294&gt;5,X294&gt;50)),"Complexo",""))), IF(W294="AIE",IF(OR(AND(OR(Z294=1, Z294=0),X294&gt;0,X294&lt;20),AND(OR(Z294=1, Z294=0),X294&gt;19,X294&lt;51),AND(Z294&gt;1,Z294&lt;6,X294&gt;0,X294&lt;20)),"Simples",IF(OR(AND(OR(Z294=1, Z294=0),X294&gt;50),AND(Z294&gt;1,Z294&lt;6,X294&gt;19,X294&lt;51),AND(Z294&gt;5,X294&gt;0,X294&lt;20)),"Médio",IF(OR(AND(Z294&gt;1,Z294&lt;6,X294&gt;50),AND(Z294&gt;5,X294&gt;19,X294&lt;51),AND(Z294&gt;5,X294&gt;50)),"Complexo",""))),""))</f>
        <v/>
      </c>
      <c r="AD294" s="77" t="str">
        <f aca="false">IF(AB294="",AC294,IF(AC294="",AB294,""))</f>
        <v/>
      </c>
      <c r="AE294" s="78" t="n">
        <f aca="false">IF(AND(OR(W294="EE",W294="CE"),AD294="Simples"),3, IF(AND(OR(W294="EE",W294="CE"),AD294="Médio"),4, IF(AND(OR(W294="EE",W294="CE"),AD294="Complexo"),6, IF(AND(W294="SE",AD294="Simples"),4, IF(AND(W294="SE",AD294="Médio"),5, IF(AND(W294="SE",AD294="Complexo"),7,0))))))</f>
        <v>0</v>
      </c>
      <c r="AF294" s="78" t="n">
        <f aca="false">IF(AND(W294="ALI",AC294="Simples"),7, IF(AND(W294="ALI",AC294="Médio"),10, IF(AND(W294="ALI",AC294="Complexo"),15, IF(AND(W294="AIE",AC294="Simples"),5, IF(AND(W294="AIE",AC294="Médio"),7, IF(AND(W294="AIE",AC294="Complexo"),10,0))))))</f>
        <v>0</v>
      </c>
      <c r="AG294" s="81" t="n">
        <f aca="false">IF(T294="OK",Q294,( IF(U294&lt;&gt;"Manutenção em interface",IF(U294&lt;&gt;"Desenv., Manutenção e Publicação de Páginas Estáticas",(AE294+AF294)*V294,V294),V294)))</f>
        <v>0</v>
      </c>
      <c r="AH294" s="70"/>
      <c r="AJ294" s="70"/>
      <c r="AL294" s="70"/>
      <c r="AM294" s="70" t="str">
        <f aca="false">IF(AG294=0,"",IF(AG294=Q294,"OK","Divergente"))</f>
        <v/>
      </c>
    </row>
    <row r="295" s="79" customFormat="true" ht="14" hidden="false" customHeight="false" outlineLevel="0" collapsed="false">
      <c r="A295" s="67"/>
      <c r="B295" s="68"/>
      <c r="C295" s="69" t="n">
        <f aca="false">IF(B295&lt;&gt;"",VLOOKUP(B295,'Tipo Projeto'!$A$3:$B$35,2,0),0)</f>
        <v>0</v>
      </c>
      <c r="D295" s="70"/>
      <c r="E295" s="70"/>
      <c r="F295" s="71"/>
      <c r="G295" s="70"/>
      <c r="H295" s="72"/>
      <c r="I295" s="73"/>
      <c r="J295" s="74"/>
      <c r="K295" s="75"/>
      <c r="L295" s="76" t="str">
        <f aca="false">IF(G295="EE",IF(OR(AND(OR(J295=1,J295=0),H295&gt;0,H295&lt;5),AND(OR(J295=1,J295=0),H295&gt;4,H295&lt;16),AND(J295=2,H295&gt;0,H295&lt;5)),"Simples",IF(OR(AND(OR(J295=1,J295=0),H295&gt;15),AND(J295=2,H295&gt;4,H295&lt;16),AND(J295&gt;2,H295&gt;0,H295&lt;5)),"Médio",IF(OR(AND(J295=2,H295&gt;15),AND(J295&gt;2,H295&gt;4,H295&lt;16),AND(J295&gt;2,H295&gt;15)),"Complexo",""))), IF(OR(G295="CE",G295="SE"),IF(OR(AND(OR(J295=1,J295=0),H295&gt;0,H295&lt;6),AND(OR(J295=1,J295=0),H295&gt;5,H295&lt;20),AND(J295&gt;1,J295&lt;4,H295&gt;0,H295&lt;6)),"Simples",IF(OR(AND(OR(J295=1,J295=0),H295&gt;19),AND(J295&gt;1,J295&lt;4,H295&gt;5,H295&lt;20),AND(J295&gt;3,H295&gt;0,H295&lt;6)),"Médio",IF(OR(AND(J295&gt;1,J295&lt;4,H295&gt;19),AND(J295&gt;3,H295&gt;5,H295&lt;20),AND(J295&gt;3,H295&gt;19)),"Complexo",""))),""))</f>
        <v/>
      </c>
      <c r="M295" s="71" t="str">
        <f aca="false">IF(G295="ALI",IF(OR(AND(OR(J295=1,J295=0),H295&gt;0,H295&lt;20),AND(OR(J295=1,J295=0),H295&gt;19,H295&lt;51),AND(J295&gt;1,J295&lt;6,H295&gt;0,H295&lt;20)),"Simples",IF(OR(AND(OR(J295=1,J295=0),H295&gt;50),AND(J295&gt;1,J295&lt;6,H295&gt;19,H295&lt;51),AND(J295&gt;5,H295&gt;0,H295&lt;20)),"Médio",IF(OR(AND(J295&gt;1,J295&lt;6,H295&gt;50),AND(J295&gt;5,H295&gt;19,H295&lt;51),AND(J295&gt;5,H295&gt;50)),"Complexo",""))), IF(G295="AIE",IF(OR(AND(OR(J295=1, J295=0),H295&gt;0,H295&lt;20),AND(OR(J295=1, J295=0),H295&gt;19,H295&lt;51),AND(J295&gt;1,J295&lt;6,H295&gt;0,H295&lt;20)),"Simples",IF(OR(AND(OR(J295=1, J295=0),H295&gt;50),AND(J295&gt;1,J295&lt;6,H295&gt;19,H295&lt;51),AND(J295&gt;5,H295&gt;0,H295&lt;20)),"Médio",IF(OR(AND(J295&gt;1,J295&lt;6,H295&gt;50),AND(J295&gt;5,H295&gt;19,H295&lt;51),AND(J295&gt;5,H295&gt;50)),"Complexo",""))),""))</f>
        <v/>
      </c>
      <c r="N295" s="77" t="str">
        <f aca="false">IF(L295="",M295,IF(M295="",L295,""))</f>
        <v/>
      </c>
      <c r="O295" s="78" t="n">
        <f aca="false">IF(AND(OR(G295="EE",G295="CE"),N295="Simples"),3, IF(AND(OR(G295="EE",G295="CE"),N295="Médio"),4, IF(AND(OR(G295="EE",G295="CE"),N295="Complexo"),6, IF(AND(G295="SE",N295="Simples"),4, IF(AND(G295="SE",N295="Médio"),5, IF(AND(G295="SE",N295="Complexo"),7,0))))))</f>
        <v>0</v>
      </c>
      <c r="P295" s="78" t="n">
        <f aca="false">IF(AND(G295="ALI",M295="Simples"),7, IF(AND(G295="ALI",M295="Médio"),10, IF(AND(G295="ALI",M295="Complexo"),15, IF(AND(G295="AIE",M295="Simples"),5, IF(AND(G295="AIE",M295="Médio"),7, IF(AND(G295="AIE",M295="Complexo"),10,0))))))</f>
        <v>0</v>
      </c>
      <c r="Q295" s="77" t="n">
        <f aca="false">IF(B295&lt;&gt;"Manutenção em interface",IF(B295&lt;&gt;"Desenv., Manutenção e Publicação de Páginas Estáticas",(O295+P295)*C295,C295),C295)</f>
        <v>0</v>
      </c>
      <c r="R295" s="70"/>
      <c r="T295" s="80"/>
      <c r="U295" s="68"/>
      <c r="V295" s="69" t="n">
        <f aca="false">IF(U295&lt;&gt;"",VLOOKUP(U295,'Tipo Projeto'!$A$3:$B$35,2,0),0)</f>
        <v>0</v>
      </c>
      <c r="W295" s="70"/>
      <c r="X295" s="72"/>
      <c r="Y295" s="73"/>
      <c r="Z295" s="74"/>
      <c r="AA295" s="75"/>
      <c r="AB295" s="76" t="str">
        <f aca="false">IF(W295="EE",IF(OR(AND(OR(Z295=1,Z295=0),X295&gt;0,X295&lt;5),AND(OR(Z295=1,Z295=0),X295&gt;4,X295&lt;16),AND(Z295=2,X295&gt;0,X295&lt;5)),"Simples",IF(OR(AND(OR(Z295=1,Z295=0),X295&gt;15),AND(Z295=2,X295&gt;4,X295&lt;16),AND(Z295&gt;2,X295&gt;0,X295&lt;5)),"Médio",IF(OR(AND(Z295=2,X295&gt;15),AND(Z295&gt;2,X295&gt;4,X295&lt;16),AND(Z295&gt;2,X295&gt;15)),"Complexo",""))), IF(OR(W295="CE",W295="SE"),IF(OR(AND(OR(Z295=1,Z295=0),X295&gt;0,X295&lt;6),AND(OR(Z295=1,Z295=0),X295&gt;5,X295&lt;20),AND(Z295&gt;1,Z295&lt;4,X295&gt;0,X295&lt;6)),"Simples",IF(OR(AND(OR(Z295=1,Z295=0),X295&gt;19),AND(Z295&gt;1,Z295&lt;4,X295&gt;5,X295&lt;20),AND(Z295&gt;3,X295&gt;0,X295&lt;6)),"Médio",IF(OR(AND(Z295&gt;1,Z295&lt;4,X295&gt;19),AND(Z295&gt;3,X295&gt;5,X295&lt;20),AND(Z295&gt;3,X295&gt;19)),"Complexo",""))),""))</f>
        <v/>
      </c>
      <c r="AC295" s="71" t="str">
        <f aca="false">IF(W295="ALI",IF(OR(AND(OR(Z295=1,Z295=0),X295&gt;0,X295&lt;20),AND(OR(Z295=1,Z295=0),X295&gt;19,X295&lt;51),AND(Z295&gt;1,Z295&lt;6,X295&gt;0,X295&lt;20)),"Simples",IF(OR(AND(OR(Z295=1,Z295=0),X295&gt;50),AND(Z295&gt;1,Z295&lt;6,X295&gt;19,X295&lt;51),AND(Z295&gt;5,X295&gt;0,X295&lt;20)),"Médio",IF(OR(AND(Z295&gt;1,Z295&lt;6,X295&gt;50),AND(Z295&gt;5,X295&gt;19,X295&lt;51),AND(Z295&gt;5,X295&gt;50)),"Complexo",""))), IF(W295="AIE",IF(OR(AND(OR(Z295=1, Z295=0),X295&gt;0,X295&lt;20),AND(OR(Z295=1, Z295=0),X295&gt;19,X295&lt;51),AND(Z295&gt;1,Z295&lt;6,X295&gt;0,X295&lt;20)),"Simples",IF(OR(AND(OR(Z295=1, Z295=0),X295&gt;50),AND(Z295&gt;1,Z295&lt;6,X295&gt;19,X295&lt;51),AND(Z295&gt;5,X295&gt;0,X295&lt;20)),"Médio",IF(OR(AND(Z295&gt;1,Z295&lt;6,X295&gt;50),AND(Z295&gt;5,X295&gt;19,X295&lt;51),AND(Z295&gt;5,X295&gt;50)),"Complexo",""))),""))</f>
        <v/>
      </c>
      <c r="AD295" s="77" t="str">
        <f aca="false">IF(AB295="",AC295,IF(AC295="",AB295,""))</f>
        <v/>
      </c>
      <c r="AE295" s="78" t="n">
        <f aca="false">IF(AND(OR(W295="EE",W295="CE"),AD295="Simples"),3, IF(AND(OR(W295="EE",W295="CE"),AD295="Médio"),4, IF(AND(OR(W295="EE",W295="CE"),AD295="Complexo"),6, IF(AND(W295="SE",AD295="Simples"),4, IF(AND(W295="SE",AD295="Médio"),5, IF(AND(W295="SE",AD295="Complexo"),7,0))))))</f>
        <v>0</v>
      </c>
      <c r="AF295" s="78" t="n">
        <f aca="false">IF(AND(W295="ALI",AC295="Simples"),7, IF(AND(W295="ALI",AC295="Médio"),10, IF(AND(W295="ALI",AC295="Complexo"),15, IF(AND(W295="AIE",AC295="Simples"),5, IF(AND(W295="AIE",AC295="Médio"),7, IF(AND(W295="AIE",AC295="Complexo"),10,0))))))</f>
        <v>0</v>
      </c>
      <c r="AG295" s="81" t="n">
        <f aca="false">IF(T295="OK",Q295,( IF(U295&lt;&gt;"Manutenção em interface",IF(U295&lt;&gt;"Desenv., Manutenção e Publicação de Páginas Estáticas",(AE295+AF295)*V295,V295),V295)))</f>
        <v>0</v>
      </c>
      <c r="AH295" s="70"/>
      <c r="AJ295" s="70"/>
      <c r="AL295" s="70"/>
      <c r="AM295" s="70" t="str">
        <f aca="false">IF(AG295=0,"",IF(AG295=Q295,"OK","Divergente"))</f>
        <v/>
      </c>
    </row>
    <row r="296" s="79" customFormat="true" ht="14" hidden="false" customHeight="false" outlineLevel="0" collapsed="false">
      <c r="A296" s="67"/>
      <c r="B296" s="68"/>
      <c r="C296" s="69" t="n">
        <f aca="false">IF(B296&lt;&gt;"",VLOOKUP(B296,'Tipo Projeto'!$A$3:$B$35,2,0),0)</f>
        <v>0</v>
      </c>
      <c r="D296" s="70"/>
      <c r="E296" s="70"/>
      <c r="F296" s="71"/>
      <c r="G296" s="70"/>
      <c r="H296" s="72"/>
      <c r="I296" s="73"/>
      <c r="J296" s="74"/>
      <c r="K296" s="75"/>
      <c r="L296" s="76" t="str">
        <f aca="false">IF(G296="EE",IF(OR(AND(OR(J296=1,J296=0),H296&gt;0,H296&lt;5),AND(OR(J296=1,J296=0),H296&gt;4,H296&lt;16),AND(J296=2,H296&gt;0,H296&lt;5)),"Simples",IF(OR(AND(OR(J296=1,J296=0),H296&gt;15),AND(J296=2,H296&gt;4,H296&lt;16),AND(J296&gt;2,H296&gt;0,H296&lt;5)),"Médio",IF(OR(AND(J296=2,H296&gt;15),AND(J296&gt;2,H296&gt;4,H296&lt;16),AND(J296&gt;2,H296&gt;15)),"Complexo",""))), IF(OR(G296="CE",G296="SE"),IF(OR(AND(OR(J296=1,J296=0),H296&gt;0,H296&lt;6),AND(OR(J296=1,J296=0),H296&gt;5,H296&lt;20),AND(J296&gt;1,J296&lt;4,H296&gt;0,H296&lt;6)),"Simples",IF(OR(AND(OR(J296=1,J296=0),H296&gt;19),AND(J296&gt;1,J296&lt;4,H296&gt;5,H296&lt;20),AND(J296&gt;3,H296&gt;0,H296&lt;6)),"Médio",IF(OR(AND(J296&gt;1,J296&lt;4,H296&gt;19),AND(J296&gt;3,H296&gt;5,H296&lt;20),AND(J296&gt;3,H296&gt;19)),"Complexo",""))),""))</f>
        <v/>
      </c>
      <c r="M296" s="71" t="str">
        <f aca="false">IF(G296="ALI",IF(OR(AND(OR(J296=1,J296=0),H296&gt;0,H296&lt;20),AND(OR(J296=1,J296=0),H296&gt;19,H296&lt;51),AND(J296&gt;1,J296&lt;6,H296&gt;0,H296&lt;20)),"Simples",IF(OR(AND(OR(J296=1,J296=0),H296&gt;50),AND(J296&gt;1,J296&lt;6,H296&gt;19,H296&lt;51),AND(J296&gt;5,H296&gt;0,H296&lt;20)),"Médio",IF(OR(AND(J296&gt;1,J296&lt;6,H296&gt;50),AND(J296&gt;5,H296&gt;19,H296&lt;51),AND(J296&gt;5,H296&gt;50)),"Complexo",""))), IF(G296="AIE",IF(OR(AND(OR(J296=1, J296=0),H296&gt;0,H296&lt;20),AND(OR(J296=1, J296=0),H296&gt;19,H296&lt;51),AND(J296&gt;1,J296&lt;6,H296&gt;0,H296&lt;20)),"Simples",IF(OR(AND(OR(J296=1, J296=0),H296&gt;50),AND(J296&gt;1,J296&lt;6,H296&gt;19,H296&lt;51),AND(J296&gt;5,H296&gt;0,H296&lt;20)),"Médio",IF(OR(AND(J296&gt;1,J296&lt;6,H296&gt;50),AND(J296&gt;5,H296&gt;19,H296&lt;51),AND(J296&gt;5,H296&gt;50)),"Complexo",""))),""))</f>
        <v/>
      </c>
      <c r="N296" s="77" t="str">
        <f aca="false">IF(L296="",M296,IF(M296="",L296,""))</f>
        <v/>
      </c>
      <c r="O296" s="78" t="n">
        <f aca="false">IF(AND(OR(G296="EE",G296="CE"),N296="Simples"),3, IF(AND(OR(G296="EE",G296="CE"),N296="Médio"),4, IF(AND(OR(G296="EE",G296="CE"),N296="Complexo"),6, IF(AND(G296="SE",N296="Simples"),4, IF(AND(G296="SE",N296="Médio"),5, IF(AND(G296="SE",N296="Complexo"),7,0))))))</f>
        <v>0</v>
      </c>
      <c r="P296" s="78" t="n">
        <f aca="false">IF(AND(G296="ALI",M296="Simples"),7, IF(AND(G296="ALI",M296="Médio"),10, IF(AND(G296="ALI",M296="Complexo"),15, IF(AND(G296="AIE",M296="Simples"),5, IF(AND(G296="AIE",M296="Médio"),7, IF(AND(G296="AIE",M296="Complexo"),10,0))))))</f>
        <v>0</v>
      </c>
      <c r="Q296" s="77" t="n">
        <f aca="false">IF(B296&lt;&gt;"Manutenção em interface",IF(B296&lt;&gt;"Desenv., Manutenção e Publicação de Páginas Estáticas",(O296+P296)*C296,C296),C296)</f>
        <v>0</v>
      </c>
      <c r="R296" s="70"/>
      <c r="T296" s="80"/>
      <c r="U296" s="68"/>
      <c r="V296" s="69" t="n">
        <f aca="false">IF(U296&lt;&gt;"",VLOOKUP(U296,'Tipo Projeto'!$A$3:$B$35,2,0),0)</f>
        <v>0</v>
      </c>
      <c r="W296" s="70"/>
      <c r="X296" s="72"/>
      <c r="Y296" s="73"/>
      <c r="Z296" s="74"/>
      <c r="AA296" s="75"/>
      <c r="AB296" s="76" t="str">
        <f aca="false">IF(W296="EE",IF(OR(AND(OR(Z296=1,Z296=0),X296&gt;0,X296&lt;5),AND(OR(Z296=1,Z296=0),X296&gt;4,X296&lt;16),AND(Z296=2,X296&gt;0,X296&lt;5)),"Simples",IF(OR(AND(OR(Z296=1,Z296=0),X296&gt;15),AND(Z296=2,X296&gt;4,X296&lt;16),AND(Z296&gt;2,X296&gt;0,X296&lt;5)),"Médio",IF(OR(AND(Z296=2,X296&gt;15),AND(Z296&gt;2,X296&gt;4,X296&lt;16),AND(Z296&gt;2,X296&gt;15)),"Complexo",""))), IF(OR(W296="CE",W296="SE"),IF(OR(AND(OR(Z296=1,Z296=0),X296&gt;0,X296&lt;6),AND(OR(Z296=1,Z296=0),X296&gt;5,X296&lt;20),AND(Z296&gt;1,Z296&lt;4,X296&gt;0,X296&lt;6)),"Simples",IF(OR(AND(OR(Z296=1,Z296=0),X296&gt;19),AND(Z296&gt;1,Z296&lt;4,X296&gt;5,X296&lt;20),AND(Z296&gt;3,X296&gt;0,X296&lt;6)),"Médio",IF(OR(AND(Z296&gt;1,Z296&lt;4,X296&gt;19),AND(Z296&gt;3,X296&gt;5,X296&lt;20),AND(Z296&gt;3,X296&gt;19)),"Complexo",""))),""))</f>
        <v/>
      </c>
      <c r="AC296" s="71" t="str">
        <f aca="false">IF(W296="ALI",IF(OR(AND(OR(Z296=1,Z296=0),X296&gt;0,X296&lt;20),AND(OR(Z296=1,Z296=0),X296&gt;19,X296&lt;51),AND(Z296&gt;1,Z296&lt;6,X296&gt;0,X296&lt;20)),"Simples",IF(OR(AND(OR(Z296=1,Z296=0),X296&gt;50),AND(Z296&gt;1,Z296&lt;6,X296&gt;19,X296&lt;51),AND(Z296&gt;5,X296&gt;0,X296&lt;20)),"Médio",IF(OR(AND(Z296&gt;1,Z296&lt;6,X296&gt;50),AND(Z296&gt;5,X296&gt;19,X296&lt;51),AND(Z296&gt;5,X296&gt;50)),"Complexo",""))), IF(W296="AIE",IF(OR(AND(OR(Z296=1, Z296=0),X296&gt;0,X296&lt;20),AND(OR(Z296=1, Z296=0),X296&gt;19,X296&lt;51),AND(Z296&gt;1,Z296&lt;6,X296&gt;0,X296&lt;20)),"Simples",IF(OR(AND(OR(Z296=1, Z296=0),X296&gt;50),AND(Z296&gt;1,Z296&lt;6,X296&gt;19,X296&lt;51),AND(Z296&gt;5,X296&gt;0,X296&lt;20)),"Médio",IF(OR(AND(Z296&gt;1,Z296&lt;6,X296&gt;50),AND(Z296&gt;5,X296&gt;19,X296&lt;51),AND(Z296&gt;5,X296&gt;50)),"Complexo",""))),""))</f>
        <v/>
      </c>
      <c r="AD296" s="77" t="str">
        <f aca="false">IF(AB296="",AC296,IF(AC296="",AB296,""))</f>
        <v/>
      </c>
      <c r="AE296" s="78" t="n">
        <f aca="false">IF(AND(OR(W296="EE",W296="CE"),AD296="Simples"),3, IF(AND(OR(W296="EE",W296="CE"),AD296="Médio"),4, IF(AND(OR(W296="EE",W296="CE"),AD296="Complexo"),6, IF(AND(W296="SE",AD296="Simples"),4, IF(AND(W296="SE",AD296="Médio"),5, IF(AND(W296="SE",AD296="Complexo"),7,0))))))</f>
        <v>0</v>
      </c>
      <c r="AF296" s="78" t="n">
        <f aca="false">IF(AND(W296="ALI",AC296="Simples"),7, IF(AND(W296="ALI",AC296="Médio"),10, IF(AND(W296="ALI",AC296="Complexo"),15, IF(AND(W296="AIE",AC296="Simples"),5, IF(AND(W296="AIE",AC296="Médio"),7, IF(AND(W296="AIE",AC296="Complexo"),10,0))))))</f>
        <v>0</v>
      </c>
      <c r="AG296" s="81" t="n">
        <f aca="false">IF(T296="OK",Q296,( IF(U296&lt;&gt;"Manutenção em interface",IF(U296&lt;&gt;"Desenv., Manutenção e Publicação de Páginas Estáticas",(AE296+AF296)*V296,V296),V296)))</f>
        <v>0</v>
      </c>
      <c r="AH296" s="70"/>
      <c r="AJ296" s="70"/>
      <c r="AL296" s="70"/>
      <c r="AM296" s="70" t="str">
        <f aca="false">IF(AG296=0,"",IF(AG296=Q296,"OK","Divergente"))</f>
        <v/>
      </c>
    </row>
    <row r="297" s="79" customFormat="true" ht="14" hidden="false" customHeight="false" outlineLevel="0" collapsed="false">
      <c r="A297" s="67"/>
      <c r="B297" s="68"/>
      <c r="C297" s="69" t="n">
        <f aca="false">IF(B297&lt;&gt;"",VLOOKUP(B297,'Tipo Projeto'!$A$3:$B$35,2,0),0)</f>
        <v>0</v>
      </c>
      <c r="D297" s="70"/>
      <c r="E297" s="70"/>
      <c r="F297" s="71"/>
      <c r="G297" s="70"/>
      <c r="H297" s="72"/>
      <c r="I297" s="73"/>
      <c r="J297" s="74"/>
      <c r="K297" s="75"/>
      <c r="L297" s="76" t="str">
        <f aca="false">IF(G297="EE",IF(OR(AND(OR(J297=1,J297=0),H297&gt;0,H297&lt;5),AND(OR(J297=1,J297=0),H297&gt;4,H297&lt;16),AND(J297=2,H297&gt;0,H297&lt;5)),"Simples",IF(OR(AND(OR(J297=1,J297=0),H297&gt;15),AND(J297=2,H297&gt;4,H297&lt;16),AND(J297&gt;2,H297&gt;0,H297&lt;5)),"Médio",IF(OR(AND(J297=2,H297&gt;15),AND(J297&gt;2,H297&gt;4,H297&lt;16),AND(J297&gt;2,H297&gt;15)),"Complexo",""))), IF(OR(G297="CE",G297="SE"),IF(OR(AND(OR(J297=1,J297=0),H297&gt;0,H297&lt;6),AND(OR(J297=1,J297=0),H297&gt;5,H297&lt;20),AND(J297&gt;1,J297&lt;4,H297&gt;0,H297&lt;6)),"Simples",IF(OR(AND(OR(J297=1,J297=0),H297&gt;19),AND(J297&gt;1,J297&lt;4,H297&gt;5,H297&lt;20),AND(J297&gt;3,H297&gt;0,H297&lt;6)),"Médio",IF(OR(AND(J297&gt;1,J297&lt;4,H297&gt;19),AND(J297&gt;3,H297&gt;5,H297&lt;20),AND(J297&gt;3,H297&gt;19)),"Complexo",""))),""))</f>
        <v/>
      </c>
      <c r="M297" s="71" t="str">
        <f aca="false">IF(G297="ALI",IF(OR(AND(OR(J297=1,J297=0),H297&gt;0,H297&lt;20),AND(OR(J297=1,J297=0),H297&gt;19,H297&lt;51),AND(J297&gt;1,J297&lt;6,H297&gt;0,H297&lt;20)),"Simples",IF(OR(AND(OR(J297=1,J297=0),H297&gt;50),AND(J297&gt;1,J297&lt;6,H297&gt;19,H297&lt;51),AND(J297&gt;5,H297&gt;0,H297&lt;20)),"Médio",IF(OR(AND(J297&gt;1,J297&lt;6,H297&gt;50),AND(J297&gt;5,H297&gt;19,H297&lt;51),AND(J297&gt;5,H297&gt;50)),"Complexo",""))), IF(G297="AIE",IF(OR(AND(OR(J297=1, J297=0),H297&gt;0,H297&lt;20),AND(OR(J297=1, J297=0),H297&gt;19,H297&lt;51),AND(J297&gt;1,J297&lt;6,H297&gt;0,H297&lt;20)),"Simples",IF(OR(AND(OR(J297=1, J297=0),H297&gt;50),AND(J297&gt;1,J297&lt;6,H297&gt;19,H297&lt;51),AND(J297&gt;5,H297&gt;0,H297&lt;20)),"Médio",IF(OR(AND(J297&gt;1,J297&lt;6,H297&gt;50),AND(J297&gt;5,H297&gt;19,H297&lt;51),AND(J297&gt;5,H297&gt;50)),"Complexo",""))),""))</f>
        <v/>
      </c>
      <c r="N297" s="77" t="str">
        <f aca="false">IF(L297="",M297,IF(M297="",L297,""))</f>
        <v/>
      </c>
      <c r="O297" s="78" t="n">
        <f aca="false">IF(AND(OR(G297="EE",G297="CE"),N297="Simples"),3, IF(AND(OR(G297="EE",G297="CE"),N297="Médio"),4, IF(AND(OR(G297="EE",G297="CE"),N297="Complexo"),6, IF(AND(G297="SE",N297="Simples"),4, IF(AND(G297="SE",N297="Médio"),5, IF(AND(G297="SE",N297="Complexo"),7,0))))))</f>
        <v>0</v>
      </c>
      <c r="P297" s="78" t="n">
        <f aca="false">IF(AND(G297="ALI",M297="Simples"),7, IF(AND(G297="ALI",M297="Médio"),10, IF(AND(G297="ALI",M297="Complexo"),15, IF(AND(G297="AIE",M297="Simples"),5, IF(AND(G297="AIE",M297="Médio"),7, IF(AND(G297="AIE",M297="Complexo"),10,0))))))</f>
        <v>0</v>
      </c>
      <c r="Q297" s="77" t="n">
        <f aca="false">IF(B297&lt;&gt;"Manutenção em interface",IF(B297&lt;&gt;"Desenv., Manutenção e Publicação de Páginas Estáticas",(O297+P297)*C297,C297),C297)</f>
        <v>0</v>
      </c>
      <c r="R297" s="70"/>
      <c r="T297" s="80"/>
      <c r="U297" s="68"/>
      <c r="V297" s="69" t="n">
        <f aca="false">IF(U297&lt;&gt;"",VLOOKUP(U297,'Tipo Projeto'!$A$3:$B$35,2,0),0)</f>
        <v>0</v>
      </c>
      <c r="W297" s="70"/>
      <c r="X297" s="72"/>
      <c r="Y297" s="73"/>
      <c r="Z297" s="74"/>
      <c r="AA297" s="75"/>
      <c r="AB297" s="76" t="str">
        <f aca="false">IF(W297="EE",IF(OR(AND(OR(Z297=1,Z297=0),X297&gt;0,X297&lt;5),AND(OR(Z297=1,Z297=0),X297&gt;4,X297&lt;16),AND(Z297=2,X297&gt;0,X297&lt;5)),"Simples",IF(OR(AND(OR(Z297=1,Z297=0),X297&gt;15),AND(Z297=2,X297&gt;4,X297&lt;16),AND(Z297&gt;2,X297&gt;0,X297&lt;5)),"Médio",IF(OR(AND(Z297=2,X297&gt;15),AND(Z297&gt;2,X297&gt;4,X297&lt;16),AND(Z297&gt;2,X297&gt;15)),"Complexo",""))), IF(OR(W297="CE",W297="SE"),IF(OR(AND(OR(Z297=1,Z297=0),X297&gt;0,X297&lt;6),AND(OR(Z297=1,Z297=0),X297&gt;5,X297&lt;20),AND(Z297&gt;1,Z297&lt;4,X297&gt;0,X297&lt;6)),"Simples",IF(OR(AND(OR(Z297=1,Z297=0),X297&gt;19),AND(Z297&gt;1,Z297&lt;4,X297&gt;5,X297&lt;20),AND(Z297&gt;3,X297&gt;0,X297&lt;6)),"Médio",IF(OR(AND(Z297&gt;1,Z297&lt;4,X297&gt;19),AND(Z297&gt;3,X297&gt;5,X297&lt;20),AND(Z297&gt;3,X297&gt;19)),"Complexo",""))),""))</f>
        <v/>
      </c>
      <c r="AC297" s="71" t="str">
        <f aca="false">IF(W297="ALI",IF(OR(AND(OR(Z297=1,Z297=0),X297&gt;0,X297&lt;20),AND(OR(Z297=1,Z297=0),X297&gt;19,X297&lt;51),AND(Z297&gt;1,Z297&lt;6,X297&gt;0,X297&lt;20)),"Simples",IF(OR(AND(OR(Z297=1,Z297=0),X297&gt;50),AND(Z297&gt;1,Z297&lt;6,X297&gt;19,X297&lt;51),AND(Z297&gt;5,X297&gt;0,X297&lt;20)),"Médio",IF(OR(AND(Z297&gt;1,Z297&lt;6,X297&gt;50),AND(Z297&gt;5,X297&gt;19,X297&lt;51),AND(Z297&gt;5,X297&gt;50)),"Complexo",""))), IF(W297="AIE",IF(OR(AND(OR(Z297=1, Z297=0),X297&gt;0,X297&lt;20),AND(OR(Z297=1, Z297=0),X297&gt;19,X297&lt;51),AND(Z297&gt;1,Z297&lt;6,X297&gt;0,X297&lt;20)),"Simples",IF(OR(AND(OR(Z297=1, Z297=0),X297&gt;50),AND(Z297&gt;1,Z297&lt;6,X297&gt;19,X297&lt;51),AND(Z297&gt;5,X297&gt;0,X297&lt;20)),"Médio",IF(OR(AND(Z297&gt;1,Z297&lt;6,X297&gt;50),AND(Z297&gt;5,X297&gt;19,X297&lt;51),AND(Z297&gt;5,X297&gt;50)),"Complexo",""))),""))</f>
        <v/>
      </c>
      <c r="AD297" s="77" t="str">
        <f aca="false">IF(AB297="",AC297,IF(AC297="",AB297,""))</f>
        <v/>
      </c>
      <c r="AE297" s="78" t="n">
        <f aca="false">IF(AND(OR(W297="EE",W297="CE"),AD297="Simples"),3, IF(AND(OR(W297="EE",W297="CE"),AD297="Médio"),4, IF(AND(OR(W297="EE",W297="CE"),AD297="Complexo"),6, IF(AND(W297="SE",AD297="Simples"),4, IF(AND(W297="SE",AD297="Médio"),5, IF(AND(W297="SE",AD297="Complexo"),7,0))))))</f>
        <v>0</v>
      </c>
      <c r="AF297" s="78" t="n">
        <f aca="false">IF(AND(W297="ALI",AC297="Simples"),7, IF(AND(W297="ALI",AC297="Médio"),10, IF(AND(W297="ALI",AC297="Complexo"),15, IF(AND(W297="AIE",AC297="Simples"),5, IF(AND(W297="AIE",AC297="Médio"),7, IF(AND(W297="AIE",AC297="Complexo"),10,0))))))</f>
        <v>0</v>
      </c>
      <c r="AG297" s="81" t="n">
        <f aca="false">IF(T297="OK",Q297,( IF(U297&lt;&gt;"Manutenção em interface",IF(U297&lt;&gt;"Desenv., Manutenção e Publicação de Páginas Estáticas",(AE297+AF297)*V297,V297),V297)))</f>
        <v>0</v>
      </c>
      <c r="AH297" s="70"/>
      <c r="AJ297" s="70"/>
      <c r="AL297" s="70"/>
      <c r="AM297" s="70" t="str">
        <f aca="false">IF(AG297=0,"",IF(AG297=Q297,"OK","Divergente"))</f>
        <v/>
      </c>
    </row>
    <row r="298" s="79" customFormat="true" ht="14" hidden="false" customHeight="false" outlineLevel="0" collapsed="false">
      <c r="A298" s="67"/>
      <c r="B298" s="68"/>
      <c r="C298" s="69" t="n">
        <f aca="false">IF(B298&lt;&gt;"",VLOOKUP(B298,'Tipo Projeto'!$A$3:$B$35,2,0),0)</f>
        <v>0</v>
      </c>
      <c r="D298" s="70"/>
      <c r="E298" s="70"/>
      <c r="F298" s="71"/>
      <c r="G298" s="70"/>
      <c r="H298" s="72"/>
      <c r="I298" s="73"/>
      <c r="J298" s="74"/>
      <c r="K298" s="75"/>
      <c r="L298" s="76" t="str">
        <f aca="false">IF(G298="EE",IF(OR(AND(OR(J298=1,J298=0),H298&gt;0,H298&lt;5),AND(OR(J298=1,J298=0),H298&gt;4,H298&lt;16),AND(J298=2,H298&gt;0,H298&lt;5)),"Simples",IF(OR(AND(OR(J298=1,J298=0),H298&gt;15),AND(J298=2,H298&gt;4,H298&lt;16),AND(J298&gt;2,H298&gt;0,H298&lt;5)),"Médio",IF(OR(AND(J298=2,H298&gt;15),AND(J298&gt;2,H298&gt;4,H298&lt;16),AND(J298&gt;2,H298&gt;15)),"Complexo",""))), IF(OR(G298="CE",G298="SE"),IF(OR(AND(OR(J298=1,J298=0),H298&gt;0,H298&lt;6),AND(OR(J298=1,J298=0),H298&gt;5,H298&lt;20),AND(J298&gt;1,J298&lt;4,H298&gt;0,H298&lt;6)),"Simples",IF(OR(AND(OR(J298=1,J298=0),H298&gt;19),AND(J298&gt;1,J298&lt;4,H298&gt;5,H298&lt;20),AND(J298&gt;3,H298&gt;0,H298&lt;6)),"Médio",IF(OR(AND(J298&gt;1,J298&lt;4,H298&gt;19),AND(J298&gt;3,H298&gt;5,H298&lt;20),AND(J298&gt;3,H298&gt;19)),"Complexo",""))),""))</f>
        <v/>
      </c>
      <c r="M298" s="71" t="str">
        <f aca="false">IF(G298="ALI",IF(OR(AND(OR(J298=1,J298=0),H298&gt;0,H298&lt;20),AND(OR(J298=1,J298=0),H298&gt;19,H298&lt;51),AND(J298&gt;1,J298&lt;6,H298&gt;0,H298&lt;20)),"Simples",IF(OR(AND(OR(J298=1,J298=0),H298&gt;50),AND(J298&gt;1,J298&lt;6,H298&gt;19,H298&lt;51),AND(J298&gt;5,H298&gt;0,H298&lt;20)),"Médio",IF(OR(AND(J298&gt;1,J298&lt;6,H298&gt;50),AND(J298&gt;5,H298&gt;19,H298&lt;51),AND(J298&gt;5,H298&gt;50)),"Complexo",""))), IF(G298="AIE",IF(OR(AND(OR(J298=1, J298=0),H298&gt;0,H298&lt;20),AND(OR(J298=1, J298=0),H298&gt;19,H298&lt;51),AND(J298&gt;1,J298&lt;6,H298&gt;0,H298&lt;20)),"Simples",IF(OR(AND(OR(J298=1, J298=0),H298&gt;50),AND(J298&gt;1,J298&lt;6,H298&gt;19,H298&lt;51),AND(J298&gt;5,H298&gt;0,H298&lt;20)),"Médio",IF(OR(AND(J298&gt;1,J298&lt;6,H298&gt;50),AND(J298&gt;5,H298&gt;19,H298&lt;51),AND(J298&gt;5,H298&gt;50)),"Complexo",""))),""))</f>
        <v/>
      </c>
      <c r="N298" s="77" t="str">
        <f aca="false">IF(L298="",M298,IF(M298="",L298,""))</f>
        <v/>
      </c>
      <c r="O298" s="78" t="n">
        <f aca="false">IF(AND(OR(G298="EE",G298="CE"),N298="Simples"),3, IF(AND(OR(G298="EE",G298="CE"),N298="Médio"),4, IF(AND(OR(G298="EE",G298="CE"),N298="Complexo"),6, IF(AND(G298="SE",N298="Simples"),4, IF(AND(G298="SE",N298="Médio"),5, IF(AND(G298="SE",N298="Complexo"),7,0))))))</f>
        <v>0</v>
      </c>
      <c r="P298" s="78" t="n">
        <f aca="false">IF(AND(G298="ALI",M298="Simples"),7, IF(AND(G298="ALI",M298="Médio"),10, IF(AND(G298="ALI",M298="Complexo"),15, IF(AND(G298="AIE",M298="Simples"),5, IF(AND(G298="AIE",M298="Médio"),7, IF(AND(G298="AIE",M298="Complexo"),10,0))))))</f>
        <v>0</v>
      </c>
      <c r="Q298" s="77" t="n">
        <f aca="false">IF(B298&lt;&gt;"Manutenção em interface",IF(B298&lt;&gt;"Desenv., Manutenção e Publicação de Páginas Estáticas",(O298+P298)*C298,C298),C298)</f>
        <v>0</v>
      </c>
      <c r="R298" s="70"/>
      <c r="T298" s="80"/>
      <c r="U298" s="68"/>
      <c r="V298" s="69" t="n">
        <f aca="false">IF(U298&lt;&gt;"",VLOOKUP(U298,'Tipo Projeto'!$A$3:$B$35,2,0),0)</f>
        <v>0</v>
      </c>
      <c r="W298" s="70"/>
      <c r="X298" s="72"/>
      <c r="Y298" s="73"/>
      <c r="Z298" s="74"/>
      <c r="AA298" s="75"/>
      <c r="AB298" s="76" t="str">
        <f aca="false">IF(W298="EE",IF(OR(AND(OR(Z298=1,Z298=0),X298&gt;0,X298&lt;5),AND(OR(Z298=1,Z298=0),X298&gt;4,X298&lt;16),AND(Z298=2,X298&gt;0,X298&lt;5)),"Simples",IF(OR(AND(OR(Z298=1,Z298=0),X298&gt;15),AND(Z298=2,X298&gt;4,X298&lt;16),AND(Z298&gt;2,X298&gt;0,X298&lt;5)),"Médio",IF(OR(AND(Z298=2,X298&gt;15),AND(Z298&gt;2,X298&gt;4,X298&lt;16),AND(Z298&gt;2,X298&gt;15)),"Complexo",""))), IF(OR(W298="CE",W298="SE"),IF(OR(AND(OR(Z298=1,Z298=0),X298&gt;0,X298&lt;6),AND(OR(Z298=1,Z298=0),X298&gt;5,X298&lt;20),AND(Z298&gt;1,Z298&lt;4,X298&gt;0,X298&lt;6)),"Simples",IF(OR(AND(OR(Z298=1,Z298=0),X298&gt;19),AND(Z298&gt;1,Z298&lt;4,X298&gt;5,X298&lt;20),AND(Z298&gt;3,X298&gt;0,X298&lt;6)),"Médio",IF(OR(AND(Z298&gt;1,Z298&lt;4,X298&gt;19),AND(Z298&gt;3,X298&gt;5,X298&lt;20),AND(Z298&gt;3,X298&gt;19)),"Complexo",""))),""))</f>
        <v/>
      </c>
      <c r="AC298" s="71" t="str">
        <f aca="false">IF(W298="ALI",IF(OR(AND(OR(Z298=1,Z298=0),X298&gt;0,X298&lt;20),AND(OR(Z298=1,Z298=0),X298&gt;19,X298&lt;51),AND(Z298&gt;1,Z298&lt;6,X298&gt;0,X298&lt;20)),"Simples",IF(OR(AND(OR(Z298=1,Z298=0),X298&gt;50),AND(Z298&gt;1,Z298&lt;6,X298&gt;19,X298&lt;51),AND(Z298&gt;5,X298&gt;0,X298&lt;20)),"Médio",IF(OR(AND(Z298&gt;1,Z298&lt;6,X298&gt;50),AND(Z298&gt;5,X298&gt;19,X298&lt;51),AND(Z298&gt;5,X298&gt;50)),"Complexo",""))), IF(W298="AIE",IF(OR(AND(OR(Z298=1, Z298=0),X298&gt;0,X298&lt;20),AND(OR(Z298=1, Z298=0),X298&gt;19,X298&lt;51),AND(Z298&gt;1,Z298&lt;6,X298&gt;0,X298&lt;20)),"Simples",IF(OR(AND(OR(Z298=1, Z298=0),X298&gt;50),AND(Z298&gt;1,Z298&lt;6,X298&gt;19,X298&lt;51),AND(Z298&gt;5,X298&gt;0,X298&lt;20)),"Médio",IF(OR(AND(Z298&gt;1,Z298&lt;6,X298&gt;50),AND(Z298&gt;5,X298&gt;19,X298&lt;51),AND(Z298&gt;5,X298&gt;50)),"Complexo",""))),""))</f>
        <v/>
      </c>
      <c r="AD298" s="77" t="str">
        <f aca="false">IF(AB298="",AC298,IF(AC298="",AB298,""))</f>
        <v/>
      </c>
      <c r="AE298" s="78" t="n">
        <f aca="false">IF(AND(OR(W298="EE",W298="CE"),AD298="Simples"),3, IF(AND(OR(W298="EE",W298="CE"),AD298="Médio"),4, IF(AND(OR(W298="EE",W298="CE"),AD298="Complexo"),6, IF(AND(W298="SE",AD298="Simples"),4, IF(AND(W298="SE",AD298="Médio"),5, IF(AND(W298="SE",AD298="Complexo"),7,0))))))</f>
        <v>0</v>
      </c>
      <c r="AF298" s="78" t="n">
        <f aca="false">IF(AND(W298="ALI",AC298="Simples"),7, IF(AND(W298="ALI",AC298="Médio"),10, IF(AND(W298="ALI",AC298="Complexo"),15, IF(AND(W298="AIE",AC298="Simples"),5, IF(AND(W298="AIE",AC298="Médio"),7, IF(AND(W298="AIE",AC298="Complexo"),10,0))))))</f>
        <v>0</v>
      </c>
      <c r="AG298" s="81" t="n">
        <f aca="false">IF(T298="OK",Q298,( IF(U298&lt;&gt;"Manutenção em interface",IF(U298&lt;&gt;"Desenv., Manutenção e Publicação de Páginas Estáticas",(AE298+AF298)*V298,V298),V298)))</f>
        <v>0</v>
      </c>
      <c r="AH298" s="70"/>
      <c r="AJ298" s="70"/>
      <c r="AL298" s="70"/>
      <c r="AM298" s="70" t="str">
        <f aca="false">IF(AG298=0,"",IF(AG298=Q298,"OK","Divergente"))</f>
        <v/>
      </c>
    </row>
    <row r="299" s="79" customFormat="true" ht="14" hidden="false" customHeight="false" outlineLevel="0" collapsed="false">
      <c r="A299" s="67"/>
      <c r="B299" s="68"/>
      <c r="C299" s="69" t="n">
        <f aca="false">IF(B299&lt;&gt;"",VLOOKUP(B299,'Tipo Projeto'!$A$3:$B$35,2,0),0)</f>
        <v>0</v>
      </c>
      <c r="D299" s="70"/>
      <c r="E299" s="70"/>
      <c r="F299" s="71"/>
      <c r="G299" s="70"/>
      <c r="H299" s="72"/>
      <c r="I299" s="73"/>
      <c r="J299" s="74"/>
      <c r="K299" s="75"/>
      <c r="L299" s="76" t="str">
        <f aca="false">IF(G299="EE",IF(OR(AND(OR(J299=1,J299=0),H299&gt;0,H299&lt;5),AND(OR(J299=1,J299=0),H299&gt;4,H299&lt;16),AND(J299=2,H299&gt;0,H299&lt;5)),"Simples",IF(OR(AND(OR(J299=1,J299=0),H299&gt;15),AND(J299=2,H299&gt;4,H299&lt;16),AND(J299&gt;2,H299&gt;0,H299&lt;5)),"Médio",IF(OR(AND(J299=2,H299&gt;15),AND(J299&gt;2,H299&gt;4,H299&lt;16),AND(J299&gt;2,H299&gt;15)),"Complexo",""))), IF(OR(G299="CE",G299="SE"),IF(OR(AND(OR(J299=1,J299=0),H299&gt;0,H299&lt;6),AND(OR(J299=1,J299=0),H299&gt;5,H299&lt;20),AND(J299&gt;1,J299&lt;4,H299&gt;0,H299&lt;6)),"Simples",IF(OR(AND(OR(J299=1,J299=0),H299&gt;19),AND(J299&gt;1,J299&lt;4,H299&gt;5,H299&lt;20),AND(J299&gt;3,H299&gt;0,H299&lt;6)),"Médio",IF(OR(AND(J299&gt;1,J299&lt;4,H299&gt;19),AND(J299&gt;3,H299&gt;5,H299&lt;20),AND(J299&gt;3,H299&gt;19)),"Complexo",""))),""))</f>
        <v/>
      </c>
      <c r="M299" s="71" t="str">
        <f aca="false">IF(G299="ALI",IF(OR(AND(OR(J299=1,J299=0),H299&gt;0,H299&lt;20),AND(OR(J299=1,J299=0),H299&gt;19,H299&lt;51),AND(J299&gt;1,J299&lt;6,H299&gt;0,H299&lt;20)),"Simples",IF(OR(AND(OR(J299=1,J299=0),H299&gt;50),AND(J299&gt;1,J299&lt;6,H299&gt;19,H299&lt;51),AND(J299&gt;5,H299&gt;0,H299&lt;20)),"Médio",IF(OR(AND(J299&gt;1,J299&lt;6,H299&gt;50),AND(J299&gt;5,H299&gt;19,H299&lt;51),AND(J299&gt;5,H299&gt;50)),"Complexo",""))), IF(G299="AIE",IF(OR(AND(OR(J299=1, J299=0),H299&gt;0,H299&lt;20),AND(OR(J299=1, J299=0),H299&gt;19,H299&lt;51),AND(J299&gt;1,J299&lt;6,H299&gt;0,H299&lt;20)),"Simples",IF(OR(AND(OR(J299=1, J299=0),H299&gt;50),AND(J299&gt;1,J299&lt;6,H299&gt;19,H299&lt;51),AND(J299&gt;5,H299&gt;0,H299&lt;20)),"Médio",IF(OR(AND(J299&gt;1,J299&lt;6,H299&gt;50),AND(J299&gt;5,H299&gt;19,H299&lt;51),AND(J299&gt;5,H299&gt;50)),"Complexo",""))),""))</f>
        <v/>
      </c>
      <c r="N299" s="77" t="str">
        <f aca="false">IF(L299="",M299,IF(M299="",L299,""))</f>
        <v/>
      </c>
      <c r="O299" s="78" t="n">
        <f aca="false">IF(AND(OR(G299="EE",G299="CE"),N299="Simples"),3, IF(AND(OR(G299="EE",G299="CE"),N299="Médio"),4, IF(AND(OR(G299="EE",G299="CE"),N299="Complexo"),6, IF(AND(G299="SE",N299="Simples"),4, IF(AND(G299="SE",N299="Médio"),5, IF(AND(G299="SE",N299="Complexo"),7,0))))))</f>
        <v>0</v>
      </c>
      <c r="P299" s="78" t="n">
        <f aca="false">IF(AND(G299="ALI",M299="Simples"),7, IF(AND(G299="ALI",M299="Médio"),10, IF(AND(G299="ALI",M299="Complexo"),15, IF(AND(G299="AIE",M299="Simples"),5, IF(AND(G299="AIE",M299="Médio"),7, IF(AND(G299="AIE",M299="Complexo"),10,0))))))</f>
        <v>0</v>
      </c>
      <c r="Q299" s="77" t="n">
        <f aca="false">IF(B299&lt;&gt;"Manutenção em interface",IF(B299&lt;&gt;"Desenv., Manutenção e Publicação de Páginas Estáticas",(O299+P299)*C299,C299),C299)</f>
        <v>0</v>
      </c>
      <c r="R299" s="70"/>
      <c r="T299" s="80"/>
      <c r="U299" s="68"/>
      <c r="V299" s="69" t="n">
        <f aca="false">IF(U299&lt;&gt;"",VLOOKUP(U299,'Tipo Projeto'!$A$3:$B$35,2,0),0)</f>
        <v>0</v>
      </c>
      <c r="W299" s="70"/>
      <c r="X299" s="72"/>
      <c r="Y299" s="73"/>
      <c r="Z299" s="74"/>
      <c r="AA299" s="75"/>
      <c r="AB299" s="76" t="str">
        <f aca="false">IF(W299="EE",IF(OR(AND(OR(Z299=1,Z299=0),X299&gt;0,X299&lt;5),AND(OR(Z299=1,Z299=0),X299&gt;4,X299&lt;16),AND(Z299=2,X299&gt;0,X299&lt;5)),"Simples",IF(OR(AND(OR(Z299=1,Z299=0),X299&gt;15),AND(Z299=2,X299&gt;4,X299&lt;16),AND(Z299&gt;2,X299&gt;0,X299&lt;5)),"Médio",IF(OR(AND(Z299=2,X299&gt;15),AND(Z299&gt;2,X299&gt;4,X299&lt;16),AND(Z299&gt;2,X299&gt;15)),"Complexo",""))), IF(OR(W299="CE",W299="SE"),IF(OR(AND(OR(Z299=1,Z299=0),X299&gt;0,X299&lt;6),AND(OR(Z299=1,Z299=0),X299&gt;5,X299&lt;20),AND(Z299&gt;1,Z299&lt;4,X299&gt;0,X299&lt;6)),"Simples",IF(OR(AND(OR(Z299=1,Z299=0),X299&gt;19),AND(Z299&gt;1,Z299&lt;4,X299&gt;5,X299&lt;20),AND(Z299&gt;3,X299&gt;0,X299&lt;6)),"Médio",IF(OR(AND(Z299&gt;1,Z299&lt;4,X299&gt;19),AND(Z299&gt;3,X299&gt;5,X299&lt;20),AND(Z299&gt;3,X299&gt;19)),"Complexo",""))),""))</f>
        <v/>
      </c>
      <c r="AC299" s="71" t="str">
        <f aca="false">IF(W299="ALI",IF(OR(AND(OR(Z299=1,Z299=0),X299&gt;0,X299&lt;20),AND(OR(Z299=1,Z299=0),X299&gt;19,X299&lt;51),AND(Z299&gt;1,Z299&lt;6,X299&gt;0,X299&lt;20)),"Simples",IF(OR(AND(OR(Z299=1,Z299=0),X299&gt;50),AND(Z299&gt;1,Z299&lt;6,X299&gt;19,X299&lt;51),AND(Z299&gt;5,X299&gt;0,X299&lt;20)),"Médio",IF(OR(AND(Z299&gt;1,Z299&lt;6,X299&gt;50),AND(Z299&gt;5,X299&gt;19,X299&lt;51),AND(Z299&gt;5,X299&gt;50)),"Complexo",""))), IF(W299="AIE",IF(OR(AND(OR(Z299=1, Z299=0),X299&gt;0,X299&lt;20),AND(OR(Z299=1, Z299=0),X299&gt;19,X299&lt;51),AND(Z299&gt;1,Z299&lt;6,X299&gt;0,X299&lt;20)),"Simples",IF(OR(AND(OR(Z299=1, Z299=0),X299&gt;50),AND(Z299&gt;1,Z299&lt;6,X299&gt;19,X299&lt;51),AND(Z299&gt;5,X299&gt;0,X299&lt;20)),"Médio",IF(OR(AND(Z299&gt;1,Z299&lt;6,X299&gt;50),AND(Z299&gt;5,X299&gt;19,X299&lt;51),AND(Z299&gt;5,X299&gt;50)),"Complexo",""))),""))</f>
        <v/>
      </c>
      <c r="AD299" s="77" t="str">
        <f aca="false">IF(AB299="",AC299,IF(AC299="",AB299,""))</f>
        <v/>
      </c>
      <c r="AE299" s="78" t="n">
        <f aca="false">IF(AND(OR(W299="EE",W299="CE"),AD299="Simples"),3, IF(AND(OR(W299="EE",W299="CE"),AD299="Médio"),4, IF(AND(OR(W299="EE",W299="CE"),AD299="Complexo"),6, IF(AND(W299="SE",AD299="Simples"),4, IF(AND(W299="SE",AD299="Médio"),5, IF(AND(W299="SE",AD299="Complexo"),7,0))))))</f>
        <v>0</v>
      </c>
      <c r="AF299" s="78" t="n">
        <f aca="false">IF(AND(W299="ALI",AC299="Simples"),7, IF(AND(W299="ALI",AC299="Médio"),10, IF(AND(W299="ALI",AC299="Complexo"),15, IF(AND(W299="AIE",AC299="Simples"),5, IF(AND(W299="AIE",AC299="Médio"),7, IF(AND(W299="AIE",AC299="Complexo"),10,0))))))</f>
        <v>0</v>
      </c>
      <c r="AG299" s="81" t="n">
        <f aca="false">IF(T299="OK",Q299,( IF(U299&lt;&gt;"Manutenção em interface",IF(U299&lt;&gt;"Desenv., Manutenção e Publicação de Páginas Estáticas",(AE299+AF299)*V299,V299),V299)))</f>
        <v>0</v>
      </c>
      <c r="AH299" s="70"/>
      <c r="AJ299" s="70"/>
      <c r="AL299" s="70"/>
      <c r="AM299" s="70" t="str">
        <f aca="false">IF(AG299=0,"",IF(AG299=Q299,"OK","Divergente"))</f>
        <v/>
      </c>
    </row>
    <row r="300" s="79" customFormat="true" ht="14" hidden="false" customHeight="false" outlineLevel="0" collapsed="false">
      <c r="A300" s="67"/>
      <c r="B300" s="68"/>
      <c r="C300" s="69" t="n">
        <f aca="false">IF(B300&lt;&gt;"",VLOOKUP(B300,'Tipo Projeto'!$A$3:$B$35,2,0),0)</f>
        <v>0</v>
      </c>
      <c r="D300" s="70"/>
      <c r="E300" s="70"/>
      <c r="F300" s="71"/>
      <c r="G300" s="70"/>
      <c r="H300" s="72"/>
      <c r="I300" s="73"/>
      <c r="J300" s="74"/>
      <c r="K300" s="75"/>
      <c r="L300" s="76" t="str">
        <f aca="false">IF(G300="EE",IF(OR(AND(OR(J300=1,J300=0),H300&gt;0,H300&lt;5),AND(OR(J300=1,J300=0),H300&gt;4,H300&lt;16),AND(J300=2,H300&gt;0,H300&lt;5)),"Simples",IF(OR(AND(OR(J300=1,J300=0),H300&gt;15),AND(J300=2,H300&gt;4,H300&lt;16),AND(J300&gt;2,H300&gt;0,H300&lt;5)),"Médio",IF(OR(AND(J300=2,H300&gt;15),AND(J300&gt;2,H300&gt;4,H300&lt;16),AND(J300&gt;2,H300&gt;15)),"Complexo",""))), IF(OR(G300="CE",G300="SE"),IF(OR(AND(OR(J300=1,J300=0),H300&gt;0,H300&lt;6),AND(OR(J300=1,J300=0),H300&gt;5,H300&lt;20),AND(J300&gt;1,J300&lt;4,H300&gt;0,H300&lt;6)),"Simples",IF(OR(AND(OR(J300=1,J300=0),H300&gt;19),AND(J300&gt;1,J300&lt;4,H300&gt;5,H300&lt;20),AND(J300&gt;3,H300&gt;0,H300&lt;6)),"Médio",IF(OR(AND(J300&gt;1,J300&lt;4,H300&gt;19),AND(J300&gt;3,H300&gt;5,H300&lt;20),AND(J300&gt;3,H300&gt;19)),"Complexo",""))),""))</f>
        <v/>
      </c>
      <c r="M300" s="71" t="str">
        <f aca="false">IF(G300="ALI",IF(OR(AND(OR(J300=1,J300=0),H300&gt;0,H300&lt;20),AND(OR(J300=1,J300=0),H300&gt;19,H300&lt;51),AND(J300&gt;1,J300&lt;6,H300&gt;0,H300&lt;20)),"Simples",IF(OR(AND(OR(J300=1,J300=0),H300&gt;50),AND(J300&gt;1,J300&lt;6,H300&gt;19,H300&lt;51),AND(J300&gt;5,H300&gt;0,H300&lt;20)),"Médio",IF(OR(AND(J300&gt;1,J300&lt;6,H300&gt;50),AND(J300&gt;5,H300&gt;19,H300&lt;51),AND(J300&gt;5,H300&gt;50)),"Complexo",""))), IF(G300="AIE",IF(OR(AND(OR(J300=1, J300=0),H300&gt;0,H300&lt;20),AND(OR(J300=1, J300=0),H300&gt;19,H300&lt;51),AND(J300&gt;1,J300&lt;6,H300&gt;0,H300&lt;20)),"Simples",IF(OR(AND(OR(J300=1, J300=0),H300&gt;50),AND(J300&gt;1,J300&lt;6,H300&gt;19,H300&lt;51),AND(J300&gt;5,H300&gt;0,H300&lt;20)),"Médio",IF(OR(AND(J300&gt;1,J300&lt;6,H300&gt;50),AND(J300&gt;5,H300&gt;19,H300&lt;51),AND(J300&gt;5,H300&gt;50)),"Complexo",""))),""))</f>
        <v/>
      </c>
      <c r="N300" s="77" t="str">
        <f aca="false">IF(L300="",M300,IF(M300="",L300,""))</f>
        <v/>
      </c>
      <c r="O300" s="78" t="n">
        <f aca="false">IF(AND(OR(G300="EE",G300="CE"),N300="Simples"),3, IF(AND(OR(G300="EE",G300="CE"),N300="Médio"),4, IF(AND(OR(G300="EE",G300="CE"),N300="Complexo"),6, IF(AND(G300="SE",N300="Simples"),4, IF(AND(G300="SE",N300="Médio"),5, IF(AND(G300="SE",N300="Complexo"),7,0))))))</f>
        <v>0</v>
      </c>
      <c r="P300" s="78" t="n">
        <f aca="false">IF(AND(G300="ALI",M300="Simples"),7, IF(AND(G300="ALI",M300="Médio"),10, IF(AND(G300="ALI",M300="Complexo"),15, IF(AND(G300="AIE",M300="Simples"),5, IF(AND(G300="AIE",M300="Médio"),7, IF(AND(G300="AIE",M300="Complexo"),10,0))))))</f>
        <v>0</v>
      </c>
      <c r="Q300" s="77" t="n">
        <f aca="false">IF(B300&lt;&gt;"Manutenção em interface",IF(B300&lt;&gt;"Desenv., Manutenção e Publicação de Páginas Estáticas",(O300+P300)*C300,C300),C300)</f>
        <v>0</v>
      </c>
      <c r="R300" s="70"/>
      <c r="T300" s="80"/>
      <c r="U300" s="68"/>
      <c r="V300" s="69" t="n">
        <f aca="false">IF(U300&lt;&gt;"",VLOOKUP(U300,'Tipo Projeto'!$A$3:$B$35,2,0),0)</f>
        <v>0</v>
      </c>
      <c r="W300" s="70"/>
      <c r="X300" s="72"/>
      <c r="Y300" s="73"/>
      <c r="Z300" s="74"/>
      <c r="AA300" s="75"/>
      <c r="AB300" s="76" t="str">
        <f aca="false">IF(W300="EE",IF(OR(AND(OR(Z300=1,Z300=0),X300&gt;0,X300&lt;5),AND(OR(Z300=1,Z300=0),X300&gt;4,X300&lt;16),AND(Z300=2,X300&gt;0,X300&lt;5)),"Simples",IF(OR(AND(OR(Z300=1,Z300=0),X300&gt;15),AND(Z300=2,X300&gt;4,X300&lt;16),AND(Z300&gt;2,X300&gt;0,X300&lt;5)),"Médio",IF(OR(AND(Z300=2,X300&gt;15),AND(Z300&gt;2,X300&gt;4,X300&lt;16),AND(Z300&gt;2,X300&gt;15)),"Complexo",""))), IF(OR(W300="CE",W300="SE"),IF(OR(AND(OR(Z300=1,Z300=0),X300&gt;0,X300&lt;6),AND(OR(Z300=1,Z300=0),X300&gt;5,X300&lt;20),AND(Z300&gt;1,Z300&lt;4,X300&gt;0,X300&lt;6)),"Simples",IF(OR(AND(OR(Z300=1,Z300=0),X300&gt;19),AND(Z300&gt;1,Z300&lt;4,X300&gt;5,X300&lt;20),AND(Z300&gt;3,X300&gt;0,X300&lt;6)),"Médio",IF(OR(AND(Z300&gt;1,Z300&lt;4,X300&gt;19),AND(Z300&gt;3,X300&gt;5,X300&lt;20),AND(Z300&gt;3,X300&gt;19)),"Complexo",""))),""))</f>
        <v/>
      </c>
      <c r="AC300" s="71" t="str">
        <f aca="false">IF(W300="ALI",IF(OR(AND(OR(Z300=1,Z300=0),X300&gt;0,X300&lt;20),AND(OR(Z300=1,Z300=0),X300&gt;19,X300&lt;51),AND(Z300&gt;1,Z300&lt;6,X300&gt;0,X300&lt;20)),"Simples",IF(OR(AND(OR(Z300=1,Z300=0),X300&gt;50),AND(Z300&gt;1,Z300&lt;6,X300&gt;19,X300&lt;51),AND(Z300&gt;5,X300&gt;0,X300&lt;20)),"Médio",IF(OR(AND(Z300&gt;1,Z300&lt;6,X300&gt;50),AND(Z300&gt;5,X300&gt;19,X300&lt;51),AND(Z300&gt;5,X300&gt;50)),"Complexo",""))), IF(W300="AIE",IF(OR(AND(OR(Z300=1, Z300=0),X300&gt;0,X300&lt;20),AND(OR(Z300=1, Z300=0),X300&gt;19,X300&lt;51),AND(Z300&gt;1,Z300&lt;6,X300&gt;0,X300&lt;20)),"Simples",IF(OR(AND(OR(Z300=1, Z300=0),X300&gt;50),AND(Z300&gt;1,Z300&lt;6,X300&gt;19,X300&lt;51),AND(Z300&gt;5,X300&gt;0,X300&lt;20)),"Médio",IF(OR(AND(Z300&gt;1,Z300&lt;6,X300&gt;50),AND(Z300&gt;5,X300&gt;19,X300&lt;51),AND(Z300&gt;5,X300&gt;50)),"Complexo",""))),""))</f>
        <v/>
      </c>
      <c r="AD300" s="77" t="str">
        <f aca="false">IF(AB300="",AC300,IF(AC300="",AB300,""))</f>
        <v/>
      </c>
      <c r="AE300" s="78" t="n">
        <f aca="false">IF(AND(OR(W300="EE",W300="CE"),AD300="Simples"),3, IF(AND(OR(W300="EE",W300="CE"),AD300="Médio"),4, IF(AND(OR(W300="EE",W300="CE"),AD300="Complexo"),6, IF(AND(W300="SE",AD300="Simples"),4, IF(AND(W300="SE",AD300="Médio"),5, IF(AND(W300="SE",AD300="Complexo"),7,0))))))</f>
        <v>0</v>
      </c>
      <c r="AF300" s="78" t="n">
        <f aca="false">IF(AND(W300="ALI",AC300="Simples"),7, IF(AND(W300="ALI",AC300="Médio"),10, IF(AND(W300="ALI",AC300="Complexo"),15, IF(AND(W300="AIE",AC300="Simples"),5, IF(AND(W300="AIE",AC300="Médio"),7, IF(AND(W300="AIE",AC300="Complexo"),10,0))))))</f>
        <v>0</v>
      </c>
      <c r="AG300" s="81" t="n">
        <f aca="false">IF(T300="OK",Q300,( IF(U300&lt;&gt;"Manutenção em interface",IF(U300&lt;&gt;"Desenv., Manutenção e Publicação de Páginas Estáticas",(AE300+AF300)*V300,V300),V300)))</f>
        <v>0</v>
      </c>
      <c r="AH300" s="70"/>
      <c r="AJ300" s="70"/>
      <c r="AL300" s="70"/>
      <c r="AM300" s="70" t="str">
        <f aca="false">IF(AG300=0,"",IF(AG300=Q300,"OK","Divergente"))</f>
        <v/>
      </c>
    </row>
    <row r="301" s="79" customFormat="true" ht="14" hidden="false" customHeight="false" outlineLevel="0" collapsed="false">
      <c r="A301" s="67"/>
      <c r="B301" s="68"/>
      <c r="C301" s="69" t="n">
        <f aca="false">IF(B301&lt;&gt;"",VLOOKUP(B301,'Tipo Projeto'!$A$3:$B$35,2,0),0)</f>
        <v>0</v>
      </c>
      <c r="D301" s="70"/>
      <c r="E301" s="70"/>
      <c r="F301" s="71"/>
      <c r="G301" s="70"/>
      <c r="H301" s="72"/>
      <c r="I301" s="73"/>
      <c r="J301" s="74"/>
      <c r="K301" s="75"/>
      <c r="L301" s="76" t="str">
        <f aca="false">IF(G301="EE",IF(OR(AND(OR(J301=1,J301=0),H301&gt;0,H301&lt;5),AND(OR(J301=1,J301=0),H301&gt;4,H301&lt;16),AND(J301=2,H301&gt;0,H301&lt;5)),"Simples",IF(OR(AND(OR(J301=1,J301=0),H301&gt;15),AND(J301=2,H301&gt;4,H301&lt;16),AND(J301&gt;2,H301&gt;0,H301&lt;5)),"Médio",IF(OR(AND(J301=2,H301&gt;15),AND(J301&gt;2,H301&gt;4,H301&lt;16),AND(J301&gt;2,H301&gt;15)),"Complexo",""))), IF(OR(G301="CE",G301="SE"),IF(OR(AND(OR(J301=1,J301=0),H301&gt;0,H301&lt;6),AND(OR(J301=1,J301=0),H301&gt;5,H301&lt;20),AND(J301&gt;1,J301&lt;4,H301&gt;0,H301&lt;6)),"Simples",IF(OR(AND(OR(J301=1,J301=0),H301&gt;19),AND(J301&gt;1,J301&lt;4,H301&gt;5,H301&lt;20),AND(J301&gt;3,H301&gt;0,H301&lt;6)),"Médio",IF(OR(AND(J301&gt;1,J301&lt;4,H301&gt;19),AND(J301&gt;3,H301&gt;5,H301&lt;20),AND(J301&gt;3,H301&gt;19)),"Complexo",""))),""))</f>
        <v/>
      </c>
      <c r="M301" s="71" t="str">
        <f aca="false">IF(G301="ALI",IF(OR(AND(OR(J301=1,J301=0),H301&gt;0,H301&lt;20),AND(OR(J301=1,J301=0),H301&gt;19,H301&lt;51),AND(J301&gt;1,J301&lt;6,H301&gt;0,H301&lt;20)),"Simples",IF(OR(AND(OR(J301=1,J301=0),H301&gt;50),AND(J301&gt;1,J301&lt;6,H301&gt;19,H301&lt;51),AND(J301&gt;5,H301&gt;0,H301&lt;20)),"Médio",IF(OR(AND(J301&gt;1,J301&lt;6,H301&gt;50),AND(J301&gt;5,H301&gt;19,H301&lt;51),AND(J301&gt;5,H301&gt;50)),"Complexo",""))), IF(G301="AIE",IF(OR(AND(OR(J301=1, J301=0),H301&gt;0,H301&lt;20),AND(OR(J301=1, J301=0),H301&gt;19,H301&lt;51),AND(J301&gt;1,J301&lt;6,H301&gt;0,H301&lt;20)),"Simples",IF(OR(AND(OR(J301=1, J301=0),H301&gt;50),AND(J301&gt;1,J301&lt;6,H301&gt;19,H301&lt;51),AND(J301&gt;5,H301&gt;0,H301&lt;20)),"Médio",IF(OR(AND(J301&gt;1,J301&lt;6,H301&gt;50),AND(J301&gt;5,H301&gt;19,H301&lt;51),AND(J301&gt;5,H301&gt;50)),"Complexo",""))),""))</f>
        <v/>
      </c>
      <c r="N301" s="77" t="str">
        <f aca="false">IF(L301="",M301,IF(M301="",L301,""))</f>
        <v/>
      </c>
      <c r="O301" s="78" t="n">
        <f aca="false">IF(AND(OR(G301="EE",G301="CE"),N301="Simples"),3, IF(AND(OR(G301="EE",G301="CE"),N301="Médio"),4, IF(AND(OR(G301="EE",G301="CE"),N301="Complexo"),6, IF(AND(G301="SE",N301="Simples"),4, IF(AND(G301="SE",N301="Médio"),5, IF(AND(G301="SE",N301="Complexo"),7,0))))))</f>
        <v>0</v>
      </c>
      <c r="P301" s="78" t="n">
        <f aca="false">IF(AND(G301="ALI",M301="Simples"),7, IF(AND(G301="ALI",M301="Médio"),10, IF(AND(G301="ALI",M301="Complexo"),15, IF(AND(G301="AIE",M301="Simples"),5, IF(AND(G301="AIE",M301="Médio"),7, IF(AND(G301="AIE",M301="Complexo"),10,0))))))</f>
        <v>0</v>
      </c>
      <c r="Q301" s="77" t="n">
        <f aca="false">IF(B301&lt;&gt;"Manutenção em interface",IF(B301&lt;&gt;"Desenv., Manutenção e Publicação de Páginas Estáticas",(O301+P301)*C301,C301),C301)</f>
        <v>0</v>
      </c>
      <c r="R301" s="70"/>
      <c r="T301" s="80"/>
      <c r="U301" s="68"/>
      <c r="V301" s="69" t="n">
        <f aca="false">IF(U301&lt;&gt;"",VLOOKUP(U301,'Tipo Projeto'!$A$3:$B$35,2,0),0)</f>
        <v>0</v>
      </c>
      <c r="W301" s="70"/>
      <c r="X301" s="72"/>
      <c r="Y301" s="73"/>
      <c r="Z301" s="74"/>
      <c r="AA301" s="75"/>
      <c r="AB301" s="76" t="str">
        <f aca="false">IF(W301="EE",IF(OR(AND(OR(Z301=1,Z301=0),X301&gt;0,X301&lt;5),AND(OR(Z301=1,Z301=0),X301&gt;4,X301&lt;16),AND(Z301=2,X301&gt;0,X301&lt;5)),"Simples",IF(OR(AND(OR(Z301=1,Z301=0),X301&gt;15),AND(Z301=2,X301&gt;4,X301&lt;16),AND(Z301&gt;2,X301&gt;0,X301&lt;5)),"Médio",IF(OR(AND(Z301=2,X301&gt;15),AND(Z301&gt;2,X301&gt;4,X301&lt;16),AND(Z301&gt;2,X301&gt;15)),"Complexo",""))), IF(OR(W301="CE",W301="SE"),IF(OR(AND(OR(Z301=1,Z301=0),X301&gt;0,X301&lt;6),AND(OR(Z301=1,Z301=0),X301&gt;5,X301&lt;20),AND(Z301&gt;1,Z301&lt;4,X301&gt;0,X301&lt;6)),"Simples",IF(OR(AND(OR(Z301=1,Z301=0),X301&gt;19),AND(Z301&gt;1,Z301&lt;4,X301&gt;5,X301&lt;20),AND(Z301&gt;3,X301&gt;0,X301&lt;6)),"Médio",IF(OR(AND(Z301&gt;1,Z301&lt;4,X301&gt;19),AND(Z301&gt;3,X301&gt;5,X301&lt;20),AND(Z301&gt;3,X301&gt;19)),"Complexo",""))),""))</f>
        <v/>
      </c>
      <c r="AC301" s="71" t="str">
        <f aca="false">IF(W301="ALI",IF(OR(AND(OR(Z301=1,Z301=0),X301&gt;0,X301&lt;20),AND(OR(Z301=1,Z301=0),X301&gt;19,X301&lt;51),AND(Z301&gt;1,Z301&lt;6,X301&gt;0,X301&lt;20)),"Simples",IF(OR(AND(OR(Z301=1,Z301=0),X301&gt;50),AND(Z301&gt;1,Z301&lt;6,X301&gt;19,X301&lt;51),AND(Z301&gt;5,X301&gt;0,X301&lt;20)),"Médio",IF(OR(AND(Z301&gt;1,Z301&lt;6,X301&gt;50),AND(Z301&gt;5,X301&gt;19,X301&lt;51),AND(Z301&gt;5,X301&gt;50)),"Complexo",""))), IF(W301="AIE",IF(OR(AND(OR(Z301=1, Z301=0),X301&gt;0,X301&lt;20),AND(OR(Z301=1, Z301=0),X301&gt;19,X301&lt;51),AND(Z301&gt;1,Z301&lt;6,X301&gt;0,X301&lt;20)),"Simples",IF(OR(AND(OR(Z301=1, Z301=0),X301&gt;50),AND(Z301&gt;1,Z301&lt;6,X301&gt;19,X301&lt;51),AND(Z301&gt;5,X301&gt;0,X301&lt;20)),"Médio",IF(OR(AND(Z301&gt;1,Z301&lt;6,X301&gt;50),AND(Z301&gt;5,X301&gt;19,X301&lt;51),AND(Z301&gt;5,X301&gt;50)),"Complexo",""))),""))</f>
        <v/>
      </c>
      <c r="AD301" s="77" t="str">
        <f aca="false">IF(AB301="",AC301,IF(AC301="",AB301,""))</f>
        <v/>
      </c>
      <c r="AE301" s="78" t="n">
        <f aca="false">IF(AND(OR(W301="EE",W301="CE"),AD301="Simples"),3, IF(AND(OR(W301="EE",W301="CE"),AD301="Médio"),4, IF(AND(OR(W301="EE",W301="CE"),AD301="Complexo"),6, IF(AND(W301="SE",AD301="Simples"),4, IF(AND(W301="SE",AD301="Médio"),5, IF(AND(W301="SE",AD301="Complexo"),7,0))))))</f>
        <v>0</v>
      </c>
      <c r="AF301" s="78" t="n">
        <f aca="false">IF(AND(W301="ALI",AC301="Simples"),7, IF(AND(W301="ALI",AC301="Médio"),10, IF(AND(W301="ALI",AC301="Complexo"),15, IF(AND(W301="AIE",AC301="Simples"),5, IF(AND(W301="AIE",AC301="Médio"),7, IF(AND(W301="AIE",AC301="Complexo"),10,0))))))</f>
        <v>0</v>
      </c>
      <c r="AG301" s="81" t="n">
        <f aca="false">IF(T301="OK",Q301,( IF(U301&lt;&gt;"Manutenção em interface",IF(U301&lt;&gt;"Desenv., Manutenção e Publicação de Páginas Estáticas",(AE301+AF301)*V301,V301),V301)))</f>
        <v>0</v>
      </c>
      <c r="AH301" s="70"/>
      <c r="AJ301" s="70"/>
      <c r="AL301" s="70"/>
      <c r="AM301" s="70" t="str">
        <f aca="false">IF(AG301=0,"",IF(AG301=Q301,"OK","Divergente"))</f>
        <v/>
      </c>
    </row>
    <row r="302" s="79" customFormat="true" ht="14" hidden="false" customHeight="false" outlineLevel="0" collapsed="false">
      <c r="A302" s="67"/>
      <c r="B302" s="68"/>
      <c r="C302" s="69" t="n">
        <f aca="false">IF(B302&lt;&gt;"",VLOOKUP(B302,'Tipo Projeto'!$A$3:$B$35,2,0),0)</f>
        <v>0</v>
      </c>
      <c r="D302" s="70"/>
      <c r="E302" s="70"/>
      <c r="F302" s="71"/>
      <c r="G302" s="70"/>
      <c r="H302" s="72"/>
      <c r="I302" s="73"/>
      <c r="J302" s="74"/>
      <c r="K302" s="75"/>
      <c r="L302" s="76" t="str">
        <f aca="false">IF(G302="EE",IF(OR(AND(OR(J302=1,J302=0),H302&gt;0,H302&lt;5),AND(OR(J302=1,J302=0),H302&gt;4,H302&lt;16),AND(J302=2,H302&gt;0,H302&lt;5)),"Simples",IF(OR(AND(OR(J302=1,J302=0),H302&gt;15),AND(J302=2,H302&gt;4,H302&lt;16),AND(J302&gt;2,H302&gt;0,H302&lt;5)),"Médio",IF(OR(AND(J302=2,H302&gt;15),AND(J302&gt;2,H302&gt;4,H302&lt;16),AND(J302&gt;2,H302&gt;15)),"Complexo",""))), IF(OR(G302="CE",G302="SE"),IF(OR(AND(OR(J302=1,J302=0),H302&gt;0,H302&lt;6),AND(OR(J302=1,J302=0),H302&gt;5,H302&lt;20),AND(J302&gt;1,J302&lt;4,H302&gt;0,H302&lt;6)),"Simples",IF(OR(AND(OR(J302=1,J302=0),H302&gt;19),AND(J302&gt;1,J302&lt;4,H302&gt;5,H302&lt;20),AND(J302&gt;3,H302&gt;0,H302&lt;6)),"Médio",IF(OR(AND(J302&gt;1,J302&lt;4,H302&gt;19),AND(J302&gt;3,H302&gt;5,H302&lt;20),AND(J302&gt;3,H302&gt;19)),"Complexo",""))),""))</f>
        <v/>
      </c>
      <c r="M302" s="71" t="str">
        <f aca="false">IF(G302="ALI",IF(OR(AND(OR(J302=1,J302=0),H302&gt;0,H302&lt;20),AND(OR(J302=1,J302=0),H302&gt;19,H302&lt;51),AND(J302&gt;1,J302&lt;6,H302&gt;0,H302&lt;20)),"Simples",IF(OR(AND(OR(J302=1,J302=0),H302&gt;50),AND(J302&gt;1,J302&lt;6,H302&gt;19,H302&lt;51),AND(J302&gt;5,H302&gt;0,H302&lt;20)),"Médio",IF(OR(AND(J302&gt;1,J302&lt;6,H302&gt;50),AND(J302&gt;5,H302&gt;19,H302&lt;51),AND(J302&gt;5,H302&gt;50)),"Complexo",""))), IF(G302="AIE",IF(OR(AND(OR(J302=1, J302=0),H302&gt;0,H302&lt;20),AND(OR(J302=1, J302=0),H302&gt;19,H302&lt;51),AND(J302&gt;1,J302&lt;6,H302&gt;0,H302&lt;20)),"Simples",IF(OR(AND(OR(J302=1, J302=0),H302&gt;50),AND(J302&gt;1,J302&lt;6,H302&gt;19,H302&lt;51),AND(J302&gt;5,H302&gt;0,H302&lt;20)),"Médio",IF(OR(AND(J302&gt;1,J302&lt;6,H302&gt;50),AND(J302&gt;5,H302&gt;19,H302&lt;51),AND(J302&gt;5,H302&gt;50)),"Complexo",""))),""))</f>
        <v/>
      </c>
      <c r="N302" s="77" t="str">
        <f aca="false">IF(L302="",M302,IF(M302="",L302,""))</f>
        <v/>
      </c>
      <c r="O302" s="78" t="n">
        <f aca="false">IF(AND(OR(G302="EE",G302="CE"),N302="Simples"),3, IF(AND(OR(G302="EE",G302="CE"),N302="Médio"),4, IF(AND(OR(G302="EE",G302="CE"),N302="Complexo"),6, IF(AND(G302="SE",N302="Simples"),4, IF(AND(G302="SE",N302="Médio"),5, IF(AND(G302="SE",N302="Complexo"),7,0))))))</f>
        <v>0</v>
      </c>
      <c r="P302" s="78" t="n">
        <f aca="false">IF(AND(G302="ALI",M302="Simples"),7, IF(AND(G302="ALI",M302="Médio"),10, IF(AND(G302="ALI",M302="Complexo"),15, IF(AND(G302="AIE",M302="Simples"),5, IF(AND(G302="AIE",M302="Médio"),7, IF(AND(G302="AIE",M302="Complexo"),10,0))))))</f>
        <v>0</v>
      </c>
      <c r="Q302" s="77" t="n">
        <f aca="false">IF(B302&lt;&gt;"Manutenção em interface",IF(B302&lt;&gt;"Desenv., Manutenção e Publicação de Páginas Estáticas",(O302+P302)*C302,C302),C302)</f>
        <v>0</v>
      </c>
      <c r="R302" s="70"/>
      <c r="T302" s="80"/>
      <c r="U302" s="68"/>
      <c r="V302" s="69" t="n">
        <f aca="false">IF(U302&lt;&gt;"",VLOOKUP(U302,'Tipo Projeto'!$A$3:$B$35,2,0),0)</f>
        <v>0</v>
      </c>
      <c r="W302" s="70"/>
      <c r="X302" s="72"/>
      <c r="Y302" s="73"/>
      <c r="Z302" s="74"/>
      <c r="AA302" s="75"/>
      <c r="AB302" s="76" t="str">
        <f aca="false">IF(W302="EE",IF(OR(AND(OR(Z302=1,Z302=0),X302&gt;0,X302&lt;5),AND(OR(Z302=1,Z302=0),X302&gt;4,X302&lt;16),AND(Z302=2,X302&gt;0,X302&lt;5)),"Simples",IF(OR(AND(OR(Z302=1,Z302=0),X302&gt;15),AND(Z302=2,X302&gt;4,X302&lt;16),AND(Z302&gt;2,X302&gt;0,X302&lt;5)),"Médio",IF(OR(AND(Z302=2,X302&gt;15),AND(Z302&gt;2,X302&gt;4,X302&lt;16),AND(Z302&gt;2,X302&gt;15)),"Complexo",""))), IF(OR(W302="CE",W302="SE"),IF(OR(AND(OR(Z302=1,Z302=0),X302&gt;0,X302&lt;6),AND(OR(Z302=1,Z302=0),X302&gt;5,X302&lt;20),AND(Z302&gt;1,Z302&lt;4,X302&gt;0,X302&lt;6)),"Simples",IF(OR(AND(OR(Z302=1,Z302=0),X302&gt;19),AND(Z302&gt;1,Z302&lt;4,X302&gt;5,X302&lt;20),AND(Z302&gt;3,X302&gt;0,X302&lt;6)),"Médio",IF(OR(AND(Z302&gt;1,Z302&lt;4,X302&gt;19),AND(Z302&gt;3,X302&gt;5,X302&lt;20),AND(Z302&gt;3,X302&gt;19)),"Complexo",""))),""))</f>
        <v/>
      </c>
      <c r="AC302" s="71" t="str">
        <f aca="false">IF(W302="ALI",IF(OR(AND(OR(Z302=1,Z302=0),X302&gt;0,X302&lt;20),AND(OR(Z302=1,Z302=0),X302&gt;19,X302&lt;51),AND(Z302&gt;1,Z302&lt;6,X302&gt;0,X302&lt;20)),"Simples",IF(OR(AND(OR(Z302=1,Z302=0),X302&gt;50),AND(Z302&gt;1,Z302&lt;6,X302&gt;19,X302&lt;51),AND(Z302&gt;5,X302&gt;0,X302&lt;20)),"Médio",IF(OR(AND(Z302&gt;1,Z302&lt;6,X302&gt;50),AND(Z302&gt;5,X302&gt;19,X302&lt;51),AND(Z302&gt;5,X302&gt;50)),"Complexo",""))), IF(W302="AIE",IF(OR(AND(OR(Z302=1, Z302=0),X302&gt;0,X302&lt;20),AND(OR(Z302=1, Z302=0),X302&gt;19,X302&lt;51),AND(Z302&gt;1,Z302&lt;6,X302&gt;0,X302&lt;20)),"Simples",IF(OR(AND(OR(Z302=1, Z302=0),X302&gt;50),AND(Z302&gt;1,Z302&lt;6,X302&gt;19,X302&lt;51),AND(Z302&gt;5,X302&gt;0,X302&lt;20)),"Médio",IF(OR(AND(Z302&gt;1,Z302&lt;6,X302&gt;50),AND(Z302&gt;5,X302&gt;19,X302&lt;51),AND(Z302&gt;5,X302&gt;50)),"Complexo",""))),""))</f>
        <v/>
      </c>
      <c r="AD302" s="77" t="str">
        <f aca="false">IF(AB302="",AC302,IF(AC302="",AB302,""))</f>
        <v/>
      </c>
      <c r="AE302" s="78" t="n">
        <f aca="false">IF(AND(OR(W302="EE",W302="CE"),AD302="Simples"),3, IF(AND(OR(W302="EE",W302="CE"),AD302="Médio"),4, IF(AND(OR(W302="EE",W302="CE"),AD302="Complexo"),6, IF(AND(W302="SE",AD302="Simples"),4, IF(AND(W302="SE",AD302="Médio"),5, IF(AND(W302="SE",AD302="Complexo"),7,0))))))</f>
        <v>0</v>
      </c>
      <c r="AF302" s="78" t="n">
        <f aca="false">IF(AND(W302="ALI",AC302="Simples"),7, IF(AND(W302="ALI",AC302="Médio"),10, IF(AND(W302="ALI",AC302="Complexo"),15, IF(AND(W302="AIE",AC302="Simples"),5, IF(AND(W302="AIE",AC302="Médio"),7, IF(AND(W302="AIE",AC302="Complexo"),10,0))))))</f>
        <v>0</v>
      </c>
      <c r="AG302" s="81" t="n">
        <f aca="false">IF(T302="OK",Q302,( IF(U302&lt;&gt;"Manutenção em interface",IF(U302&lt;&gt;"Desenv., Manutenção e Publicação de Páginas Estáticas",(AE302+AF302)*V302,V302),V302)))</f>
        <v>0</v>
      </c>
      <c r="AH302" s="70"/>
      <c r="AJ302" s="70"/>
      <c r="AL302" s="70"/>
      <c r="AM302" s="70" t="str">
        <f aca="false">IF(AG302=0,"",IF(AG302=Q302,"OK","Divergente"))</f>
        <v/>
      </c>
    </row>
    <row r="303" s="79" customFormat="true" ht="14" hidden="false" customHeight="false" outlineLevel="0" collapsed="false">
      <c r="A303" s="67"/>
      <c r="B303" s="68"/>
      <c r="C303" s="69" t="n">
        <f aca="false">IF(B303&lt;&gt;"",VLOOKUP(B303,'Tipo Projeto'!$A$3:$B$35,2,0),0)</f>
        <v>0</v>
      </c>
      <c r="D303" s="70"/>
      <c r="E303" s="70"/>
      <c r="F303" s="71"/>
      <c r="G303" s="70"/>
      <c r="H303" s="72"/>
      <c r="I303" s="73"/>
      <c r="J303" s="74"/>
      <c r="K303" s="75"/>
      <c r="L303" s="76" t="str">
        <f aca="false">IF(G303="EE",IF(OR(AND(OR(J303=1,J303=0),H303&gt;0,H303&lt;5),AND(OR(J303=1,J303=0),H303&gt;4,H303&lt;16),AND(J303=2,H303&gt;0,H303&lt;5)),"Simples",IF(OR(AND(OR(J303=1,J303=0),H303&gt;15),AND(J303=2,H303&gt;4,H303&lt;16),AND(J303&gt;2,H303&gt;0,H303&lt;5)),"Médio",IF(OR(AND(J303=2,H303&gt;15),AND(J303&gt;2,H303&gt;4,H303&lt;16),AND(J303&gt;2,H303&gt;15)),"Complexo",""))), IF(OR(G303="CE",G303="SE"),IF(OR(AND(OR(J303=1,J303=0),H303&gt;0,H303&lt;6),AND(OR(J303=1,J303=0),H303&gt;5,H303&lt;20),AND(J303&gt;1,J303&lt;4,H303&gt;0,H303&lt;6)),"Simples",IF(OR(AND(OR(J303=1,J303=0),H303&gt;19),AND(J303&gt;1,J303&lt;4,H303&gt;5,H303&lt;20),AND(J303&gt;3,H303&gt;0,H303&lt;6)),"Médio",IF(OR(AND(J303&gt;1,J303&lt;4,H303&gt;19),AND(J303&gt;3,H303&gt;5,H303&lt;20),AND(J303&gt;3,H303&gt;19)),"Complexo",""))),""))</f>
        <v/>
      </c>
      <c r="M303" s="71" t="str">
        <f aca="false">IF(G303="ALI",IF(OR(AND(OR(J303=1,J303=0),H303&gt;0,H303&lt;20),AND(OR(J303=1,J303=0),H303&gt;19,H303&lt;51),AND(J303&gt;1,J303&lt;6,H303&gt;0,H303&lt;20)),"Simples",IF(OR(AND(OR(J303=1,J303=0),H303&gt;50),AND(J303&gt;1,J303&lt;6,H303&gt;19,H303&lt;51),AND(J303&gt;5,H303&gt;0,H303&lt;20)),"Médio",IF(OR(AND(J303&gt;1,J303&lt;6,H303&gt;50),AND(J303&gt;5,H303&gt;19,H303&lt;51),AND(J303&gt;5,H303&gt;50)),"Complexo",""))), IF(G303="AIE",IF(OR(AND(OR(J303=1, J303=0),H303&gt;0,H303&lt;20),AND(OR(J303=1, J303=0),H303&gt;19,H303&lt;51),AND(J303&gt;1,J303&lt;6,H303&gt;0,H303&lt;20)),"Simples",IF(OR(AND(OR(J303=1, J303=0),H303&gt;50),AND(J303&gt;1,J303&lt;6,H303&gt;19,H303&lt;51),AND(J303&gt;5,H303&gt;0,H303&lt;20)),"Médio",IF(OR(AND(J303&gt;1,J303&lt;6,H303&gt;50),AND(J303&gt;5,H303&gt;19,H303&lt;51),AND(J303&gt;5,H303&gt;50)),"Complexo",""))),""))</f>
        <v/>
      </c>
      <c r="N303" s="77" t="str">
        <f aca="false">IF(L303="",M303,IF(M303="",L303,""))</f>
        <v/>
      </c>
      <c r="O303" s="78" t="n">
        <f aca="false">IF(AND(OR(G303="EE",G303="CE"),N303="Simples"),3, IF(AND(OR(G303="EE",G303="CE"),N303="Médio"),4, IF(AND(OR(G303="EE",G303="CE"),N303="Complexo"),6, IF(AND(G303="SE",N303="Simples"),4, IF(AND(G303="SE",N303="Médio"),5, IF(AND(G303="SE",N303="Complexo"),7,0))))))</f>
        <v>0</v>
      </c>
      <c r="P303" s="78" t="n">
        <f aca="false">IF(AND(G303="ALI",M303="Simples"),7, IF(AND(G303="ALI",M303="Médio"),10, IF(AND(G303="ALI",M303="Complexo"),15, IF(AND(G303="AIE",M303="Simples"),5, IF(AND(G303="AIE",M303="Médio"),7, IF(AND(G303="AIE",M303="Complexo"),10,0))))))</f>
        <v>0</v>
      </c>
      <c r="Q303" s="77" t="n">
        <f aca="false">IF(B303&lt;&gt;"Manutenção em interface",IF(B303&lt;&gt;"Desenv., Manutenção e Publicação de Páginas Estáticas",(O303+P303)*C303,C303),C303)</f>
        <v>0</v>
      </c>
      <c r="R303" s="70"/>
      <c r="T303" s="80"/>
      <c r="U303" s="68"/>
      <c r="V303" s="69" t="n">
        <f aca="false">IF(U303&lt;&gt;"",VLOOKUP(U303,'Tipo Projeto'!$A$3:$B$35,2,0),0)</f>
        <v>0</v>
      </c>
      <c r="W303" s="70"/>
      <c r="X303" s="72"/>
      <c r="Y303" s="73"/>
      <c r="Z303" s="74"/>
      <c r="AA303" s="75"/>
      <c r="AB303" s="76" t="str">
        <f aca="false">IF(W303="EE",IF(OR(AND(OR(Z303=1,Z303=0),X303&gt;0,X303&lt;5),AND(OR(Z303=1,Z303=0),X303&gt;4,X303&lt;16),AND(Z303=2,X303&gt;0,X303&lt;5)),"Simples",IF(OR(AND(OR(Z303=1,Z303=0),X303&gt;15),AND(Z303=2,X303&gt;4,X303&lt;16),AND(Z303&gt;2,X303&gt;0,X303&lt;5)),"Médio",IF(OR(AND(Z303=2,X303&gt;15),AND(Z303&gt;2,X303&gt;4,X303&lt;16),AND(Z303&gt;2,X303&gt;15)),"Complexo",""))), IF(OR(W303="CE",W303="SE"),IF(OR(AND(OR(Z303=1,Z303=0),X303&gt;0,X303&lt;6),AND(OR(Z303=1,Z303=0),X303&gt;5,X303&lt;20),AND(Z303&gt;1,Z303&lt;4,X303&gt;0,X303&lt;6)),"Simples",IF(OR(AND(OR(Z303=1,Z303=0),X303&gt;19),AND(Z303&gt;1,Z303&lt;4,X303&gt;5,X303&lt;20),AND(Z303&gt;3,X303&gt;0,X303&lt;6)),"Médio",IF(OR(AND(Z303&gt;1,Z303&lt;4,X303&gt;19),AND(Z303&gt;3,X303&gt;5,X303&lt;20),AND(Z303&gt;3,X303&gt;19)),"Complexo",""))),""))</f>
        <v/>
      </c>
      <c r="AC303" s="71" t="str">
        <f aca="false">IF(W303="ALI",IF(OR(AND(OR(Z303=1,Z303=0),X303&gt;0,X303&lt;20),AND(OR(Z303=1,Z303=0),X303&gt;19,X303&lt;51),AND(Z303&gt;1,Z303&lt;6,X303&gt;0,X303&lt;20)),"Simples",IF(OR(AND(OR(Z303=1,Z303=0),X303&gt;50),AND(Z303&gt;1,Z303&lt;6,X303&gt;19,X303&lt;51),AND(Z303&gt;5,X303&gt;0,X303&lt;20)),"Médio",IF(OR(AND(Z303&gt;1,Z303&lt;6,X303&gt;50),AND(Z303&gt;5,X303&gt;19,X303&lt;51),AND(Z303&gt;5,X303&gt;50)),"Complexo",""))), IF(W303="AIE",IF(OR(AND(OR(Z303=1, Z303=0),X303&gt;0,X303&lt;20),AND(OR(Z303=1, Z303=0),X303&gt;19,X303&lt;51),AND(Z303&gt;1,Z303&lt;6,X303&gt;0,X303&lt;20)),"Simples",IF(OR(AND(OR(Z303=1, Z303=0),X303&gt;50),AND(Z303&gt;1,Z303&lt;6,X303&gt;19,X303&lt;51),AND(Z303&gt;5,X303&gt;0,X303&lt;20)),"Médio",IF(OR(AND(Z303&gt;1,Z303&lt;6,X303&gt;50),AND(Z303&gt;5,X303&gt;19,X303&lt;51),AND(Z303&gt;5,X303&gt;50)),"Complexo",""))),""))</f>
        <v/>
      </c>
      <c r="AD303" s="77" t="str">
        <f aca="false">IF(AB303="",AC303,IF(AC303="",AB303,""))</f>
        <v/>
      </c>
      <c r="AE303" s="78" t="n">
        <f aca="false">IF(AND(OR(W303="EE",W303="CE"),AD303="Simples"),3, IF(AND(OR(W303="EE",W303="CE"),AD303="Médio"),4, IF(AND(OR(W303="EE",W303="CE"),AD303="Complexo"),6, IF(AND(W303="SE",AD303="Simples"),4, IF(AND(W303="SE",AD303="Médio"),5, IF(AND(W303="SE",AD303="Complexo"),7,0))))))</f>
        <v>0</v>
      </c>
      <c r="AF303" s="78" t="n">
        <f aca="false">IF(AND(W303="ALI",AC303="Simples"),7, IF(AND(W303="ALI",AC303="Médio"),10, IF(AND(W303="ALI",AC303="Complexo"),15, IF(AND(W303="AIE",AC303="Simples"),5, IF(AND(W303="AIE",AC303="Médio"),7, IF(AND(W303="AIE",AC303="Complexo"),10,0))))))</f>
        <v>0</v>
      </c>
      <c r="AG303" s="81" t="n">
        <f aca="false">IF(T303="OK",Q303,( IF(U303&lt;&gt;"Manutenção em interface",IF(U303&lt;&gt;"Desenv., Manutenção e Publicação de Páginas Estáticas",(AE303+AF303)*V303,V303),V303)))</f>
        <v>0</v>
      </c>
      <c r="AH303" s="70"/>
      <c r="AJ303" s="70"/>
      <c r="AL303" s="70"/>
      <c r="AM303" s="70" t="str">
        <f aca="false">IF(AG303=0,"",IF(AG303=Q303,"OK","Divergente"))</f>
        <v/>
      </c>
    </row>
    <row r="304" s="79" customFormat="true" ht="14" hidden="false" customHeight="false" outlineLevel="0" collapsed="false">
      <c r="A304" s="67"/>
      <c r="B304" s="68"/>
      <c r="C304" s="69" t="n">
        <f aca="false">IF(B304&lt;&gt;"",VLOOKUP(B304,'Tipo Projeto'!$A$3:$B$35,2,0),0)</f>
        <v>0</v>
      </c>
      <c r="D304" s="70"/>
      <c r="E304" s="70"/>
      <c r="F304" s="71"/>
      <c r="G304" s="70"/>
      <c r="H304" s="72"/>
      <c r="I304" s="73"/>
      <c r="J304" s="74"/>
      <c r="K304" s="75"/>
      <c r="L304" s="76" t="str">
        <f aca="false">IF(G304="EE",IF(OR(AND(OR(J304=1,J304=0),H304&gt;0,H304&lt;5),AND(OR(J304=1,J304=0),H304&gt;4,H304&lt;16),AND(J304=2,H304&gt;0,H304&lt;5)),"Simples",IF(OR(AND(OR(J304=1,J304=0),H304&gt;15),AND(J304=2,H304&gt;4,H304&lt;16),AND(J304&gt;2,H304&gt;0,H304&lt;5)),"Médio",IF(OR(AND(J304=2,H304&gt;15),AND(J304&gt;2,H304&gt;4,H304&lt;16),AND(J304&gt;2,H304&gt;15)),"Complexo",""))), IF(OR(G304="CE",G304="SE"),IF(OR(AND(OR(J304=1,J304=0),H304&gt;0,H304&lt;6),AND(OR(J304=1,J304=0),H304&gt;5,H304&lt;20),AND(J304&gt;1,J304&lt;4,H304&gt;0,H304&lt;6)),"Simples",IF(OR(AND(OR(J304=1,J304=0),H304&gt;19),AND(J304&gt;1,J304&lt;4,H304&gt;5,H304&lt;20),AND(J304&gt;3,H304&gt;0,H304&lt;6)),"Médio",IF(OR(AND(J304&gt;1,J304&lt;4,H304&gt;19),AND(J304&gt;3,H304&gt;5,H304&lt;20),AND(J304&gt;3,H304&gt;19)),"Complexo",""))),""))</f>
        <v/>
      </c>
      <c r="M304" s="71" t="str">
        <f aca="false">IF(G304="ALI",IF(OR(AND(OR(J304=1,J304=0),H304&gt;0,H304&lt;20),AND(OR(J304=1,J304=0),H304&gt;19,H304&lt;51),AND(J304&gt;1,J304&lt;6,H304&gt;0,H304&lt;20)),"Simples",IF(OR(AND(OR(J304=1,J304=0),H304&gt;50),AND(J304&gt;1,J304&lt;6,H304&gt;19,H304&lt;51),AND(J304&gt;5,H304&gt;0,H304&lt;20)),"Médio",IF(OR(AND(J304&gt;1,J304&lt;6,H304&gt;50),AND(J304&gt;5,H304&gt;19,H304&lt;51),AND(J304&gt;5,H304&gt;50)),"Complexo",""))), IF(G304="AIE",IF(OR(AND(OR(J304=1, J304=0),H304&gt;0,H304&lt;20),AND(OR(J304=1, J304=0),H304&gt;19,H304&lt;51),AND(J304&gt;1,J304&lt;6,H304&gt;0,H304&lt;20)),"Simples",IF(OR(AND(OR(J304=1, J304=0),H304&gt;50),AND(J304&gt;1,J304&lt;6,H304&gt;19,H304&lt;51),AND(J304&gt;5,H304&gt;0,H304&lt;20)),"Médio",IF(OR(AND(J304&gt;1,J304&lt;6,H304&gt;50),AND(J304&gt;5,H304&gt;19,H304&lt;51),AND(J304&gt;5,H304&gt;50)),"Complexo",""))),""))</f>
        <v/>
      </c>
      <c r="N304" s="77" t="str">
        <f aca="false">IF(L304="",M304,IF(M304="",L304,""))</f>
        <v/>
      </c>
      <c r="O304" s="78" t="n">
        <f aca="false">IF(AND(OR(G304="EE",G304="CE"),N304="Simples"),3, IF(AND(OR(G304="EE",G304="CE"),N304="Médio"),4, IF(AND(OR(G304="EE",G304="CE"),N304="Complexo"),6, IF(AND(G304="SE",N304="Simples"),4, IF(AND(G304="SE",N304="Médio"),5, IF(AND(G304="SE",N304="Complexo"),7,0))))))</f>
        <v>0</v>
      </c>
      <c r="P304" s="78" t="n">
        <f aca="false">IF(AND(G304="ALI",M304="Simples"),7, IF(AND(G304="ALI",M304="Médio"),10, IF(AND(G304="ALI",M304="Complexo"),15, IF(AND(G304="AIE",M304="Simples"),5, IF(AND(G304="AIE",M304="Médio"),7, IF(AND(G304="AIE",M304="Complexo"),10,0))))))</f>
        <v>0</v>
      </c>
      <c r="Q304" s="77" t="n">
        <f aca="false">IF(B304&lt;&gt;"Manutenção em interface",IF(B304&lt;&gt;"Desenv., Manutenção e Publicação de Páginas Estáticas",(O304+P304)*C304,C304),C304)</f>
        <v>0</v>
      </c>
      <c r="R304" s="70"/>
      <c r="T304" s="80"/>
      <c r="U304" s="68"/>
      <c r="V304" s="69" t="n">
        <f aca="false">IF(U304&lt;&gt;"",VLOOKUP(U304,'Tipo Projeto'!$A$3:$B$35,2,0),0)</f>
        <v>0</v>
      </c>
      <c r="W304" s="70"/>
      <c r="X304" s="72"/>
      <c r="Y304" s="73"/>
      <c r="Z304" s="74"/>
      <c r="AA304" s="75"/>
      <c r="AB304" s="76" t="str">
        <f aca="false">IF(W304="EE",IF(OR(AND(OR(Z304=1,Z304=0),X304&gt;0,X304&lt;5),AND(OR(Z304=1,Z304=0),X304&gt;4,X304&lt;16),AND(Z304=2,X304&gt;0,X304&lt;5)),"Simples",IF(OR(AND(OR(Z304=1,Z304=0),X304&gt;15),AND(Z304=2,X304&gt;4,X304&lt;16),AND(Z304&gt;2,X304&gt;0,X304&lt;5)),"Médio",IF(OR(AND(Z304=2,X304&gt;15),AND(Z304&gt;2,X304&gt;4,X304&lt;16),AND(Z304&gt;2,X304&gt;15)),"Complexo",""))), IF(OR(W304="CE",W304="SE"),IF(OR(AND(OR(Z304=1,Z304=0),X304&gt;0,X304&lt;6),AND(OR(Z304=1,Z304=0),X304&gt;5,X304&lt;20),AND(Z304&gt;1,Z304&lt;4,X304&gt;0,X304&lt;6)),"Simples",IF(OR(AND(OR(Z304=1,Z304=0),X304&gt;19),AND(Z304&gt;1,Z304&lt;4,X304&gt;5,X304&lt;20),AND(Z304&gt;3,X304&gt;0,X304&lt;6)),"Médio",IF(OR(AND(Z304&gt;1,Z304&lt;4,X304&gt;19),AND(Z304&gt;3,X304&gt;5,X304&lt;20),AND(Z304&gt;3,X304&gt;19)),"Complexo",""))),""))</f>
        <v/>
      </c>
      <c r="AC304" s="71" t="str">
        <f aca="false">IF(W304="ALI",IF(OR(AND(OR(Z304=1,Z304=0),X304&gt;0,X304&lt;20),AND(OR(Z304=1,Z304=0),X304&gt;19,X304&lt;51),AND(Z304&gt;1,Z304&lt;6,X304&gt;0,X304&lt;20)),"Simples",IF(OR(AND(OR(Z304=1,Z304=0),X304&gt;50),AND(Z304&gt;1,Z304&lt;6,X304&gt;19,X304&lt;51),AND(Z304&gt;5,X304&gt;0,X304&lt;20)),"Médio",IF(OR(AND(Z304&gt;1,Z304&lt;6,X304&gt;50),AND(Z304&gt;5,X304&gt;19,X304&lt;51),AND(Z304&gt;5,X304&gt;50)),"Complexo",""))), IF(W304="AIE",IF(OR(AND(OR(Z304=1, Z304=0),X304&gt;0,X304&lt;20),AND(OR(Z304=1, Z304=0),X304&gt;19,X304&lt;51),AND(Z304&gt;1,Z304&lt;6,X304&gt;0,X304&lt;20)),"Simples",IF(OR(AND(OR(Z304=1, Z304=0),X304&gt;50),AND(Z304&gt;1,Z304&lt;6,X304&gt;19,X304&lt;51),AND(Z304&gt;5,X304&gt;0,X304&lt;20)),"Médio",IF(OR(AND(Z304&gt;1,Z304&lt;6,X304&gt;50),AND(Z304&gt;5,X304&gt;19,X304&lt;51),AND(Z304&gt;5,X304&gt;50)),"Complexo",""))),""))</f>
        <v/>
      </c>
      <c r="AD304" s="77" t="str">
        <f aca="false">IF(AB304="",AC304,IF(AC304="",AB304,""))</f>
        <v/>
      </c>
      <c r="AE304" s="78" t="n">
        <f aca="false">IF(AND(OR(W304="EE",W304="CE"),AD304="Simples"),3, IF(AND(OR(W304="EE",W304="CE"),AD304="Médio"),4, IF(AND(OR(W304="EE",W304="CE"),AD304="Complexo"),6, IF(AND(W304="SE",AD304="Simples"),4, IF(AND(W304="SE",AD304="Médio"),5, IF(AND(W304="SE",AD304="Complexo"),7,0))))))</f>
        <v>0</v>
      </c>
      <c r="AF304" s="78" t="n">
        <f aca="false">IF(AND(W304="ALI",AC304="Simples"),7, IF(AND(W304="ALI",AC304="Médio"),10, IF(AND(W304="ALI",AC304="Complexo"),15, IF(AND(W304="AIE",AC304="Simples"),5, IF(AND(W304="AIE",AC304="Médio"),7, IF(AND(W304="AIE",AC304="Complexo"),10,0))))))</f>
        <v>0</v>
      </c>
      <c r="AG304" s="81" t="n">
        <f aca="false">IF(T304="OK",Q304,( IF(U304&lt;&gt;"Manutenção em interface",IF(U304&lt;&gt;"Desenv., Manutenção e Publicação de Páginas Estáticas",(AE304+AF304)*V304,V304),V304)))</f>
        <v>0</v>
      </c>
      <c r="AH304" s="70"/>
      <c r="AJ304" s="70"/>
      <c r="AL304" s="70"/>
      <c r="AM304" s="70" t="str">
        <f aca="false">IF(AG304=0,"",IF(AG304=Q304,"OK","Divergente"))</f>
        <v/>
      </c>
    </row>
    <row r="305" s="79" customFormat="true" ht="14" hidden="false" customHeight="false" outlineLevel="0" collapsed="false">
      <c r="A305" s="67"/>
      <c r="B305" s="68"/>
      <c r="C305" s="69" t="n">
        <f aca="false">IF(B305&lt;&gt;"",VLOOKUP(B305,'Tipo Projeto'!$A$3:$B$35,2,0),0)</f>
        <v>0</v>
      </c>
      <c r="D305" s="70"/>
      <c r="E305" s="70"/>
      <c r="F305" s="71"/>
      <c r="G305" s="70"/>
      <c r="H305" s="72"/>
      <c r="I305" s="73"/>
      <c r="J305" s="74"/>
      <c r="K305" s="75"/>
      <c r="L305" s="76" t="str">
        <f aca="false">IF(G305="EE",IF(OR(AND(OR(J305=1,J305=0),H305&gt;0,H305&lt;5),AND(OR(J305=1,J305=0),H305&gt;4,H305&lt;16),AND(J305=2,H305&gt;0,H305&lt;5)),"Simples",IF(OR(AND(OR(J305=1,J305=0),H305&gt;15),AND(J305=2,H305&gt;4,H305&lt;16),AND(J305&gt;2,H305&gt;0,H305&lt;5)),"Médio",IF(OR(AND(J305=2,H305&gt;15),AND(J305&gt;2,H305&gt;4,H305&lt;16),AND(J305&gt;2,H305&gt;15)),"Complexo",""))), IF(OR(G305="CE",G305="SE"),IF(OR(AND(OR(J305=1,J305=0),H305&gt;0,H305&lt;6),AND(OR(J305=1,J305=0),H305&gt;5,H305&lt;20),AND(J305&gt;1,J305&lt;4,H305&gt;0,H305&lt;6)),"Simples",IF(OR(AND(OR(J305=1,J305=0),H305&gt;19),AND(J305&gt;1,J305&lt;4,H305&gt;5,H305&lt;20),AND(J305&gt;3,H305&gt;0,H305&lt;6)),"Médio",IF(OR(AND(J305&gt;1,J305&lt;4,H305&gt;19),AND(J305&gt;3,H305&gt;5,H305&lt;20),AND(J305&gt;3,H305&gt;19)),"Complexo",""))),""))</f>
        <v/>
      </c>
      <c r="M305" s="71" t="str">
        <f aca="false">IF(G305="ALI",IF(OR(AND(OR(J305=1,J305=0),H305&gt;0,H305&lt;20),AND(OR(J305=1,J305=0),H305&gt;19,H305&lt;51),AND(J305&gt;1,J305&lt;6,H305&gt;0,H305&lt;20)),"Simples",IF(OR(AND(OR(J305=1,J305=0),H305&gt;50),AND(J305&gt;1,J305&lt;6,H305&gt;19,H305&lt;51),AND(J305&gt;5,H305&gt;0,H305&lt;20)),"Médio",IF(OR(AND(J305&gt;1,J305&lt;6,H305&gt;50),AND(J305&gt;5,H305&gt;19,H305&lt;51),AND(J305&gt;5,H305&gt;50)),"Complexo",""))), IF(G305="AIE",IF(OR(AND(OR(J305=1, J305=0),H305&gt;0,H305&lt;20),AND(OR(J305=1, J305=0),H305&gt;19,H305&lt;51),AND(J305&gt;1,J305&lt;6,H305&gt;0,H305&lt;20)),"Simples",IF(OR(AND(OR(J305=1, J305=0),H305&gt;50),AND(J305&gt;1,J305&lt;6,H305&gt;19,H305&lt;51),AND(J305&gt;5,H305&gt;0,H305&lt;20)),"Médio",IF(OR(AND(J305&gt;1,J305&lt;6,H305&gt;50),AND(J305&gt;5,H305&gt;19,H305&lt;51),AND(J305&gt;5,H305&gt;50)),"Complexo",""))),""))</f>
        <v/>
      </c>
      <c r="N305" s="77" t="str">
        <f aca="false">IF(L305="",M305,IF(M305="",L305,""))</f>
        <v/>
      </c>
      <c r="O305" s="78" t="n">
        <f aca="false">IF(AND(OR(G305="EE",G305="CE"),N305="Simples"),3, IF(AND(OR(G305="EE",G305="CE"),N305="Médio"),4, IF(AND(OR(G305="EE",G305="CE"),N305="Complexo"),6, IF(AND(G305="SE",N305="Simples"),4, IF(AND(G305="SE",N305="Médio"),5, IF(AND(G305="SE",N305="Complexo"),7,0))))))</f>
        <v>0</v>
      </c>
      <c r="P305" s="78" t="n">
        <f aca="false">IF(AND(G305="ALI",M305="Simples"),7, IF(AND(G305="ALI",M305="Médio"),10, IF(AND(G305="ALI",M305="Complexo"),15, IF(AND(G305="AIE",M305="Simples"),5, IF(AND(G305="AIE",M305="Médio"),7, IF(AND(G305="AIE",M305="Complexo"),10,0))))))</f>
        <v>0</v>
      </c>
      <c r="Q305" s="77" t="n">
        <f aca="false">IF(B305&lt;&gt;"Manutenção em interface",IF(B305&lt;&gt;"Desenv., Manutenção e Publicação de Páginas Estáticas",(O305+P305)*C305,C305),C305)</f>
        <v>0</v>
      </c>
      <c r="R305" s="70"/>
      <c r="T305" s="80"/>
      <c r="U305" s="68"/>
      <c r="V305" s="69" t="n">
        <f aca="false">IF(U305&lt;&gt;"",VLOOKUP(U305,'Tipo Projeto'!$A$3:$B$35,2,0),0)</f>
        <v>0</v>
      </c>
      <c r="W305" s="70"/>
      <c r="X305" s="72"/>
      <c r="Y305" s="73"/>
      <c r="Z305" s="74"/>
      <c r="AA305" s="75"/>
      <c r="AB305" s="76" t="str">
        <f aca="false">IF(W305="EE",IF(OR(AND(OR(Z305=1,Z305=0),X305&gt;0,X305&lt;5),AND(OR(Z305=1,Z305=0),X305&gt;4,X305&lt;16),AND(Z305=2,X305&gt;0,X305&lt;5)),"Simples",IF(OR(AND(OR(Z305=1,Z305=0),X305&gt;15),AND(Z305=2,X305&gt;4,X305&lt;16),AND(Z305&gt;2,X305&gt;0,X305&lt;5)),"Médio",IF(OR(AND(Z305=2,X305&gt;15),AND(Z305&gt;2,X305&gt;4,X305&lt;16),AND(Z305&gt;2,X305&gt;15)),"Complexo",""))), IF(OR(W305="CE",W305="SE"),IF(OR(AND(OR(Z305=1,Z305=0),X305&gt;0,X305&lt;6),AND(OR(Z305=1,Z305=0),X305&gt;5,X305&lt;20),AND(Z305&gt;1,Z305&lt;4,X305&gt;0,X305&lt;6)),"Simples",IF(OR(AND(OR(Z305=1,Z305=0),X305&gt;19),AND(Z305&gt;1,Z305&lt;4,X305&gt;5,X305&lt;20),AND(Z305&gt;3,X305&gt;0,X305&lt;6)),"Médio",IF(OR(AND(Z305&gt;1,Z305&lt;4,X305&gt;19),AND(Z305&gt;3,X305&gt;5,X305&lt;20),AND(Z305&gt;3,X305&gt;19)),"Complexo",""))),""))</f>
        <v/>
      </c>
      <c r="AC305" s="71" t="str">
        <f aca="false">IF(W305="ALI",IF(OR(AND(OR(Z305=1,Z305=0),X305&gt;0,X305&lt;20),AND(OR(Z305=1,Z305=0),X305&gt;19,X305&lt;51),AND(Z305&gt;1,Z305&lt;6,X305&gt;0,X305&lt;20)),"Simples",IF(OR(AND(OR(Z305=1,Z305=0),X305&gt;50),AND(Z305&gt;1,Z305&lt;6,X305&gt;19,X305&lt;51),AND(Z305&gt;5,X305&gt;0,X305&lt;20)),"Médio",IF(OR(AND(Z305&gt;1,Z305&lt;6,X305&gt;50),AND(Z305&gt;5,X305&gt;19,X305&lt;51),AND(Z305&gt;5,X305&gt;50)),"Complexo",""))), IF(W305="AIE",IF(OR(AND(OR(Z305=1, Z305=0),X305&gt;0,X305&lt;20),AND(OR(Z305=1, Z305=0),X305&gt;19,X305&lt;51),AND(Z305&gt;1,Z305&lt;6,X305&gt;0,X305&lt;20)),"Simples",IF(OR(AND(OR(Z305=1, Z305=0),X305&gt;50),AND(Z305&gt;1,Z305&lt;6,X305&gt;19,X305&lt;51),AND(Z305&gt;5,X305&gt;0,X305&lt;20)),"Médio",IF(OR(AND(Z305&gt;1,Z305&lt;6,X305&gt;50),AND(Z305&gt;5,X305&gt;19,X305&lt;51),AND(Z305&gt;5,X305&gt;50)),"Complexo",""))),""))</f>
        <v/>
      </c>
      <c r="AD305" s="77" t="str">
        <f aca="false">IF(AB305="",AC305,IF(AC305="",AB305,""))</f>
        <v/>
      </c>
      <c r="AE305" s="78" t="n">
        <f aca="false">IF(AND(OR(W305="EE",W305="CE"),AD305="Simples"),3, IF(AND(OR(W305="EE",W305="CE"),AD305="Médio"),4, IF(AND(OR(W305="EE",W305="CE"),AD305="Complexo"),6, IF(AND(W305="SE",AD305="Simples"),4, IF(AND(W305="SE",AD305="Médio"),5, IF(AND(W305="SE",AD305="Complexo"),7,0))))))</f>
        <v>0</v>
      </c>
      <c r="AF305" s="78" t="n">
        <f aca="false">IF(AND(W305="ALI",AC305="Simples"),7, IF(AND(W305="ALI",AC305="Médio"),10, IF(AND(W305="ALI",AC305="Complexo"),15, IF(AND(W305="AIE",AC305="Simples"),5, IF(AND(W305="AIE",AC305="Médio"),7, IF(AND(W305="AIE",AC305="Complexo"),10,0))))))</f>
        <v>0</v>
      </c>
      <c r="AG305" s="81" t="n">
        <f aca="false">IF(T305="OK",Q305,( IF(U305&lt;&gt;"Manutenção em interface",IF(U305&lt;&gt;"Desenv., Manutenção e Publicação de Páginas Estáticas",(AE305+AF305)*V305,V305),V305)))</f>
        <v>0</v>
      </c>
      <c r="AH305" s="70"/>
      <c r="AJ305" s="70"/>
      <c r="AL305" s="70"/>
      <c r="AM305" s="70" t="str">
        <f aca="false">IF(AG305=0,"",IF(AG305=Q305,"OK","Divergente"))</f>
        <v/>
      </c>
    </row>
    <row r="306" s="79" customFormat="true" ht="14" hidden="false" customHeight="false" outlineLevel="0" collapsed="false">
      <c r="A306" s="67"/>
      <c r="B306" s="68"/>
      <c r="C306" s="69" t="n">
        <f aca="false">IF(B306&lt;&gt;"",VLOOKUP(B306,'Tipo Projeto'!$A$3:$B$35,2,0),0)</f>
        <v>0</v>
      </c>
      <c r="D306" s="70"/>
      <c r="E306" s="70"/>
      <c r="F306" s="71"/>
      <c r="G306" s="70"/>
      <c r="H306" s="72"/>
      <c r="I306" s="73"/>
      <c r="J306" s="74"/>
      <c r="K306" s="75"/>
      <c r="L306" s="76" t="str">
        <f aca="false">IF(G306="EE",IF(OR(AND(OR(J306=1,J306=0),H306&gt;0,H306&lt;5),AND(OR(J306=1,J306=0),H306&gt;4,H306&lt;16),AND(J306=2,H306&gt;0,H306&lt;5)),"Simples",IF(OR(AND(OR(J306=1,J306=0),H306&gt;15),AND(J306=2,H306&gt;4,H306&lt;16),AND(J306&gt;2,H306&gt;0,H306&lt;5)),"Médio",IF(OR(AND(J306=2,H306&gt;15),AND(J306&gt;2,H306&gt;4,H306&lt;16),AND(J306&gt;2,H306&gt;15)),"Complexo",""))), IF(OR(G306="CE",G306="SE"),IF(OR(AND(OR(J306=1,J306=0),H306&gt;0,H306&lt;6),AND(OR(J306=1,J306=0),H306&gt;5,H306&lt;20),AND(J306&gt;1,J306&lt;4,H306&gt;0,H306&lt;6)),"Simples",IF(OR(AND(OR(J306=1,J306=0),H306&gt;19),AND(J306&gt;1,J306&lt;4,H306&gt;5,H306&lt;20),AND(J306&gt;3,H306&gt;0,H306&lt;6)),"Médio",IF(OR(AND(J306&gt;1,J306&lt;4,H306&gt;19),AND(J306&gt;3,H306&gt;5,H306&lt;20),AND(J306&gt;3,H306&gt;19)),"Complexo",""))),""))</f>
        <v/>
      </c>
      <c r="M306" s="71" t="str">
        <f aca="false">IF(G306="ALI",IF(OR(AND(OR(J306=1,J306=0),H306&gt;0,H306&lt;20),AND(OR(J306=1,J306=0),H306&gt;19,H306&lt;51),AND(J306&gt;1,J306&lt;6,H306&gt;0,H306&lt;20)),"Simples",IF(OR(AND(OR(J306=1,J306=0),H306&gt;50),AND(J306&gt;1,J306&lt;6,H306&gt;19,H306&lt;51),AND(J306&gt;5,H306&gt;0,H306&lt;20)),"Médio",IF(OR(AND(J306&gt;1,J306&lt;6,H306&gt;50),AND(J306&gt;5,H306&gt;19,H306&lt;51),AND(J306&gt;5,H306&gt;50)),"Complexo",""))), IF(G306="AIE",IF(OR(AND(OR(J306=1, J306=0),H306&gt;0,H306&lt;20),AND(OR(J306=1, J306=0),H306&gt;19,H306&lt;51),AND(J306&gt;1,J306&lt;6,H306&gt;0,H306&lt;20)),"Simples",IF(OR(AND(OR(J306=1, J306=0),H306&gt;50),AND(J306&gt;1,J306&lt;6,H306&gt;19,H306&lt;51),AND(J306&gt;5,H306&gt;0,H306&lt;20)),"Médio",IF(OR(AND(J306&gt;1,J306&lt;6,H306&gt;50),AND(J306&gt;5,H306&gt;19,H306&lt;51),AND(J306&gt;5,H306&gt;50)),"Complexo",""))),""))</f>
        <v/>
      </c>
      <c r="N306" s="77" t="str">
        <f aca="false">IF(L306="",M306,IF(M306="",L306,""))</f>
        <v/>
      </c>
      <c r="O306" s="78" t="n">
        <f aca="false">IF(AND(OR(G306="EE",G306="CE"),N306="Simples"),3, IF(AND(OR(G306="EE",G306="CE"),N306="Médio"),4, IF(AND(OR(G306="EE",G306="CE"),N306="Complexo"),6, IF(AND(G306="SE",N306="Simples"),4, IF(AND(G306="SE",N306="Médio"),5, IF(AND(G306="SE",N306="Complexo"),7,0))))))</f>
        <v>0</v>
      </c>
      <c r="P306" s="78" t="n">
        <f aca="false">IF(AND(G306="ALI",M306="Simples"),7, IF(AND(G306="ALI",M306="Médio"),10, IF(AND(G306="ALI",M306="Complexo"),15, IF(AND(G306="AIE",M306="Simples"),5, IF(AND(G306="AIE",M306="Médio"),7, IF(AND(G306="AIE",M306="Complexo"),10,0))))))</f>
        <v>0</v>
      </c>
      <c r="Q306" s="77" t="n">
        <f aca="false">IF(B306&lt;&gt;"Manutenção em interface",IF(B306&lt;&gt;"Desenv., Manutenção e Publicação de Páginas Estáticas",(O306+P306)*C306,C306),C306)</f>
        <v>0</v>
      </c>
      <c r="R306" s="70"/>
      <c r="T306" s="80"/>
      <c r="U306" s="68"/>
      <c r="V306" s="69" t="n">
        <f aca="false">IF(U306&lt;&gt;"",VLOOKUP(U306,'Tipo Projeto'!$A$3:$B$35,2,0),0)</f>
        <v>0</v>
      </c>
      <c r="W306" s="70"/>
      <c r="X306" s="72"/>
      <c r="Y306" s="73"/>
      <c r="Z306" s="74"/>
      <c r="AA306" s="75"/>
      <c r="AB306" s="76" t="str">
        <f aca="false">IF(W306="EE",IF(OR(AND(OR(Z306=1,Z306=0),X306&gt;0,X306&lt;5),AND(OR(Z306=1,Z306=0),X306&gt;4,X306&lt;16),AND(Z306=2,X306&gt;0,X306&lt;5)),"Simples",IF(OR(AND(OR(Z306=1,Z306=0),X306&gt;15),AND(Z306=2,X306&gt;4,X306&lt;16),AND(Z306&gt;2,X306&gt;0,X306&lt;5)),"Médio",IF(OR(AND(Z306=2,X306&gt;15),AND(Z306&gt;2,X306&gt;4,X306&lt;16),AND(Z306&gt;2,X306&gt;15)),"Complexo",""))), IF(OR(W306="CE",W306="SE"),IF(OR(AND(OR(Z306=1,Z306=0),X306&gt;0,X306&lt;6),AND(OR(Z306=1,Z306=0),X306&gt;5,X306&lt;20),AND(Z306&gt;1,Z306&lt;4,X306&gt;0,X306&lt;6)),"Simples",IF(OR(AND(OR(Z306=1,Z306=0),X306&gt;19),AND(Z306&gt;1,Z306&lt;4,X306&gt;5,X306&lt;20),AND(Z306&gt;3,X306&gt;0,X306&lt;6)),"Médio",IF(OR(AND(Z306&gt;1,Z306&lt;4,X306&gt;19),AND(Z306&gt;3,X306&gt;5,X306&lt;20),AND(Z306&gt;3,X306&gt;19)),"Complexo",""))),""))</f>
        <v/>
      </c>
      <c r="AC306" s="71" t="str">
        <f aca="false">IF(W306="ALI",IF(OR(AND(OR(Z306=1,Z306=0),X306&gt;0,X306&lt;20),AND(OR(Z306=1,Z306=0),X306&gt;19,X306&lt;51),AND(Z306&gt;1,Z306&lt;6,X306&gt;0,X306&lt;20)),"Simples",IF(OR(AND(OR(Z306=1,Z306=0),X306&gt;50),AND(Z306&gt;1,Z306&lt;6,X306&gt;19,X306&lt;51),AND(Z306&gt;5,X306&gt;0,X306&lt;20)),"Médio",IF(OR(AND(Z306&gt;1,Z306&lt;6,X306&gt;50),AND(Z306&gt;5,X306&gt;19,X306&lt;51),AND(Z306&gt;5,X306&gt;50)),"Complexo",""))), IF(W306="AIE",IF(OR(AND(OR(Z306=1, Z306=0),X306&gt;0,X306&lt;20),AND(OR(Z306=1, Z306=0),X306&gt;19,X306&lt;51),AND(Z306&gt;1,Z306&lt;6,X306&gt;0,X306&lt;20)),"Simples",IF(OR(AND(OR(Z306=1, Z306=0),X306&gt;50),AND(Z306&gt;1,Z306&lt;6,X306&gt;19,X306&lt;51),AND(Z306&gt;5,X306&gt;0,X306&lt;20)),"Médio",IF(OR(AND(Z306&gt;1,Z306&lt;6,X306&gt;50),AND(Z306&gt;5,X306&gt;19,X306&lt;51),AND(Z306&gt;5,X306&gt;50)),"Complexo",""))),""))</f>
        <v/>
      </c>
      <c r="AD306" s="77" t="str">
        <f aca="false">IF(AB306="",AC306,IF(AC306="",AB306,""))</f>
        <v/>
      </c>
      <c r="AE306" s="78" t="n">
        <f aca="false">IF(AND(OR(W306="EE",W306="CE"),AD306="Simples"),3, IF(AND(OR(W306="EE",W306="CE"),AD306="Médio"),4, IF(AND(OR(W306="EE",W306="CE"),AD306="Complexo"),6, IF(AND(W306="SE",AD306="Simples"),4, IF(AND(W306="SE",AD306="Médio"),5, IF(AND(W306="SE",AD306="Complexo"),7,0))))))</f>
        <v>0</v>
      </c>
      <c r="AF306" s="78" t="n">
        <f aca="false">IF(AND(W306="ALI",AC306="Simples"),7, IF(AND(W306="ALI",AC306="Médio"),10, IF(AND(W306="ALI",AC306="Complexo"),15, IF(AND(W306="AIE",AC306="Simples"),5, IF(AND(W306="AIE",AC306="Médio"),7, IF(AND(W306="AIE",AC306="Complexo"),10,0))))))</f>
        <v>0</v>
      </c>
      <c r="AG306" s="81" t="n">
        <f aca="false">IF(T306="OK",Q306,( IF(U306&lt;&gt;"Manutenção em interface",IF(U306&lt;&gt;"Desenv., Manutenção e Publicação de Páginas Estáticas",(AE306+AF306)*V306,V306),V306)))</f>
        <v>0</v>
      </c>
      <c r="AH306" s="70"/>
      <c r="AJ306" s="70"/>
      <c r="AL306" s="70"/>
      <c r="AM306" s="70" t="str">
        <f aca="false">IF(AG306=0,"",IF(AG306=Q306,"OK","Divergente"))</f>
        <v/>
      </c>
    </row>
    <row r="307" s="79" customFormat="true" ht="14" hidden="false" customHeight="false" outlineLevel="0" collapsed="false">
      <c r="A307" s="67"/>
      <c r="B307" s="68"/>
      <c r="C307" s="69" t="n">
        <f aca="false">IF(B307&lt;&gt;"",VLOOKUP(B307,'Tipo Projeto'!$A$3:$B$35,2,0),0)</f>
        <v>0</v>
      </c>
      <c r="D307" s="70"/>
      <c r="E307" s="70"/>
      <c r="F307" s="71"/>
      <c r="G307" s="70"/>
      <c r="H307" s="72"/>
      <c r="I307" s="73"/>
      <c r="J307" s="74"/>
      <c r="K307" s="75"/>
      <c r="L307" s="76" t="str">
        <f aca="false">IF(G307="EE",IF(OR(AND(OR(J307=1,J307=0),H307&gt;0,H307&lt;5),AND(OR(J307=1,J307=0),H307&gt;4,H307&lt;16),AND(J307=2,H307&gt;0,H307&lt;5)),"Simples",IF(OR(AND(OR(J307=1,J307=0),H307&gt;15),AND(J307=2,H307&gt;4,H307&lt;16),AND(J307&gt;2,H307&gt;0,H307&lt;5)),"Médio",IF(OR(AND(J307=2,H307&gt;15),AND(J307&gt;2,H307&gt;4,H307&lt;16),AND(J307&gt;2,H307&gt;15)),"Complexo",""))), IF(OR(G307="CE",G307="SE"),IF(OR(AND(OR(J307=1,J307=0),H307&gt;0,H307&lt;6),AND(OR(J307=1,J307=0),H307&gt;5,H307&lt;20),AND(J307&gt;1,J307&lt;4,H307&gt;0,H307&lt;6)),"Simples",IF(OR(AND(OR(J307=1,J307=0),H307&gt;19),AND(J307&gt;1,J307&lt;4,H307&gt;5,H307&lt;20),AND(J307&gt;3,H307&gt;0,H307&lt;6)),"Médio",IF(OR(AND(J307&gt;1,J307&lt;4,H307&gt;19),AND(J307&gt;3,H307&gt;5,H307&lt;20),AND(J307&gt;3,H307&gt;19)),"Complexo",""))),""))</f>
        <v/>
      </c>
      <c r="M307" s="71" t="str">
        <f aca="false">IF(G307="ALI",IF(OR(AND(OR(J307=1,J307=0),H307&gt;0,H307&lt;20),AND(OR(J307=1,J307=0),H307&gt;19,H307&lt;51),AND(J307&gt;1,J307&lt;6,H307&gt;0,H307&lt;20)),"Simples",IF(OR(AND(OR(J307=1,J307=0),H307&gt;50),AND(J307&gt;1,J307&lt;6,H307&gt;19,H307&lt;51),AND(J307&gt;5,H307&gt;0,H307&lt;20)),"Médio",IF(OR(AND(J307&gt;1,J307&lt;6,H307&gt;50),AND(J307&gt;5,H307&gt;19,H307&lt;51),AND(J307&gt;5,H307&gt;50)),"Complexo",""))), IF(G307="AIE",IF(OR(AND(OR(J307=1, J307=0),H307&gt;0,H307&lt;20),AND(OR(J307=1, J307=0),H307&gt;19,H307&lt;51),AND(J307&gt;1,J307&lt;6,H307&gt;0,H307&lt;20)),"Simples",IF(OR(AND(OR(J307=1, J307=0),H307&gt;50),AND(J307&gt;1,J307&lt;6,H307&gt;19,H307&lt;51),AND(J307&gt;5,H307&gt;0,H307&lt;20)),"Médio",IF(OR(AND(J307&gt;1,J307&lt;6,H307&gt;50),AND(J307&gt;5,H307&gt;19,H307&lt;51),AND(J307&gt;5,H307&gt;50)),"Complexo",""))),""))</f>
        <v/>
      </c>
      <c r="N307" s="77" t="str">
        <f aca="false">IF(L307="",M307,IF(M307="",L307,""))</f>
        <v/>
      </c>
      <c r="O307" s="78" t="n">
        <f aca="false">IF(AND(OR(G307="EE",G307="CE"),N307="Simples"),3, IF(AND(OR(G307="EE",G307="CE"),N307="Médio"),4, IF(AND(OR(G307="EE",G307="CE"),N307="Complexo"),6, IF(AND(G307="SE",N307="Simples"),4, IF(AND(G307="SE",N307="Médio"),5, IF(AND(G307="SE",N307="Complexo"),7,0))))))</f>
        <v>0</v>
      </c>
      <c r="P307" s="78" t="n">
        <f aca="false">IF(AND(G307="ALI",M307="Simples"),7, IF(AND(G307="ALI",M307="Médio"),10, IF(AND(G307="ALI",M307="Complexo"),15, IF(AND(G307="AIE",M307="Simples"),5, IF(AND(G307="AIE",M307="Médio"),7, IF(AND(G307="AIE",M307="Complexo"),10,0))))))</f>
        <v>0</v>
      </c>
      <c r="Q307" s="77" t="n">
        <f aca="false">IF(B307&lt;&gt;"Manutenção em interface",IF(B307&lt;&gt;"Desenv., Manutenção e Publicação de Páginas Estáticas",(O307+P307)*C307,C307),C307)</f>
        <v>0</v>
      </c>
      <c r="R307" s="70"/>
      <c r="T307" s="80"/>
      <c r="U307" s="68"/>
      <c r="V307" s="69" t="n">
        <f aca="false">IF(U307&lt;&gt;"",VLOOKUP(U307,'Tipo Projeto'!$A$3:$B$35,2,0),0)</f>
        <v>0</v>
      </c>
      <c r="W307" s="70"/>
      <c r="X307" s="72"/>
      <c r="Y307" s="73"/>
      <c r="Z307" s="74"/>
      <c r="AA307" s="75"/>
      <c r="AB307" s="76" t="str">
        <f aca="false">IF(W307="EE",IF(OR(AND(OR(Z307=1,Z307=0),X307&gt;0,X307&lt;5),AND(OR(Z307=1,Z307=0),X307&gt;4,X307&lt;16),AND(Z307=2,X307&gt;0,X307&lt;5)),"Simples",IF(OR(AND(OR(Z307=1,Z307=0),X307&gt;15),AND(Z307=2,X307&gt;4,X307&lt;16),AND(Z307&gt;2,X307&gt;0,X307&lt;5)),"Médio",IF(OR(AND(Z307=2,X307&gt;15),AND(Z307&gt;2,X307&gt;4,X307&lt;16),AND(Z307&gt;2,X307&gt;15)),"Complexo",""))), IF(OR(W307="CE",W307="SE"),IF(OR(AND(OR(Z307=1,Z307=0),X307&gt;0,X307&lt;6),AND(OR(Z307=1,Z307=0),X307&gt;5,X307&lt;20),AND(Z307&gt;1,Z307&lt;4,X307&gt;0,X307&lt;6)),"Simples",IF(OR(AND(OR(Z307=1,Z307=0),X307&gt;19),AND(Z307&gt;1,Z307&lt;4,X307&gt;5,X307&lt;20),AND(Z307&gt;3,X307&gt;0,X307&lt;6)),"Médio",IF(OR(AND(Z307&gt;1,Z307&lt;4,X307&gt;19),AND(Z307&gt;3,X307&gt;5,X307&lt;20),AND(Z307&gt;3,X307&gt;19)),"Complexo",""))),""))</f>
        <v/>
      </c>
      <c r="AC307" s="71" t="str">
        <f aca="false">IF(W307="ALI",IF(OR(AND(OR(Z307=1,Z307=0),X307&gt;0,X307&lt;20),AND(OR(Z307=1,Z307=0),X307&gt;19,X307&lt;51),AND(Z307&gt;1,Z307&lt;6,X307&gt;0,X307&lt;20)),"Simples",IF(OR(AND(OR(Z307=1,Z307=0),X307&gt;50),AND(Z307&gt;1,Z307&lt;6,X307&gt;19,X307&lt;51),AND(Z307&gt;5,X307&gt;0,X307&lt;20)),"Médio",IF(OR(AND(Z307&gt;1,Z307&lt;6,X307&gt;50),AND(Z307&gt;5,X307&gt;19,X307&lt;51),AND(Z307&gt;5,X307&gt;50)),"Complexo",""))), IF(W307="AIE",IF(OR(AND(OR(Z307=1, Z307=0),X307&gt;0,X307&lt;20),AND(OR(Z307=1, Z307=0),X307&gt;19,X307&lt;51),AND(Z307&gt;1,Z307&lt;6,X307&gt;0,X307&lt;20)),"Simples",IF(OR(AND(OR(Z307=1, Z307=0),X307&gt;50),AND(Z307&gt;1,Z307&lt;6,X307&gt;19,X307&lt;51),AND(Z307&gt;5,X307&gt;0,X307&lt;20)),"Médio",IF(OR(AND(Z307&gt;1,Z307&lt;6,X307&gt;50),AND(Z307&gt;5,X307&gt;19,X307&lt;51),AND(Z307&gt;5,X307&gt;50)),"Complexo",""))),""))</f>
        <v/>
      </c>
      <c r="AD307" s="77" t="str">
        <f aca="false">IF(AB307="",AC307,IF(AC307="",AB307,""))</f>
        <v/>
      </c>
      <c r="AE307" s="78" t="n">
        <f aca="false">IF(AND(OR(W307="EE",W307="CE"),AD307="Simples"),3, IF(AND(OR(W307="EE",W307="CE"),AD307="Médio"),4, IF(AND(OR(W307="EE",W307="CE"),AD307="Complexo"),6, IF(AND(W307="SE",AD307="Simples"),4, IF(AND(W307="SE",AD307="Médio"),5, IF(AND(W307="SE",AD307="Complexo"),7,0))))))</f>
        <v>0</v>
      </c>
      <c r="AF307" s="78" t="n">
        <f aca="false">IF(AND(W307="ALI",AC307="Simples"),7, IF(AND(W307="ALI",AC307="Médio"),10, IF(AND(W307="ALI",AC307="Complexo"),15, IF(AND(W307="AIE",AC307="Simples"),5, IF(AND(W307="AIE",AC307="Médio"),7, IF(AND(W307="AIE",AC307="Complexo"),10,0))))))</f>
        <v>0</v>
      </c>
      <c r="AG307" s="81" t="n">
        <f aca="false">IF(T307="OK",Q307,( IF(U307&lt;&gt;"Manutenção em interface",IF(U307&lt;&gt;"Desenv., Manutenção e Publicação de Páginas Estáticas",(AE307+AF307)*V307,V307),V307)))</f>
        <v>0</v>
      </c>
      <c r="AH307" s="70"/>
      <c r="AJ307" s="70"/>
      <c r="AL307" s="70"/>
      <c r="AM307" s="70" t="str">
        <f aca="false">IF(AG307=0,"",IF(AG307=Q307,"OK","Divergente"))</f>
        <v/>
      </c>
    </row>
    <row r="308" s="79" customFormat="true" ht="14" hidden="false" customHeight="false" outlineLevel="0" collapsed="false">
      <c r="A308" s="67"/>
      <c r="B308" s="68"/>
      <c r="C308" s="69" t="n">
        <f aca="false">IF(B308&lt;&gt;"",VLOOKUP(B308,'Tipo Projeto'!$A$3:$B$35,2,0),0)</f>
        <v>0</v>
      </c>
      <c r="D308" s="70"/>
      <c r="E308" s="70"/>
      <c r="F308" s="71"/>
      <c r="G308" s="70"/>
      <c r="H308" s="72"/>
      <c r="I308" s="73"/>
      <c r="J308" s="74"/>
      <c r="K308" s="75"/>
      <c r="L308" s="76" t="str">
        <f aca="false">IF(G308="EE",IF(OR(AND(OR(J308=1,J308=0),H308&gt;0,H308&lt;5),AND(OR(J308=1,J308=0),H308&gt;4,H308&lt;16),AND(J308=2,H308&gt;0,H308&lt;5)),"Simples",IF(OR(AND(OR(J308=1,J308=0),H308&gt;15),AND(J308=2,H308&gt;4,H308&lt;16),AND(J308&gt;2,H308&gt;0,H308&lt;5)),"Médio",IF(OR(AND(J308=2,H308&gt;15),AND(J308&gt;2,H308&gt;4,H308&lt;16),AND(J308&gt;2,H308&gt;15)),"Complexo",""))), IF(OR(G308="CE",G308="SE"),IF(OR(AND(OR(J308=1,J308=0),H308&gt;0,H308&lt;6),AND(OR(J308=1,J308=0),H308&gt;5,H308&lt;20),AND(J308&gt;1,J308&lt;4,H308&gt;0,H308&lt;6)),"Simples",IF(OR(AND(OR(J308=1,J308=0),H308&gt;19),AND(J308&gt;1,J308&lt;4,H308&gt;5,H308&lt;20),AND(J308&gt;3,H308&gt;0,H308&lt;6)),"Médio",IF(OR(AND(J308&gt;1,J308&lt;4,H308&gt;19),AND(J308&gt;3,H308&gt;5,H308&lt;20),AND(J308&gt;3,H308&gt;19)),"Complexo",""))),""))</f>
        <v/>
      </c>
      <c r="M308" s="71" t="str">
        <f aca="false">IF(G308="ALI",IF(OR(AND(OR(J308=1,J308=0),H308&gt;0,H308&lt;20),AND(OR(J308=1,J308=0),H308&gt;19,H308&lt;51),AND(J308&gt;1,J308&lt;6,H308&gt;0,H308&lt;20)),"Simples",IF(OR(AND(OR(J308=1,J308=0),H308&gt;50),AND(J308&gt;1,J308&lt;6,H308&gt;19,H308&lt;51),AND(J308&gt;5,H308&gt;0,H308&lt;20)),"Médio",IF(OR(AND(J308&gt;1,J308&lt;6,H308&gt;50),AND(J308&gt;5,H308&gt;19,H308&lt;51),AND(J308&gt;5,H308&gt;50)),"Complexo",""))), IF(G308="AIE",IF(OR(AND(OR(J308=1, J308=0),H308&gt;0,H308&lt;20),AND(OR(J308=1, J308=0),H308&gt;19,H308&lt;51),AND(J308&gt;1,J308&lt;6,H308&gt;0,H308&lt;20)),"Simples",IF(OR(AND(OR(J308=1, J308=0),H308&gt;50),AND(J308&gt;1,J308&lt;6,H308&gt;19,H308&lt;51),AND(J308&gt;5,H308&gt;0,H308&lt;20)),"Médio",IF(OR(AND(J308&gt;1,J308&lt;6,H308&gt;50),AND(J308&gt;5,H308&gt;19,H308&lt;51),AND(J308&gt;5,H308&gt;50)),"Complexo",""))),""))</f>
        <v/>
      </c>
      <c r="N308" s="77" t="str">
        <f aca="false">IF(L308="",M308,IF(M308="",L308,""))</f>
        <v/>
      </c>
      <c r="O308" s="78" t="n">
        <f aca="false">IF(AND(OR(G308="EE",G308="CE"),N308="Simples"),3, IF(AND(OR(G308="EE",G308="CE"),N308="Médio"),4, IF(AND(OR(G308="EE",G308="CE"),N308="Complexo"),6, IF(AND(G308="SE",N308="Simples"),4, IF(AND(G308="SE",N308="Médio"),5, IF(AND(G308="SE",N308="Complexo"),7,0))))))</f>
        <v>0</v>
      </c>
      <c r="P308" s="78" t="n">
        <f aca="false">IF(AND(G308="ALI",M308="Simples"),7, IF(AND(G308="ALI",M308="Médio"),10, IF(AND(G308="ALI",M308="Complexo"),15, IF(AND(G308="AIE",M308="Simples"),5, IF(AND(G308="AIE",M308="Médio"),7, IF(AND(G308="AIE",M308="Complexo"),10,0))))))</f>
        <v>0</v>
      </c>
      <c r="Q308" s="77" t="n">
        <f aca="false">IF(B308&lt;&gt;"Manutenção em interface",IF(B308&lt;&gt;"Desenv., Manutenção e Publicação de Páginas Estáticas",(O308+P308)*C308,C308),C308)</f>
        <v>0</v>
      </c>
      <c r="R308" s="70"/>
      <c r="T308" s="80"/>
      <c r="U308" s="68"/>
      <c r="V308" s="69" t="n">
        <f aca="false">IF(U308&lt;&gt;"",VLOOKUP(U308,'Tipo Projeto'!$A$3:$B$35,2,0),0)</f>
        <v>0</v>
      </c>
      <c r="W308" s="70"/>
      <c r="X308" s="72"/>
      <c r="Y308" s="73"/>
      <c r="Z308" s="74"/>
      <c r="AA308" s="75"/>
      <c r="AB308" s="76" t="str">
        <f aca="false">IF(W308="EE",IF(OR(AND(OR(Z308=1,Z308=0),X308&gt;0,X308&lt;5),AND(OR(Z308=1,Z308=0),X308&gt;4,X308&lt;16),AND(Z308=2,X308&gt;0,X308&lt;5)),"Simples",IF(OR(AND(OR(Z308=1,Z308=0),X308&gt;15),AND(Z308=2,X308&gt;4,X308&lt;16),AND(Z308&gt;2,X308&gt;0,X308&lt;5)),"Médio",IF(OR(AND(Z308=2,X308&gt;15),AND(Z308&gt;2,X308&gt;4,X308&lt;16),AND(Z308&gt;2,X308&gt;15)),"Complexo",""))), IF(OR(W308="CE",W308="SE"),IF(OR(AND(OR(Z308=1,Z308=0),X308&gt;0,X308&lt;6),AND(OR(Z308=1,Z308=0),X308&gt;5,X308&lt;20),AND(Z308&gt;1,Z308&lt;4,X308&gt;0,X308&lt;6)),"Simples",IF(OR(AND(OR(Z308=1,Z308=0),X308&gt;19),AND(Z308&gt;1,Z308&lt;4,X308&gt;5,X308&lt;20),AND(Z308&gt;3,X308&gt;0,X308&lt;6)),"Médio",IF(OR(AND(Z308&gt;1,Z308&lt;4,X308&gt;19),AND(Z308&gt;3,X308&gt;5,X308&lt;20),AND(Z308&gt;3,X308&gt;19)),"Complexo",""))),""))</f>
        <v/>
      </c>
      <c r="AC308" s="71" t="str">
        <f aca="false">IF(W308="ALI",IF(OR(AND(OR(Z308=1,Z308=0),X308&gt;0,X308&lt;20),AND(OR(Z308=1,Z308=0),X308&gt;19,X308&lt;51),AND(Z308&gt;1,Z308&lt;6,X308&gt;0,X308&lt;20)),"Simples",IF(OR(AND(OR(Z308=1,Z308=0),X308&gt;50),AND(Z308&gt;1,Z308&lt;6,X308&gt;19,X308&lt;51),AND(Z308&gt;5,X308&gt;0,X308&lt;20)),"Médio",IF(OR(AND(Z308&gt;1,Z308&lt;6,X308&gt;50),AND(Z308&gt;5,X308&gt;19,X308&lt;51),AND(Z308&gt;5,X308&gt;50)),"Complexo",""))), IF(W308="AIE",IF(OR(AND(OR(Z308=1, Z308=0),X308&gt;0,X308&lt;20),AND(OR(Z308=1, Z308=0),X308&gt;19,X308&lt;51),AND(Z308&gt;1,Z308&lt;6,X308&gt;0,X308&lt;20)),"Simples",IF(OR(AND(OR(Z308=1, Z308=0),X308&gt;50),AND(Z308&gt;1,Z308&lt;6,X308&gt;19,X308&lt;51),AND(Z308&gt;5,X308&gt;0,X308&lt;20)),"Médio",IF(OR(AND(Z308&gt;1,Z308&lt;6,X308&gt;50),AND(Z308&gt;5,X308&gt;19,X308&lt;51),AND(Z308&gt;5,X308&gt;50)),"Complexo",""))),""))</f>
        <v/>
      </c>
      <c r="AD308" s="77" t="str">
        <f aca="false">IF(AB308="",AC308,IF(AC308="",AB308,""))</f>
        <v/>
      </c>
      <c r="AE308" s="78" t="n">
        <f aca="false">IF(AND(OR(W308="EE",W308="CE"),AD308="Simples"),3, IF(AND(OR(W308="EE",W308="CE"),AD308="Médio"),4, IF(AND(OR(W308="EE",W308="CE"),AD308="Complexo"),6, IF(AND(W308="SE",AD308="Simples"),4, IF(AND(W308="SE",AD308="Médio"),5, IF(AND(W308="SE",AD308="Complexo"),7,0))))))</f>
        <v>0</v>
      </c>
      <c r="AF308" s="78" t="n">
        <f aca="false">IF(AND(W308="ALI",AC308="Simples"),7, IF(AND(W308="ALI",AC308="Médio"),10, IF(AND(W308="ALI",AC308="Complexo"),15, IF(AND(W308="AIE",AC308="Simples"),5, IF(AND(W308="AIE",AC308="Médio"),7, IF(AND(W308="AIE",AC308="Complexo"),10,0))))))</f>
        <v>0</v>
      </c>
      <c r="AG308" s="81" t="n">
        <f aca="false">IF(T308="OK",Q308,( IF(U308&lt;&gt;"Manutenção em interface",IF(U308&lt;&gt;"Desenv., Manutenção e Publicação de Páginas Estáticas",(AE308+AF308)*V308,V308),V308)))</f>
        <v>0</v>
      </c>
      <c r="AH308" s="70"/>
      <c r="AJ308" s="70"/>
      <c r="AL308" s="70"/>
      <c r="AM308" s="70" t="str">
        <f aca="false">IF(AG308=0,"",IF(AG308=Q308,"OK","Divergente"))</f>
        <v/>
      </c>
    </row>
    <row r="309" s="79" customFormat="true" ht="14" hidden="false" customHeight="false" outlineLevel="0" collapsed="false">
      <c r="A309" s="67"/>
      <c r="B309" s="68"/>
      <c r="C309" s="69" t="n">
        <f aca="false">IF(B309&lt;&gt;"",VLOOKUP(B309,'Tipo Projeto'!$A$3:$B$35,2,0),0)</f>
        <v>0</v>
      </c>
      <c r="D309" s="70"/>
      <c r="E309" s="70"/>
      <c r="F309" s="71"/>
      <c r="G309" s="70"/>
      <c r="H309" s="72"/>
      <c r="I309" s="73"/>
      <c r="J309" s="74"/>
      <c r="K309" s="75"/>
      <c r="L309" s="76" t="str">
        <f aca="false">IF(G309="EE",IF(OR(AND(OR(J309=1,J309=0),H309&gt;0,H309&lt;5),AND(OR(J309=1,J309=0),H309&gt;4,H309&lt;16),AND(J309=2,H309&gt;0,H309&lt;5)),"Simples",IF(OR(AND(OR(J309=1,J309=0),H309&gt;15),AND(J309=2,H309&gt;4,H309&lt;16),AND(J309&gt;2,H309&gt;0,H309&lt;5)),"Médio",IF(OR(AND(J309=2,H309&gt;15),AND(J309&gt;2,H309&gt;4,H309&lt;16),AND(J309&gt;2,H309&gt;15)),"Complexo",""))), IF(OR(G309="CE",G309="SE"),IF(OR(AND(OR(J309=1,J309=0),H309&gt;0,H309&lt;6),AND(OR(J309=1,J309=0),H309&gt;5,H309&lt;20),AND(J309&gt;1,J309&lt;4,H309&gt;0,H309&lt;6)),"Simples",IF(OR(AND(OR(J309=1,J309=0),H309&gt;19),AND(J309&gt;1,J309&lt;4,H309&gt;5,H309&lt;20),AND(J309&gt;3,H309&gt;0,H309&lt;6)),"Médio",IF(OR(AND(J309&gt;1,J309&lt;4,H309&gt;19),AND(J309&gt;3,H309&gt;5,H309&lt;20),AND(J309&gt;3,H309&gt;19)),"Complexo",""))),""))</f>
        <v/>
      </c>
      <c r="M309" s="71" t="str">
        <f aca="false">IF(G309="ALI",IF(OR(AND(OR(J309=1,J309=0),H309&gt;0,H309&lt;20),AND(OR(J309=1,J309=0),H309&gt;19,H309&lt;51),AND(J309&gt;1,J309&lt;6,H309&gt;0,H309&lt;20)),"Simples",IF(OR(AND(OR(J309=1,J309=0),H309&gt;50),AND(J309&gt;1,J309&lt;6,H309&gt;19,H309&lt;51),AND(J309&gt;5,H309&gt;0,H309&lt;20)),"Médio",IF(OR(AND(J309&gt;1,J309&lt;6,H309&gt;50),AND(J309&gt;5,H309&gt;19,H309&lt;51),AND(J309&gt;5,H309&gt;50)),"Complexo",""))), IF(G309="AIE",IF(OR(AND(OR(J309=1, J309=0),H309&gt;0,H309&lt;20),AND(OR(J309=1, J309=0),H309&gt;19,H309&lt;51),AND(J309&gt;1,J309&lt;6,H309&gt;0,H309&lt;20)),"Simples",IF(OR(AND(OR(J309=1, J309=0),H309&gt;50),AND(J309&gt;1,J309&lt;6,H309&gt;19,H309&lt;51),AND(J309&gt;5,H309&gt;0,H309&lt;20)),"Médio",IF(OR(AND(J309&gt;1,J309&lt;6,H309&gt;50),AND(J309&gt;5,H309&gt;19,H309&lt;51),AND(J309&gt;5,H309&gt;50)),"Complexo",""))),""))</f>
        <v/>
      </c>
      <c r="N309" s="77" t="str">
        <f aca="false">IF(L309="",M309,IF(M309="",L309,""))</f>
        <v/>
      </c>
      <c r="O309" s="78" t="n">
        <f aca="false">IF(AND(OR(G309="EE",G309="CE"),N309="Simples"),3, IF(AND(OR(G309="EE",G309="CE"),N309="Médio"),4, IF(AND(OR(G309="EE",G309="CE"),N309="Complexo"),6, IF(AND(G309="SE",N309="Simples"),4, IF(AND(G309="SE",N309="Médio"),5, IF(AND(G309="SE",N309="Complexo"),7,0))))))</f>
        <v>0</v>
      </c>
      <c r="P309" s="78" t="n">
        <f aca="false">IF(AND(G309="ALI",M309="Simples"),7, IF(AND(G309="ALI",M309="Médio"),10, IF(AND(G309="ALI",M309="Complexo"),15, IF(AND(G309="AIE",M309="Simples"),5, IF(AND(G309="AIE",M309="Médio"),7, IF(AND(G309="AIE",M309="Complexo"),10,0))))))</f>
        <v>0</v>
      </c>
      <c r="Q309" s="77" t="n">
        <f aca="false">IF(B309&lt;&gt;"Manutenção em interface",IF(B309&lt;&gt;"Desenv., Manutenção e Publicação de Páginas Estáticas",(O309+P309)*C309,C309),C309)</f>
        <v>0</v>
      </c>
      <c r="R309" s="70"/>
      <c r="T309" s="80"/>
      <c r="U309" s="68"/>
      <c r="V309" s="69" t="n">
        <f aca="false">IF(U309&lt;&gt;"",VLOOKUP(U309,'Tipo Projeto'!$A$3:$B$35,2,0),0)</f>
        <v>0</v>
      </c>
      <c r="W309" s="70"/>
      <c r="X309" s="72"/>
      <c r="Y309" s="73"/>
      <c r="Z309" s="74"/>
      <c r="AA309" s="75"/>
      <c r="AB309" s="76" t="str">
        <f aca="false">IF(W309="EE",IF(OR(AND(OR(Z309=1,Z309=0),X309&gt;0,X309&lt;5),AND(OR(Z309=1,Z309=0),X309&gt;4,X309&lt;16),AND(Z309=2,X309&gt;0,X309&lt;5)),"Simples",IF(OR(AND(OR(Z309=1,Z309=0),X309&gt;15),AND(Z309=2,X309&gt;4,X309&lt;16),AND(Z309&gt;2,X309&gt;0,X309&lt;5)),"Médio",IF(OR(AND(Z309=2,X309&gt;15),AND(Z309&gt;2,X309&gt;4,X309&lt;16),AND(Z309&gt;2,X309&gt;15)),"Complexo",""))), IF(OR(W309="CE",W309="SE"),IF(OR(AND(OR(Z309=1,Z309=0),X309&gt;0,X309&lt;6),AND(OR(Z309=1,Z309=0),X309&gt;5,X309&lt;20),AND(Z309&gt;1,Z309&lt;4,X309&gt;0,X309&lt;6)),"Simples",IF(OR(AND(OR(Z309=1,Z309=0),X309&gt;19),AND(Z309&gt;1,Z309&lt;4,X309&gt;5,X309&lt;20),AND(Z309&gt;3,X309&gt;0,X309&lt;6)),"Médio",IF(OR(AND(Z309&gt;1,Z309&lt;4,X309&gt;19),AND(Z309&gt;3,X309&gt;5,X309&lt;20),AND(Z309&gt;3,X309&gt;19)),"Complexo",""))),""))</f>
        <v/>
      </c>
      <c r="AC309" s="71" t="str">
        <f aca="false">IF(W309="ALI",IF(OR(AND(OR(Z309=1,Z309=0),X309&gt;0,X309&lt;20),AND(OR(Z309=1,Z309=0),X309&gt;19,X309&lt;51),AND(Z309&gt;1,Z309&lt;6,X309&gt;0,X309&lt;20)),"Simples",IF(OR(AND(OR(Z309=1,Z309=0),X309&gt;50),AND(Z309&gt;1,Z309&lt;6,X309&gt;19,X309&lt;51),AND(Z309&gt;5,X309&gt;0,X309&lt;20)),"Médio",IF(OR(AND(Z309&gt;1,Z309&lt;6,X309&gt;50),AND(Z309&gt;5,X309&gt;19,X309&lt;51),AND(Z309&gt;5,X309&gt;50)),"Complexo",""))), IF(W309="AIE",IF(OR(AND(OR(Z309=1, Z309=0),X309&gt;0,X309&lt;20),AND(OR(Z309=1, Z309=0),X309&gt;19,X309&lt;51),AND(Z309&gt;1,Z309&lt;6,X309&gt;0,X309&lt;20)),"Simples",IF(OR(AND(OR(Z309=1, Z309=0),X309&gt;50),AND(Z309&gt;1,Z309&lt;6,X309&gt;19,X309&lt;51),AND(Z309&gt;5,X309&gt;0,X309&lt;20)),"Médio",IF(OR(AND(Z309&gt;1,Z309&lt;6,X309&gt;50),AND(Z309&gt;5,X309&gt;19,X309&lt;51),AND(Z309&gt;5,X309&gt;50)),"Complexo",""))),""))</f>
        <v/>
      </c>
      <c r="AD309" s="77" t="str">
        <f aca="false">IF(AB309="",AC309,IF(AC309="",AB309,""))</f>
        <v/>
      </c>
      <c r="AE309" s="78" t="n">
        <f aca="false">IF(AND(OR(W309="EE",W309="CE"),AD309="Simples"),3, IF(AND(OR(W309="EE",W309="CE"),AD309="Médio"),4, IF(AND(OR(W309="EE",W309="CE"),AD309="Complexo"),6, IF(AND(W309="SE",AD309="Simples"),4, IF(AND(W309="SE",AD309="Médio"),5, IF(AND(W309="SE",AD309="Complexo"),7,0))))))</f>
        <v>0</v>
      </c>
      <c r="AF309" s="78" t="n">
        <f aca="false">IF(AND(W309="ALI",AC309="Simples"),7, IF(AND(W309="ALI",AC309="Médio"),10, IF(AND(W309="ALI",AC309="Complexo"),15, IF(AND(W309="AIE",AC309="Simples"),5, IF(AND(W309="AIE",AC309="Médio"),7, IF(AND(W309="AIE",AC309="Complexo"),10,0))))))</f>
        <v>0</v>
      </c>
      <c r="AG309" s="81" t="n">
        <f aca="false">IF(T309="OK",Q309,( IF(U309&lt;&gt;"Manutenção em interface",IF(U309&lt;&gt;"Desenv., Manutenção e Publicação de Páginas Estáticas",(AE309+AF309)*V309,V309),V309)))</f>
        <v>0</v>
      </c>
      <c r="AH309" s="70"/>
      <c r="AJ309" s="70"/>
      <c r="AL309" s="70"/>
      <c r="AM309" s="70" t="str">
        <f aca="false">IF(AG309=0,"",IF(AG309=Q309,"OK","Divergente"))</f>
        <v/>
      </c>
    </row>
    <row r="310" s="79" customFormat="true" ht="14" hidden="false" customHeight="false" outlineLevel="0" collapsed="false">
      <c r="A310" s="67"/>
      <c r="B310" s="68"/>
      <c r="C310" s="69" t="n">
        <f aca="false">IF(B310&lt;&gt;"",VLOOKUP(B310,'Tipo Projeto'!$A$3:$B$35,2,0),0)</f>
        <v>0</v>
      </c>
      <c r="D310" s="70"/>
      <c r="E310" s="70"/>
      <c r="F310" s="71"/>
      <c r="G310" s="70"/>
      <c r="H310" s="72"/>
      <c r="I310" s="73"/>
      <c r="J310" s="74"/>
      <c r="K310" s="75"/>
      <c r="L310" s="76" t="str">
        <f aca="false">IF(G310="EE",IF(OR(AND(OR(J310=1,J310=0),H310&gt;0,H310&lt;5),AND(OR(J310=1,J310=0),H310&gt;4,H310&lt;16),AND(J310=2,H310&gt;0,H310&lt;5)),"Simples",IF(OR(AND(OR(J310=1,J310=0),H310&gt;15),AND(J310=2,H310&gt;4,H310&lt;16),AND(J310&gt;2,H310&gt;0,H310&lt;5)),"Médio",IF(OR(AND(J310=2,H310&gt;15),AND(J310&gt;2,H310&gt;4,H310&lt;16),AND(J310&gt;2,H310&gt;15)),"Complexo",""))), IF(OR(G310="CE",G310="SE"),IF(OR(AND(OR(J310=1,J310=0),H310&gt;0,H310&lt;6),AND(OR(J310=1,J310=0),H310&gt;5,H310&lt;20),AND(J310&gt;1,J310&lt;4,H310&gt;0,H310&lt;6)),"Simples",IF(OR(AND(OR(J310=1,J310=0),H310&gt;19),AND(J310&gt;1,J310&lt;4,H310&gt;5,H310&lt;20),AND(J310&gt;3,H310&gt;0,H310&lt;6)),"Médio",IF(OR(AND(J310&gt;1,J310&lt;4,H310&gt;19),AND(J310&gt;3,H310&gt;5,H310&lt;20),AND(J310&gt;3,H310&gt;19)),"Complexo",""))),""))</f>
        <v/>
      </c>
      <c r="M310" s="71" t="str">
        <f aca="false">IF(G310="ALI",IF(OR(AND(OR(J310=1,J310=0),H310&gt;0,H310&lt;20),AND(OR(J310=1,J310=0),H310&gt;19,H310&lt;51),AND(J310&gt;1,J310&lt;6,H310&gt;0,H310&lt;20)),"Simples",IF(OR(AND(OR(J310=1,J310=0),H310&gt;50),AND(J310&gt;1,J310&lt;6,H310&gt;19,H310&lt;51),AND(J310&gt;5,H310&gt;0,H310&lt;20)),"Médio",IF(OR(AND(J310&gt;1,J310&lt;6,H310&gt;50),AND(J310&gt;5,H310&gt;19,H310&lt;51),AND(J310&gt;5,H310&gt;50)),"Complexo",""))), IF(G310="AIE",IF(OR(AND(OR(J310=1, J310=0),H310&gt;0,H310&lt;20),AND(OR(J310=1, J310=0),H310&gt;19,H310&lt;51),AND(J310&gt;1,J310&lt;6,H310&gt;0,H310&lt;20)),"Simples",IF(OR(AND(OR(J310=1, J310=0),H310&gt;50),AND(J310&gt;1,J310&lt;6,H310&gt;19,H310&lt;51),AND(J310&gt;5,H310&gt;0,H310&lt;20)),"Médio",IF(OR(AND(J310&gt;1,J310&lt;6,H310&gt;50),AND(J310&gt;5,H310&gt;19,H310&lt;51),AND(J310&gt;5,H310&gt;50)),"Complexo",""))),""))</f>
        <v/>
      </c>
      <c r="N310" s="77" t="str">
        <f aca="false">IF(L310="",M310,IF(M310="",L310,""))</f>
        <v/>
      </c>
      <c r="O310" s="78" t="n">
        <f aca="false">IF(AND(OR(G310="EE",G310="CE"),N310="Simples"),3, IF(AND(OR(G310="EE",G310="CE"),N310="Médio"),4, IF(AND(OR(G310="EE",G310="CE"),N310="Complexo"),6, IF(AND(G310="SE",N310="Simples"),4, IF(AND(G310="SE",N310="Médio"),5, IF(AND(G310="SE",N310="Complexo"),7,0))))))</f>
        <v>0</v>
      </c>
      <c r="P310" s="78" t="n">
        <f aca="false">IF(AND(G310="ALI",M310="Simples"),7, IF(AND(G310="ALI",M310="Médio"),10, IF(AND(G310="ALI",M310="Complexo"),15, IF(AND(G310="AIE",M310="Simples"),5, IF(AND(G310="AIE",M310="Médio"),7, IF(AND(G310="AIE",M310="Complexo"),10,0))))))</f>
        <v>0</v>
      </c>
      <c r="Q310" s="77" t="n">
        <f aca="false">IF(B310&lt;&gt;"Manutenção em interface",IF(B310&lt;&gt;"Desenv., Manutenção e Publicação de Páginas Estáticas",(O310+P310)*C310,C310),C310)</f>
        <v>0</v>
      </c>
      <c r="R310" s="70"/>
      <c r="T310" s="80"/>
      <c r="U310" s="68"/>
      <c r="V310" s="69" t="n">
        <f aca="false">IF(U310&lt;&gt;"",VLOOKUP(U310,'Tipo Projeto'!$A$3:$B$35,2,0),0)</f>
        <v>0</v>
      </c>
      <c r="W310" s="70"/>
      <c r="X310" s="72"/>
      <c r="Y310" s="73"/>
      <c r="Z310" s="74"/>
      <c r="AA310" s="75"/>
      <c r="AB310" s="76" t="str">
        <f aca="false">IF(W310="EE",IF(OR(AND(OR(Z310=1,Z310=0),X310&gt;0,X310&lt;5),AND(OR(Z310=1,Z310=0),X310&gt;4,X310&lt;16),AND(Z310=2,X310&gt;0,X310&lt;5)),"Simples",IF(OR(AND(OR(Z310=1,Z310=0),X310&gt;15),AND(Z310=2,X310&gt;4,X310&lt;16),AND(Z310&gt;2,X310&gt;0,X310&lt;5)),"Médio",IF(OR(AND(Z310=2,X310&gt;15),AND(Z310&gt;2,X310&gt;4,X310&lt;16),AND(Z310&gt;2,X310&gt;15)),"Complexo",""))), IF(OR(W310="CE",W310="SE"),IF(OR(AND(OR(Z310=1,Z310=0),X310&gt;0,X310&lt;6),AND(OR(Z310=1,Z310=0),X310&gt;5,X310&lt;20),AND(Z310&gt;1,Z310&lt;4,X310&gt;0,X310&lt;6)),"Simples",IF(OR(AND(OR(Z310=1,Z310=0),X310&gt;19),AND(Z310&gt;1,Z310&lt;4,X310&gt;5,X310&lt;20),AND(Z310&gt;3,X310&gt;0,X310&lt;6)),"Médio",IF(OR(AND(Z310&gt;1,Z310&lt;4,X310&gt;19),AND(Z310&gt;3,X310&gt;5,X310&lt;20),AND(Z310&gt;3,X310&gt;19)),"Complexo",""))),""))</f>
        <v/>
      </c>
      <c r="AC310" s="71" t="str">
        <f aca="false">IF(W310="ALI",IF(OR(AND(OR(Z310=1,Z310=0),X310&gt;0,X310&lt;20),AND(OR(Z310=1,Z310=0),X310&gt;19,X310&lt;51),AND(Z310&gt;1,Z310&lt;6,X310&gt;0,X310&lt;20)),"Simples",IF(OR(AND(OR(Z310=1,Z310=0),X310&gt;50),AND(Z310&gt;1,Z310&lt;6,X310&gt;19,X310&lt;51),AND(Z310&gt;5,X310&gt;0,X310&lt;20)),"Médio",IF(OR(AND(Z310&gt;1,Z310&lt;6,X310&gt;50),AND(Z310&gt;5,X310&gt;19,X310&lt;51),AND(Z310&gt;5,X310&gt;50)),"Complexo",""))), IF(W310="AIE",IF(OR(AND(OR(Z310=1, Z310=0),X310&gt;0,X310&lt;20),AND(OR(Z310=1, Z310=0),X310&gt;19,X310&lt;51),AND(Z310&gt;1,Z310&lt;6,X310&gt;0,X310&lt;20)),"Simples",IF(OR(AND(OR(Z310=1, Z310=0),X310&gt;50),AND(Z310&gt;1,Z310&lt;6,X310&gt;19,X310&lt;51),AND(Z310&gt;5,X310&gt;0,X310&lt;20)),"Médio",IF(OR(AND(Z310&gt;1,Z310&lt;6,X310&gt;50),AND(Z310&gt;5,X310&gt;19,X310&lt;51),AND(Z310&gt;5,X310&gt;50)),"Complexo",""))),""))</f>
        <v/>
      </c>
      <c r="AD310" s="77" t="str">
        <f aca="false">IF(AB310="",AC310,IF(AC310="",AB310,""))</f>
        <v/>
      </c>
      <c r="AE310" s="78" t="n">
        <f aca="false">IF(AND(OR(W310="EE",W310="CE"),AD310="Simples"),3, IF(AND(OR(W310="EE",W310="CE"),AD310="Médio"),4, IF(AND(OR(W310="EE",W310="CE"),AD310="Complexo"),6, IF(AND(W310="SE",AD310="Simples"),4, IF(AND(W310="SE",AD310="Médio"),5, IF(AND(W310="SE",AD310="Complexo"),7,0))))))</f>
        <v>0</v>
      </c>
      <c r="AF310" s="78" t="n">
        <f aca="false">IF(AND(W310="ALI",AC310="Simples"),7, IF(AND(W310="ALI",AC310="Médio"),10, IF(AND(W310="ALI",AC310="Complexo"),15, IF(AND(W310="AIE",AC310="Simples"),5, IF(AND(W310="AIE",AC310="Médio"),7, IF(AND(W310="AIE",AC310="Complexo"),10,0))))))</f>
        <v>0</v>
      </c>
      <c r="AG310" s="81" t="n">
        <f aca="false">IF(T310="OK",Q310,( IF(U310&lt;&gt;"Manutenção em interface",IF(U310&lt;&gt;"Desenv., Manutenção e Publicação de Páginas Estáticas",(AE310+AF310)*V310,V310),V310)))</f>
        <v>0</v>
      </c>
      <c r="AH310" s="70"/>
      <c r="AJ310" s="70"/>
      <c r="AL310" s="70"/>
      <c r="AM310" s="70" t="str">
        <f aca="false">IF(AG310=0,"",IF(AG310=Q310,"OK","Divergente"))</f>
        <v/>
      </c>
    </row>
    <row r="311" s="79" customFormat="true" ht="14" hidden="false" customHeight="false" outlineLevel="0" collapsed="false">
      <c r="A311" s="67"/>
      <c r="B311" s="68"/>
      <c r="C311" s="69" t="n">
        <f aca="false">IF(B311&lt;&gt;"",VLOOKUP(B311,'Tipo Projeto'!$A$3:$B$35,2,0),0)</f>
        <v>0</v>
      </c>
      <c r="D311" s="70"/>
      <c r="E311" s="70"/>
      <c r="F311" s="71"/>
      <c r="G311" s="70"/>
      <c r="H311" s="72"/>
      <c r="I311" s="73"/>
      <c r="J311" s="74"/>
      <c r="K311" s="75"/>
      <c r="L311" s="76" t="str">
        <f aca="false">IF(G311="EE",IF(OR(AND(OR(J311=1,J311=0),H311&gt;0,H311&lt;5),AND(OR(J311=1,J311=0),H311&gt;4,H311&lt;16),AND(J311=2,H311&gt;0,H311&lt;5)),"Simples",IF(OR(AND(OR(J311=1,J311=0),H311&gt;15),AND(J311=2,H311&gt;4,H311&lt;16),AND(J311&gt;2,H311&gt;0,H311&lt;5)),"Médio",IF(OR(AND(J311=2,H311&gt;15),AND(J311&gt;2,H311&gt;4,H311&lt;16),AND(J311&gt;2,H311&gt;15)),"Complexo",""))), IF(OR(G311="CE",G311="SE"),IF(OR(AND(OR(J311=1,J311=0),H311&gt;0,H311&lt;6),AND(OR(J311=1,J311=0),H311&gt;5,H311&lt;20),AND(J311&gt;1,J311&lt;4,H311&gt;0,H311&lt;6)),"Simples",IF(OR(AND(OR(J311=1,J311=0),H311&gt;19),AND(J311&gt;1,J311&lt;4,H311&gt;5,H311&lt;20),AND(J311&gt;3,H311&gt;0,H311&lt;6)),"Médio",IF(OR(AND(J311&gt;1,J311&lt;4,H311&gt;19),AND(J311&gt;3,H311&gt;5,H311&lt;20),AND(J311&gt;3,H311&gt;19)),"Complexo",""))),""))</f>
        <v/>
      </c>
      <c r="M311" s="71" t="str">
        <f aca="false">IF(G311="ALI",IF(OR(AND(OR(J311=1,J311=0),H311&gt;0,H311&lt;20),AND(OR(J311=1,J311=0),H311&gt;19,H311&lt;51),AND(J311&gt;1,J311&lt;6,H311&gt;0,H311&lt;20)),"Simples",IF(OR(AND(OR(J311=1,J311=0),H311&gt;50),AND(J311&gt;1,J311&lt;6,H311&gt;19,H311&lt;51),AND(J311&gt;5,H311&gt;0,H311&lt;20)),"Médio",IF(OR(AND(J311&gt;1,J311&lt;6,H311&gt;50),AND(J311&gt;5,H311&gt;19,H311&lt;51),AND(J311&gt;5,H311&gt;50)),"Complexo",""))), IF(G311="AIE",IF(OR(AND(OR(J311=1, J311=0),H311&gt;0,H311&lt;20),AND(OR(J311=1, J311=0),H311&gt;19,H311&lt;51),AND(J311&gt;1,J311&lt;6,H311&gt;0,H311&lt;20)),"Simples",IF(OR(AND(OR(J311=1, J311=0),H311&gt;50),AND(J311&gt;1,J311&lt;6,H311&gt;19,H311&lt;51),AND(J311&gt;5,H311&gt;0,H311&lt;20)),"Médio",IF(OR(AND(J311&gt;1,J311&lt;6,H311&gt;50),AND(J311&gt;5,H311&gt;19,H311&lt;51),AND(J311&gt;5,H311&gt;50)),"Complexo",""))),""))</f>
        <v/>
      </c>
      <c r="N311" s="77" t="str">
        <f aca="false">IF(L311="",M311,IF(M311="",L311,""))</f>
        <v/>
      </c>
      <c r="O311" s="78" t="n">
        <f aca="false">IF(AND(OR(G311="EE",G311="CE"),N311="Simples"),3, IF(AND(OR(G311="EE",G311="CE"),N311="Médio"),4, IF(AND(OR(G311="EE",G311="CE"),N311="Complexo"),6, IF(AND(G311="SE",N311="Simples"),4, IF(AND(G311="SE",N311="Médio"),5, IF(AND(G311="SE",N311="Complexo"),7,0))))))</f>
        <v>0</v>
      </c>
      <c r="P311" s="78" t="n">
        <f aca="false">IF(AND(G311="ALI",M311="Simples"),7, IF(AND(G311="ALI",M311="Médio"),10, IF(AND(G311="ALI",M311="Complexo"),15, IF(AND(G311="AIE",M311="Simples"),5, IF(AND(G311="AIE",M311="Médio"),7, IF(AND(G311="AIE",M311="Complexo"),10,0))))))</f>
        <v>0</v>
      </c>
      <c r="Q311" s="77" t="n">
        <f aca="false">IF(B311&lt;&gt;"Manutenção em interface",IF(B311&lt;&gt;"Desenv., Manutenção e Publicação de Páginas Estáticas",(O311+P311)*C311,C311),C311)</f>
        <v>0</v>
      </c>
      <c r="R311" s="70"/>
      <c r="T311" s="80"/>
      <c r="U311" s="68"/>
      <c r="V311" s="69" t="n">
        <f aca="false">IF(U311&lt;&gt;"",VLOOKUP(U311,'Tipo Projeto'!$A$3:$B$35,2,0),0)</f>
        <v>0</v>
      </c>
      <c r="W311" s="70"/>
      <c r="X311" s="72"/>
      <c r="Y311" s="73"/>
      <c r="Z311" s="74"/>
      <c r="AA311" s="75"/>
      <c r="AB311" s="76" t="str">
        <f aca="false">IF(W311="EE",IF(OR(AND(OR(Z311=1,Z311=0),X311&gt;0,X311&lt;5),AND(OR(Z311=1,Z311=0),X311&gt;4,X311&lt;16),AND(Z311=2,X311&gt;0,X311&lt;5)),"Simples",IF(OR(AND(OR(Z311=1,Z311=0),X311&gt;15),AND(Z311=2,X311&gt;4,X311&lt;16),AND(Z311&gt;2,X311&gt;0,X311&lt;5)),"Médio",IF(OR(AND(Z311=2,X311&gt;15),AND(Z311&gt;2,X311&gt;4,X311&lt;16),AND(Z311&gt;2,X311&gt;15)),"Complexo",""))), IF(OR(W311="CE",W311="SE"),IF(OR(AND(OR(Z311=1,Z311=0),X311&gt;0,X311&lt;6),AND(OR(Z311=1,Z311=0),X311&gt;5,X311&lt;20),AND(Z311&gt;1,Z311&lt;4,X311&gt;0,X311&lt;6)),"Simples",IF(OR(AND(OR(Z311=1,Z311=0),X311&gt;19),AND(Z311&gt;1,Z311&lt;4,X311&gt;5,X311&lt;20),AND(Z311&gt;3,X311&gt;0,X311&lt;6)),"Médio",IF(OR(AND(Z311&gt;1,Z311&lt;4,X311&gt;19),AND(Z311&gt;3,X311&gt;5,X311&lt;20),AND(Z311&gt;3,X311&gt;19)),"Complexo",""))),""))</f>
        <v/>
      </c>
      <c r="AC311" s="71" t="str">
        <f aca="false">IF(W311="ALI",IF(OR(AND(OR(Z311=1,Z311=0),X311&gt;0,X311&lt;20),AND(OR(Z311=1,Z311=0),X311&gt;19,X311&lt;51),AND(Z311&gt;1,Z311&lt;6,X311&gt;0,X311&lt;20)),"Simples",IF(OR(AND(OR(Z311=1,Z311=0),X311&gt;50),AND(Z311&gt;1,Z311&lt;6,X311&gt;19,X311&lt;51),AND(Z311&gt;5,X311&gt;0,X311&lt;20)),"Médio",IF(OR(AND(Z311&gt;1,Z311&lt;6,X311&gt;50),AND(Z311&gt;5,X311&gt;19,X311&lt;51),AND(Z311&gt;5,X311&gt;50)),"Complexo",""))), IF(W311="AIE",IF(OR(AND(OR(Z311=1, Z311=0),X311&gt;0,X311&lt;20),AND(OR(Z311=1, Z311=0),X311&gt;19,X311&lt;51),AND(Z311&gt;1,Z311&lt;6,X311&gt;0,X311&lt;20)),"Simples",IF(OR(AND(OR(Z311=1, Z311=0),X311&gt;50),AND(Z311&gt;1,Z311&lt;6,X311&gt;19,X311&lt;51),AND(Z311&gt;5,X311&gt;0,X311&lt;20)),"Médio",IF(OR(AND(Z311&gt;1,Z311&lt;6,X311&gt;50),AND(Z311&gt;5,X311&gt;19,X311&lt;51),AND(Z311&gt;5,X311&gt;50)),"Complexo",""))),""))</f>
        <v/>
      </c>
      <c r="AD311" s="77" t="str">
        <f aca="false">IF(AB311="",AC311,IF(AC311="",AB311,""))</f>
        <v/>
      </c>
      <c r="AE311" s="78" t="n">
        <f aca="false">IF(AND(OR(W311="EE",W311="CE"),AD311="Simples"),3, IF(AND(OR(W311="EE",W311="CE"),AD311="Médio"),4, IF(AND(OR(W311="EE",W311="CE"),AD311="Complexo"),6, IF(AND(W311="SE",AD311="Simples"),4, IF(AND(W311="SE",AD311="Médio"),5, IF(AND(W311="SE",AD311="Complexo"),7,0))))))</f>
        <v>0</v>
      </c>
      <c r="AF311" s="78" t="n">
        <f aca="false">IF(AND(W311="ALI",AC311="Simples"),7, IF(AND(W311="ALI",AC311="Médio"),10, IF(AND(W311="ALI",AC311="Complexo"),15, IF(AND(W311="AIE",AC311="Simples"),5, IF(AND(W311="AIE",AC311="Médio"),7, IF(AND(W311="AIE",AC311="Complexo"),10,0))))))</f>
        <v>0</v>
      </c>
      <c r="AG311" s="81" t="n">
        <f aca="false">IF(T311="OK",Q311,( IF(U311&lt;&gt;"Manutenção em interface",IF(U311&lt;&gt;"Desenv., Manutenção e Publicação de Páginas Estáticas",(AE311+AF311)*V311,V311),V311)))</f>
        <v>0</v>
      </c>
      <c r="AH311" s="70"/>
      <c r="AJ311" s="70"/>
      <c r="AL311" s="70"/>
      <c r="AM311" s="70" t="str">
        <f aca="false">IF(AG311=0,"",IF(AG311=Q311,"OK","Divergente"))</f>
        <v/>
      </c>
    </row>
    <row r="312" s="79" customFormat="true" ht="14" hidden="false" customHeight="false" outlineLevel="0" collapsed="false">
      <c r="A312" s="67"/>
      <c r="B312" s="68"/>
      <c r="C312" s="69" t="n">
        <f aca="false">IF(B312&lt;&gt;"",VLOOKUP(B312,'Tipo Projeto'!$A$3:$B$35,2,0),0)</f>
        <v>0</v>
      </c>
      <c r="D312" s="70"/>
      <c r="E312" s="70"/>
      <c r="F312" s="71"/>
      <c r="G312" s="70"/>
      <c r="H312" s="72"/>
      <c r="I312" s="73"/>
      <c r="J312" s="74"/>
      <c r="K312" s="75"/>
      <c r="L312" s="76" t="str">
        <f aca="false">IF(G312="EE",IF(OR(AND(OR(J312=1,J312=0),H312&gt;0,H312&lt;5),AND(OR(J312=1,J312=0),H312&gt;4,H312&lt;16),AND(J312=2,H312&gt;0,H312&lt;5)),"Simples",IF(OR(AND(OR(J312=1,J312=0),H312&gt;15),AND(J312=2,H312&gt;4,H312&lt;16),AND(J312&gt;2,H312&gt;0,H312&lt;5)),"Médio",IF(OR(AND(J312=2,H312&gt;15),AND(J312&gt;2,H312&gt;4,H312&lt;16),AND(J312&gt;2,H312&gt;15)),"Complexo",""))), IF(OR(G312="CE",G312="SE"),IF(OR(AND(OR(J312=1,J312=0),H312&gt;0,H312&lt;6),AND(OR(J312=1,J312=0),H312&gt;5,H312&lt;20),AND(J312&gt;1,J312&lt;4,H312&gt;0,H312&lt;6)),"Simples",IF(OR(AND(OR(J312=1,J312=0),H312&gt;19),AND(J312&gt;1,J312&lt;4,H312&gt;5,H312&lt;20),AND(J312&gt;3,H312&gt;0,H312&lt;6)),"Médio",IF(OR(AND(J312&gt;1,J312&lt;4,H312&gt;19),AND(J312&gt;3,H312&gt;5,H312&lt;20),AND(J312&gt;3,H312&gt;19)),"Complexo",""))),""))</f>
        <v/>
      </c>
      <c r="M312" s="71" t="str">
        <f aca="false">IF(G312="ALI",IF(OR(AND(OR(J312=1,J312=0),H312&gt;0,H312&lt;20),AND(OR(J312=1,J312=0),H312&gt;19,H312&lt;51),AND(J312&gt;1,J312&lt;6,H312&gt;0,H312&lt;20)),"Simples",IF(OR(AND(OR(J312=1,J312=0),H312&gt;50),AND(J312&gt;1,J312&lt;6,H312&gt;19,H312&lt;51),AND(J312&gt;5,H312&gt;0,H312&lt;20)),"Médio",IF(OR(AND(J312&gt;1,J312&lt;6,H312&gt;50),AND(J312&gt;5,H312&gt;19,H312&lt;51),AND(J312&gt;5,H312&gt;50)),"Complexo",""))), IF(G312="AIE",IF(OR(AND(OR(J312=1, J312=0),H312&gt;0,H312&lt;20),AND(OR(J312=1, J312=0),H312&gt;19,H312&lt;51),AND(J312&gt;1,J312&lt;6,H312&gt;0,H312&lt;20)),"Simples",IF(OR(AND(OR(J312=1, J312=0),H312&gt;50),AND(J312&gt;1,J312&lt;6,H312&gt;19,H312&lt;51),AND(J312&gt;5,H312&gt;0,H312&lt;20)),"Médio",IF(OR(AND(J312&gt;1,J312&lt;6,H312&gt;50),AND(J312&gt;5,H312&gt;19,H312&lt;51),AND(J312&gt;5,H312&gt;50)),"Complexo",""))),""))</f>
        <v/>
      </c>
      <c r="N312" s="77" t="str">
        <f aca="false">IF(L312="",M312,IF(M312="",L312,""))</f>
        <v/>
      </c>
      <c r="O312" s="78" t="n">
        <f aca="false">IF(AND(OR(G312="EE",G312="CE"),N312="Simples"),3, IF(AND(OR(G312="EE",G312="CE"),N312="Médio"),4, IF(AND(OR(G312="EE",G312="CE"),N312="Complexo"),6, IF(AND(G312="SE",N312="Simples"),4, IF(AND(G312="SE",N312="Médio"),5, IF(AND(G312="SE",N312="Complexo"),7,0))))))</f>
        <v>0</v>
      </c>
      <c r="P312" s="78" t="n">
        <f aca="false">IF(AND(G312="ALI",M312="Simples"),7, IF(AND(G312="ALI",M312="Médio"),10, IF(AND(G312="ALI",M312="Complexo"),15, IF(AND(G312="AIE",M312="Simples"),5, IF(AND(G312="AIE",M312="Médio"),7, IF(AND(G312="AIE",M312="Complexo"),10,0))))))</f>
        <v>0</v>
      </c>
      <c r="Q312" s="77" t="n">
        <f aca="false">IF(B312&lt;&gt;"Manutenção em interface",IF(B312&lt;&gt;"Desenv., Manutenção e Publicação de Páginas Estáticas",(O312+P312)*C312,C312),C312)</f>
        <v>0</v>
      </c>
      <c r="R312" s="70"/>
      <c r="T312" s="80"/>
      <c r="U312" s="68"/>
      <c r="V312" s="69" t="n">
        <f aca="false">IF(U312&lt;&gt;"",VLOOKUP(U312,'Tipo Projeto'!$A$3:$B$35,2,0),0)</f>
        <v>0</v>
      </c>
      <c r="W312" s="70"/>
      <c r="X312" s="72"/>
      <c r="Y312" s="73"/>
      <c r="Z312" s="74"/>
      <c r="AA312" s="75"/>
      <c r="AB312" s="76" t="str">
        <f aca="false">IF(W312="EE",IF(OR(AND(OR(Z312=1,Z312=0),X312&gt;0,X312&lt;5),AND(OR(Z312=1,Z312=0),X312&gt;4,X312&lt;16),AND(Z312=2,X312&gt;0,X312&lt;5)),"Simples",IF(OR(AND(OR(Z312=1,Z312=0),X312&gt;15),AND(Z312=2,X312&gt;4,X312&lt;16),AND(Z312&gt;2,X312&gt;0,X312&lt;5)),"Médio",IF(OR(AND(Z312=2,X312&gt;15),AND(Z312&gt;2,X312&gt;4,X312&lt;16),AND(Z312&gt;2,X312&gt;15)),"Complexo",""))), IF(OR(W312="CE",W312="SE"),IF(OR(AND(OR(Z312=1,Z312=0),X312&gt;0,X312&lt;6),AND(OR(Z312=1,Z312=0),X312&gt;5,X312&lt;20),AND(Z312&gt;1,Z312&lt;4,X312&gt;0,X312&lt;6)),"Simples",IF(OR(AND(OR(Z312=1,Z312=0),X312&gt;19),AND(Z312&gt;1,Z312&lt;4,X312&gt;5,X312&lt;20),AND(Z312&gt;3,X312&gt;0,X312&lt;6)),"Médio",IF(OR(AND(Z312&gt;1,Z312&lt;4,X312&gt;19),AND(Z312&gt;3,X312&gt;5,X312&lt;20),AND(Z312&gt;3,X312&gt;19)),"Complexo",""))),""))</f>
        <v/>
      </c>
      <c r="AC312" s="71" t="str">
        <f aca="false">IF(W312="ALI",IF(OR(AND(OR(Z312=1,Z312=0),X312&gt;0,X312&lt;20),AND(OR(Z312=1,Z312=0),X312&gt;19,X312&lt;51),AND(Z312&gt;1,Z312&lt;6,X312&gt;0,X312&lt;20)),"Simples",IF(OR(AND(OR(Z312=1,Z312=0),X312&gt;50),AND(Z312&gt;1,Z312&lt;6,X312&gt;19,X312&lt;51),AND(Z312&gt;5,X312&gt;0,X312&lt;20)),"Médio",IF(OR(AND(Z312&gt;1,Z312&lt;6,X312&gt;50),AND(Z312&gt;5,X312&gt;19,X312&lt;51),AND(Z312&gt;5,X312&gt;50)),"Complexo",""))), IF(W312="AIE",IF(OR(AND(OR(Z312=1, Z312=0),X312&gt;0,X312&lt;20),AND(OR(Z312=1, Z312=0),X312&gt;19,X312&lt;51),AND(Z312&gt;1,Z312&lt;6,X312&gt;0,X312&lt;20)),"Simples",IF(OR(AND(OR(Z312=1, Z312=0),X312&gt;50),AND(Z312&gt;1,Z312&lt;6,X312&gt;19,X312&lt;51),AND(Z312&gt;5,X312&gt;0,X312&lt;20)),"Médio",IF(OR(AND(Z312&gt;1,Z312&lt;6,X312&gt;50),AND(Z312&gt;5,X312&gt;19,X312&lt;51),AND(Z312&gt;5,X312&gt;50)),"Complexo",""))),""))</f>
        <v/>
      </c>
      <c r="AD312" s="77" t="str">
        <f aca="false">IF(AB312="",AC312,IF(AC312="",AB312,""))</f>
        <v/>
      </c>
      <c r="AE312" s="78" t="n">
        <f aca="false">IF(AND(OR(W312="EE",W312="CE"),AD312="Simples"),3, IF(AND(OR(W312="EE",W312="CE"),AD312="Médio"),4, IF(AND(OR(W312="EE",W312="CE"),AD312="Complexo"),6, IF(AND(W312="SE",AD312="Simples"),4, IF(AND(W312="SE",AD312="Médio"),5, IF(AND(W312="SE",AD312="Complexo"),7,0))))))</f>
        <v>0</v>
      </c>
      <c r="AF312" s="78" t="n">
        <f aca="false">IF(AND(W312="ALI",AC312="Simples"),7, IF(AND(W312="ALI",AC312="Médio"),10, IF(AND(W312="ALI",AC312="Complexo"),15, IF(AND(W312="AIE",AC312="Simples"),5, IF(AND(W312="AIE",AC312="Médio"),7, IF(AND(W312="AIE",AC312="Complexo"),10,0))))))</f>
        <v>0</v>
      </c>
      <c r="AG312" s="81" t="n">
        <f aca="false">IF(T312="OK",Q312,( IF(U312&lt;&gt;"Manutenção em interface",IF(U312&lt;&gt;"Desenv., Manutenção e Publicação de Páginas Estáticas",(AE312+AF312)*V312,V312),V312)))</f>
        <v>0</v>
      </c>
      <c r="AH312" s="70"/>
      <c r="AJ312" s="70"/>
      <c r="AL312" s="70"/>
      <c r="AM312" s="70" t="str">
        <f aca="false">IF(AG312=0,"",IF(AG312=Q312,"OK","Divergente"))</f>
        <v/>
      </c>
    </row>
    <row r="313" s="79" customFormat="true" ht="14" hidden="false" customHeight="false" outlineLevel="0" collapsed="false">
      <c r="A313" s="67"/>
      <c r="B313" s="68"/>
      <c r="C313" s="69" t="n">
        <f aca="false">IF(B313&lt;&gt;"",VLOOKUP(B313,'Tipo Projeto'!$A$3:$B$35,2,0),0)</f>
        <v>0</v>
      </c>
      <c r="D313" s="70"/>
      <c r="E313" s="70"/>
      <c r="F313" s="71"/>
      <c r="G313" s="70"/>
      <c r="H313" s="72"/>
      <c r="I313" s="73"/>
      <c r="J313" s="74"/>
      <c r="K313" s="75"/>
      <c r="L313" s="76" t="str">
        <f aca="false">IF(G313="EE",IF(OR(AND(OR(J313=1,J313=0),H313&gt;0,H313&lt;5),AND(OR(J313=1,J313=0),H313&gt;4,H313&lt;16),AND(J313=2,H313&gt;0,H313&lt;5)),"Simples",IF(OR(AND(OR(J313=1,J313=0),H313&gt;15),AND(J313=2,H313&gt;4,H313&lt;16),AND(J313&gt;2,H313&gt;0,H313&lt;5)),"Médio",IF(OR(AND(J313=2,H313&gt;15),AND(J313&gt;2,H313&gt;4,H313&lt;16),AND(J313&gt;2,H313&gt;15)),"Complexo",""))), IF(OR(G313="CE",G313="SE"),IF(OR(AND(OR(J313=1,J313=0),H313&gt;0,H313&lt;6),AND(OR(J313=1,J313=0),H313&gt;5,H313&lt;20),AND(J313&gt;1,J313&lt;4,H313&gt;0,H313&lt;6)),"Simples",IF(OR(AND(OR(J313=1,J313=0),H313&gt;19),AND(J313&gt;1,J313&lt;4,H313&gt;5,H313&lt;20),AND(J313&gt;3,H313&gt;0,H313&lt;6)),"Médio",IF(OR(AND(J313&gt;1,J313&lt;4,H313&gt;19),AND(J313&gt;3,H313&gt;5,H313&lt;20),AND(J313&gt;3,H313&gt;19)),"Complexo",""))),""))</f>
        <v/>
      </c>
      <c r="M313" s="71" t="str">
        <f aca="false">IF(G313="ALI",IF(OR(AND(OR(J313=1,J313=0),H313&gt;0,H313&lt;20),AND(OR(J313=1,J313=0),H313&gt;19,H313&lt;51),AND(J313&gt;1,J313&lt;6,H313&gt;0,H313&lt;20)),"Simples",IF(OR(AND(OR(J313=1,J313=0),H313&gt;50),AND(J313&gt;1,J313&lt;6,H313&gt;19,H313&lt;51),AND(J313&gt;5,H313&gt;0,H313&lt;20)),"Médio",IF(OR(AND(J313&gt;1,J313&lt;6,H313&gt;50),AND(J313&gt;5,H313&gt;19,H313&lt;51),AND(J313&gt;5,H313&gt;50)),"Complexo",""))), IF(G313="AIE",IF(OR(AND(OR(J313=1, J313=0),H313&gt;0,H313&lt;20),AND(OR(J313=1, J313=0),H313&gt;19,H313&lt;51),AND(J313&gt;1,J313&lt;6,H313&gt;0,H313&lt;20)),"Simples",IF(OR(AND(OR(J313=1, J313=0),H313&gt;50),AND(J313&gt;1,J313&lt;6,H313&gt;19,H313&lt;51),AND(J313&gt;5,H313&gt;0,H313&lt;20)),"Médio",IF(OR(AND(J313&gt;1,J313&lt;6,H313&gt;50),AND(J313&gt;5,H313&gt;19,H313&lt;51),AND(J313&gt;5,H313&gt;50)),"Complexo",""))),""))</f>
        <v/>
      </c>
      <c r="N313" s="77" t="str">
        <f aca="false">IF(L313="",M313,IF(M313="",L313,""))</f>
        <v/>
      </c>
      <c r="O313" s="78" t="n">
        <f aca="false">IF(AND(OR(G313="EE",G313="CE"),N313="Simples"),3, IF(AND(OR(G313="EE",G313="CE"),N313="Médio"),4, IF(AND(OR(G313="EE",G313="CE"),N313="Complexo"),6, IF(AND(G313="SE",N313="Simples"),4, IF(AND(G313="SE",N313="Médio"),5, IF(AND(G313="SE",N313="Complexo"),7,0))))))</f>
        <v>0</v>
      </c>
      <c r="P313" s="78" t="n">
        <f aca="false">IF(AND(G313="ALI",M313="Simples"),7, IF(AND(G313="ALI",M313="Médio"),10, IF(AND(G313="ALI",M313="Complexo"),15, IF(AND(G313="AIE",M313="Simples"),5, IF(AND(G313="AIE",M313="Médio"),7, IF(AND(G313="AIE",M313="Complexo"),10,0))))))</f>
        <v>0</v>
      </c>
      <c r="Q313" s="77" t="n">
        <f aca="false">IF(B313&lt;&gt;"Manutenção em interface",IF(B313&lt;&gt;"Desenv., Manutenção e Publicação de Páginas Estáticas",(O313+P313)*C313,C313),C313)</f>
        <v>0</v>
      </c>
      <c r="R313" s="70"/>
      <c r="T313" s="80"/>
      <c r="U313" s="68"/>
      <c r="V313" s="69" t="n">
        <f aca="false">IF(U313&lt;&gt;"",VLOOKUP(U313,'Tipo Projeto'!$A$3:$B$35,2,0),0)</f>
        <v>0</v>
      </c>
      <c r="W313" s="70"/>
      <c r="X313" s="72"/>
      <c r="Y313" s="73"/>
      <c r="Z313" s="74"/>
      <c r="AA313" s="75"/>
      <c r="AB313" s="76" t="str">
        <f aca="false">IF(W313="EE",IF(OR(AND(OR(Z313=1,Z313=0),X313&gt;0,X313&lt;5),AND(OR(Z313=1,Z313=0),X313&gt;4,X313&lt;16),AND(Z313=2,X313&gt;0,X313&lt;5)),"Simples",IF(OR(AND(OR(Z313=1,Z313=0),X313&gt;15),AND(Z313=2,X313&gt;4,X313&lt;16),AND(Z313&gt;2,X313&gt;0,X313&lt;5)),"Médio",IF(OR(AND(Z313=2,X313&gt;15),AND(Z313&gt;2,X313&gt;4,X313&lt;16),AND(Z313&gt;2,X313&gt;15)),"Complexo",""))), IF(OR(W313="CE",W313="SE"),IF(OR(AND(OR(Z313=1,Z313=0),X313&gt;0,X313&lt;6),AND(OR(Z313=1,Z313=0),X313&gt;5,X313&lt;20),AND(Z313&gt;1,Z313&lt;4,X313&gt;0,X313&lt;6)),"Simples",IF(OR(AND(OR(Z313=1,Z313=0),X313&gt;19),AND(Z313&gt;1,Z313&lt;4,X313&gt;5,X313&lt;20),AND(Z313&gt;3,X313&gt;0,X313&lt;6)),"Médio",IF(OR(AND(Z313&gt;1,Z313&lt;4,X313&gt;19),AND(Z313&gt;3,X313&gt;5,X313&lt;20),AND(Z313&gt;3,X313&gt;19)),"Complexo",""))),""))</f>
        <v/>
      </c>
      <c r="AC313" s="71" t="str">
        <f aca="false">IF(W313="ALI",IF(OR(AND(OR(Z313=1,Z313=0),X313&gt;0,X313&lt;20),AND(OR(Z313=1,Z313=0),X313&gt;19,X313&lt;51),AND(Z313&gt;1,Z313&lt;6,X313&gt;0,X313&lt;20)),"Simples",IF(OR(AND(OR(Z313=1,Z313=0),X313&gt;50),AND(Z313&gt;1,Z313&lt;6,X313&gt;19,X313&lt;51),AND(Z313&gt;5,X313&gt;0,X313&lt;20)),"Médio",IF(OR(AND(Z313&gt;1,Z313&lt;6,X313&gt;50),AND(Z313&gt;5,X313&gt;19,X313&lt;51),AND(Z313&gt;5,X313&gt;50)),"Complexo",""))), IF(W313="AIE",IF(OR(AND(OR(Z313=1, Z313=0),X313&gt;0,X313&lt;20),AND(OR(Z313=1, Z313=0),X313&gt;19,X313&lt;51),AND(Z313&gt;1,Z313&lt;6,X313&gt;0,X313&lt;20)),"Simples",IF(OR(AND(OR(Z313=1, Z313=0),X313&gt;50),AND(Z313&gt;1,Z313&lt;6,X313&gt;19,X313&lt;51),AND(Z313&gt;5,X313&gt;0,X313&lt;20)),"Médio",IF(OR(AND(Z313&gt;1,Z313&lt;6,X313&gt;50),AND(Z313&gt;5,X313&gt;19,X313&lt;51),AND(Z313&gt;5,X313&gt;50)),"Complexo",""))),""))</f>
        <v/>
      </c>
      <c r="AD313" s="77" t="str">
        <f aca="false">IF(AB313="",AC313,IF(AC313="",AB313,""))</f>
        <v/>
      </c>
      <c r="AE313" s="78" t="n">
        <f aca="false">IF(AND(OR(W313="EE",W313="CE"),AD313="Simples"),3, IF(AND(OR(W313="EE",W313="CE"),AD313="Médio"),4, IF(AND(OR(W313="EE",W313="CE"),AD313="Complexo"),6, IF(AND(W313="SE",AD313="Simples"),4, IF(AND(W313="SE",AD313="Médio"),5, IF(AND(W313="SE",AD313="Complexo"),7,0))))))</f>
        <v>0</v>
      </c>
      <c r="AF313" s="78" t="n">
        <f aca="false">IF(AND(W313="ALI",AC313="Simples"),7, IF(AND(W313="ALI",AC313="Médio"),10, IF(AND(W313="ALI",AC313="Complexo"),15, IF(AND(W313="AIE",AC313="Simples"),5, IF(AND(W313="AIE",AC313="Médio"),7, IF(AND(W313="AIE",AC313="Complexo"),10,0))))))</f>
        <v>0</v>
      </c>
      <c r="AG313" s="81" t="n">
        <f aca="false">IF(T313="OK",Q313,( IF(U313&lt;&gt;"Manutenção em interface",IF(U313&lt;&gt;"Desenv., Manutenção e Publicação de Páginas Estáticas",(AE313+AF313)*V313,V313),V313)))</f>
        <v>0</v>
      </c>
      <c r="AH313" s="70"/>
      <c r="AJ313" s="70"/>
      <c r="AL313" s="70"/>
      <c r="AM313" s="70" t="str">
        <f aca="false">IF(AG313=0,"",IF(AG313=Q313,"OK","Divergente"))</f>
        <v/>
      </c>
    </row>
    <row r="314" s="79" customFormat="true" ht="14" hidden="false" customHeight="false" outlineLevel="0" collapsed="false">
      <c r="A314" s="67"/>
      <c r="B314" s="68"/>
      <c r="C314" s="69" t="n">
        <f aca="false">IF(B314&lt;&gt;"",VLOOKUP(B314,'Tipo Projeto'!$A$3:$B$35,2,0),0)</f>
        <v>0</v>
      </c>
      <c r="D314" s="70"/>
      <c r="E314" s="70"/>
      <c r="F314" s="71"/>
      <c r="G314" s="70"/>
      <c r="H314" s="72"/>
      <c r="I314" s="73"/>
      <c r="J314" s="74"/>
      <c r="K314" s="75"/>
      <c r="L314" s="76" t="str">
        <f aca="false">IF(G314="EE",IF(OR(AND(OR(J314=1,J314=0),H314&gt;0,H314&lt;5),AND(OR(J314=1,J314=0),H314&gt;4,H314&lt;16),AND(J314=2,H314&gt;0,H314&lt;5)),"Simples",IF(OR(AND(OR(J314=1,J314=0),H314&gt;15),AND(J314=2,H314&gt;4,H314&lt;16),AND(J314&gt;2,H314&gt;0,H314&lt;5)),"Médio",IF(OR(AND(J314=2,H314&gt;15),AND(J314&gt;2,H314&gt;4,H314&lt;16),AND(J314&gt;2,H314&gt;15)),"Complexo",""))), IF(OR(G314="CE",G314="SE"),IF(OR(AND(OR(J314=1,J314=0),H314&gt;0,H314&lt;6),AND(OR(J314=1,J314=0),H314&gt;5,H314&lt;20),AND(J314&gt;1,J314&lt;4,H314&gt;0,H314&lt;6)),"Simples",IF(OR(AND(OR(J314=1,J314=0),H314&gt;19),AND(J314&gt;1,J314&lt;4,H314&gt;5,H314&lt;20),AND(J314&gt;3,H314&gt;0,H314&lt;6)),"Médio",IF(OR(AND(J314&gt;1,J314&lt;4,H314&gt;19),AND(J314&gt;3,H314&gt;5,H314&lt;20),AND(J314&gt;3,H314&gt;19)),"Complexo",""))),""))</f>
        <v/>
      </c>
      <c r="M314" s="71" t="str">
        <f aca="false">IF(G314="ALI",IF(OR(AND(OR(J314=1,J314=0),H314&gt;0,H314&lt;20),AND(OR(J314=1,J314=0),H314&gt;19,H314&lt;51),AND(J314&gt;1,J314&lt;6,H314&gt;0,H314&lt;20)),"Simples",IF(OR(AND(OR(J314=1,J314=0),H314&gt;50),AND(J314&gt;1,J314&lt;6,H314&gt;19,H314&lt;51),AND(J314&gt;5,H314&gt;0,H314&lt;20)),"Médio",IF(OR(AND(J314&gt;1,J314&lt;6,H314&gt;50),AND(J314&gt;5,H314&gt;19,H314&lt;51),AND(J314&gt;5,H314&gt;50)),"Complexo",""))), IF(G314="AIE",IF(OR(AND(OR(J314=1, J314=0),H314&gt;0,H314&lt;20),AND(OR(J314=1, J314=0),H314&gt;19,H314&lt;51),AND(J314&gt;1,J314&lt;6,H314&gt;0,H314&lt;20)),"Simples",IF(OR(AND(OR(J314=1, J314=0),H314&gt;50),AND(J314&gt;1,J314&lt;6,H314&gt;19,H314&lt;51),AND(J314&gt;5,H314&gt;0,H314&lt;20)),"Médio",IF(OR(AND(J314&gt;1,J314&lt;6,H314&gt;50),AND(J314&gt;5,H314&gt;19,H314&lt;51),AND(J314&gt;5,H314&gt;50)),"Complexo",""))),""))</f>
        <v/>
      </c>
      <c r="N314" s="77" t="str">
        <f aca="false">IF(L314="",M314,IF(M314="",L314,""))</f>
        <v/>
      </c>
      <c r="O314" s="78" t="n">
        <f aca="false">IF(AND(OR(G314="EE",G314="CE"),N314="Simples"),3, IF(AND(OR(G314="EE",G314="CE"),N314="Médio"),4, IF(AND(OR(G314="EE",G314="CE"),N314="Complexo"),6, IF(AND(G314="SE",N314="Simples"),4, IF(AND(G314="SE",N314="Médio"),5, IF(AND(G314="SE",N314="Complexo"),7,0))))))</f>
        <v>0</v>
      </c>
      <c r="P314" s="78" t="n">
        <f aca="false">IF(AND(G314="ALI",M314="Simples"),7, IF(AND(G314="ALI",M314="Médio"),10, IF(AND(G314="ALI",M314="Complexo"),15, IF(AND(G314="AIE",M314="Simples"),5, IF(AND(G314="AIE",M314="Médio"),7, IF(AND(G314="AIE",M314="Complexo"),10,0))))))</f>
        <v>0</v>
      </c>
      <c r="Q314" s="77" t="n">
        <f aca="false">IF(B314&lt;&gt;"Manutenção em interface",IF(B314&lt;&gt;"Desenv., Manutenção e Publicação de Páginas Estáticas",(O314+P314)*C314,C314),C314)</f>
        <v>0</v>
      </c>
      <c r="R314" s="70"/>
      <c r="T314" s="80"/>
      <c r="U314" s="68"/>
      <c r="V314" s="69" t="n">
        <f aca="false">IF(U314&lt;&gt;"",VLOOKUP(U314,'Tipo Projeto'!$A$3:$B$35,2,0),0)</f>
        <v>0</v>
      </c>
      <c r="W314" s="70"/>
      <c r="X314" s="72"/>
      <c r="Y314" s="73"/>
      <c r="Z314" s="74"/>
      <c r="AA314" s="75"/>
      <c r="AB314" s="76" t="str">
        <f aca="false">IF(W314="EE",IF(OR(AND(OR(Z314=1,Z314=0),X314&gt;0,X314&lt;5),AND(OR(Z314=1,Z314=0),X314&gt;4,X314&lt;16),AND(Z314=2,X314&gt;0,X314&lt;5)),"Simples",IF(OR(AND(OR(Z314=1,Z314=0),X314&gt;15),AND(Z314=2,X314&gt;4,X314&lt;16),AND(Z314&gt;2,X314&gt;0,X314&lt;5)),"Médio",IF(OR(AND(Z314=2,X314&gt;15),AND(Z314&gt;2,X314&gt;4,X314&lt;16),AND(Z314&gt;2,X314&gt;15)),"Complexo",""))), IF(OR(W314="CE",W314="SE"),IF(OR(AND(OR(Z314=1,Z314=0),X314&gt;0,X314&lt;6),AND(OR(Z314=1,Z314=0),X314&gt;5,X314&lt;20),AND(Z314&gt;1,Z314&lt;4,X314&gt;0,X314&lt;6)),"Simples",IF(OR(AND(OR(Z314=1,Z314=0),X314&gt;19),AND(Z314&gt;1,Z314&lt;4,X314&gt;5,X314&lt;20),AND(Z314&gt;3,X314&gt;0,X314&lt;6)),"Médio",IF(OR(AND(Z314&gt;1,Z314&lt;4,X314&gt;19),AND(Z314&gt;3,X314&gt;5,X314&lt;20),AND(Z314&gt;3,X314&gt;19)),"Complexo",""))),""))</f>
        <v/>
      </c>
      <c r="AC314" s="71" t="str">
        <f aca="false">IF(W314="ALI",IF(OR(AND(OR(Z314=1,Z314=0),X314&gt;0,X314&lt;20),AND(OR(Z314=1,Z314=0),X314&gt;19,X314&lt;51),AND(Z314&gt;1,Z314&lt;6,X314&gt;0,X314&lt;20)),"Simples",IF(OR(AND(OR(Z314=1,Z314=0),X314&gt;50),AND(Z314&gt;1,Z314&lt;6,X314&gt;19,X314&lt;51),AND(Z314&gt;5,X314&gt;0,X314&lt;20)),"Médio",IF(OR(AND(Z314&gt;1,Z314&lt;6,X314&gt;50),AND(Z314&gt;5,X314&gt;19,X314&lt;51),AND(Z314&gt;5,X314&gt;50)),"Complexo",""))), IF(W314="AIE",IF(OR(AND(OR(Z314=1, Z314=0),X314&gt;0,X314&lt;20),AND(OR(Z314=1, Z314=0),X314&gt;19,X314&lt;51),AND(Z314&gt;1,Z314&lt;6,X314&gt;0,X314&lt;20)),"Simples",IF(OR(AND(OR(Z314=1, Z314=0),X314&gt;50),AND(Z314&gt;1,Z314&lt;6,X314&gt;19,X314&lt;51),AND(Z314&gt;5,X314&gt;0,X314&lt;20)),"Médio",IF(OR(AND(Z314&gt;1,Z314&lt;6,X314&gt;50),AND(Z314&gt;5,X314&gt;19,X314&lt;51),AND(Z314&gt;5,X314&gt;50)),"Complexo",""))),""))</f>
        <v/>
      </c>
      <c r="AD314" s="77" t="str">
        <f aca="false">IF(AB314="",AC314,IF(AC314="",AB314,""))</f>
        <v/>
      </c>
      <c r="AE314" s="78" t="n">
        <f aca="false">IF(AND(OR(W314="EE",W314="CE"),AD314="Simples"),3, IF(AND(OR(W314="EE",W314="CE"),AD314="Médio"),4, IF(AND(OR(W314="EE",W314="CE"),AD314="Complexo"),6, IF(AND(W314="SE",AD314="Simples"),4, IF(AND(W314="SE",AD314="Médio"),5, IF(AND(W314="SE",AD314="Complexo"),7,0))))))</f>
        <v>0</v>
      </c>
      <c r="AF314" s="78" t="n">
        <f aca="false">IF(AND(W314="ALI",AC314="Simples"),7, IF(AND(W314="ALI",AC314="Médio"),10, IF(AND(W314="ALI",AC314="Complexo"),15, IF(AND(W314="AIE",AC314="Simples"),5, IF(AND(W314="AIE",AC314="Médio"),7, IF(AND(W314="AIE",AC314="Complexo"),10,0))))))</f>
        <v>0</v>
      </c>
      <c r="AG314" s="81" t="n">
        <f aca="false">IF(T314="OK",Q314,( IF(U314&lt;&gt;"Manutenção em interface",IF(U314&lt;&gt;"Desenv., Manutenção e Publicação de Páginas Estáticas",(AE314+AF314)*V314,V314),V314)))</f>
        <v>0</v>
      </c>
      <c r="AH314" s="70"/>
      <c r="AJ314" s="70"/>
      <c r="AL314" s="70"/>
      <c r="AM314" s="70" t="str">
        <f aca="false">IF(AG314=0,"",IF(AG314=Q314,"OK","Divergente"))</f>
        <v/>
      </c>
    </row>
    <row r="315" s="79" customFormat="true" ht="14" hidden="false" customHeight="false" outlineLevel="0" collapsed="false">
      <c r="A315" s="67"/>
      <c r="B315" s="68"/>
      <c r="C315" s="69" t="n">
        <f aca="false">IF(B315&lt;&gt;"",VLOOKUP(B315,'Tipo Projeto'!$A$3:$B$35,2,0),0)</f>
        <v>0</v>
      </c>
      <c r="D315" s="70"/>
      <c r="E315" s="70"/>
      <c r="F315" s="71"/>
      <c r="G315" s="70"/>
      <c r="H315" s="72"/>
      <c r="I315" s="73"/>
      <c r="J315" s="74"/>
      <c r="K315" s="75"/>
      <c r="L315" s="76" t="str">
        <f aca="false">IF(G315="EE",IF(OR(AND(OR(J315=1,J315=0),H315&gt;0,H315&lt;5),AND(OR(J315=1,J315=0),H315&gt;4,H315&lt;16),AND(J315=2,H315&gt;0,H315&lt;5)),"Simples",IF(OR(AND(OR(J315=1,J315=0),H315&gt;15),AND(J315=2,H315&gt;4,H315&lt;16),AND(J315&gt;2,H315&gt;0,H315&lt;5)),"Médio",IF(OR(AND(J315=2,H315&gt;15),AND(J315&gt;2,H315&gt;4,H315&lt;16),AND(J315&gt;2,H315&gt;15)),"Complexo",""))), IF(OR(G315="CE",G315="SE"),IF(OR(AND(OR(J315=1,J315=0),H315&gt;0,H315&lt;6),AND(OR(J315=1,J315=0),H315&gt;5,H315&lt;20),AND(J315&gt;1,J315&lt;4,H315&gt;0,H315&lt;6)),"Simples",IF(OR(AND(OR(J315=1,J315=0),H315&gt;19),AND(J315&gt;1,J315&lt;4,H315&gt;5,H315&lt;20),AND(J315&gt;3,H315&gt;0,H315&lt;6)),"Médio",IF(OR(AND(J315&gt;1,J315&lt;4,H315&gt;19),AND(J315&gt;3,H315&gt;5,H315&lt;20),AND(J315&gt;3,H315&gt;19)),"Complexo",""))),""))</f>
        <v/>
      </c>
      <c r="M315" s="71" t="str">
        <f aca="false">IF(G315="ALI",IF(OR(AND(OR(J315=1,J315=0),H315&gt;0,H315&lt;20),AND(OR(J315=1,J315=0),H315&gt;19,H315&lt;51),AND(J315&gt;1,J315&lt;6,H315&gt;0,H315&lt;20)),"Simples",IF(OR(AND(OR(J315=1,J315=0),H315&gt;50),AND(J315&gt;1,J315&lt;6,H315&gt;19,H315&lt;51),AND(J315&gt;5,H315&gt;0,H315&lt;20)),"Médio",IF(OR(AND(J315&gt;1,J315&lt;6,H315&gt;50),AND(J315&gt;5,H315&gt;19,H315&lt;51),AND(J315&gt;5,H315&gt;50)),"Complexo",""))), IF(G315="AIE",IF(OR(AND(OR(J315=1, J315=0),H315&gt;0,H315&lt;20),AND(OR(J315=1, J315=0),H315&gt;19,H315&lt;51),AND(J315&gt;1,J315&lt;6,H315&gt;0,H315&lt;20)),"Simples",IF(OR(AND(OR(J315=1, J315=0),H315&gt;50),AND(J315&gt;1,J315&lt;6,H315&gt;19,H315&lt;51),AND(J315&gt;5,H315&gt;0,H315&lt;20)),"Médio",IF(OR(AND(J315&gt;1,J315&lt;6,H315&gt;50),AND(J315&gt;5,H315&gt;19,H315&lt;51),AND(J315&gt;5,H315&gt;50)),"Complexo",""))),""))</f>
        <v/>
      </c>
      <c r="N315" s="77" t="str">
        <f aca="false">IF(L315="",M315,IF(M315="",L315,""))</f>
        <v/>
      </c>
      <c r="O315" s="78" t="n">
        <f aca="false">IF(AND(OR(G315="EE",G315="CE"),N315="Simples"),3, IF(AND(OR(G315="EE",G315="CE"),N315="Médio"),4, IF(AND(OR(G315="EE",G315="CE"),N315="Complexo"),6, IF(AND(G315="SE",N315="Simples"),4, IF(AND(G315="SE",N315="Médio"),5, IF(AND(G315="SE",N315="Complexo"),7,0))))))</f>
        <v>0</v>
      </c>
      <c r="P315" s="78" t="n">
        <f aca="false">IF(AND(G315="ALI",M315="Simples"),7, IF(AND(G315="ALI",M315="Médio"),10, IF(AND(G315="ALI",M315="Complexo"),15, IF(AND(G315="AIE",M315="Simples"),5, IF(AND(G315="AIE",M315="Médio"),7, IF(AND(G315="AIE",M315="Complexo"),10,0))))))</f>
        <v>0</v>
      </c>
      <c r="Q315" s="77" t="n">
        <f aca="false">IF(B315&lt;&gt;"Manutenção em interface",IF(B315&lt;&gt;"Desenv., Manutenção e Publicação de Páginas Estáticas",(O315+P315)*C315,C315),C315)</f>
        <v>0</v>
      </c>
      <c r="R315" s="70"/>
      <c r="T315" s="80"/>
      <c r="U315" s="68"/>
      <c r="V315" s="69" t="n">
        <f aca="false">IF(U315&lt;&gt;"",VLOOKUP(U315,'Tipo Projeto'!$A$3:$B$35,2,0),0)</f>
        <v>0</v>
      </c>
      <c r="W315" s="70"/>
      <c r="X315" s="72"/>
      <c r="Y315" s="73"/>
      <c r="Z315" s="74"/>
      <c r="AA315" s="75"/>
      <c r="AB315" s="76" t="str">
        <f aca="false">IF(W315="EE",IF(OR(AND(OR(Z315=1,Z315=0),X315&gt;0,X315&lt;5),AND(OR(Z315=1,Z315=0),X315&gt;4,X315&lt;16),AND(Z315=2,X315&gt;0,X315&lt;5)),"Simples",IF(OR(AND(OR(Z315=1,Z315=0),X315&gt;15),AND(Z315=2,X315&gt;4,X315&lt;16),AND(Z315&gt;2,X315&gt;0,X315&lt;5)),"Médio",IF(OR(AND(Z315=2,X315&gt;15),AND(Z315&gt;2,X315&gt;4,X315&lt;16),AND(Z315&gt;2,X315&gt;15)),"Complexo",""))), IF(OR(W315="CE",W315="SE"),IF(OR(AND(OR(Z315=1,Z315=0),X315&gt;0,X315&lt;6),AND(OR(Z315=1,Z315=0),X315&gt;5,X315&lt;20),AND(Z315&gt;1,Z315&lt;4,X315&gt;0,X315&lt;6)),"Simples",IF(OR(AND(OR(Z315=1,Z315=0),X315&gt;19),AND(Z315&gt;1,Z315&lt;4,X315&gt;5,X315&lt;20),AND(Z315&gt;3,X315&gt;0,X315&lt;6)),"Médio",IF(OR(AND(Z315&gt;1,Z315&lt;4,X315&gt;19),AND(Z315&gt;3,X315&gt;5,X315&lt;20),AND(Z315&gt;3,X315&gt;19)),"Complexo",""))),""))</f>
        <v/>
      </c>
      <c r="AC315" s="71" t="str">
        <f aca="false">IF(W315="ALI",IF(OR(AND(OR(Z315=1,Z315=0),X315&gt;0,X315&lt;20),AND(OR(Z315=1,Z315=0),X315&gt;19,X315&lt;51),AND(Z315&gt;1,Z315&lt;6,X315&gt;0,X315&lt;20)),"Simples",IF(OR(AND(OR(Z315=1,Z315=0),X315&gt;50),AND(Z315&gt;1,Z315&lt;6,X315&gt;19,X315&lt;51),AND(Z315&gt;5,X315&gt;0,X315&lt;20)),"Médio",IF(OR(AND(Z315&gt;1,Z315&lt;6,X315&gt;50),AND(Z315&gt;5,X315&gt;19,X315&lt;51),AND(Z315&gt;5,X315&gt;50)),"Complexo",""))), IF(W315="AIE",IF(OR(AND(OR(Z315=1, Z315=0),X315&gt;0,X315&lt;20),AND(OR(Z315=1, Z315=0),X315&gt;19,X315&lt;51),AND(Z315&gt;1,Z315&lt;6,X315&gt;0,X315&lt;20)),"Simples",IF(OR(AND(OR(Z315=1, Z315=0),X315&gt;50),AND(Z315&gt;1,Z315&lt;6,X315&gt;19,X315&lt;51),AND(Z315&gt;5,X315&gt;0,X315&lt;20)),"Médio",IF(OR(AND(Z315&gt;1,Z315&lt;6,X315&gt;50),AND(Z315&gt;5,X315&gt;19,X315&lt;51),AND(Z315&gt;5,X315&gt;50)),"Complexo",""))),""))</f>
        <v/>
      </c>
      <c r="AD315" s="77" t="str">
        <f aca="false">IF(AB315="",AC315,IF(AC315="",AB315,""))</f>
        <v/>
      </c>
      <c r="AE315" s="78" t="n">
        <f aca="false">IF(AND(OR(W315="EE",W315="CE"),AD315="Simples"),3, IF(AND(OR(W315="EE",W315="CE"),AD315="Médio"),4, IF(AND(OR(W315="EE",W315="CE"),AD315="Complexo"),6, IF(AND(W315="SE",AD315="Simples"),4, IF(AND(W315="SE",AD315="Médio"),5, IF(AND(W315="SE",AD315="Complexo"),7,0))))))</f>
        <v>0</v>
      </c>
      <c r="AF315" s="78" t="n">
        <f aca="false">IF(AND(W315="ALI",AC315="Simples"),7, IF(AND(W315="ALI",AC315="Médio"),10, IF(AND(W315="ALI",AC315="Complexo"),15, IF(AND(W315="AIE",AC315="Simples"),5, IF(AND(W315="AIE",AC315="Médio"),7, IF(AND(W315="AIE",AC315="Complexo"),10,0))))))</f>
        <v>0</v>
      </c>
      <c r="AG315" s="81" t="n">
        <f aca="false">IF(T315="OK",Q315,( IF(U315&lt;&gt;"Manutenção em interface",IF(U315&lt;&gt;"Desenv., Manutenção e Publicação de Páginas Estáticas",(AE315+AF315)*V315,V315),V315)))</f>
        <v>0</v>
      </c>
      <c r="AH315" s="70"/>
      <c r="AJ315" s="70"/>
      <c r="AL315" s="70"/>
      <c r="AM315" s="70" t="str">
        <f aca="false">IF(AG315=0,"",IF(AG315=Q315,"OK","Divergente"))</f>
        <v/>
      </c>
    </row>
    <row r="316" s="79" customFormat="true" ht="14" hidden="false" customHeight="false" outlineLevel="0" collapsed="false">
      <c r="A316" s="67"/>
      <c r="B316" s="68"/>
      <c r="C316" s="69" t="n">
        <f aca="false">IF(B316&lt;&gt;"",VLOOKUP(B316,'Tipo Projeto'!$A$3:$B$35,2,0),0)</f>
        <v>0</v>
      </c>
      <c r="D316" s="70"/>
      <c r="E316" s="70"/>
      <c r="F316" s="71"/>
      <c r="G316" s="70"/>
      <c r="H316" s="72"/>
      <c r="I316" s="73"/>
      <c r="J316" s="74"/>
      <c r="K316" s="75"/>
      <c r="L316" s="76" t="str">
        <f aca="false">IF(G316="EE",IF(OR(AND(OR(J316=1,J316=0),H316&gt;0,H316&lt;5),AND(OR(J316=1,J316=0),H316&gt;4,H316&lt;16),AND(J316=2,H316&gt;0,H316&lt;5)),"Simples",IF(OR(AND(OR(J316=1,J316=0),H316&gt;15),AND(J316=2,H316&gt;4,H316&lt;16),AND(J316&gt;2,H316&gt;0,H316&lt;5)),"Médio",IF(OR(AND(J316=2,H316&gt;15),AND(J316&gt;2,H316&gt;4,H316&lt;16),AND(J316&gt;2,H316&gt;15)),"Complexo",""))), IF(OR(G316="CE",G316="SE"),IF(OR(AND(OR(J316=1,J316=0),H316&gt;0,H316&lt;6),AND(OR(J316=1,J316=0),H316&gt;5,H316&lt;20),AND(J316&gt;1,J316&lt;4,H316&gt;0,H316&lt;6)),"Simples",IF(OR(AND(OR(J316=1,J316=0),H316&gt;19),AND(J316&gt;1,J316&lt;4,H316&gt;5,H316&lt;20),AND(J316&gt;3,H316&gt;0,H316&lt;6)),"Médio",IF(OR(AND(J316&gt;1,J316&lt;4,H316&gt;19),AND(J316&gt;3,H316&gt;5,H316&lt;20),AND(J316&gt;3,H316&gt;19)),"Complexo",""))),""))</f>
        <v/>
      </c>
      <c r="M316" s="71" t="str">
        <f aca="false">IF(G316="ALI",IF(OR(AND(OR(J316=1,J316=0),H316&gt;0,H316&lt;20),AND(OR(J316=1,J316=0),H316&gt;19,H316&lt;51),AND(J316&gt;1,J316&lt;6,H316&gt;0,H316&lt;20)),"Simples",IF(OR(AND(OR(J316=1,J316=0),H316&gt;50),AND(J316&gt;1,J316&lt;6,H316&gt;19,H316&lt;51),AND(J316&gt;5,H316&gt;0,H316&lt;20)),"Médio",IF(OR(AND(J316&gt;1,J316&lt;6,H316&gt;50),AND(J316&gt;5,H316&gt;19,H316&lt;51),AND(J316&gt;5,H316&gt;50)),"Complexo",""))), IF(G316="AIE",IF(OR(AND(OR(J316=1, J316=0),H316&gt;0,H316&lt;20),AND(OR(J316=1, J316=0),H316&gt;19,H316&lt;51),AND(J316&gt;1,J316&lt;6,H316&gt;0,H316&lt;20)),"Simples",IF(OR(AND(OR(J316=1, J316=0),H316&gt;50),AND(J316&gt;1,J316&lt;6,H316&gt;19,H316&lt;51),AND(J316&gt;5,H316&gt;0,H316&lt;20)),"Médio",IF(OR(AND(J316&gt;1,J316&lt;6,H316&gt;50),AND(J316&gt;5,H316&gt;19,H316&lt;51),AND(J316&gt;5,H316&gt;50)),"Complexo",""))),""))</f>
        <v/>
      </c>
      <c r="N316" s="77" t="str">
        <f aca="false">IF(L316="",M316,IF(M316="",L316,""))</f>
        <v/>
      </c>
      <c r="O316" s="78" t="n">
        <f aca="false">IF(AND(OR(G316="EE",G316="CE"),N316="Simples"),3, IF(AND(OR(G316="EE",G316="CE"),N316="Médio"),4, IF(AND(OR(G316="EE",G316="CE"),N316="Complexo"),6, IF(AND(G316="SE",N316="Simples"),4, IF(AND(G316="SE",N316="Médio"),5, IF(AND(G316="SE",N316="Complexo"),7,0))))))</f>
        <v>0</v>
      </c>
      <c r="P316" s="78" t="n">
        <f aca="false">IF(AND(G316="ALI",M316="Simples"),7, IF(AND(G316="ALI",M316="Médio"),10, IF(AND(G316="ALI",M316="Complexo"),15, IF(AND(G316="AIE",M316="Simples"),5, IF(AND(G316="AIE",M316="Médio"),7, IF(AND(G316="AIE",M316="Complexo"),10,0))))))</f>
        <v>0</v>
      </c>
      <c r="Q316" s="77" t="n">
        <f aca="false">IF(B316&lt;&gt;"Manutenção em interface",IF(B316&lt;&gt;"Desenv., Manutenção e Publicação de Páginas Estáticas",(O316+P316)*C316,C316),C316)</f>
        <v>0</v>
      </c>
      <c r="R316" s="70"/>
      <c r="T316" s="80"/>
      <c r="U316" s="68"/>
      <c r="V316" s="69" t="n">
        <f aca="false">IF(U316&lt;&gt;"",VLOOKUP(U316,'Tipo Projeto'!$A$3:$B$35,2,0),0)</f>
        <v>0</v>
      </c>
      <c r="W316" s="70"/>
      <c r="X316" s="72"/>
      <c r="Y316" s="73"/>
      <c r="Z316" s="74"/>
      <c r="AA316" s="75"/>
      <c r="AB316" s="76" t="str">
        <f aca="false">IF(W316="EE",IF(OR(AND(OR(Z316=1,Z316=0),X316&gt;0,X316&lt;5),AND(OR(Z316=1,Z316=0),X316&gt;4,X316&lt;16),AND(Z316=2,X316&gt;0,X316&lt;5)),"Simples",IF(OR(AND(OR(Z316=1,Z316=0),X316&gt;15),AND(Z316=2,X316&gt;4,X316&lt;16),AND(Z316&gt;2,X316&gt;0,X316&lt;5)),"Médio",IF(OR(AND(Z316=2,X316&gt;15),AND(Z316&gt;2,X316&gt;4,X316&lt;16),AND(Z316&gt;2,X316&gt;15)),"Complexo",""))), IF(OR(W316="CE",W316="SE"),IF(OR(AND(OR(Z316=1,Z316=0),X316&gt;0,X316&lt;6),AND(OR(Z316=1,Z316=0),X316&gt;5,X316&lt;20),AND(Z316&gt;1,Z316&lt;4,X316&gt;0,X316&lt;6)),"Simples",IF(OR(AND(OR(Z316=1,Z316=0),X316&gt;19),AND(Z316&gt;1,Z316&lt;4,X316&gt;5,X316&lt;20),AND(Z316&gt;3,X316&gt;0,X316&lt;6)),"Médio",IF(OR(AND(Z316&gt;1,Z316&lt;4,X316&gt;19),AND(Z316&gt;3,X316&gt;5,X316&lt;20),AND(Z316&gt;3,X316&gt;19)),"Complexo",""))),""))</f>
        <v/>
      </c>
      <c r="AC316" s="71" t="str">
        <f aca="false">IF(W316="ALI",IF(OR(AND(OR(Z316=1,Z316=0),X316&gt;0,X316&lt;20),AND(OR(Z316=1,Z316=0),X316&gt;19,X316&lt;51),AND(Z316&gt;1,Z316&lt;6,X316&gt;0,X316&lt;20)),"Simples",IF(OR(AND(OR(Z316=1,Z316=0),X316&gt;50),AND(Z316&gt;1,Z316&lt;6,X316&gt;19,X316&lt;51),AND(Z316&gt;5,X316&gt;0,X316&lt;20)),"Médio",IF(OR(AND(Z316&gt;1,Z316&lt;6,X316&gt;50),AND(Z316&gt;5,X316&gt;19,X316&lt;51),AND(Z316&gt;5,X316&gt;50)),"Complexo",""))), IF(W316="AIE",IF(OR(AND(OR(Z316=1, Z316=0),X316&gt;0,X316&lt;20),AND(OR(Z316=1, Z316=0),X316&gt;19,X316&lt;51),AND(Z316&gt;1,Z316&lt;6,X316&gt;0,X316&lt;20)),"Simples",IF(OR(AND(OR(Z316=1, Z316=0),X316&gt;50),AND(Z316&gt;1,Z316&lt;6,X316&gt;19,X316&lt;51),AND(Z316&gt;5,X316&gt;0,X316&lt;20)),"Médio",IF(OR(AND(Z316&gt;1,Z316&lt;6,X316&gt;50),AND(Z316&gt;5,X316&gt;19,X316&lt;51),AND(Z316&gt;5,X316&gt;50)),"Complexo",""))),""))</f>
        <v/>
      </c>
      <c r="AD316" s="77" t="str">
        <f aca="false">IF(AB316="",AC316,IF(AC316="",AB316,""))</f>
        <v/>
      </c>
      <c r="AE316" s="78" t="n">
        <f aca="false">IF(AND(OR(W316="EE",W316="CE"),AD316="Simples"),3, IF(AND(OR(W316="EE",W316="CE"),AD316="Médio"),4, IF(AND(OR(W316="EE",W316="CE"),AD316="Complexo"),6, IF(AND(W316="SE",AD316="Simples"),4, IF(AND(W316="SE",AD316="Médio"),5, IF(AND(W316="SE",AD316="Complexo"),7,0))))))</f>
        <v>0</v>
      </c>
      <c r="AF316" s="78" t="n">
        <f aca="false">IF(AND(W316="ALI",AC316="Simples"),7, IF(AND(W316="ALI",AC316="Médio"),10, IF(AND(W316="ALI",AC316="Complexo"),15, IF(AND(W316="AIE",AC316="Simples"),5, IF(AND(W316="AIE",AC316="Médio"),7, IF(AND(W316="AIE",AC316="Complexo"),10,0))))))</f>
        <v>0</v>
      </c>
      <c r="AG316" s="81" t="n">
        <f aca="false">IF(T316="OK",Q316,( IF(U316&lt;&gt;"Manutenção em interface",IF(U316&lt;&gt;"Desenv., Manutenção e Publicação de Páginas Estáticas",(AE316+AF316)*V316,V316),V316)))</f>
        <v>0</v>
      </c>
      <c r="AH316" s="70"/>
      <c r="AJ316" s="70"/>
      <c r="AL316" s="70"/>
      <c r="AM316" s="70" t="str">
        <f aca="false">IF(AG316=0,"",IF(AG316=Q316,"OK","Divergente"))</f>
        <v/>
      </c>
    </row>
    <row r="317" s="79" customFormat="true" ht="14" hidden="false" customHeight="false" outlineLevel="0" collapsed="false">
      <c r="A317" s="67"/>
      <c r="B317" s="68"/>
      <c r="C317" s="69" t="n">
        <f aca="false">IF(B317&lt;&gt;"",VLOOKUP(B317,'Tipo Projeto'!$A$3:$B$35,2,0),0)</f>
        <v>0</v>
      </c>
      <c r="D317" s="70"/>
      <c r="E317" s="70"/>
      <c r="F317" s="71"/>
      <c r="G317" s="70"/>
      <c r="H317" s="72"/>
      <c r="I317" s="73"/>
      <c r="J317" s="74"/>
      <c r="K317" s="75"/>
      <c r="L317" s="76" t="str">
        <f aca="false">IF(G317="EE",IF(OR(AND(OR(J317=1,J317=0),H317&gt;0,H317&lt;5),AND(OR(J317=1,J317=0),H317&gt;4,H317&lt;16),AND(J317=2,H317&gt;0,H317&lt;5)),"Simples",IF(OR(AND(OR(J317=1,J317=0),H317&gt;15),AND(J317=2,H317&gt;4,H317&lt;16),AND(J317&gt;2,H317&gt;0,H317&lt;5)),"Médio",IF(OR(AND(J317=2,H317&gt;15),AND(J317&gt;2,H317&gt;4,H317&lt;16),AND(J317&gt;2,H317&gt;15)),"Complexo",""))), IF(OR(G317="CE",G317="SE"),IF(OR(AND(OR(J317=1,J317=0),H317&gt;0,H317&lt;6),AND(OR(J317=1,J317=0),H317&gt;5,H317&lt;20),AND(J317&gt;1,J317&lt;4,H317&gt;0,H317&lt;6)),"Simples",IF(OR(AND(OR(J317=1,J317=0),H317&gt;19),AND(J317&gt;1,J317&lt;4,H317&gt;5,H317&lt;20),AND(J317&gt;3,H317&gt;0,H317&lt;6)),"Médio",IF(OR(AND(J317&gt;1,J317&lt;4,H317&gt;19),AND(J317&gt;3,H317&gt;5,H317&lt;20),AND(J317&gt;3,H317&gt;19)),"Complexo",""))),""))</f>
        <v/>
      </c>
      <c r="M317" s="71" t="str">
        <f aca="false">IF(G317="ALI",IF(OR(AND(OR(J317=1,J317=0),H317&gt;0,H317&lt;20),AND(OR(J317=1,J317=0),H317&gt;19,H317&lt;51),AND(J317&gt;1,J317&lt;6,H317&gt;0,H317&lt;20)),"Simples",IF(OR(AND(OR(J317=1,J317=0),H317&gt;50),AND(J317&gt;1,J317&lt;6,H317&gt;19,H317&lt;51),AND(J317&gt;5,H317&gt;0,H317&lt;20)),"Médio",IF(OR(AND(J317&gt;1,J317&lt;6,H317&gt;50),AND(J317&gt;5,H317&gt;19,H317&lt;51),AND(J317&gt;5,H317&gt;50)),"Complexo",""))), IF(G317="AIE",IF(OR(AND(OR(J317=1, J317=0),H317&gt;0,H317&lt;20),AND(OR(J317=1, J317=0),H317&gt;19,H317&lt;51),AND(J317&gt;1,J317&lt;6,H317&gt;0,H317&lt;20)),"Simples",IF(OR(AND(OR(J317=1, J317=0),H317&gt;50),AND(J317&gt;1,J317&lt;6,H317&gt;19,H317&lt;51),AND(J317&gt;5,H317&gt;0,H317&lt;20)),"Médio",IF(OR(AND(J317&gt;1,J317&lt;6,H317&gt;50),AND(J317&gt;5,H317&gt;19,H317&lt;51),AND(J317&gt;5,H317&gt;50)),"Complexo",""))),""))</f>
        <v/>
      </c>
      <c r="N317" s="77" t="str">
        <f aca="false">IF(L317="",M317,IF(M317="",L317,""))</f>
        <v/>
      </c>
      <c r="O317" s="78" t="n">
        <f aca="false">IF(AND(OR(G317="EE",G317="CE"),N317="Simples"),3, IF(AND(OR(G317="EE",G317="CE"),N317="Médio"),4, IF(AND(OR(G317="EE",G317="CE"),N317="Complexo"),6, IF(AND(G317="SE",N317="Simples"),4, IF(AND(G317="SE",N317="Médio"),5, IF(AND(G317="SE",N317="Complexo"),7,0))))))</f>
        <v>0</v>
      </c>
      <c r="P317" s="78" t="n">
        <f aca="false">IF(AND(G317="ALI",M317="Simples"),7, IF(AND(G317="ALI",M317="Médio"),10, IF(AND(G317="ALI",M317="Complexo"),15, IF(AND(G317="AIE",M317="Simples"),5, IF(AND(G317="AIE",M317="Médio"),7, IF(AND(G317="AIE",M317="Complexo"),10,0))))))</f>
        <v>0</v>
      </c>
      <c r="Q317" s="77" t="n">
        <f aca="false">IF(B317&lt;&gt;"Manutenção em interface",IF(B317&lt;&gt;"Desenv., Manutenção e Publicação de Páginas Estáticas",(O317+P317)*C317,C317),C317)</f>
        <v>0</v>
      </c>
      <c r="R317" s="70"/>
      <c r="T317" s="80"/>
      <c r="U317" s="68"/>
      <c r="V317" s="69" t="n">
        <f aca="false">IF(U317&lt;&gt;"",VLOOKUP(U317,'Tipo Projeto'!$A$3:$B$35,2,0),0)</f>
        <v>0</v>
      </c>
      <c r="W317" s="70"/>
      <c r="X317" s="72"/>
      <c r="Y317" s="73"/>
      <c r="Z317" s="74"/>
      <c r="AA317" s="75"/>
      <c r="AB317" s="76" t="str">
        <f aca="false">IF(W317="EE",IF(OR(AND(OR(Z317=1,Z317=0),X317&gt;0,X317&lt;5),AND(OR(Z317=1,Z317=0),X317&gt;4,X317&lt;16),AND(Z317=2,X317&gt;0,X317&lt;5)),"Simples",IF(OR(AND(OR(Z317=1,Z317=0),X317&gt;15),AND(Z317=2,X317&gt;4,X317&lt;16),AND(Z317&gt;2,X317&gt;0,X317&lt;5)),"Médio",IF(OR(AND(Z317=2,X317&gt;15),AND(Z317&gt;2,X317&gt;4,X317&lt;16),AND(Z317&gt;2,X317&gt;15)),"Complexo",""))), IF(OR(W317="CE",W317="SE"),IF(OR(AND(OR(Z317=1,Z317=0),X317&gt;0,X317&lt;6),AND(OR(Z317=1,Z317=0),X317&gt;5,X317&lt;20),AND(Z317&gt;1,Z317&lt;4,X317&gt;0,X317&lt;6)),"Simples",IF(OR(AND(OR(Z317=1,Z317=0),X317&gt;19),AND(Z317&gt;1,Z317&lt;4,X317&gt;5,X317&lt;20),AND(Z317&gt;3,X317&gt;0,X317&lt;6)),"Médio",IF(OR(AND(Z317&gt;1,Z317&lt;4,X317&gt;19),AND(Z317&gt;3,X317&gt;5,X317&lt;20),AND(Z317&gt;3,X317&gt;19)),"Complexo",""))),""))</f>
        <v/>
      </c>
      <c r="AC317" s="71" t="str">
        <f aca="false">IF(W317="ALI",IF(OR(AND(OR(Z317=1,Z317=0),X317&gt;0,X317&lt;20),AND(OR(Z317=1,Z317=0),X317&gt;19,X317&lt;51),AND(Z317&gt;1,Z317&lt;6,X317&gt;0,X317&lt;20)),"Simples",IF(OR(AND(OR(Z317=1,Z317=0),X317&gt;50),AND(Z317&gt;1,Z317&lt;6,X317&gt;19,X317&lt;51),AND(Z317&gt;5,X317&gt;0,X317&lt;20)),"Médio",IF(OR(AND(Z317&gt;1,Z317&lt;6,X317&gt;50),AND(Z317&gt;5,X317&gt;19,X317&lt;51),AND(Z317&gt;5,X317&gt;50)),"Complexo",""))), IF(W317="AIE",IF(OR(AND(OR(Z317=1, Z317=0),X317&gt;0,X317&lt;20),AND(OR(Z317=1, Z317=0),X317&gt;19,X317&lt;51),AND(Z317&gt;1,Z317&lt;6,X317&gt;0,X317&lt;20)),"Simples",IF(OR(AND(OR(Z317=1, Z317=0),X317&gt;50),AND(Z317&gt;1,Z317&lt;6,X317&gt;19,X317&lt;51),AND(Z317&gt;5,X317&gt;0,X317&lt;20)),"Médio",IF(OR(AND(Z317&gt;1,Z317&lt;6,X317&gt;50),AND(Z317&gt;5,X317&gt;19,X317&lt;51),AND(Z317&gt;5,X317&gt;50)),"Complexo",""))),""))</f>
        <v/>
      </c>
      <c r="AD317" s="77" t="str">
        <f aca="false">IF(AB317="",AC317,IF(AC317="",AB317,""))</f>
        <v/>
      </c>
      <c r="AE317" s="78" t="n">
        <f aca="false">IF(AND(OR(W317="EE",W317="CE"),AD317="Simples"),3, IF(AND(OR(W317="EE",W317="CE"),AD317="Médio"),4, IF(AND(OR(W317="EE",W317="CE"),AD317="Complexo"),6, IF(AND(W317="SE",AD317="Simples"),4, IF(AND(W317="SE",AD317="Médio"),5, IF(AND(W317="SE",AD317="Complexo"),7,0))))))</f>
        <v>0</v>
      </c>
      <c r="AF317" s="78" t="n">
        <f aca="false">IF(AND(W317="ALI",AC317="Simples"),7, IF(AND(W317="ALI",AC317="Médio"),10, IF(AND(W317="ALI",AC317="Complexo"),15, IF(AND(W317="AIE",AC317="Simples"),5, IF(AND(W317="AIE",AC317="Médio"),7, IF(AND(W317="AIE",AC317="Complexo"),10,0))))))</f>
        <v>0</v>
      </c>
      <c r="AG317" s="81" t="n">
        <f aca="false">IF(T317="OK",Q317,( IF(U317&lt;&gt;"Manutenção em interface",IF(U317&lt;&gt;"Desenv., Manutenção e Publicação de Páginas Estáticas",(AE317+AF317)*V317,V317),V317)))</f>
        <v>0</v>
      </c>
      <c r="AH317" s="70"/>
      <c r="AJ317" s="70"/>
      <c r="AL317" s="70"/>
      <c r="AM317" s="70" t="str">
        <f aca="false">IF(AG317=0,"",IF(AG317=Q317,"OK","Divergente"))</f>
        <v/>
      </c>
    </row>
    <row r="318" s="79" customFormat="true" ht="14" hidden="false" customHeight="false" outlineLevel="0" collapsed="false">
      <c r="A318" s="67"/>
      <c r="B318" s="68"/>
      <c r="C318" s="69" t="n">
        <f aca="false">IF(B318&lt;&gt;"",VLOOKUP(B318,'Tipo Projeto'!$A$3:$B$35,2,0),0)</f>
        <v>0</v>
      </c>
      <c r="D318" s="70"/>
      <c r="E318" s="70"/>
      <c r="F318" s="71"/>
      <c r="G318" s="70"/>
      <c r="H318" s="72"/>
      <c r="I318" s="73"/>
      <c r="J318" s="74"/>
      <c r="K318" s="75"/>
      <c r="L318" s="76" t="str">
        <f aca="false">IF(G318="EE",IF(OR(AND(OR(J318=1,J318=0),H318&gt;0,H318&lt;5),AND(OR(J318=1,J318=0),H318&gt;4,H318&lt;16),AND(J318=2,H318&gt;0,H318&lt;5)),"Simples",IF(OR(AND(OR(J318=1,J318=0),H318&gt;15),AND(J318=2,H318&gt;4,H318&lt;16),AND(J318&gt;2,H318&gt;0,H318&lt;5)),"Médio",IF(OR(AND(J318=2,H318&gt;15),AND(J318&gt;2,H318&gt;4,H318&lt;16),AND(J318&gt;2,H318&gt;15)),"Complexo",""))), IF(OR(G318="CE",G318="SE"),IF(OR(AND(OR(J318=1,J318=0),H318&gt;0,H318&lt;6),AND(OR(J318=1,J318=0),H318&gt;5,H318&lt;20),AND(J318&gt;1,J318&lt;4,H318&gt;0,H318&lt;6)),"Simples",IF(OR(AND(OR(J318=1,J318=0),H318&gt;19),AND(J318&gt;1,J318&lt;4,H318&gt;5,H318&lt;20),AND(J318&gt;3,H318&gt;0,H318&lt;6)),"Médio",IF(OR(AND(J318&gt;1,J318&lt;4,H318&gt;19),AND(J318&gt;3,H318&gt;5,H318&lt;20),AND(J318&gt;3,H318&gt;19)),"Complexo",""))),""))</f>
        <v/>
      </c>
      <c r="M318" s="71" t="str">
        <f aca="false">IF(G318="ALI",IF(OR(AND(OR(J318=1,J318=0),H318&gt;0,H318&lt;20),AND(OR(J318=1,J318=0),H318&gt;19,H318&lt;51),AND(J318&gt;1,J318&lt;6,H318&gt;0,H318&lt;20)),"Simples",IF(OR(AND(OR(J318=1,J318=0),H318&gt;50),AND(J318&gt;1,J318&lt;6,H318&gt;19,H318&lt;51),AND(J318&gt;5,H318&gt;0,H318&lt;20)),"Médio",IF(OR(AND(J318&gt;1,J318&lt;6,H318&gt;50),AND(J318&gt;5,H318&gt;19,H318&lt;51),AND(J318&gt;5,H318&gt;50)),"Complexo",""))), IF(G318="AIE",IF(OR(AND(OR(J318=1, J318=0),H318&gt;0,H318&lt;20),AND(OR(J318=1, J318=0),H318&gt;19,H318&lt;51),AND(J318&gt;1,J318&lt;6,H318&gt;0,H318&lt;20)),"Simples",IF(OR(AND(OR(J318=1, J318=0),H318&gt;50),AND(J318&gt;1,J318&lt;6,H318&gt;19,H318&lt;51),AND(J318&gt;5,H318&gt;0,H318&lt;20)),"Médio",IF(OR(AND(J318&gt;1,J318&lt;6,H318&gt;50),AND(J318&gt;5,H318&gt;19,H318&lt;51),AND(J318&gt;5,H318&gt;50)),"Complexo",""))),""))</f>
        <v/>
      </c>
      <c r="N318" s="77" t="str">
        <f aca="false">IF(L318="",M318,IF(M318="",L318,""))</f>
        <v/>
      </c>
      <c r="O318" s="78" t="n">
        <f aca="false">IF(AND(OR(G318="EE",G318="CE"),N318="Simples"),3, IF(AND(OR(G318="EE",G318="CE"),N318="Médio"),4, IF(AND(OR(G318="EE",G318="CE"),N318="Complexo"),6, IF(AND(G318="SE",N318="Simples"),4, IF(AND(G318="SE",N318="Médio"),5, IF(AND(G318="SE",N318="Complexo"),7,0))))))</f>
        <v>0</v>
      </c>
      <c r="P318" s="78" t="n">
        <f aca="false">IF(AND(G318="ALI",M318="Simples"),7, IF(AND(G318="ALI",M318="Médio"),10, IF(AND(G318="ALI",M318="Complexo"),15, IF(AND(G318="AIE",M318="Simples"),5, IF(AND(G318="AIE",M318="Médio"),7, IF(AND(G318="AIE",M318="Complexo"),10,0))))))</f>
        <v>0</v>
      </c>
      <c r="Q318" s="77" t="n">
        <f aca="false">IF(B318&lt;&gt;"Manutenção em interface",IF(B318&lt;&gt;"Desenv., Manutenção e Publicação de Páginas Estáticas",(O318+P318)*C318,C318),C318)</f>
        <v>0</v>
      </c>
      <c r="R318" s="70"/>
      <c r="T318" s="80"/>
      <c r="U318" s="68"/>
      <c r="V318" s="69" t="n">
        <f aca="false">IF(U318&lt;&gt;"",VLOOKUP(U318,'Tipo Projeto'!$A$3:$B$35,2,0),0)</f>
        <v>0</v>
      </c>
      <c r="W318" s="70"/>
      <c r="X318" s="72"/>
      <c r="Y318" s="73"/>
      <c r="Z318" s="74"/>
      <c r="AA318" s="75"/>
      <c r="AB318" s="76" t="str">
        <f aca="false">IF(W318="EE",IF(OR(AND(OR(Z318=1,Z318=0),X318&gt;0,X318&lt;5),AND(OR(Z318=1,Z318=0),X318&gt;4,X318&lt;16),AND(Z318=2,X318&gt;0,X318&lt;5)),"Simples",IF(OR(AND(OR(Z318=1,Z318=0),X318&gt;15),AND(Z318=2,X318&gt;4,X318&lt;16),AND(Z318&gt;2,X318&gt;0,X318&lt;5)),"Médio",IF(OR(AND(Z318=2,X318&gt;15),AND(Z318&gt;2,X318&gt;4,X318&lt;16),AND(Z318&gt;2,X318&gt;15)),"Complexo",""))), IF(OR(W318="CE",W318="SE"),IF(OR(AND(OR(Z318=1,Z318=0),X318&gt;0,X318&lt;6),AND(OR(Z318=1,Z318=0),X318&gt;5,X318&lt;20),AND(Z318&gt;1,Z318&lt;4,X318&gt;0,X318&lt;6)),"Simples",IF(OR(AND(OR(Z318=1,Z318=0),X318&gt;19),AND(Z318&gt;1,Z318&lt;4,X318&gt;5,X318&lt;20),AND(Z318&gt;3,X318&gt;0,X318&lt;6)),"Médio",IF(OR(AND(Z318&gt;1,Z318&lt;4,X318&gt;19),AND(Z318&gt;3,X318&gt;5,X318&lt;20),AND(Z318&gt;3,X318&gt;19)),"Complexo",""))),""))</f>
        <v/>
      </c>
      <c r="AC318" s="71" t="str">
        <f aca="false">IF(W318="ALI",IF(OR(AND(OR(Z318=1,Z318=0),X318&gt;0,X318&lt;20),AND(OR(Z318=1,Z318=0),X318&gt;19,X318&lt;51),AND(Z318&gt;1,Z318&lt;6,X318&gt;0,X318&lt;20)),"Simples",IF(OR(AND(OR(Z318=1,Z318=0),X318&gt;50),AND(Z318&gt;1,Z318&lt;6,X318&gt;19,X318&lt;51),AND(Z318&gt;5,X318&gt;0,X318&lt;20)),"Médio",IF(OR(AND(Z318&gt;1,Z318&lt;6,X318&gt;50),AND(Z318&gt;5,X318&gt;19,X318&lt;51),AND(Z318&gt;5,X318&gt;50)),"Complexo",""))), IF(W318="AIE",IF(OR(AND(OR(Z318=1, Z318=0),X318&gt;0,X318&lt;20),AND(OR(Z318=1, Z318=0),X318&gt;19,X318&lt;51),AND(Z318&gt;1,Z318&lt;6,X318&gt;0,X318&lt;20)),"Simples",IF(OR(AND(OR(Z318=1, Z318=0),X318&gt;50),AND(Z318&gt;1,Z318&lt;6,X318&gt;19,X318&lt;51),AND(Z318&gt;5,X318&gt;0,X318&lt;20)),"Médio",IF(OR(AND(Z318&gt;1,Z318&lt;6,X318&gt;50),AND(Z318&gt;5,X318&gt;19,X318&lt;51),AND(Z318&gt;5,X318&gt;50)),"Complexo",""))),""))</f>
        <v/>
      </c>
      <c r="AD318" s="77" t="str">
        <f aca="false">IF(AB318="",AC318,IF(AC318="",AB318,""))</f>
        <v/>
      </c>
      <c r="AE318" s="78" t="n">
        <f aca="false">IF(AND(OR(W318="EE",W318="CE"),AD318="Simples"),3, IF(AND(OR(W318="EE",W318="CE"),AD318="Médio"),4, IF(AND(OR(W318="EE",W318="CE"),AD318="Complexo"),6, IF(AND(W318="SE",AD318="Simples"),4, IF(AND(W318="SE",AD318="Médio"),5, IF(AND(W318="SE",AD318="Complexo"),7,0))))))</f>
        <v>0</v>
      </c>
      <c r="AF318" s="78" t="n">
        <f aca="false">IF(AND(W318="ALI",AC318="Simples"),7, IF(AND(W318="ALI",AC318="Médio"),10, IF(AND(W318="ALI",AC318="Complexo"),15, IF(AND(W318="AIE",AC318="Simples"),5, IF(AND(W318="AIE",AC318="Médio"),7, IF(AND(W318="AIE",AC318="Complexo"),10,0))))))</f>
        <v>0</v>
      </c>
      <c r="AG318" s="81" t="n">
        <f aca="false">IF(T318="OK",Q318,( IF(U318&lt;&gt;"Manutenção em interface",IF(U318&lt;&gt;"Desenv., Manutenção e Publicação de Páginas Estáticas",(AE318+AF318)*V318,V318),V318)))</f>
        <v>0</v>
      </c>
      <c r="AH318" s="70"/>
      <c r="AJ318" s="70"/>
      <c r="AL318" s="70"/>
      <c r="AM318" s="70" t="str">
        <f aca="false">IF(AG318=0,"",IF(AG318=Q318,"OK","Divergente"))</f>
        <v/>
      </c>
    </row>
    <row r="319" s="79" customFormat="true" ht="14" hidden="false" customHeight="false" outlineLevel="0" collapsed="false">
      <c r="A319" s="67"/>
      <c r="B319" s="68"/>
      <c r="C319" s="69" t="n">
        <f aca="false">IF(B319&lt;&gt;"",VLOOKUP(B319,'Tipo Projeto'!$A$3:$B$35,2,0),0)</f>
        <v>0</v>
      </c>
      <c r="D319" s="70"/>
      <c r="E319" s="70"/>
      <c r="F319" s="71"/>
      <c r="G319" s="70"/>
      <c r="H319" s="72"/>
      <c r="I319" s="73"/>
      <c r="J319" s="74"/>
      <c r="K319" s="75"/>
      <c r="L319" s="76" t="str">
        <f aca="false">IF(G319="EE",IF(OR(AND(OR(J319=1,J319=0),H319&gt;0,H319&lt;5),AND(OR(J319=1,J319=0),H319&gt;4,H319&lt;16),AND(J319=2,H319&gt;0,H319&lt;5)),"Simples",IF(OR(AND(OR(J319=1,J319=0),H319&gt;15),AND(J319=2,H319&gt;4,H319&lt;16),AND(J319&gt;2,H319&gt;0,H319&lt;5)),"Médio",IF(OR(AND(J319=2,H319&gt;15),AND(J319&gt;2,H319&gt;4,H319&lt;16),AND(J319&gt;2,H319&gt;15)),"Complexo",""))), IF(OR(G319="CE",G319="SE"),IF(OR(AND(OR(J319=1,J319=0),H319&gt;0,H319&lt;6),AND(OR(J319=1,J319=0),H319&gt;5,H319&lt;20),AND(J319&gt;1,J319&lt;4,H319&gt;0,H319&lt;6)),"Simples",IF(OR(AND(OR(J319=1,J319=0),H319&gt;19),AND(J319&gt;1,J319&lt;4,H319&gt;5,H319&lt;20),AND(J319&gt;3,H319&gt;0,H319&lt;6)),"Médio",IF(OR(AND(J319&gt;1,J319&lt;4,H319&gt;19),AND(J319&gt;3,H319&gt;5,H319&lt;20),AND(J319&gt;3,H319&gt;19)),"Complexo",""))),""))</f>
        <v/>
      </c>
      <c r="M319" s="71" t="str">
        <f aca="false">IF(G319="ALI",IF(OR(AND(OR(J319=1,J319=0),H319&gt;0,H319&lt;20),AND(OR(J319=1,J319=0),H319&gt;19,H319&lt;51),AND(J319&gt;1,J319&lt;6,H319&gt;0,H319&lt;20)),"Simples",IF(OR(AND(OR(J319=1,J319=0),H319&gt;50),AND(J319&gt;1,J319&lt;6,H319&gt;19,H319&lt;51),AND(J319&gt;5,H319&gt;0,H319&lt;20)),"Médio",IF(OR(AND(J319&gt;1,J319&lt;6,H319&gt;50),AND(J319&gt;5,H319&gt;19,H319&lt;51),AND(J319&gt;5,H319&gt;50)),"Complexo",""))), IF(G319="AIE",IF(OR(AND(OR(J319=1, J319=0),H319&gt;0,H319&lt;20),AND(OR(J319=1, J319=0),H319&gt;19,H319&lt;51),AND(J319&gt;1,J319&lt;6,H319&gt;0,H319&lt;20)),"Simples",IF(OR(AND(OR(J319=1, J319=0),H319&gt;50),AND(J319&gt;1,J319&lt;6,H319&gt;19,H319&lt;51),AND(J319&gt;5,H319&gt;0,H319&lt;20)),"Médio",IF(OR(AND(J319&gt;1,J319&lt;6,H319&gt;50),AND(J319&gt;5,H319&gt;19,H319&lt;51),AND(J319&gt;5,H319&gt;50)),"Complexo",""))),""))</f>
        <v/>
      </c>
      <c r="N319" s="77" t="str">
        <f aca="false">IF(L319="",M319,IF(M319="",L319,""))</f>
        <v/>
      </c>
      <c r="O319" s="78" t="n">
        <f aca="false">IF(AND(OR(G319="EE",G319="CE"),N319="Simples"),3, IF(AND(OR(G319="EE",G319="CE"),N319="Médio"),4, IF(AND(OR(G319="EE",G319="CE"),N319="Complexo"),6, IF(AND(G319="SE",N319="Simples"),4, IF(AND(G319="SE",N319="Médio"),5, IF(AND(G319="SE",N319="Complexo"),7,0))))))</f>
        <v>0</v>
      </c>
      <c r="P319" s="78" t="n">
        <f aca="false">IF(AND(G319="ALI",M319="Simples"),7, IF(AND(G319="ALI",M319="Médio"),10, IF(AND(G319="ALI",M319="Complexo"),15, IF(AND(G319="AIE",M319="Simples"),5, IF(AND(G319="AIE",M319="Médio"),7, IF(AND(G319="AIE",M319="Complexo"),10,0))))))</f>
        <v>0</v>
      </c>
      <c r="Q319" s="77" t="n">
        <f aca="false">IF(B319&lt;&gt;"Manutenção em interface",IF(B319&lt;&gt;"Desenv., Manutenção e Publicação de Páginas Estáticas",(O319+P319)*C319,C319),C319)</f>
        <v>0</v>
      </c>
      <c r="R319" s="70"/>
      <c r="T319" s="80"/>
      <c r="U319" s="68"/>
      <c r="V319" s="69" t="n">
        <f aca="false">IF(U319&lt;&gt;"",VLOOKUP(U319,'Tipo Projeto'!$A$3:$B$35,2,0),0)</f>
        <v>0</v>
      </c>
      <c r="W319" s="70"/>
      <c r="X319" s="72"/>
      <c r="Y319" s="73"/>
      <c r="Z319" s="74"/>
      <c r="AA319" s="75"/>
      <c r="AB319" s="76" t="str">
        <f aca="false">IF(W319="EE",IF(OR(AND(OR(Z319=1,Z319=0),X319&gt;0,X319&lt;5),AND(OR(Z319=1,Z319=0),X319&gt;4,X319&lt;16),AND(Z319=2,X319&gt;0,X319&lt;5)),"Simples",IF(OR(AND(OR(Z319=1,Z319=0),X319&gt;15),AND(Z319=2,X319&gt;4,X319&lt;16),AND(Z319&gt;2,X319&gt;0,X319&lt;5)),"Médio",IF(OR(AND(Z319=2,X319&gt;15),AND(Z319&gt;2,X319&gt;4,X319&lt;16),AND(Z319&gt;2,X319&gt;15)),"Complexo",""))), IF(OR(W319="CE",W319="SE"),IF(OR(AND(OR(Z319=1,Z319=0),X319&gt;0,X319&lt;6),AND(OR(Z319=1,Z319=0),X319&gt;5,X319&lt;20),AND(Z319&gt;1,Z319&lt;4,X319&gt;0,X319&lt;6)),"Simples",IF(OR(AND(OR(Z319=1,Z319=0),X319&gt;19),AND(Z319&gt;1,Z319&lt;4,X319&gt;5,X319&lt;20),AND(Z319&gt;3,X319&gt;0,X319&lt;6)),"Médio",IF(OR(AND(Z319&gt;1,Z319&lt;4,X319&gt;19),AND(Z319&gt;3,X319&gt;5,X319&lt;20),AND(Z319&gt;3,X319&gt;19)),"Complexo",""))),""))</f>
        <v/>
      </c>
      <c r="AC319" s="71" t="str">
        <f aca="false">IF(W319="ALI",IF(OR(AND(OR(Z319=1,Z319=0),X319&gt;0,X319&lt;20),AND(OR(Z319=1,Z319=0),X319&gt;19,X319&lt;51),AND(Z319&gt;1,Z319&lt;6,X319&gt;0,X319&lt;20)),"Simples",IF(OR(AND(OR(Z319=1,Z319=0),X319&gt;50),AND(Z319&gt;1,Z319&lt;6,X319&gt;19,X319&lt;51),AND(Z319&gt;5,X319&gt;0,X319&lt;20)),"Médio",IF(OR(AND(Z319&gt;1,Z319&lt;6,X319&gt;50),AND(Z319&gt;5,X319&gt;19,X319&lt;51),AND(Z319&gt;5,X319&gt;50)),"Complexo",""))), IF(W319="AIE",IF(OR(AND(OR(Z319=1, Z319=0),X319&gt;0,X319&lt;20),AND(OR(Z319=1, Z319=0),X319&gt;19,X319&lt;51),AND(Z319&gt;1,Z319&lt;6,X319&gt;0,X319&lt;20)),"Simples",IF(OR(AND(OR(Z319=1, Z319=0),X319&gt;50),AND(Z319&gt;1,Z319&lt;6,X319&gt;19,X319&lt;51),AND(Z319&gt;5,X319&gt;0,X319&lt;20)),"Médio",IF(OR(AND(Z319&gt;1,Z319&lt;6,X319&gt;50),AND(Z319&gt;5,X319&gt;19,X319&lt;51),AND(Z319&gt;5,X319&gt;50)),"Complexo",""))),""))</f>
        <v/>
      </c>
      <c r="AD319" s="77" t="str">
        <f aca="false">IF(AB319="",AC319,IF(AC319="",AB319,""))</f>
        <v/>
      </c>
      <c r="AE319" s="78" t="n">
        <f aca="false">IF(AND(OR(W319="EE",W319="CE"),AD319="Simples"),3, IF(AND(OR(W319="EE",W319="CE"),AD319="Médio"),4, IF(AND(OR(W319="EE",W319="CE"),AD319="Complexo"),6, IF(AND(W319="SE",AD319="Simples"),4, IF(AND(W319="SE",AD319="Médio"),5, IF(AND(W319="SE",AD319="Complexo"),7,0))))))</f>
        <v>0</v>
      </c>
      <c r="AF319" s="78" t="n">
        <f aca="false">IF(AND(W319="ALI",AC319="Simples"),7, IF(AND(W319="ALI",AC319="Médio"),10, IF(AND(W319="ALI",AC319="Complexo"),15, IF(AND(W319="AIE",AC319="Simples"),5, IF(AND(W319="AIE",AC319="Médio"),7, IF(AND(W319="AIE",AC319="Complexo"),10,0))))))</f>
        <v>0</v>
      </c>
      <c r="AG319" s="81" t="n">
        <f aca="false">IF(T319="OK",Q319,( IF(U319&lt;&gt;"Manutenção em interface",IF(U319&lt;&gt;"Desenv., Manutenção e Publicação de Páginas Estáticas",(AE319+AF319)*V319,V319),V319)))</f>
        <v>0</v>
      </c>
      <c r="AH319" s="70"/>
      <c r="AJ319" s="70"/>
      <c r="AL319" s="70"/>
      <c r="AM319" s="70" t="str">
        <f aca="false">IF(AG319=0,"",IF(AG319=Q319,"OK","Divergente"))</f>
        <v/>
      </c>
    </row>
    <row r="320" s="79" customFormat="true" ht="14" hidden="false" customHeight="false" outlineLevel="0" collapsed="false">
      <c r="A320" s="67"/>
      <c r="B320" s="68"/>
      <c r="C320" s="69" t="n">
        <f aca="false">IF(B320&lt;&gt;"",VLOOKUP(B320,'Tipo Projeto'!$A$3:$B$35,2,0),0)</f>
        <v>0</v>
      </c>
      <c r="D320" s="70"/>
      <c r="E320" s="70"/>
      <c r="F320" s="71"/>
      <c r="G320" s="70"/>
      <c r="H320" s="72"/>
      <c r="I320" s="73"/>
      <c r="J320" s="74"/>
      <c r="K320" s="75"/>
      <c r="L320" s="76" t="str">
        <f aca="false">IF(G320="EE",IF(OR(AND(OR(J320=1,J320=0),H320&gt;0,H320&lt;5),AND(OR(J320=1,J320=0),H320&gt;4,H320&lt;16),AND(J320=2,H320&gt;0,H320&lt;5)),"Simples",IF(OR(AND(OR(J320=1,J320=0),H320&gt;15),AND(J320=2,H320&gt;4,H320&lt;16),AND(J320&gt;2,H320&gt;0,H320&lt;5)),"Médio",IF(OR(AND(J320=2,H320&gt;15),AND(J320&gt;2,H320&gt;4,H320&lt;16),AND(J320&gt;2,H320&gt;15)),"Complexo",""))), IF(OR(G320="CE",G320="SE"),IF(OR(AND(OR(J320=1,J320=0),H320&gt;0,H320&lt;6),AND(OR(J320=1,J320=0),H320&gt;5,H320&lt;20),AND(J320&gt;1,J320&lt;4,H320&gt;0,H320&lt;6)),"Simples",IF(OR(AND(OR(J320=1,J320=0),H320&gt;19),AND(J320&gt;1,J320&lt;4,H320&gt;5,H320&lt;20),AND(J320&gt;3,H320&gt;0,H320&lt;6)),"Médio",IF(OR(AND(J320&gt;1,J320&lt;4,H320&gt;19),AND(J320&gt;3,H320&gt;5,H320&lt;20),AND(J320&gt;3,H320&gt;19)),"Complexo",""))),""))</f>
        <v/>
      </c>
      <c r="M320" s="71" t="str">
        <f aca="false">IF(G320="ALI",IF(OR(AND(OR(J320=1,J320=0),H320&gt;0,H320&lt;20),AND(OR(J320=1,J320=0),H320&gt;19,H320&lt;51),AND(J320&gt;1,J320&lt;6,H320&gt;0,H320&lt;20)),"Simples",IF(OR(AND(OR(J320=1,J320=0),H320&gt;50),AND(J320&gt;1,J320&lt;6,H320&gt;19,H320&lt;51),AND(J320&gt;5,H320&gt;0,H320&lt;20)),"Médio",IF(OR(AND(J320&gt;1,J320&lt;6,H320&gt;50),AND(J320&gt;5,H320&gt;19,H320&lt;51),AND(J320&gt;5,H320&gt;50)),"Complexo",""))), IF(G320="AIE",IF(OR(AND(OR(J320=1, J320=0),H320&gt;0,H320&lt;20),AND(OR(J320=1, J320=0),H320&gt;19,H320&lt;51),AND(J320&gt;1,J320&lt;6,H320&gt;0,H320&lt;20)),"Simples",IF(OR(AND(OR(J320=1, J320=0),H320&gt;50),AND(J320&gt;1,J320&lt;6,H320&gt;19,H320&lt;51),AND(J320&gt;5,H320&gt;0,H320&lt;20)),"Médio",IF(OR(AND(J320&gt;1,J320&lt;6,H320&gt;50),AND(J320&gt;5,H320&gt;19,H320&lt;51),AND(J320&gt;5,H320&gt;50)),"Complexo",""))),""))</f>
        <v/>
      </c>
      <c r="N320" s="77" t="str">
        <f aca="false">IF(L320="",M320,IF(M320="",L320,""))</f>
        <v/>
      </c>
      <c r="O320" s="78" t="n">
        <f aca="false">IF(AND(OR(G320="EE",G320="CE"),N320="Simples"),3, IF(AND(OR(G320="EE",G320="CE"),N320="Médio"),4, IF(AND(OR(G320="EE",G320="CE"),N320="Complexo"),6, IF(AND(G320="SE",N320="Simples"),4, IF(AND(G320="SE",N320="Médio"),5, IF(AND(G320="SE",N320="Complexo"),7,0))))))</f>
        <v>0</v>
      </c>
      <c r="P320" s="78" t="n">
        <f aca="false">IF(AND(G320="ALI",M320="Simples"),7, IF(AND(G320="ALI",M320="Médio"),10, IF(AND(G320="ALI",M320="Complexo"),15, IF(AND(G320="AIE",M320="Simples"),5, IF(AND(G320="AIE",M320="Médio"),7, IF(AND(G320="AIE",M320="Complexo"),10,0))))))</f>
        <v>0</v>
      </c>
      <c r="Q320" s="77" t="n">
        <f aca="false">IF(B320&lt;&gt;"Manutenção em interface",IF(B320&lt;&gt;"Desenv., Manutenção e Publicação de Páginas Estáticas",(O320+P320)*C320,C320),C320)</f>
        <v>0</v>
      </c>
      <c r="R320" s="70"/>
      <c r="T320" s="80"/>
      <c r="U320" s="68"/>
      <c r="V320" s="69" t="n">
        <f aca="false">IF(U320&lt;&gt;"",VLOOKUP(U320,'Tipo Projeto'!$A$3:$B$35,2,0),0)</f>
        <v>0</v>
      </c>
      <c r="W320" s="70"/>
      <c r="X320" s="72"/>
      <c r="Y320" s="73"/>
      <c r="Z320" s="74"/>
      <c r="AA320" s="75"/>
      <c r="AB320" s="76" t="str">
        <f aca="false">IF(W320="EE",IF(OR(AND(OR(Z320=1,Z320=0),X320&gt;0,X320&lt;5),AND(OR(Z320=1,Z320=0),X320&gt;4,X320&lt;16),AND(Z320=2,X320&gt;0,X320&lt;5)),"Simples",IF(OR(AND(OR(Z320=1,Z320=0),X320&gt;15),AND(Z320=2,X320&gt;4,X320&lt;16),AND(Z320&gt;2,X320&gt;0,X320&lt;5)),"Médio",IF(OR(AND(Z320=2,X320&gt;15),AND(Z320&gt;2,X320&gt;4,X320&lt;16),AND(Z320&gt;2,X320&gt;15)),"Complexo",""))), IF(OR(W320="CE",W320="SE"),IF(OR(AND(OR(Z320=1,Z320=0),X320&gt;0,X320&lt;6),AND(OR(Z320=1,Z320=0),X320&gt;5,X320&lt;20),AND(Z320&gt;1,Z320&lt;4,X320&gt;0,X320&lt;6)),"Simples",IF(OR(AND(OR(Z320=1,Z320=0),X320&gt;19),AND(Z320&gt;1,Z320&lt;4,X320&gt;5,X320&lt;20),AND(Z320&gt;3,X320&gt;0,X320&lt;6)),"Médio",IF(OR(AND(Z320&gt;1,Z320&lt;4,X320&gt;19),AND(Z320&gt;3,X320&gt;5,X320&lt;20),AND(Z320&gt;3,X320&gt;19)),"Complexo",""))),""))</f>
        <v/>
      </c>
      <c r="AC320" s="71" t="str">
        <f aca="false">IF(W320="ALI",IF(OR(AND(OR(Z320=1,Z320=0),X320&gt;0,X320&lt;20),AND(OR(Z320=1,Z320=0),X320&gt;19,X320&lt;51),AND(Z320&gt;1,Z320&lt;6,X320&gt;0,X320&lt;20)),"Simples",IF(OR(AND(OR(Z320=1,Z320=0),X320&gt;50),AND(Z320&gt;1,Z320&lt;6,X320&gt;19,X320&lt;51),AND(Z320&gt;5,X320&gt;0,X320&lt;20)),"Médio",IF(OR(AND(Z320&gt;1,Z320&lt;6,X320&gt;50),AND(Z320&gt;5,X320&gt;19,X320&lt;51),AND(Z320&gt;5,X320&gt;50)),"Complexo",""))), IF(W320="AIE",IF(OR(AND(OR(Z320=1, Z320=0),X320&gt;0,X320&lt;20),AND(OR(Z320=1, Z320=0),X320&gt;19,X320&lt;51),AND(Z320&gt;1,Z320&lt;6,X320&gt;0,X320&lt;20)),"Simples",IF(OR(AND(OR(Z320=1, Z320=0),X320&gt;50),AND(Z320&gt;1,Z320&lt;6,X320&gt;19,X320&lt;51),AND(Z320&gt;5,X320&gt;0,X320&lt;20)),"Médio",IF(OR(AND(Z320&gt;1,Z320&lt;6,X320&gt;50),AND(Z320&gt;5,X320&gt;19,X320&lt;51),AND(Z320&gt;5,X320&gt;50)),"Complexo",""))),""))</f>
        <v/>
      </c>
      <c r="AD320" s="77" t="str">
        <f aca="false">IF(AB320="",AC320,IF(AC320="",AB320,""))</f>
        <v/>
      </c>
      <c r="AE320" s="78" t="n">
        <f aca="false">IF(AND(OR(W320="EE",W320="CE"),AD320="Simples"),3, IF(AND(OR(W320="EE",W320="CE"),AD320="Médio"),4, IF(AND(OR(W320="EE",W320="CE"),AD320="Complexo"),6, IF(AND(W320="SE",AD320="Simples"),4, IF(AND(W320="SE",AD320="Médio"),5, IF(AND(W320="SE",AD320="Complexo"),7,0))))))</f>
        <v>0</v>
      </c>
      <c r="AF320" s="78" t="n">
        <f aca="false">IF(AND(W320="ALI",AC320="Simples"),7, IF(AND(W320="ALI",AC320="Médio"),10, IF(AND(W320="ALI",AC320="Complexo"),15, IF(AND(W320="AIE",AC320="Simples"),5, IF(AND(W320="AIE",AC320="Médio"),7, IF(AND(W320="AIE",AC320="Complexo"),10,0))))))</f>
        <v>0</v>
      </c>
      <c r="AG320" s="81" t="n">
        <f aca="false">IF(T320="OK",Q320,( IF(U320&lt;&gt;"Manutenção em interface",IF(U320&lt;&gt;"Desenv., Manutenção e Publicação de Páginas Estáticas",(AE320+AF320)*V320,V320),V320)))</f>
        <v>0</v>
      </c>
      <c r="AH320" s="70"/>
      <c r="AJ320" s="70"/>
      <c r="AL320" s="70"/>
      <c r="AM320" s="70" t="str">
        <f aca="false">IF(AG320=0,"",IF(AG320=Q320,"OK","Divergente"))</f>
        <v/>
      </c>
    </row>
    <row r="321" s="79" customFormat="true" ht="14" hidden="false" customHeight="false" outlineLevel="0" collapsed="false">
      <c r="A321" s="67"/>
      <c r="B321" s="68"/>
      <c r="C321" s="69" t="n">
        <f aca="false">IF(B321&lt;&gt;"",VLOOKUP(B321,'Tipo Projeto'!$A$3:$B$35,2,0),0)</f>
        <v>0</v>
      </c>
      <c r="D321" s="70"/>
      <c r="E321" s="70"/>
      <c r="F321" s="71"/>
      <c r="G321" s="70"/>
      <c r="H321" s="72"/>
      <c r="I321" s="73"/>
      <c r="J321" s="74"/>
      <c r="K321" s="75"/>
      <c r="L321" s="76" t="str">
        <f aca="false">IF(G321="EE",IF(OR(AND(OR(J321=1,J321=0),H321&gt;0,H321&lt;5),AND(OR(J321=1,J321=0),H321&gt;4,H321&lt;16),AND(J321=2,H321&gt;0,H321&lt;5)),"Simples",IF(OR(AND(OR(J321=1,J321=0),H321&gt;15),AND(J321=2,H321&gt;4,H321&lt;16),AND(J321&gt;2,H321&gt;0,H321&lt;5)),"Médio",IF(OR(AND(J321=2,H321&gt;15),AND(J321&gt;2,H321&gt;4,H321&lt;16),AND(J321&gt;2,H321&gt;15)),"Complexo",""))), IF(OR(G321="CE",G321="SE"),IF(OR(AND(OR(J321=1,J321=0),H321&gt;0,H321&lt;6),AND(OR(J321=1,J321=0),H321&gt;5,H321&lt;20),AND(J321&gt;1,J321&lt;4,H321&gt;0,H321&lt;6)),"Simples",IF(OR(AND(OR(J321=1,J321=0),H321&gt;19),AND(J321&gt;1,J321&lt;4,H321&gt;5,H321&lt;20),AND(J321&gt;3,H321&gt;0,H321&lt;6)),"Médio",IF(OR(AND(J321&gt;1,J321&lt;4,H321&gt;19),AND(J321&gt;3,H321&gt;5,H321&lt;20),AND(J321&gt;3,H321&gt;19)),"Complexo",""))),""))</f>
        <v/>
      </c>
      <c r="M321" s="71" t="str">
        <f aca="false">IF(G321="ALI",IF(OR(AND(OR(J321=1,J321=0),H321&gt;0,H321&lt;20),AND(OR(J321=1,J321=0),H321&gt;19,H321&lt;51),AND(J321&gt;1,J321&lt;6,H321&gt;0,H321&lt;20)),"Simples",IF(OR(AND(OR(J321=1,J321=0),H321&gt;50),AND(J321&gt;1,J321&lt;6,H321&gt;19,H321&lt;51),AND(J321&gt;5,H321&gt;0,H321&lt;20)),"Médio",IF(OR(AND(J321&gt;1,J321&lt;6,H321&gt;50),AND(J321&gt;5,H321&gt;19,H321&lt;51),AND(J321&gt;5,H321&gt;50)),"Complexo",""))), IF(G321="AIE",IF(OR(AND(OR(J321=1, J321=0),H321&gt;0,H321&lt;20),AND(OR(J321=1, J321=0),H321&gt;19,H321&lt;51),AND(J321&gt;1,J321&lt;6,H321&gt;0,H321&lt;20)),"Simples",IF(OR(AND(OR(J321=1, J321=0),H321&gt;50),AND(J321&gt;1,J321&lt;6,H321&gt;19,H321&lt;51),AND(J321&gt;5,H321&gt;0,H321&lt;20)),"Médio",IF(OR(AND(J321&gt;1,J321&lt;6,H321&gt;50),AND(J321&gt;5,H321&gt;19,H321&lt;51),AND(J321&gt;5,H321&gt;50)),"Complexo",""))),""))</f>
        <v/>
      </c>
      <c r="N321" s="77" t="str">
        <f aca="false">IF(L321="",M321,IF(M321="",L321,""))</f>
        <v/>
      </c>
      <c r="O321" s="78" t="n">
        <f aca="false">IF(AND(OR(G321="EE",G321="CE"),N321="Simples"),3, IF(AND(OR(G321="EE",G321="CE"),N321="Médio"),4, IF(AND(OR(G321="EE",G321="CE"),N321="Complexo"),6, IF(AND(G321="SE",N321="Simples"),4, IF(AND(G321="SE",N321="Médio"),5, IF(AND(G321="SE",N321="Complexo"),7,0))))))</f>
        <v>0</v>
      </c>
      <c r="P321" s="78" t="n">
        <f aca="false">IF(AND(G321="ALI",M321="Simples"),7, IF(AND(G321="ALI",M321="Médio"),10, IF(AND(G321="ALI",M321="Complexo"),15, IF(AND(G321="AIE",M321="Simples"),5, IF(AND(G321="AIE",M321="Médio"),7, IF(AND(G321="AIE",M321="Complexo"),10,0))))))</f>
        <v>0</v>
      </c>
      <c r="Q321" s="77" t="n">
        <f aca="false">IF(B321&lt;&gt;"Manutenção em interface",IF(B321&lt;&gt;"Desenv., Manutenção e Publicação de Páginas Estáticas",(O321+P321)*C321,C321),C321)</f>
        <v>0</v>
      </c>
      <c r="R321" s="70"/>
      <c r="T321" s="80"/>
      <c r="U321" s="68"/>
      <c r="V321" s="69" t="n">
        <f aca="false">IF(U321&lt;&gt;"",VLOOKUP(U321,'Tipo Projeto'!$A$3:$B$35,2,0),0)</f>
        <v>0</v>
      </c>
      <c r="W321" s="70"/>
      <c r="X321" s="72"/>
      <c r="Y321" s="73"/>
      <c r="Z321" s="74"/>
      <c r="AA321" s="75"/>
      <c r="AB321" s="76" t="str">
        <f aca="false">IF(W321="EE",IF(OR(AND(OR(Z321=1,Z321=0),X321&gt;0,X321&lt;5),AND(OR(Z321=1,Z321=0),X321&gt;4,X321&lt;16),AND(Z321=2,X321&gt;0,X321&lt;5)),"Simples",IF(OR(AND(OR(Z321=1,Z321=0),X321&gt;15),AND(Z321=2,X321&gt;4,X321&lt;16),AND(Z321&gt;2,X321&gt;0,X321&lt;5)),"Médio",IF(OR(AND(Z321=2,X321&gt;15),AND(Z321&gt;2,X321&gt;4,X321&lt;16),AND(Z321&gt;2,X321&gt;15)),"Complexo",""))), IF(OR(W321="CE",W321="SE"),IF(OR(AND(OR(Z321=1,Z321=0),X321&gt;0,X321&lt;6),AND(OR(Z321=1,Z321=0),X321&gt;5,X321&lt;20),AND(Z321&gt;1,Z321&lt;4,X321&gt;0,X321&lt;6)),"Simples",IF(OR(AND(OR(Z321=1,Z321=0),X321&gt;19),AND(Z321&gt;1,Z321&lt;4,X321&gt;5,X321&lt;20),AND(Z321&gt;3,X321&gt;0,X321&lt;6)),"Médio",IF(OR(AND(Z321&gt;1,Z321&lt;4,X321&gt;19),AND(Z321&gt;3,X321&gt;5,X321&lt;20),AND(Z321&gt;3,X321&gt;19)),"Complexo",""))),""))</f>
        <v/>
      </c>
      <c r="AC321" s="71" t="str">
        <f aca="false">IF(W321="ALI",IF(OR(AND(OR(Z321=1,Z321=0),X321&gt;0,X321&lt;20),AND(OR(Z321=1,Z321=0),X321&gt;19,X321&lt;51),AND(Z321&gt;1,Z321&lt;6,X321&gt;0,X321&lt;20)),"Simples",IF(OR(AND(OR(Z321=1,Z321=0),X321&gt;50),AND(Z321&gt;1,Z321&lt;6,X321&gt;19,X321&lt;51),AND(Z321&gt;5,X321&gt;0,X321&lt;20)),"Médio",IF(OR(AND(Z321&gt;1,Z321&lt;6,X321&gt;50),AND(Z321&gt;5,X321&gt;19,X321&lt;51),AND(Z321&gt;5,X321&gt;50)),"Complexo",""))), IF(W321="AIE",IF(OR(AND(OR(Z321=1, Z321=0),X321&gt;0,X321&lt;20),AND(OR(Z321=1, Z321=0),X321&gt;19,X321&lt;51),AND(Z321&gt;1,Z321&lt;6,X321&gt;0,X321&lt;20)),"Simples",IF(OR(AND(OR(Z321=1, Z321=0),X321&gt;50),AND(Z321&gt;1,Z321&lt;6,X321&gt;19,X321&lt;51),AND(Z321&gt;5,X321&gt;0,X321&lt;20)),"Médio",IF(OR(AND(Z321&gt;1,Z321&lt;6,X321&gt;50),AND(Z321&gt;5,X321&gt;19,X321&lt;51),AND(Z321&gt;5,X321&gt;50)),"Complexo",""))),""))</f>
        <v/>
      </c>
      <c r="AD321" s="77" t="str">
        <f aca="false">IF(AB321="",AC321,IF(AC321="",AB321,""))</f>
        <v/>
      </c>
      <c r="AE321" s="78" t="n">
        <f aca="false">IF(AND(OR(W321="EE",W321="CE"),AD321="Simples"),3, IF(AND(OR(W321="EE",W321="CE"),AD321="Médio"),4, IF(AND(OR(W321="EE",W321="CE"),AD321="Complexo"),6, IF(AND(W321="SE",AD321="Simples"),4, IF(AND(W321="SE",AD321="Médio"),5, IF(AND(W321="SE",AD321="Complexo"),7,0))))))</f>
        <v>0</v>
      </c>
      <c r="AF321" s="78" t="n">
        <f aca="false">IF(AND(W321="ALI",AC321="Simples"),7, IF(AND(W321="ALI",AC321="Médio"),10, IF(AND(W321="ALI",AC321="Complexo"),15, IF(AND(W321="AIE",AC321="Simples"),5, IF(AND(W321="AIE",AC321="Médio"),7, IF(AND(W321="AIE",AC321="Complexo"),10,0))))))</f>
        <v>0</v>
      </c>
      <c r="AG321" s="81" t="n">
        <f aca="false">IF(T321="OK",Q321,( IF(U321&lt;&gt;"Manutenção em interface",IF(U321&lt;&gt;"Desenv., Manutenção e Publicação de Páginas Estáticas",(AE321+AF321)*V321,V321),V321)))</f>
        <v>0</v>
      </c>
      <c r="AH321" s="70"/>
      <c r="AJ321" s="70"/>
      <c r="AL321" s="70"/>
      <c r="AM321" s="70" t="str">
        <f aca="false">IF(AG321=0,"",IF(AG321=Q321,"OK","Divergente"))</f>
        <v/>
      </c>
    </row>
    <row r="322" s="79" customFormat="true" ht="14" hidden="false" customHeight="false" outlineLevel="0" collapsed="false">
      <c r="A322" s="67"/>
      <c r="B322" s="68"/>
      <c r="C322" s="69" t="n">
        <f aca="false">IF(B322&lt;&gt;"",VLOOKUP(B322,'Tipo Projeto'!$A$3:$B$35,2,0),0)</f>
        <v>0</v>
      </c>
      <c r="D322" s="70"/>
      <c r="E322" s="70"/>
      <c r="F322" s="71"/>
      <c r="G322" s="70"/>
      <c r="H322" s="72"/>
      <c r="I322" s="73"/>
      <c r="J322" s="74"/>
      <c r="K322" s="75"/>
      <c r="L322" s="76" t="str">
        <f aca="false">IF(G322="EE",IF(OR(AND(OR(J322=1,J322=0),H322&gt;0,H322&lt;5),AND(OR(J322=1,J322=0),H322&gt;4,H322&lt;16),AND(J322=2,H322&gt;0,H322&lt;5)),"Simples",IF(OR(AND(OR(J322=1,J322=0),H322&gt;15),AND(J322=2,H322&gt;4,H322&lt;16),AND(J322&gt;2,H322&gt;0,H322&lt;5)),"Médio",IF(OR(AND(J322=2,H322&gt;15),AND(J322&gt;2,H322&gt;4,H322&lt;16),AND(J322&gt;2,H322&gt;15)),"Complexo",""))), IF(OR(G322="CE",G322="SE"),IF(OR(AND(OR(J322=1,J322=0),H322&gt;0,H322&lt;6),AND(OR(J322=1,J322=0),H322&gt;5,H322&lt;20),AND(J322&gt;1,J322&lt;4,H322&gt;0,H322&lt;6)),"Simples",IF(OR(AND(OR(J322=1,J322=0),H322&gt;19),AND(J322&gt;1,J322&lt;4,H322&gt;5,H322&lt;20),AND(J322&gt;3,H322&gt;0,H322&lt;6)),"Médio",IF(OR(AND(J322&gt;1,J322&lt;4,H322&gt;19),AND(J322&gt;3,H322&gt;5,H322&lt;20),AND(J322&gt;3,H322&gt;19)),"Complexo",""))),""))</f>
        <v/>
      </c>
      <c r="M322" s="71" t="str">
        <f aca="false">IF(G322="ALI",IF(OR(AND(OR(J322=1,J322=0),H322&gt;0,H322&lt;20),AND(OR(J322=1,J322=0),H322&gt;19,H322&lt;51),AND(J322&gt;1,J322&lt;6,H322&gt;0,H322&lt;20)),"Simples",IF(OR(AND(OR(J322=1,J322=0),H322&gt;50),AND(J322&gt;1,J322&lt;6,H322&gt;19,H322&lt;51),AND(J322&gt;5,H322&gt;0,H322&lt;20)),"Médio",IF(OR(AND(J322&gt;1,J322&lt;6,H322&gt;50),AND(J322&gt;5,H322&gt;19,H322&lt;51),AND(J322&gt;5,H322&gt;50)),"Complexo",""))), IF(G322="AIE",IF(OR(AND(OR(J322=1, J322=0),H322&gt;0,H322&lt;20),AND(OR(J322=1, J322=0),H322&gt;19,H322&lt;51),AND(J322&gt;1,J322&lt;6,H322&gt;0,H322&lt;20)),"Simples",IF(OR(AND(OR(J322=1, J322=0),H322&gt;50),AND(J322&gt;1,J322&lt;6,H322&gt;19,H322&lt;51),AND(J322&gt;5,H322&gt;0,H322&lt;20)),"Médio",IF(OR(AND(J322&gt;1,J322&lt;6,H322&gt;50),AND(J322&gt;5,H322&gt;19,H322&lt;51),AND(J322&gt;5,H322&gt;50)),"Complexo",""))),""))</f>
        <v/>
      </c>
      <c r="N322" s="77" t="str">
        <f aca="false">IF(L322="",M322,IF(M322="",L322,""))</f>
        <v/>
      </c>
      <c r="O322" s="78" t="n">
        <f aca="false">IF(AND(OR(G322="EE",G322="CE"),N322="Simples"),3, IF(AND(OR(G322="EE",G322="CE"),N322="Médio"),4, IF(AND(OR(G322="EE",G322="CE"),N322="Complexo"),6, IF(AND(G322="SE",N322="Simples"),4, IF(AND(G322="SE",N322="Médio"),5, IF(AND(G322="SE",N322="Complexo"),7,0))))))</f>
        <v>0</v>
      </c>
      <c r="P322" s="78" t="n">
        <f aca="false">IF(AND(G322="ALI",M322="Simples"),7, IF(AND(G322="ALI",M322="Médio"),10, IF(AND(G322="ALI",M322="Complexo"),15, IF(AND(G322="AIE",M322="Simples"),5, IF(AND(G322="AIE",M322="Médio"),7, IF(AND(G322="AIE",M322="Complexo"),10,0))))))</f>
        <v>0</v>
      </c>
      <c r="Q322" s="77" t="n">
        <f aca="false">IF(B322&lt;&gt;"Manutenção em interface",IF(B322&lt;&gt;"Desenv., Manutenção e Publicação de Páginas Estáticas",(O322+P322)*C322,C322),C322)</f>
        <v>0</v>
      </c>
      <c r="R322" s="70"/>
      <c r="T322" s="80"/>
      <c r="U322" s="68"/>
      <c r="V322" s="69" t="n">
        <f aca="false">IF(U322&lt;&gt;"",VLOOKUP(U322,'Tipo Projeto'!$A$3:$B$35,2,0),0)</f>
        <v>0</v>
      </c>
      <c r="W322" s="70"/>
      <c r="X322" s="72"/>
      <c r="Y322" s="73"/>
      <c r="Z322" s="74"/>
      <c r="AA322" s="75"/>
      <c r="AB322" s="76" t="str">
        <f aca="false">IF(W322="EE",IF(OR(AND(OR(Z322=1,Z322=0),X322&gt;0,X322&lt;5),AND(OR(Z322=1,Z322=0),X322&gt;4,X322&lt;16),AND(Z322=2,X322&gt;0,X322&lt;5)),"Simples",IF(OR(AND(OR(Z322=1,Z322=0),X322&gt;15),AND(Z322=2,X322&gt;4,X322&lt;16),AND(Z322&gt;2,X322&gt;0,X322&lt;5)),"Médio",IF(OR(AND(Z322=2,X322&gt;15),AND(Z322&gt;2,X322&gt;4,X322&lt;16),AND(Z322&gt;2,X322&gt;15)),"Complexo",""))), IF(OR(W322="CE",W322="SE"),IF(OR(AND(OR(Z322=1,Z322=0),X322&gt;0,X322&lt;6),AND(OR(Z322=1,Z322=0),X322&gt;5,X322&lt;20),AND(Z322&gt;1,Z322&lt;4,X322&gt;0,X322&lt;6)),"Simples",IF(OR(AND(OR(Z322=1,Z322=0),X322&gt;19),AND(Z322&gt;1,Z322&lt;4,X322&gt;5,X322&lt;20),AND(Z322&gt;3,X322&gt;0,X322&lt;6)),"Médio",IF(OR(AND(Z322&gt;1,Z322&lt;4,X322&gt;19),AND(Z322&gt;3,X322&gt;5,X322&lt;20),AND(Z322&gt;3,X322&gt;19)),"Complexo",""))),""))</f>
        <v/>
      </c>
      <c r="AC322" s="71" t="str">
        <f aca="false">IF(W322="ALI",IF(OR(AND(OR(Z322=1,Z322=0),X322&gt;0,X322&lt;20),AND(OR(Z322=1,Z322=0),X322&gt;19,X322&lt;51),AND(Z322&gt;1,Z322&lt;6,X322&gt;0,X322&lt;20)),"Simples",IF(OR(AND(OR(Z322=1,Z322=0),X322&gt;50),AND(Z322&gt;1,Z322&lt;6,X322&gt;19,X322&lt;51),AND(Z322&gt;5,X322&gt;0,X322&lt;20)),"Médio",IF(OR(AND(Z322&gt;1,Z322&lt;6,X322&gt;50),AND(Z322&gt;5,X322&gt;19,X322&lt;51),AND(Z322&gt;5,X322&gt;50)),"Complexo",""))), IF(W322="AIE",IF(OR(AND(OR(Z322=1, Z322=0),X322&gt;0,X322&lt;20),AND(OR(Z322=1, Z322=0),X322&gt;19,X322&lt;51),AND(Z322&gt;1,Z322&lt;6,X322&gt;0,X322&lt;20)),"Simples",IF(OR(AND(OR(Z322=1, Z322=0),X322&gt;50),AND(Z322&gt;1,Z322&lt;6,X322&gt;19,X322&lt;51),AND(Z322&gt;5,X322&gt;0,X322&lt;20)),"Médio",IF(OR(AND(Z322&gt;1,Z322&lt;6,X322&gt;50),AND(Z322&gt;5,X322&gt;19,X322&lt;51),AND(Z322&gt;5,X322&gt;50)),"Complexo",""))),""))</f>
        <v/>
      </c>
      <c r="AD322" s="77" t="str">
        <f aca="false">IF(AB322="",AC322,IF(AC322="",AB322,""))</f>
        <v/>
      </c>
      <c r="AE322" s="78" t="n">
        <f aca="false">IF(AND(OR(W322="EE",W322="CE"),AD322="Simples"),3, IF(AND(OR(W322="EE",W322="CE"),AD322="Médio"),4, IF(AND(OR(W322="EE",W322="CE"),AD322="Complexo"),6, IF(AND(W322="SE",AD322="Simples"),4, IF(AND(W322="SE",AD322="Médio"),5, IF(AND(W322="SE",AD322="Complexo"),7,0))))))</f>
        <v>0</v>
      </c>
      <c r="AF322" s="78" t="n">
        <f aca="false">IF(AND(W322="ALI",AC322="Simples"),7, IF(AND(W322="ALI",AC322="Médio"),10, IF(AND(W322="ALI",AC322="Complexo"),15, IF(AND(W322="AIE",AC322="Simples"),5, IF(AND(W322="AIE",AC322="Médio"),7, IF(AND(W322="AIE",AC322="Complexo"),10,0))))))</f>
        <v>0</v>
      </c>
      <c r="AG322" s="81" t="n">
        <f aca="false">IF(T322="OK",Q322,( IF(U322&lt;&gt;"Manutenção em interface",IF(U322&lt;&gt;"Desenv., Manutenção e Publicação de Páginas Estáticas",(AE322+AF322)*V322,V322),V322)))</f>
        <v>0</v>
      </c>
      <c r="AH322" s="70"/>
      <c r="AJ322" s="70"/>
      <c r="AL322" s="70"/>
      <c r="AM322" s="70" t="str">
        <f aca="false">IF(AG322=0,"",IF(AG322=Q322,"OK","Divergente"))</f>
        <v/>
      </c>
    </row>
    <row r="323" s="79" customFormat="true" ht="14" hidden="false" customHeight="false" outlineLevel="0" collapsed="false">
      <c r="A323" s="67"/>
      <c r="B323" s="68"/>
      <c r="C323" s="69" t="n">
        <f aca="false">IF(B323&lt;&gt;"",VLOOKUP(B323,'Tipo Projeto'!$A$3:$B$35,2,0),0)</f>
        <v>0</v>
      </c>
      <c r="D323" s="70"/>
      <c r="E323" s="70"/>
      <c r="F323" s="71"/>
      <c r="G323" s="70"/>
      <c r="H323" s="72"/>
      <c r="I323" s="73"/>
      <c r="J323" s="74"/>
      <c r="K323" s="75"/>
      <c r="L323" s="76" t="str">
        <f aca="false">IF(G323="EE",IF(OR(AND(OR(J323=1,J323=0),H323&gt;0,H323&lt;5),AND(OR(J323=1,J323=0),H323&gt;4,H323&lt;16),AND(J323=2,H323&gt;0,H323&lt;5)),"Simples",IF(OR(AND(OR(J323=1,J323=0),H323&gt;15),AND(J323=2,H323&gt;4,H323&lt;16),AND(J323&gt;2,H323&gt;0,H323&lt;5)),"Médio",IF(OR(AND(J323=2,H323&gt;15),AND(J323&gt;2,H323&gt;4,H323&lt;16),AND(J323&gt;2,H323&gt;15)),"Complexo",""))), IF(OR(G323="CE",G323="SE"),IF(OR(AND(OR(J323=1,J323=0),H323&gt;0,H323&lt;6),AND(OR(J323=1,J323=0),H323&gt;5,H323&lt;20),AND(J323&gt;1,J323&lt;4,H323&gt;0,H323&lt;6)),"Simples",IF(OR(AND(OR(J323=1,J323=0),H323&gt;19),AND(J323&gt;1,J323&lt;4,H323&gt;5,H323&lt;20),AND(J323&gt;3,H323&gt;0,H323&lt;6)),"Médio",IF(OR(AND(J323&gt;1,J323&lt;4,H323&gt;19),AND(J323&gt;3,H323&gt;5,H323&lt;20),AND(J323&gt;3,H323&gt;19)),"Complexo",""))),""))</f>
        <v/>
      </c>
      <c r="M323" s="71" t="str">
        <f aca="false">IF(G323="ALI",IF(OR(AND(OR(J323=1,J323=0),H323&gt;0,H323&lt;20),AND(OR(J323=1,J323=0),H323&gt;19,H323&lt;51),AND(J323&gt;1,J323&lt;6,H323&gt;0,H323&lt;20)),"Simples",IF(OR(AND(OR(J323=1,J323=0),H323&gt;50),AND(J323&gt;1,J323&lt;6,H323&gt;19,H323&lt;51),AND(J323&gt;5,H323&gt;0,H323&lt;20)),"Médio",IF(OR(AND(J323&gt;1,J323&lt;6,H323&gt;50),AND(J323&gt;5,H323&gt;19,H323&lt;51),AND(J323&gt;5,H323&gt;50)),"Complexo",""))), IF(G323="AIE",IF(OR(AND(OR(J323=1, J323=0),H323&gt;0,H323&lt;20),AND(OR(J323=1, J323=0),H323&gt;19,H323&lt;51),AND(J323&gt;1,J323&lt;6,H323&gt;0,H323&lt;20)),"Simples",IF(OR(AND(OR(J323=1, J323=0),H323&gt;50),AND(J323&gt;1,J323&lt;6,H323&gt;19,H323&lt;51),AND(J323&gt;5,H323&gt;0,H323&lt;20)),"Médio",IF(OR(AND(J323&gt;1,J323&lt;6,H323&gt;50),AND(J323&gt;5,H323&gt;19,H323&lt;51),AND(J323&gt;5,H323&gt;50)),"Complexo",""))),""))</f>
        <v/>
      </c>
      <c r="N323" s="77" t="str">
        <f aca="false">IF(L323="",M323,IF(M323="",L323,""))</f>
        <v/>
      </c>
      <c r="O323" s="78" t="n">
        <f aca="false">IF(AND(OR(G323="EE",G323="CE"),N323="Simples"),3, IF(AND(OR(G323="EE",G323="CE"),N323="Médio"),4, IF(AND(OR(G323="EE",G323="CE"),N323="Complexo"),6, IF(AND(G323="SE",N323="Simples"),4, IF(AND(G323="SE",N323="Médio"),5, IF(AND(G323="SE",N323="Complexo"),7,0))))))</f>
        <v>0</v>
      </c>
      <c r="P323" s="78" t="n">
        <f aca="false">IF(AND(G323="ALI",M323="Simples"),7, IF(AND(G323="ALI",M323="Médio"),10, IF(AND(G323="ALI",M323="Complexo"),15, IF(AND(G323="AIE",M323="Simples"),5, IF(AND(G323="AIE",M323="Médio"),7, IF(AND(G323="AIE",M323="Complexo"),10,0))))))</f>
        <v>0</v>
      </c>
      <c r="Q323" s="77" t="n">
        <f aca="false">IF(B323&lt;&gt;"Manutenção em interface",IF(B323&lt;&gt;"Desenv., Manutenção e Publicação de Páginas Estáticas",(O323+P323)*C323,C323),C323)</f>
        <v>0</v>
      </c>
      <c r="R323" s="70"/>
      <c r="T323" s="80"/>
      <c r="U323" s="68"/>
      <c r="V323" s="69" t="n">
        <f aca="false">IF(U323&lt;&gt;"",VLOOKUP(U323,'Tipo Projeto'!$A$3:$B$35,2,0),0)</f>
        <v>0</v>
      </c>
      <c r="W323" s="70"/>
      <c r="X323" s="72"/>
      <c r="Y323" s="73"/>
      <c r="Z323" s="74"/>
      <c r="AA323" s="75"/>
      <c r="AB323" s="76" t="str">
        <f aca="false">IF(W323="EE",IF(OR(AND(OR(Z323=1,Z323=0),X323&gt;0,X323&lt;5),AND(OR(Z323=1,Z323=0),X323&gt;4,X323&lt;16),AND(Z323=2,X323&gt;0,X323&lt;5)),"Simples",IF(OR(AND(OR(Z323=1,Z323=0),X323&gt;15),AND(Z323=2,X323&gt;4,X323&lt;16),AND(Z323&gt;2,X323&gt;0,X323&lt;5)),"Médio",IF(OR(AND(Z323=2,X323&gt;15),AND(Z323&gt;2,X323&gt;4,X323&lt;16),AND(Z323&gt;2,X323&gt;15)),"Complexo",""))), IF(OR(W323="CE",W323="SE"),IF(OR(AND(OR(Z323=1,Z323=0),X323&gt;0,X323&lt;6),AND(OR(Z323=1,Z323=0),X323&gt;5,X323&lt;20),AND(Z323&gt;1,Z323&lt;4,X323&gt;0,X323&lt;6)),"Simples",IF(OR(AND(OR(Z323=1,Z323=0),X323&gt;19),AND(Z323&gt;1,Z323&lt;4,X323&gt;5,X323&lt;20),AND(Z323&gt;3,X323&gt;0,X323&lt;6)),"Médio",IF(OR(AND(Z323&gt;1,Z323&lt;4,X323&gt;19),AND(Z323&gt;3,X323&gt;5,X323&lt;20),AND(Z323&gt;3,X323&gt;19)),"Complexo",""))),""))</f>
        <v/>
      </c>
      <c r="AC323" s="71" t="str">
        <f aca="false">IF(W323="ALI",IF(OR(AND(OR(Z323=1,Z323=0),X323&gt;0,X323&lt;20),AND(OR(Z323=1,Z323=0),X323&gt;19,X323&lt;51),AND(Z323&gt;1,Z323&lt;6,X323&gt;0,X323&lt;20)),"Simples",IF(OR(AND(OR(Z323=1,Z323=0),X323&gt;50),AND(Z323&gt;1,Z323&lt;6,X323&gt;19,X323&lt;51),AND(Z323&gt;5,X323&gt;0,X323&lt;20)),"Médio",IF(OR(AND(Z323&gt;1,Z323&lt;6,X323&gt;50),AND(Z323&gt;5,X323&gt;19,X323&lt;51),AND(Z323&gt;5,X323&gt;50)),"Complexo",""))), IF(W323="AIE",IF(OR(AND(OR(Z323=1, Z323=0),X323&gt;0,X323&lt;20),AND(OR(Z323=1, Z323=0),X323&gt;19,X323&lt;51),AND(Z323&gt;1,Z323&lt;6,X323&gt;0,X323&lt;20)),"Simples",IF(OR(AND(OR(Z323=1, Z323=0),X323&gt;50),AND(Z323&gt;1,Z323&lt;6,X323&gt;19,X323&lt;51),AND(Z323&gt;5,X323&gt;0,X323&lt;20)),"Médio",IF(OR(AND(Z323&gt;1,Z323&lt;6,X323&gt;50),AND(Z323&gt;5,X323&gt;19,X323&lt;51),AND(Z323&gt;5,X323&gt;50)),"Complexo",""))),""))</f>
        <v/>
      </c>
      <c r="AD323" s="77" t="str">
        <f aca="false">IF(AB323="",AC323,IF(AC323="",AB323,""))</f>
        <v/>
      </c>
      <c r="AE323" s="78" t="n">
        <f aca="false">IF(AND(OR(W323="EE",W323="CE"),AD323="Simples"),3, IF(AND(OR(W323="EE",W323="CE"),AD323="Médio"),4, IF(AND(OR(W323="EE",W323="CE"),AD323="Complexo"),6, IF(AND(W323="SE",AD323="Simples"),4, IF(AND(W323="SE",AD323="Médio"),5, IF(AND(W323="SE",AD323="Complexo"),7,0))))))</f>
        <v>0</v>
      </c>
      <c r="AF323" s="78" t="n">
        <f aca="false">IF(AND(W323="ALI",AC323="Simples"),7, IF(AND(W323="ALI",AC323="Médio"),10, IF(AND(W323="ALI",AC323="Complexo"),15, IF(AND(W323="AIE",AC323="Simples"),5, IF(AND(W323="AIE",AC323="Médio"),7, IF(AND(W323="AIE",AC323="Complexo"),10,0))))))</f>
        <v>0</v>
      </c>
      <c r="AG323" s="81" t="n">
        <f aca="false">IF(T323="OK",Q323,( IF(U323&lt;&gt;"Manutenção em interface",IF(U323&lt;&gt;"Desenv., Manutenção e Publicação de Páginas Estáticas",(AE323+AF323)*V323,V323),V323)))</f>
        <v>0</v>
      </c>
      <c r="AH323" s="70"/>
      <c r="AJ323" s="70"/>
      <c r="AL323" s="70"/>
      <c r="AM323" s="70" t="str">
        <f aca="false">IF(AG323=0,"",IF(AG323=Q323,"OK","Divergente"))</f>
        <v/>
      </c>
    </row>
    <row r="324" s="79" customFormat="true" ht="14" hidden="false" customHeight="false" outlineLevel="0" collapsed="false">
      <c r="A324" s="67"/>
      <c r="B324" s="68"/>
      <c r="C324" s="69" t="n">
        <f aca="false">IF(B324&lt;&gt;"",VLOOKUP(B324,'Tipo Projeto'!$A$3:$B$35,2,0),0)</f>
        <v>0</v>
      </c>
      <c r="D324" s="70"/>
      <c r="E324" s="70"/>
      <c r="F324" s="71"/>
      <c r="G324" s="70"/>
      <c r="H324" s="72"/>
      <c r="I324" s="73"/>
      <c r="J324" s="74"/>
      <c r="K324" s="75"/>
      <c r="L324" s="76" t="str">
        <f aca="false">IF(G324="EE",IF(OR(AND(OR(J324=1,J324=0),H324&gt;0,H324&lt;5),AND(OR(J324=1,J324=0),H324&gt;4,H324&lt;16),AND(J324=2,H324&gt;0,H324&lt;5)),"Simples",IF(OR(AND(OR(J324=1,J324=0),H324&gt;15),AND(J324=2,H324&gt;4,H324&lt;16),AND(J324&gt;2,H324&gt;0,H324&lt;5)),"Médio",IF(OR(AND(J324=2,H324&gt;15),AND(J324&gt;2,H324&gt;4,H324&lt;16),AND(J324&gt;2,H324&gt;15)),"Complexo",""))), IF(OR(G324="CE",G324="SE"),IF(OR(AND(OR(J324=1,J324=0),H324&gt;0,H324&lt;6),AND(OR(J324=1,J324=0),H324&gt;5,H324&lt;20),AND(J324&gt;1,J324&lt;4,H324&gt;0,H324&lt;6)),"Simples",IF(OR(AND(OR(J324=1,J324=0),H324&gt;19),AND(J324&gt;1,J324&lt;4,H324&gt;5,H324&lt;20),AND(J324&gt;3,H324&gt;0,H324&lt;6)),"Médio",IF(OR(AND(J324&gt;1,J324&lt;4,H324&gt;19),AND(J324&gt;3,H324&gt;5,H324&lt;20),AND(J324&gt;3,H324&gt;19)),"Complexo",""))),""))</f>
        <v/>
      </c>
      <c r="M324" s="71" t="str">
        <f aca="false">IF(G324="ALI",IF(OR(AND(OR(J324=1,J324=0),H324&gt;0,H324&lt;20),AND(OR(J324=1,J324=0),H324&gt;19,H324&lt;51),AND(J324&gt;1,J324&lt;6,H324&gt;0,H324&lt;20)),"Simples",IF(OR(AND(OR(J324=1,J324=0),H324&gt;50),AND(J324&gt;1,J324&lt;6,H324&gt;19,H324&lt;51),AND(J324&gt;5,H324&gt;0,H324&lt;20)),"Médio",IF(OR(AND(J324&gt;1,J324&lt;6,H324&gt;50),AND(J324&gt;5,H324&gt;19,H324&lt;51),AND(J324&gt;5,H324&gt;50)),"Complexo",""))), IF(G324="AIE",IF(OR(AND(OR(J324=1, J324=0),H324&gt;0,H324&lt;20),AND(OR(J324=1, J324=0),H324&gt;19,H324&lt;51),AND(J324&gt;1,J324&lt;6,H324&gt;0,H324&lt;20)),"Simples",IF(OR(AND(OR(J324=1, J324=0),H324&gt;50),AND(J324&gt;1,J324&lt;6,H324&gt;19,H324&lt;51),AND(J324&gt;5,H324&gt;0,H324&lt;20)),"Médio",IF(OR(AND(J324&gt;1,J324&lt;6,H324&gt;50),AND(J324&gt;5,H324&gt;19,H324&lt;51),AND(J324&gt;5,H324&gt;50)),"Complexo",""))),""))</f>
        <v/>
      </c>
      <c r="N324" s="77" t="str">
        <f aca="false">IF(L324="",M324,IF(M324="",L324,""))</f>
        <v/>
      </c>
      <c r="O324" s="78" t="n">
        <f aca="false">IF(AND(OR(G324="EE",G324="CE"),N324="Simples"),3, IF(AND(OR(G324="EE",G324="CE"),N324="Médio"),4, IF(AND(OR(G324="EE",G324="CE"),N324="Complexo"),6, IF(AND(G324="SE",N324="Simples"),4, IF(AND(G324="SE",N324="Médio"),5, IF(AND(G324="SE",N324="Complexo"),7,0))))))</f>
        <v>0</v>
      </c>
      <c r="P324" s="78" t="n">
        <f aca="false">IF(AND(G324="ALI",M324="Simples"),7, IF(AND(G324="ALI",M324="Médio"),10, IF(AND(G324="ALI",M324="Complexo"),15, IF(AND(G324="AIE",M324="Simples"),5, IF(AND(G324="AIE",M324="Médio"),7, IF(AND(G324="AIE",M324="Complexo"),10,0))))))</f>
        <v>0</v>
      </c>
      <c r="Q324" s="77" t="n">
        <f aca="false">IF(B324&lt;&gt;"Manutenção em interface",IF(B324&lt;&gt;"Desenv., Manutenção e Publicação de Páginas Estáticas",(O324+P324)*C324,C324),C324)</f>
        <v>0</v>
      </c>
      <c r="R324" s="70"/>
      <c r="T324" s="80"/>
      <c r="U324" s="68"/>
      <c r="V324" s="69" t="n">
        <f aca="false">IF(U324&lt;&gt;"",VLOOKUP(U324,'Tipo Projeto'!$A$3:$B$35,2,0),0)</f>
        <v>0</v>
      </c>
      <c r="W324" s="70"/>
      <c r="X324" s="72"/>
      <c r="Y324" s="73"/>
      <c r="Z324" s="74"/>
      <c r="AA324" s="75"/>
      <c r="AB324" s="76" t="str">
        <f aca="false">IF(W324="EE",IF(OR(AND(OR(Z324=1,Z324=0),X324&gt;0,X324&lt;5),AND(OR(Z324=1,Z324=0),X324&gt;4,X324&lt;16),AND(Z324=2,X324&gt;0,X324&lt;5)),"Simples",IF(OR(AND(OR(Z324=1,Z324=0),X324&gt;15),AND(Z324=2,X324&gt;4,X324&lt;16),AND(Z324&gt;2,X324&gt;0,X324&lt;5)),"Médio",IF(OR(AND(Z324=2,X324&gt;15),AND(Z324&gt;2,X324&gt;4,X324&lt;16),AND(Z324&gt;2,X324&gt;15)),"Complexo",""))), IF(OR(W324="CE",W324="SE"),IF(OR(AND(OR(Z324=1,Z324=0),X324&gt;0,X324&lt;6),AND(OR(Z324=1,Z324=0),X324&gt;5,X324&lt;20),AND(Z324&gt;1,Z324&lt;4,X324&gt;0,X324&lt;6)),"Simples",IF(OR(AND(OR(Z324=1,Z324=0),X324&gt;19),AND(Z324&gt;1,Z324&lt;4,X324&gt;5,X324&lt;20),AND(Z324&gt;3,X324&gt;0,X324&lt;6)),"Médio",IF(OR(AND(Z324&gt;1,Z324&lt;4,X324&gt;19),AND(Z324&gt;3,X324&gt;5,X324&lt;20),AND(Z324&gt;3,X324&gt;19)),"Complexo",""))),""))</f>
        <v/>
      </c>
      <c r="AC324" s="71" t="str">
        <f aca="false">IF(W324="ALI",IF(OR(AND(OR(Z324=1,Z324=0),X324&gt;0,X324&lt;20),AND(OR(Z324=1,Z324=0),X324&gt;19,X324&lt;51),AND(Z324&gt;1,Z324&lt;6,X324&gt;0,X324&lt;20)),"Simples",IF(OR(AND(OR(Z324=1,Z324=0),X324&gt;50),AND(Z324&gt;1,Z324&lt;6,X324&gt;19,X324&lt;51),AND(Z324&gt;5,X324&gt;0,X324&lt;20)),"Médio",IF(OR(AND(Z324&gt;1,Z324&lt;6,X324&gt;50),AND(Z324&gt;5,X324&gt;19,X324&lt;51),AND(Z324&gt;5,X324&gt;50)),"Complexo",""))), IF(W324="AIE",IF(OR(AND(OR(Z324=1, Z324=0),X324&gt;0,X324&lt;20),AND(OR(Z324=1, Z324=0),X324&gt;19,X324&lt;51),AND(Z324&gt;1,Z324&lt;6,X324&gt;0,X324&lt;20)),"Simples",IF(OR(AND(OR(Z324=1, Z324=0),X324&gt;50),AND(Z324&gt;1,Z324&lt;6,X324&gt;19,X324&lt;51),AND(Z324&gt;5,X324&gt;0,X324&lt;20)),"Médio",IF(OR(AND(Z324&gt;1,Z324&lt;6,X324&gt;50),AND(Z324&gt;5,X324&gt;19,X324&lt;51),AND(Z324&gt;5,X324&gt;50)),"Complexo",""))),""))</f>
        <v/>
      </c>
      <c r="AD324" s="77" t="str">
        <f aca="false">IF(AB324="",AC324,IF(AC324="",AB324,""))</f>
        <v/>
      </c>
      <c r="AE324" s="78" t="n">
        <f aca="false">IF(AND(OR(W324="EE",W324="CE"),AD324="Simples"),3, IF(AND(OR(W324="EE",W324="CE"),AD324="Médio"),4, IF(AND(OR(W324="EE",W324="CE"),AD324="Complexo"),6, IF(AND(W324="SE",AD324="Simples"),4, IF(AND(W324="SE",AD324="Médio"),5, IF(AND(W324="SE",AD324="Complexo"),7,0))))))</f>
        <v>0</v>
      </c>
      <c r="AF324" s="78" t="n">
        <f aca="false">IF(AND(W324="ALI",AC324="Simples"),7, IF(AND(W324="ALI",AC324="Médio"),10, IF(AND(W324="ALI",AC324="Complexo"),15, IF(AND(W324="AIE",AC324="Simples"),5, IF(AND(W324="AIE",AC324="Médio"),7, IF(AND(W324="AIE",AC324="Complexo"),10,0))))))</f>
        <v>0</v>
      </c>
      <c r="AG324" s="81" t="n">
        <f aca="false">IF(T324="OK",Q324,( IF(U324&lt;&gt;"Manutenção em interface",IF(U324&lt;&gt;"Desenv., Manutenção e Publicação de Páginas Estáticas",(AE324+AF324)*V324,V324),V324)))</f>
        <v>0</v>
      </c>
      <c r="AH324" s="70"/>
      <c r="AJ324" s="70"/>
      <c r="AL324" s="70"/>
      <c r="AM324" s="70" t="str">
        <f aca="false">IF(AG324=0,"",IF(AG324=Q324,"OK","Divergente"))</f>
        <v/>
      </c>
    </row>
    <row r="325" s="79" customFormat="true" ht="14" hidden="false" customHeight="false" outlineLevel="0" collapsed="false">
      <c r="A325" s="67"/>
      <c r="B325" s="68"/>
      <c r="C325" s="69" t="n">
        <f aca="false">IF(B325&lt;&gt;"",VLOOKUP(B325,'Tipo Projeto'!$A$3:$B$35,2,0),0)</f>
        <v>0</v>
      </c>
      <c r="D325" s="70"/>
      <c r="E325" s="70"/>
      <c r="F325" s="71"/>
      <c r="G325" s="70"/>
      <c r="H325" s="72"/>
      <c r="I325" s="73"/>
      <c r="J325" s="74"/>
      <c r="K325" s="75"/>
      <c r="L325" s="76" t="str">
        <f aca="false">IF(G325="EE",IF(OR(AND(OR(J325=1,J325=0),H325&gt;0,H325&lt;5),AND(OR(J325=1,J325=0),H325&gt;4,H325&lt;16),AND(J325=2,H325&gt;0,H325&lt;5)),"Simples",IF(OR(AND(OR(J325=1,J325=0),H325&gt;15),AND(J325=2,H325&gt;4,H325&lt;16),AND(J325&gt;2,H325&gt;0,H325&lt;5)),"Médio",IF(OR(AND(J325=2,H325&gt;15),AND(J325&gt;2,H325&gt;4,H325&lt;16),AND(J325&gt;2,H325&gt;15)),"Complexo",""))), IF(OR(G325="CE",G325="SE"),IF(OR(AND(OR(J325=1,J325=0),H325&gt;0,H325&lt;6),AND(OR(J325=1,J325=0),H325&gt;5,H325&lt;20),AND(J325&gt;1,J325&lt;4,H325&gt;0,H325&lt;6)),"Simples",IF(OR(AND(OR(J325=1,J325=0),H325&gt;19),AND(J325&gt;1,J325&lt;4,H325&gt;5,H325&lt;20),AND(J325&gt;3,H325&gt;0,H325&lt;6)),"Médio",IF(OR(AND(J325&gt;1,J325&lt;4,H325&gt;19),AND(J325&gt;3,H325&gt;5,H325&lt;20),AND(J325&gt;3,H325&gt;19)),"Complexo",""))),""))</f>
        <v/>
      </c>
      <c r="M325" s="71" t="str">
        <f aca="false">IF(G325="ALI",IF(OR(AND(OR(J325=1,J325=0),H325&gt;0,H325&lt;20),AND(OR(J325=1,J325=0),H325&gt;19,H325&lt;51),AND(J325&gt;1,J325&lt;6,H325&gt;0,H325&lt;20)),"Simples",IF(OR(AND(OR(J325=1,J325=0),H325&gt;50),AND(J325&gt;1,J325&lt;6,H325&gt;19,H325&lt;51),AND(J325&gt;5,H325&gt;0,H325&lt;20)),"Médio",IF(OR(AND(J325&gt;1,J325&lt;6,H325&gt;50),AND(J325&gt;5,H325&gt;19,H325&lt;51),AND(J325&gt;5,H325&gt;50)),"Complexo",""))), IF(G325="AIE",IF(OR(AND(OR(J325=1, J325=0),H325&gt;0,H325&lt;20),AND(OR(J325=1, J325=0),H325&gt;19,H325&lt;51),AND(J325&gt;1,J325&lt;6,H325&gt;0,H325&lt;20)),"Simples",IF(OR(AND(OR(J325=1, J325=0),H325&gt;50),AND(J325&gt;1,J325&lt;6,H325&gt;19,H325&lt;51),AND(J325&gt;5,H325&gt;0,H325&lt;20)),"Médio",IF(OR(AND(J325&gt;1,J325&lt;6,H325&gt;50),AND(J325&gt;5,H325&gt;19,H325&lt;51),AND(J325&gt;5,H325&gt;50)),"Complexo",""))),""))</f>
        <v/>
      </c>
      <c r="N325" s="77" t="str">
        <f aca="false">IF(L325="",M325,IF(M325="",L325,""))</f>
        <v/>
      </c>
      <c r="O325" s="78" t="n">
        <f aca="false">IF(AND(OR(G325="EE",G325="CE"),N325="Simples"),3, IF(AND(OR(G325="EE",G325="CE"),N325="Médio"),4, IF(AND(OR(G325="EE",G325="CE"),N325="Complexo"),6, IF(AND(G325="SE",N325="Simples"),4, IF(AND(G325="SE",N325="Médio"),5, IF(AND(G325="SE",N325="Complexo"),7,0))))))</f>
        <v>0</v>
      </c>
      <c r="P325" s="78" t="n">
        <f aca="false">IF(AND(G325="ALI",M325="Simples"),7, IF(AND(G325="ALI",M325="Médio"),10, IF(AND(G325="ALI",M325="Complexo"),15, IF(AND(G325="AIE",M325="Simples"),5, IF(AND(G325="AIE",M325="Médio"),7, IF(AND(G325="AIE",M325="Complexo"),10,0))))))</f>
        <v>0</v>
      </c>
      <c r="Q325" s="77" t="n">
        <f aca="false">IF(B325&lt;&gt;"Manutenção em interface",IF(B325&lt;&gt;"Desenv., Manutenção e Publicação de Páginas Estáticas",(O325+P325)*C325,C325),C325)</f>
        <v>0</v>
      </c>
      <c r="R325" s="70"/>
      <c r="T325" s="80"/>
      <c r="U325" s="68"/>
      <c r="V325" s="69" t="n">
        <f aca="false">IF(U325&lt;&gt;"",VLOOKUP(U325,'Tipo Projeto'!$A$3:$B$35,2,0),0)</f>
        <v>0</v>
      </c>
      <c r="W325" s="70"/>
      <c r="X325" s="72"/>
      <c r="Y325" s="73"/>
      <c r="Z325" s="74"/>
      <c r="AA325" s="75"/>
      <c r="AB325" s="76" t="str">
        <f aca="false">IF(W325="EE",IF(OR(AND(OR(Z325=1,Z325=0),X325&gt;0,X325&lt;5),AND(OR(Z325=1,Z325=0),X325&gt;4,X325&lt;16),AND(Z325=2,X325&gt;0,X325&lt;5)),"Simples",IF(OR(AND(OR(Z325=1,Z325=0),X325&gt;15),AND(Z325=2,X325&gt;4,X325&lt;16),AND(Z325&gt;2,X325&gt;0,X325&lt;5)),"Médio",IF(OR(AND(Z325=2,X325&gt;15),AND(Z325&gt;2,X325&gt;4,X325&lt;16),AND(Z325&gt;2,X325&gt;15)),"Complexo",""))), IF(OR(W325="CE",W325="SE"),IF(OR(AND(OR(Z325=1,Z325=0),X325&gt;0,X325&lt;6),AND(OR(Z325=1,Z325=0),X325&gt;5,X325&lt;20),AND(Z325&gt;1,Z325&lt;4,X325&gt;0,X325&lt;6)),"Simples",IF(OR(AND(OR(Z325=1,Z325=0),X325&gt;19),AND(Z325&gt;1,Z325&lt;4,X325&gt;5,X325&lt;20),AND(Z325&gt;3,X325&gt;0,X325&lt;6)),"Médio",IF(OR(AND(Z325&gt;1,Z325&lt;4,X325&gt;19),AND(Z325&gt;3,X325&gt;5,X325&lt;20),AND(Z325&gt;3,X325&gt;19)),"Complexo",""))),""))</f>
        <v/>
      </c>
      <c r="AC325" s="71" t="str">
        <f aca="false">IF(W325="ALI",IF(OR(AND(OR(Z325=1,Z325=0),X325&gt;0,X325&lt;20),AND(OR(Z325=1,Z325=0),X325&gt;19,X325&lt;51),AND(Z325&gt;1,Z325&lt;6,X325&gt;0,X325&lt;20)),"Simples",IF(OR(AND(OR(Z325=1,Z325=0),X325&gt;50),AND(Z325&gt;1,Z325&lt;6,X325&gt;19,X325&lt;51),AND(Z325&gt;5,X325&gt;0,X325&lt;20)),"Médio",IF(OR(AND(Z325&gt;1,Z325&lt;6,X325&gt;50),AND(Z325&gt;5,X325&gt;19,X325&lt;51),AND(Z325&gt;5,X325&gt;50)),"Complexo",""))), IF(W325="AIE",IF(OR(AND(OR(Z325=1, Z325=0),X325&gt;0,X325&lt;20),AND(OR(Z325=1, Z325=0),X325&gt;19,X325&lt;51),AND(Z325&gt;1,Z325&lt;6,X325&gt;0,X325&lt;20)),"Simples",IF(OR(AND(OR(Z325=1, Z325=0),X325&gt;50),AND(Z325&gt;1,Z325&lt;6,X325&gt;19,X325&lt;51),AND(Z325&gt;5,X325&gt;0,X325&lt;20)),"Médio",IF(OR(AND(Z325&gt;1,Z325&lt;6,X325&gt;50),AND(Z325&gt;5,X325&gt;19,X325&lt;51),AND(Z325&gt;5,X325&gt;50)),"Complexo",""))),""))</f>
        <v/>
      </c>
      <c r="AD325" s="77" t="str">
        <f aca="false">IF(AB325="",AC325,IF(AC325="",AB325,""))</f>
        <v/>
      </c>
      <c r="AE325" s="78" t="n">
        <f aca="false">IF(AND(OR(W325="EE",W325="CE"),AD325="Simples"),3, IF(AND(OR(W325="EE",W325="CE"),AD325="Médio"),4, IF(AND(OR(W325="EE",W325="CE"),AD325="Complexo"),6, IF(AND(W325="SE",AD325="Simples"),4, IF(AND(W325="SE",AD325="Médio"),5, IF(AND(W325="SE",AD325="Complexo"),7,0))))))</f>
        <v>0</v>
      </c>
      <c r="AF325" s="78" t="n">
        <f aca="false">IF(AND(W325="ALI",AC325="Simples"),7, IF(AND(W325="ALI",AC325="Médio"),10, IF(AND(W325="ALI",AC325="Complexo"),15, IF(AND(W325="AIE",AC325="Simples"),5, IF(AND(W325="AIE",AC325="Médio"),7, IF(AND(W325="AIE",AC325="Complexo"),10,0))))))</f>
        <v>0</v>
      </c>
      <c r="AG325" s="81" t="n">
        <f aca="false">IF(T325="OK",Q325,( IF(U325&lt;&gt;"Manutenção em interface",IF(U325&lt;&gt;"Desenv., Manutenção e Publicação de Páginas Estáticas",(AE325+AF325)*V325,V325),V325)))</f>
        <v>0</v>
      </c>
      <c r="AH325" s="70"/>
      <c r="AJ325" s="70"/>
      <c r="AL325" s="70"/>
      <c r="AM325" s="70" t="str">
        <f aca="false">IF(AG325=0,"",IF(AG325=Q325,"OK","Divergente"))</f>
        <v/>
      </c>
    </row>
    <row r="326" s="79" customFormat="true" ht="14" hidden="false" customHeight="false" outlineLevel="0" collapsed="false">
      <c r="A326" s="67"/>
      <c r="B326" s="68"/>
      <c r="C326" s="69" t="n">
        <f aca="false">IF(B326&lt;&gt;"",VLOOKUP(B326,'Tipo Projeto'!$A$3:$B$35,2,0),0)</f>
        <v>0</v>
      </c>
      <c r="D326" s="70"/>
      <c r="E326" s="70"/>
      <c r="F326" s="71"/>
      <c r="G326" s="70"/>
      <c r="H326" s="72"/>
      <c r="I326" s="73"/>
      <c r="J326" s="74"/>
      <c r="K326" s="75"/>
      <c r="L326" s="76" t="str">
        <f aca="false">IF(G326="EE",IF(OR(AND(OR(J326=1,J326=0),H326&gt;0,H326&lt;5),AND(OR(J326=1,J326=0),H326&gt;4,H326&lt;16),AND(J326=2,H326&gt;0,H326&lt;5)),"Simples",IF(OR(AND(OR(J326=1,J326=0),H326&gt;15),AND(J326=2,H326&gt;4,H326&lt;16),AND(J326&gt;2,H326&gt;0,H326&lt;5)),"Médio",IF(OR(AND(J326=2,H326&gt;15),AND(J326&gt;2,H326&gt;4,H326&lt;16),AND(J326&gt;2,H326&gt;15)),"Complexo",""))), IF(OR(G326="CE",G326="SE"),IF(OR(AND(OR(J326=1,J326=0),H326&gt;0,H326&lt;6),AND(OR(J326=1,J326=0),H326&gt;5,H326&lt;20),AND(J326&gt;1,J326&lt;4,H326&gt;0,H326&lt;6)),"Simples",IF(OR(AND(OR(J326=1,J326=0),H326&gt;19),AND(J326&gt;1,J326&lt;4,H326&gt;5,H326&lt;20),AND(J326&gt;3,H326&gt;0,H326&lt;6)),"Médio",IF(OR(AND(J326&gt;1,J326&lt;4,H326&gt;19),AND(J326&gt;3,H326&gt;5,H326&lt;20),AND(J326&gt;3,H326&gt;19)),"Complexo",""))),""))</f>
        <v/>
      </c>
      <c r="M326" s="71" t="str">
        <f aca="false">IF(G326="ALI",IF(OR(AND(OR(J326=1,J326=0),H326&gt;0,H326&lt;20),AND(OR(J326=1,J326=0),H326&gt;19,H326&lt;51),AND(J326&gt;1,J326&lt;6,H326&gt;0,H326&lt;20)),"Simples",IF(OR(AND(OR(J326=1,J326=0),H326&gt;50),AND(J326&gt;1,J326&lt;6,H326&gt;19,H326&lt;51),AND(J326&gt;5,H326&gt;0,H326&lt;20)),"Médio",IF(OR(AND(J326&gt;1,J326&lt;6,H326&gt;50),AND(J326&gt;5,H326&gt;19,H326&lt;51),AND(J326&gt;5,H326&gt;50)),"Complexo",""))), IF(G326="AIE",IF(OR(AND(OR(J326=1, J326=0),H326&gt;0,H326&lt;20),AND(OR(J326=1, J326=0),H326&gt;19,H326&lt;51),AND(J326&gt;1,J326&lt;6,H326&gt;0,H326&lt;20)),"Simples",IF(OR(AND(OR(J326=1, J326=0),H326&gt;50),AND(J326&gt;1,J326&lt;6,H326&gt;19,H326&lt;51),AND(J326&gt;5,H326&gt;0,H326&lt;20)),"Médio",IF(OR(AND(J326&gt;1,J326&lt;6,H326&gt;50),AND(J326&gt;5,H326&gt;19,H326&lt;51),AND(J326&gt;5,H326&gt;50)),"Complexo",""))),""))</f>
        <v/>
      </c>
      <c r="N326" s="77" t="str">
        <f aca="false">IF(L326="",M326,IF(M326="",L326,""))</f>
        <v/>
      </c>
      <c r="O326" s="78" t="n">
        <f aca="false">IF(AND(OR(G326="EE",G326="CE"),N326="Simples"),3, IF(AND(OR(G326="EE",G326="CE"),N326="Médio"),4, IF(AND(OR(G326="EE",G326="CE"),N326="Complexo"),6, IF(AND(G326="SE",N326="Simples"),4, IF(AND(G326="SE",N326="Médio"),5, IF(AND(G326="SE",N326="Complexo"),7,0))))))</f>
        <v>0</v>
      </c>
      <c r="P326" s="78" t="n">
        <f aca="false">IF(AND(G326="ALI",M326="Simples"),7, IF(AND(G326="ALI",M326="Médio"),10, IF(AND(G326="ALI",M326="Complexo"),15, IF(AND(G326="AIE",M326="Simples"),5, IF(AND(G326="AIE",M326="Médio"),7, IF(AND(G326="AIE",M326="Complexo"),10,0))))))</f>
        <v>0</v>
      </c>
      <c r="Q326" s="77" t="n">
        <f aca="false">IF(B326&lt;&gt;"Manutenção em interface",IF(B326&lt;&gt;"Desenv., Manutenção e Publicação de Páginas Estáticas",(O326+P326)*C326,C326),C326)</f>
        <v>0</v>
      </c>
      <c r="R326" s="70"/>
      <c r="T326" s="80"/>
      <c r="U326" s="68"/>
      <c r="V326" s="69" t="n">
        <f aca="false">IF(U326&lt;&gt;"",VLOOKUP(U326,'Tipo Projeto'!$A$3:$B$35,2,0),0)</f>
        <v>0</v>
      </c>
      <c r="W326" s="70"/>
      <c r="X326" s="72"/>
      <c r="Y326" s="73"/>
      <c r="Z326" s="74"/>
      <c r="AA326" s="75"/>
      <c r="AB326" s="76" t="str">
        <f aca="false">IF(W326="EE",IF(OR(AND(OR(Z326=1,Z326=0),X326&gt;0,X326&lt;5),AND(OR(Z326=1,Z326=0),X326&gt;4,X326&lt;16),AND(Z326=2,X326&gt;0,X326&lt;5)),"Simples",IF(OR(AND(OR(Z326=1,Z326=0),X326&gt;15),AND(Z326=2,X326&gt;4,X326&lt;16),AND(Z326&gt;2,X326&gt;0,X326&lt;5)),"Médio",IF(OR(AND(Z326=2,X326&gt;15),AND(Z326&gt;2,X326&gt;4,X326&lt;16),AND(Z326&gt;2,X326&gt;15)),"Complexo",""))), IF(OR(W326="CE",W326="SE"),IF(OR(AND(OR(Z326=1,Z326=0),X326&gt;0,X326&lt;6),AND(OR(Z326=1,Z326=0),X326&gt;5,X326&lt;20),AND(Z326&gt;1,Z326&lt;4,X326&gt;0,X326&lt;6)),"Simples",IF(OR(AND(OR(Z326=1,Z326=0),X326&gt;19),AND(Z326&gt;1,Z326&lt;4,X326&gt;5,X326&lt;20),AND(Z326&gt;3,X326&gt;0,X326&lt;6)),"Médio",IF(OR(AND(Z326&gt;1,Z326&lt;4,X326&gt;19),AND(Z326&gt;3,X326&gt;5,X326&lt;20),AND(Z326&gt;3,X326&gt;19)),"Complexo",""))),""))</f>
        <v/>
      </c>
      <c r="AC326" s="71" t="str">
        <f aca="false">IF(W326="ALI",IF(OR(AND(OR(Z326=1,Z326=0),X326&gt;0,X326&lt;20),AND(OR(Z326=1,Z326=0),X326&gt;19,X326&lt;51),AND(Z326&gt;1,Z326&lt;6,X326&gt;0,X326&lt;20)),"Simples",IF(OR(AND(OR(Z326=1,Z326=0),X326&gt;50),AND(Z326&gt;1,Z326&lt;6,X326&gt;19,X326&lt;51),AND(Z326&gt;5,X326&gt;0,X326&lt;20)),"Médio",IF(OR(AND(Z326&gt;1,Z326&lt;6,X326&gt;50),AND(Z326&gt;5,X326&gt;19,X326&lt;51),AND(Z326&gt;5,X326&gt;50)),"Complexo",""))), IF(W326="AIE",IF(OR(AND(OR(Z326=1, Z326=0),X326&gt;0,X326&lt;20),AND(OR(Z326=1, Z326=0),X326&gt;19,X326&lt;51),AND(Z326&gt;1,Z326&lt;6,X326&gt;0,X326&lt;20)),"Simples",IF(OR(AND(OR(Z326=1, Z326=0),X326&gt;50),AND(Z326&gt;1,Z326&lt;6,X326&gt;19,X326&lt;51),AND(Z326&gt;5,X326&gt;0,X326&lt;20)),"Médio",IF(OR(AND(Z326&gt;1,Z326&lt;6,X326&gt;50),AND(Z326&gt;5,X326&gt;19,X326&lt;51),AND(Z326&gt;5,X326&gt;50)),"Complexo",""))),""))</f>
        <v/>
      </c>
      <c r="AD326" s="77" t="str">
        <f aca="false">IF(AB326="",AC326,IF(AC326="",AB326,""))</f>
        <v/>
      </c>
      <c r="AE326" s="78" t="n">
        <f aca="false">IF(AND(OR(W326="EE",W326="CE"),AD326="Simples"),3, IF(AND(OR(W326="EE",W326="CE"),AD326="Médio"),4, IF(AND(OR(W326="EE",W326="CE"),AD326="Complexo"),6, IF(AND(W326="SE",AD326="Simples"),4, IF(AND(W326="SE",AD326="Médio"),5, IF(AND(W326="SE",AD326="Complexo"),7,0))))))</f>
        <v>0</v>
      </c>
      <c r="AF326" s="78" t="n">
        <f aca="false">IF(AND(W326="ALI",AC326="Simples"),7, IF(AND(W326="ALI",AC326="Médio"),10, IF(AND(W326="ALI",AC326="Complexo"),15, IF(AND(W326="AIE",AC326="Simples"),5, IF(AND(W326="AIE",AC326="Médio"),7, IF(AND(W326="AIE",AC326="Complexo"),10,0))))))</f>
        <v>0</v>
      </c>
      <c r="AG326" s="81" t="n">
        <f aca="false">IF(T326="OK",Q326,( IF(U326&lt;&gt;"Manutenção em interface",IF(U326&lt;&gt;"Desenv., Manutenção e Publicação de Páginas Estáticas",(AE326+AF326)*V326,V326),V326)))</f>
        <v>0</v>
      </c>
      <c r="AH326" s="70"/>
      <c r="AJ326" s="70"/>
      <c r="AL326" s="70"/>
      <c r="AM326" s="70" t="str">
        <f aca="false">IF(AG326=0,"",IF(AG326=Q326,"OK","Divergente"))</f>
        <v/>
      </c>
    </row>
    <row r="327" s="79" customFormat="true" ht="14" hidden="false" customHeight="false" outlineLevel="0" collapsed="false">
      <c r="A327" s="67"/>
      <c r="B327" s="68"/>
      <c r="C327" s="69" t="n">
        <f aca="false">IF(B327&lt;&gt;"",VLOOKUP(B327,'Tipo Projeto'!$A$3:$B$35,2,0),0)</f>
        <v>0</v>
      </c>
      <c r="D327" s="70"/>
      <c r="E327" s="70"/>
      <c r="F327" s="71"/>
      <c r="G327" s="70"/>
      <c r="H327" s="72"/>
      <c r="I327" s="73"/>
      <c r="J327" s="74"/>
      <c r="K327" s="75"/>
      <c r="L327" s="76" t="str">
        <f aca="false">IF(G327="EE",IF(OR(AND(OR(J327=1,J327=0),H327&gt;0,H327&lt;5),AND(OR(J327=1,J327=0),H327&gt;4,H327&lt;16),AND(J327=2,H327&gt;0,H327&lt;5)),"Simples",IF(OR(AND(OR(J327=1,J327=0),H327&gt;15),AND(J327=2,H327&gt;4,H327&lt;16),AND(J327&gt;2,H327&gt;0,H327&lt;5)),"Médio",IF(OR(AND(J327=2,H327&gt;15),AND(J327&gt;2,H327&gt;4,H327&lt;16),AND(J327&gt;2,H327&gt;15)),"Complexo",""))), IF(OR(G327="CE",G327="SE"),IF(OR(AND(OR(J327=1,J327=0),H327&gt;0,H327&lt;6),AND(OR(J327=1,J327=0),H327&gt;5,H327&lt;20),AND(J327&gt;1,J327&lt;4,H327&gt;0,H327&lt;6)),"Simples",IF(OR(AND(OR(J327=1,J327=0),H327&gt;19),AND(J327&gt;1,J327&lt;4,H327&gt;5,H327&lt;20),AND(J327&gt;3,H327&gt;0,H327&lt;6)),"Médio",IF(OR(AND(J327&gt;1,J327&lt;4,H327&gt;19),AND(J327&gt;3,H327&gt;5,H327&lt;20),AND(J327&gt;3,H327&gt;19)),"Complexo",""))),""))</f>
        <v/>
      </c>
      <c r="M327" s="71" t="str">
        <f aca="false">IF(G327="ALI",IF(OR(AND(OR(J327=1,J327=0),H327&gt;0,H327&lt;20),AND(OR(J327=1,J327=0),H327&gt;19,H327&lt;51),AND(J327&gt;1,J327&lt;6,H327&gt;0,H327&lt;20)),"Simples",IF(OR(AND(OR(J327=1,J327=0),H327&gt;50),AND(J327&gt;1,J327&lt;6,H327&gt;19,H327&lt;51),AND(J327&gt;5,H327&gt;0,H327&lt;20)),"Médio",IF(OR(AND(J327&gt;1,J327&lt;6,H327&gt;50),AND(J327&gt;5,H327&gt;19,H327&lt;51),AND(J327&gt;5,H327&gt;50)),"Complexo",""))), IF(G327="AIE",IF(OR(AND(OR(J327=1, J327=0),H327&gt;0,H327&lt;20),AND(OR(J327=1, J327=0),H327&gt;19,H327&lt;51),AND(J327&gt;1,J327&lt;6,H327&gt;0,H327&lt;20)),"Simples",IF(OR(AND(OR(J327=1, J327=0),H327&gt;50),AND(J327&gt;1,J327&lt;6,H327&gt;19,H327&lt;51),AND(J327&gt;5,H327&gt;0,H327&lt;20)),"Médio",IF(OR(AND(J327&gt;1,J327&lt;6,H327&gt;50),AND(J327&gt;5,H327&gt;19,H327&lt;51),AND(J327&gt;5,H327&gt;50)),"Complexo",""))),""))</f>
        <v/>
      </c>
      <c r="N327" s="77" t="str">
        <f aca="false">IF(L327="",M327,IF(M327="",L327,""))</f>
        <v/>
      </c>
      <c r="O327" s="78" t="n">
        <f aca="false">IF(AND(OR(G327="EE",G327="CE"),N327="Simples"),3, IF(AND(OR(G327="EE",G327="CE"),N327="Médio"),4, IF(AND(OR(G327="EE",G327="CE"),N327="Complexo"),6, IF(AND(G327="SE",N327="Simples"),4, IF(AND(G327="SE",N327="Médio"),5, IF(AND(G327="SE",N327="Complexo"),7,0))))))</f>
        <v>0</v>
      </c>
      <c r="P327" s="78" t="n">
        <f aca="false">IF(AND(G327="ALI",M327="Simples"),7, IF(AND(G327="ALI",M327="Médio"),10, IF(AND(G327="ALI",M327="Complexo"),15, IF(AND(G327="AIE",M327="Simples"),5, IF(AND(G327="AIE",M327="Médio"),7, IF(AND(G327="AIE",M327="Complexo"),10,0))))))</f>
        <v>0</v>
      </c>
      <c r="Q327" s="77" t="n">
        <f aca="false">IF(B327&lt;&gt;"Manutenção em interface",IF(B327&lt;&gt;"Desenv., Manutenção e Publicação de Páginas Estáticas",(O327+P327)*C327,C327),C327)</f>
        <v>0</v>
      </c>
      <c r="R327" s="70"/>
      <c r="T327" s="80"/>
      <c r="U327" s="68"/>
      <c r="V327" s="69" t="n">
        <f aca="false">IF(U327&lt;&gt;"",VLOOKUP(U327,'Tipo Projeto'!$A$3:$B$35,2,0),0)</f>
        <v>0</v>
      </c>
      <c r="W327" s="70"/>
      <c r="X327" s="72"/>
      <c r="Y327" s="73"/>
      <c r="Z327" s="74"/>
      <c r="AA327" s="75"/>
      <c r="AB327" s="76" t="str">
        <f aca="false">IF(W327="EE",IF(OR(AND(OR(Z327=1,Z327=0),X327&gt;0,X327&lt;5),AND(OR(Z327=1,Z327=0),X327&gt;4,X327&lt;16),AND(Z327=2,X327&gt;0,X327&lt;5)),"Simples",IF(OR(AND(OR(Z327=1,Z327=0),X327&gt;15),AND(Z327=2,X327&gt;4,X327&lt;16),AND(Z327&gt;2,X327&gt;0,X327&lt;5)),"Médio",IF(OR(AND(Z327=2,X327&gt;15),AND(Z327&gt;2,X327&gt;4,X327&lt;16),AND(Z327&gt;2,X327&gt;15)),"Complexo",""))), IF(OR(W327="CE",W327="SE"),IF(OR(AND(OR(Z327=1,Z327=0),X327&gt;0,X327&lt;6),AND(OR(Z327=1,Z327=0),X327&gt;5,X327&lt;20),AND(Z327&gt;1,Z327&lt;4,X327&gt;0,X327&lt;6)),"Simples",IF(OR(AND(OR(Z327=1,Z327=0),X327&gt;19),AND(Z327&gt;1,Z327&lt;4,X327&gt;5,X327&lt;20),AND(Z327&gt;3,X327&gt;0,X327&lt;6)),"Médio",IF(OR(AND(Z327&gt;1,Z327&lt;4,X327&gt;19),AND(Z327&gt;3,X327&gt;5,X327&lt;20),AND(Z327&gt;3,X327&gt;19)),"Complexo",""))),""))</f>
        <v/>
      </c>
      <c r="AC327" s="71" t="str">
        <f aca="false">IF(W327="ALI",IF(OR(AND(OR(Z327=1,Z327=0),X327&gt;0,X327&lt;20),AND(OR(Z327=1,Z327=0),X327&gt;19,X327&lt;51),AND(Z327&gt;1,Z327&lt;6,X327&gt;0,X327&lt;20)),"Simples",IF(OR(AND(OR(Z327=1,Z327=0),X327&gt;50),AND(Z327&gt;1,Z327&lt;6,X327&gt;19,X327&lt;51),AND(Z327&gt;5,X327&gt;0,X327&lt;20)),"Médio",IF(OR(AND(Z327&gt;1,Z327&lt;6,X327&gt;50),AND(Z327&gt;5,X327&gt;19,X327&lt;51),AND(Z327&gt;5,X327&gt;50)),"Complexo",""))), IF(W327="AIE",IF(OR(AND(OR(Z327=1, Z327=0),X327&gt;0,X327&lt;20),AND(OR(Z327=1, Z327=0),X327&gt;19,X327&lt;51),AND(Z327&gt;1,Z327&lt;6,X327&gt;0,X327&lt;20)),"Simples",IF(OR(AND(OR(Z327=1, Z327=0),X327&gt;50),AND(Z327&gt;1,Z327&lt;6,X327&gt;19,X327&lt;51),AND(Z327&gt;5,X327&gt;0,X327&lt;20)),"Médio",IF(OR(AND(Z327&gt;1,Z327&lt;6,X327&gt;50),AND(Z327&gt;5,X327&gt;19,X327&lt;51),AND(Z327&gt;5,X327&gt;50)),"Complexo",""))),""))</f>
        <v/>
      </c>
      <c r="AD327" s="77" t="str">
        <f aca="false">IF(AB327="",AC327,IF(AC327="",AB327,""))</f>
        <v/>
      </c>
      <c r="AE327" s="78" t="n">
        <f aca="false">IF(AND(OR(W327="EE",W327="CE"),AD327="Simples"),3, IF(AND(OR(W327="EE",W327="CE"),AD327="Médio"),4, IF(AND(OR(W327="EE",W327="CE"),AD327="Complexo"),6, IF(AND(W327="SE",AD327="Simples"),4, IF(AND(W327="SE",AD327="Médio"),5, IF(AND(W327="SE",AD327="Complexo"),7,0))))))</f>
        <v>0</v>
      </c>
      <c r="AF327" s="78" t="n">
        <f aca="false">IF(AND(W327="ALI",AC327="Simples"),7, IF(AND(W327="ALI",AC327="Médio"),10, IF(AND(W327="ALI",AC327="Complexo"),15, IF(AND(W327="AIE",AC327="Simples"),5, IF(AND(W327="AIE",AC327="Médio"),7, IF(AND(W327="AIE",AC327="Complexo"),10,0))))))</f>
        <v>0</v>
      </c>
      <c r="AG327" s="81" t="n">
        <f aca="false">IF(T327="OK",Q327,( IF(U327&lt;&gt;"Manutenção em interface",IF(U327&lt;&gt;"Desenv., Manutenção e Publicação de Páginas Estáticas",(AE327+AF327)*V327,V327),V327)))</f>
        <v>0</v>
      </c>
      <c r="AH327" s="70"/>
      <c r="AJ327" s="70"/>
      <c r="AL327" s="70"/>
      <c r="AM327" s="70" t="str">
        <f aca="false">IF(AG327=0,"",IF(AG327=Q327,"OK","Divergente"))</f>
        <v/>
      </c>
    </row>
    <row r="328" s="79" customFormat="true" ht="14" hidden="false" customHeight="false" outlineLevel="0" collapsed="false">
      <c r="A328" s="67"/>
      <c r="B328" s="68"/>
      <c r="C328" s="69" t="n">
        <f aca="false">IF(B328&lt;&gt;"",VLOOKUP(B328,'Tipo Projeto'!$A$3:$B$35,2,0),0)</f>
        <v>0</v>
      </c>
      <c r="D328" s="70"/>
      <c r="E328" s="70"/>
      <c r="F328" s="71"/>
      <c r="G328" s="70"/>
      <c r="H328" s="72"/>
      <c r="I328" s="73"/>
      <c r="J328" s="74"/>
      <c r="K328" s="75"/>
      <c r="L328" s="76" t="str">
        <f aca="false">IF(G328="EE",IF(OR(AND(OR(J328=1,J328=0),H328&gt;0,H328&lt;5),AND(OR(J328=1,J328=0),H328&gt;4,H328&lt;16),AND(J328=2,H328&gt;0,H328&lt;5)),"Simples",IF(OR(AND(OR(J328=1,J328=0),H328&gt;15),AND(J328=2,H328&gt;4,H328&lt;16),AND(J328&gt;2,H328&gt;0,H328&lt;5)),"Médio",IF(OR(AND(J328=2,H328&gt;15),AND(J328&gt;2,H328&gt;4,H328&lt;16),AND(J328&gt;2,H328&gt;15)),"Complexo",""))), IF(OR(G328="CE",G328="SE"),IF(OR(AND(OR(J328=1,J328=0),H328&gt;0,H328&lt;6),AND(OR(J328=1,J328=0),H328&gt;5,H328&lt;20),AND(J328&gt;1,J328&lt;4,H328&gt;0,H328&lt;6)),"Simples",IF(OR(AND(OR(J328=1,J328=0),H328&gt;19),AND(J328&gt;1,J328&lt;4,H328&gt;5,H328&lt;20),AND(J328&gt;3,H328&gt;0,H328&lt;6)),"Médio",IF(OR(AND(J328&gt;1,J328&lt;4,H328&gt;19),AND(J328&gt;3,H328&gt;5,H328&lt;20),AND(J328&gt;3,H328&gt;19)),"Complexo",""))),""))</f>
        <v/>
      </c>
      <c r="M328" s="71" t="str">
        <f aca="false">IF(G328="ALI",IF(OR(AND(OR(J328=1,J328=0),H328&gt;0,H328&lt;20),AND(OR(J328=1,J328=0),H328&gt;19,H328&lt;51),AND(J328&gt;1,J328&lt;6,H328&gt;0,H328&lt;20)),"Simples",IF(OR(AND(OR(J328=1,J328=0),H328&gt;50),AND(J328&gt;1,J328&lt;6,H328&gt;19,H328&lt;51),AND(J328&gt;5,H328&gt;0,H328&lt;20)),"Médio",IF(OR(AND(J328&gt;1,J328&lt;6,H328&gt;50),AND(J328&gt;5,H328&gt;19,H328&lt;51),AND(J328&gt;5,H328&gt;50)),"Complexo",""))), IF(G328="AIE",IF(OR(AND(OR(J328=1, J328=0),H328&gt;0,H328&lt;20),AND(OR(J328=1, J328=0),H328&gt;19,H328&lt;51),AND(J328&gt;1,J328&lt;6,H328&gt;0,H328&lt;20)),"Simples",IF(OR(AND(OR(J328=1, J328=0),H328&gt;50),AND(J328&gt;1,J328&lt;6,H328&gt;19,H328&lt;51),AND(J328&gt;5,H328&gt;0,H328&lt;20)),"Médio",IF(OR(AND(J328&gt;1,J328&lt;6,H328&gt;50),AND(J328&gt;5,H328&gt;19,H328&lt;51),AND(J328&gt;5,H328&gt;50)),"Complexo",""))),""))</f>
        <v/>
      </c>
      <c r="N328" s="77" t="str">
        <f aca="false">IF(L328="",M328,IF(M328="",L328,""))</f>
        <v/>
      </c>
      <c r="O328" s="78" t="n">
        <f aca="false">IF(AND(OR(G328="EE",G328="CE"),N328="Simples"),3, IF(AND(OR(G328="EE",G328="CE"),N328="Médio"),4, IF(AND(OR(G328="EE",G328="CE"),N328="Complexo"),6, IF(AND(G328="SE",N328="Simples"),4, IF(AND(G328="SE",N328="Médio"),5, IF(AND(G328="SE",N328="Complexo"),7,0))))))</f>
        <v>0</v>
      </c>
      <c r="P328" s="78" t="n">
        <f aca="false">IF(AND(G328="ALI",M328="Simples"),7, IF(AND(G328="ALI",M328="Médio"),10, IF(AND(G328="ALI",M328="Complexo"),15, IF(AND(G328="AIE",M328="Simples"),5, IF(AND(G328="AIE",M328="Médio"),7, IF(AND(G328="AIE",M328="Complexo"),10,0))))))</f>
        <v>0</v>
      </c>
      <c r="Q328" s="77" t="n">
        <f aca="false">IF(B328&lt;&gt;"Manutenção em interface",IF(B328&lt;&gt;"Desenv., Manutenção e Publicação de Páginas Estáticas",(O328+P328)*C328,C328),C328)</f>
        <v>0</v>
      </c>
      <c r="R328" s="70"/>
      <c r="T328" s="80"/>
      <c r="U328" s="68"/>
      <c r="V328" s="69" t="n">
        <f aca="false">IF(U328&lt;&gt;"",VLOOKUP(U328,'Tipo Projeto'!$A$3:$B$35,2,0),0)</f>
        <v>0</v>
      </c>
      <c r="W328" s="70"/>
      <c r="X328" s="72"/>
      <c r="Y328" s="73"/>
      <c r="Z328" s="74"/>
      <c r="AA328" s="75"/>
      <c r="AB328" s="76" t="str">
        <f aca="false">IF(W328="EE",IF(OR(AND(OR(Z328=1,Z328=0),X328&gt;0,X328&lt;5),AND(OR(Z328=1,Z328=0),X328&gt;4,X328&lt;16),AND(Z328=2,X328&gt;0,X328&lt;5)),"Simples",IF(OR(AND(OR(Z328=1,Z328=0),X328&gt;15),AND(Z328=2,X328&gt;4,X328&lt;16),AND(Z328&gt;2,X328&gt;0,X328&lt;5)),"Médio",IF(OR(AND(Z328=2,X328&gt;15),AND(Z328&gt;2,X328&gt;4,X328&lt;16),AND(Z328&gt;2,X328&gt;15)),"Complexo",""))), IF(OR(W328="CE",W328="SE"),IF(OR(AND(OR(Z328=1,Z328=0),X328&gt;0,X328&lt;6),AND(OR(Z328=1,Z328=0),X328&gt;5,X328&lt;20),AND(Z328&gt;1,Z328&lt;4,X328&gt;0,X328&lt;6)),"Simples",IF(OR(AND(OR(Z328=1,Z328=0),X328&gt;19),AND(Z328&gt;1,Z328&lt;4,X328&gt;5,X328&lt;20),AND(Z328&gt;3,X328&gt;0,X328&lt;6)),"Médio",IF(OR(AND(Z328&gt;1,Z328&lt;4,X328&gt;19),AND(Z328&gt;3,X328&gt;5,X328&lt;20),AND(Z328&gt;3,X328&gt;19)),"Complexo",""))),""))</f>
        <v/>
      </c>
      <c r="AC328" s="71" t="str">
        <f aca="false">IF(W328="ALI",IF(OR(AND(OR(Z328=1,Z328=0),X328&gt;0,X328&lt;20),AND(OR(Z328=1,Z328=0),X328&gt;19,X328&lt;51),AND(Z328&gt;1,Z328&lt;6,X328&gt;0,X328&lt;20)),"Simples",IF(OR(AND(OR(Z328=1,Z328=0),X328&gt;50),AND(Z328&gt;1,Z328&lt;6,X328&gt;19,X328&lt;51),AND(Z328&gt;5,X328&gt;0,X328&lt;20)),"Médio",IF(OR(AND(Z328&gt;1,Z328&lt;6,X328&gt;50),AND(Z328&gt;5,X328&gt;19,X328&lt;51),AND(Z328&gt;5,X328&gt;50)),"Complexo",""))), IF(W328="AIE",IF(OR(AND(OR(Z328=1, Z328=0),X328&gt;0,X328&lt;20),AND(OR(Z328=1, Z328=0),X328&gt;19,X328&lt;51),AND(Z328&gt;1,Z328&lt;6,X328&gt;0,X328&lt;20)),"Simples",IF(OR(AND(OR(Z328=1, Z328=0),X328&gt;50),AND(Z328&gt;1,Z328&lt;6,X328&gt;19,X328&lt;51),AND(Z328&gt;5,X328&gt;0,X328&lt;20)),"Médio",IF(OR(AND(Z328&gt;1,Z328&lt;6,X328&gt;50),AND(Z328&gt;5,X328&gt;19,X328&lt;51),AND(Z328&gt;5,X328&gt;50)),"Complexo",""))),""))</f>
        <v/>
      </c>
      <c r="AD328" s="77" t="str">
        <f aca="false">IF(AB328="",AC328,IF(AC328="",AB328,""))</f>
        <v/>
      </c>
      <c r="AE328" s="78" t="n">
        <f aca="false">IF(AND(OR(W328="EE",W328="CE"),AD328="Simples"),3, IF(AND(OR(W328="EE",W328="CE"),AD328="Médio"),4, IF(AND(OR(W328="EE",W328="CE"),AD328="Complexo"),6, IF(AND(W328="SE",AD328="Simples"),4, IF(AND(W328="SE",AD328="Médio"),5, IF(AND(W328="SE",AD328="Complexo"),7,0))))))</f>
        <v>0</v>
      </c>
      <c r="AF328" s="78" t="n">
        <f aca="false">IF(AND(W328="ALI",AC328="Simples"),7, IF(AND(W328="ALI",AC328="Médio"),10, IF(AND(W328="ALI",AC328="Complexo"),15, IF(AND(W328="AIE",AC328="Simples"),5, IF(AND(W328="AIE",AC328="Médio"),7, IF(AND(W328="AIE",AC328="Complexo"),10,0))))))</f>
        <v>0</v>
      </c>
      <c r="AG328" s="81" t="n">
        <f aca="false">IF(T328="OK",Q328,( IF(U328&lt;&gt;"Manutenção em interface",IF(U328&lt;&gt;"Desenv., Manutenção e Publicação de Páginas Estáticas",(AE328+AF328)*V328,V328),V328)))</f>
        <v>0</v>
      </c>
      <c r="AH328" s="70"/>
      <c r="AJ328" s="70"/>
      <c r="AL328" s="70"/>
      <c r="AM328" s="70" t="str">
        <f aca="false">IF(AG328=0,"",IF(AG328=Q328,"OK","Divergente"))</f>
        <v/>
      </c>
    </row>
    <row r="329" s="79" customFormat="true" ht="14" hidden="false" customHeight="false" outlineLevel="0" collapsed="false">
      <c r="A329" s="67"/>
      <c r="B329" s="68"/>
      <c r="C329" s="69" t="n">
        <f aca="false">IF(B329&lt;&gt;"",VLOOKUP(B329,'Tipo Projeto'!$A$3:$B$35,2,0),0)</f>
        <v>0</v>
      </c>
      <c r="D329" s="70"/>
      <c r="E329" s="70"/>
      <c r="F329" s="71"/>
      <c r="G329" s="70"/>
      <c r="H329" s="72"/>
      <c r="I329" s="73"/>
      <c r="J329" s="74"/>
      <c r="K329" s="75"/>
      <c r="L329" s="76" t="str">
        <f aca="false">IF(G329="EE",IF(OR(AND(OR(J329=1,J329=0),H329&gt;0,H329&lt;5),AND(OR(J329=1,J329=0),H329&gt;4,H329&lt;16),AND(J329=2,H329&gt;0,H329&lt;5)),"Simples",IF(OR(AND(OR(J329=1,J329=0),H329&gt;15),AND(J329=2,H329&gt;4,H329&lt;16),AND(J329&gt;2,H329&gt;0,H329&lt;5)),"Médio",IF(OR(AND(J329=2,H329&gt;15),AND(J329&gt;2,H329&gt;4,H329&lt;16),AND(J329&gt;2,H329&gt;15)),"Complexo",""))), IF(OR(G329="CE",G329="SE"),IF(OR(AND(OR(J329=1,J329=0),H329&gt;0,H329&lt;6),AND(OR(J329=1,J329=0),H329&gt;5,H329&lt;20),AND(J329&gt;1,J329&lt;4,H329&gt;0,H329&lt;6)),"Simples",IF(OR(AND(OR(J329=1,J329=0),H329&gt;19),AND(J329&gt;1,J329&lt;4,H329&gt;5,H329&lt;20),AND(J329&gt;3,H329&gt;0,H329&lt;6)),"Médio",IF(OR(AND(J329&gt;1,J329&lt;4,H329&gt;19),AND(J329&gt;3,H329&gt;5,H329&lt;20),AND(J329&gt;3,H329&gt;19)),"Complexo",""))),""))</f>
        <v/>
      </c>
      <c r="M329" s="71" t="str">
        <f aca="false">IF(G329="ALI",IF(OR(AND(OR(J329=1,J329=0),H329&gt;0,H329&lt;20),AND(OR(J329=1,J329=0),H329&gt;19,H329&lt;51),AND(J329&gt;1,J329&lt;6,H329&gt;0,H329&lt;20)),"Simples",IF(OR(AND(OR(J329=1,J329=0),H329&gt;50),AND(J329&gt;1,J329&lt;6,H329&gt;19,H329&lt;51),AND(J329&gt;5,H329&gt;0,H329&lt;20)),"Médio",IF(OR(AND(J329&gt;1,J329&lt;6,H329&gt;50),AND(J329&gt;5,H329&gt;19,H329&lt;51),AND(J329&gt;5,H329&gt;50)),"Complexo",""))), IF(G329="AIE",IF(OR(AND(OR(J329=1, J329=0),H329&gt;0,H329&lt;20),AND(OR(J329=1, J329=0),H329&gt;19,H329&lt;51),AND(J329&gt;1,J329&lt;6,H329&gt;0,H329&lt;20)),"Simples",IF(OR(AND(OR(J329=1, J329=0),H329&gt;50),AND(J329&gt;1,J329&lt;6,H329&gt;19,H329&lt;51),AND(J329&gt;5,H329&gt;0,H329&lt;20)),"Médio",IF(OR(AND(J329&gt;1,J329&lt;6,H329&gt;50),AND(J329&gt;5,H329&gt;19,H329&lt;51),AND(J329&gt;5,H329&gt;50)),"Complexo",""))),""))</f>
        <v/>
      </c>
      <c r="N329" s="77" t="str">
        <f aca="false">IF(L329="",M329,IF(M329="",L329,""))</f>
        <v/>
      </c>
      <c r="O329" s="78" t="n">
        <f aca="false">IF(AND(OR(G329="EE",G329="CE"),N329="Simples"),3, IF(AND(OR(G329="EE",G329="CE"),N329="Médio"),4, IF(AND(OR(G329="EE",G329="CE"),N329="Complexo"),6, IF(AND(G329="SE",N329="Simples"),4, IF(AND(G329="SE",N329="Médio"),5, IF(AND(G329="SE",N329="Complexo"),7,0))))))</f>
        <v>0</v>
      </c>
      <c r="P329" s="78" t="n">
        <f aca="false">IF(AND(G329="ALI",M329="Simples"),7, IF(AND(G329="ALI",M329="Médio"),10, IF(AND(G329="ALI",M329="Complexo"),15, IF(AND(G329="AIE",M329="Simples"),5, IF(AND(G329="AIE",M329="Médio"),7, IF(AND(G329="AIE",M329="Complexo"),10,0))))))</f>
        <v>0</v>
      </c>
      <c r="Q329" s="77" t="n">
        <f aca="false">IF(B329&lt;&gt;"Manutenção em interface",IF(B329&lt;&gt;"Desenv., Manutenção e Publicação de Páginas Estáticas",(O329+P329)*C329,C329),C329)</f>
        <v>0</v>
      </c>
      <c r="R329" s="70"/>
      <c r="T329" s="80"/>
      <c r="U329" s="68"/>
      <c r="V329" s="69" t="n">
        <f aca="false">IF(U329&lt;&gt;"",VLOOKUP(U329,'Tipo Projeto'!$A$3:$B$35,2,0),0)</f>
        <v>0</v>
      </c>
      <c r="W329" s="70"/>
      <c r="X329" s="72"/>
      <c r="Y329" s="73"/>
      <c r="Z329" s="74"/>
      <c r="AA329" s="75"/>
      <c r="AB329" s="76" t="str">
        <f aca="false">IF(W329="EE",IF(OR(AND(OR(Z329=1,Z329=0),X329&gt;0,X329&lt;5),AND(OR(Z329=1,Z329=0),X329&gt;4,X329&lt;16),AND(Z329=2,X329&gt;0,X329&lt;5)),"Simples",IF(OR(AND(OR(Z329=1,Z329=0),X329&gt;15),AND(Z329=2,X329&gt;4,X329&lt;16),AND(Z329&gt;2,X329&gt;0,X329&lt;5)),"Médio",IF(OR(AND(Z329=2,X329&gt;15),AND(Z329&gt;2,X329&gt;4,X329&lt;16),AND(Z329&gt;2,X329&gt;15)),"Complexo",""))), IF(OR(W329="CE",W329="SE"),IF(OR(AND(OR(Z329=1,Z329=0),X329&gt;0,X329&lt;6),AND(OR(Z329=1,Z329=0),X329&gt;5,X329&lt;20),AND(Z329&gt;1,Z329&lt;4,X329&gt;0,X329&lt;6)),"Simples",IF(OR(AND(OR(Z329=1,Z329=0),X329&gt;19),AND(Z329&gt;1,Z329&lt;4,X329&gt;5,X329&lt;20),AND(Z329&gt;3,X329&gt;0,X329&lt;6)),"Médio",IF(OR(AND(Z329&gt;1,Z329&lt;4,X329&gt;19),AND(Z329&gt;3,X329&gt;5,X329&lt;20),AND(Z329&gt;3,X329&gt;19)),"Complexo",""))),""))</f>
        <v/>
      </c>
      <c r="AC329" s="71" t="str">
        <f aca="false">IF(W329="ALI",IF(OR(AND(OR(Z329=1,Z329=0),X329&gt;0,X329&lt;20),AND(OR(Z329=1,Z329=0),X329&gt;19,X329&lt;51),AND(Z329&gt;1,Z329&lt;6,X329&gt;0,X329&lt;20)),"Simples",IF(OR(AND(OR(Z329=1,Z329=0),X329&gt;50),AND(Z329&gt;1,Z329&lt;6,X329&gt;19,X329&lt;51),AND(Z329&gt;5,X329&gt;0,X329&lt;20)),"Médio",IF(OR(AND(Z329&gt;1,Z329&lt;6,X329&gt;50),AND(Z329&gt;5,X329&gt;19,X329&lt;51),AND(Z329&gt;5,X329&gt;50)),"Complexo",""))), IF(W329="AIE",IF(OR(AND(OR(Z329=1, Z329=0),X329&gt;0,X329&lt;20),AND(OR(Z329=1, Z329=0),X329&gt;19,X329&lt;51),AND(Z329&gt;1,Z329&lt;6,X329&gt;0,X329&lt;20)),"Simples",IF(OR(AND(OR(Z329=1, Z329=0),X329&gt;50),AND(Z329&gt;1,Z329&lt;6,X329&gt;19,X329&lt;51),AND(Z329&gt;5,X329&gt;0,X329&lt;20)),"Médio",IF(OR(AND(Z329&gt;1,Z329&lt;6,X329&gt;50),AND(Z329&gt;5,X329&gt;19,X329&lt;51),AND(Z329&gt;5,X329&gt;50)),"Complexo",""))),""))</f>
        <v/>
      </c>
      <c r="AD329" s="77" t="str">
        <f aca="false">IF(AB329="",AC329,IF(AC329="",AB329,""))</f>
        <v/>
      </c>
      <c r="AE329" s="78" t="n">
        <f aca="false">IF(AND(OR(W329="EE",W329="CE"),AD329="Simples"),3, IF(AND(OR(W329="EE",W329="CE"),AD329="Médio"),4, IF(AND(OR(W329="EE",W329="CE"),AD329="Complexo"),6, IF(AND(W329="SE",AD329="Simples"),4, IF(AND(W329="SE",AD329="Médio"),5, IF(AND(W329="SE",AD329="Complexo"),7,0))))))</f>
        <v>0</v>
      </c>
      <c r="AF329" s="78" t="n">
        <f aca="false">IF(AND(W329="ALI",AC329="Simples"),7, IF(AND(W329="ALI",AC329="Médio"),10, IF(AND(W329="ALI",AC329="Complexo"),15, IF(AND(W329="AIE",AC329="Simples"),5, IF(AND(W329="AIE",AC329="Médio"),7, IF(AND(W329="AIE",AC329="Complexo"),10,0))))))</f>
        <v>0</v>
      </c>
      <c r="AG329" s="81" t="n">
        <f aca="false">IF(T329="OK",Q329,( IF(U329&lt;&gt;"Manutenção em interface",IF(U329&lt;&gt;"Desenv., Manutenção e Publicação de Páginas Estáticas",(AE329+AF329)*V329,V329),V329)))</f>
        <v>0</v>
      </c>
      <c r="AH329" s="70"/>
      <c r="AJ329" s="70"/>
      <c r="AL329" s="70"/>
      <c r="AM329" s="70" t="str">
        <f aca="false">IF(AG329=0,"",IF(AG329=Q329,"OK","Divergente"))</f>
        <v/>
      </c>
    </row>
    <row r="330" s="79" customFormat="true" ht="14" hidden="false" customHeight="false" outlineLevel="0" collapsed="false">
      <c r="A330" s="67"/>
      <c r="B330" s="68"/>
      <c r="C330" s="69" t="n">
        <f aca="false">IF(B330&lt;&gt;"",VLOOKUP(B330,'Tipo Projeto'!$A$3:$B$35,2,0),0)</f>
        <v>0</v>
      </c>
      <c r="D330" s="70"/>
      <c r="E330" s="70"/>
      <c r="F330" s="71"/>
      <c r="G330" s="70"/>
      <c r="H330" s="72"/>
      <c r="I330" s="73"/>
      <c r="J330" s="74"/>
      <c r="K330" s="75"/>
      <c r="L330" s="76" t="str">
        <f aca="false">IF(G330="EE",IF(OR(AND(OR(J330=1,J330=0),H330&gt;0,H330&lt;5),AND(OR(J330=1,J330=0),H330&gt;4,H330&lt;16),AND(J330=2,H330&gt;0,H330&lt;5)),"Simples",IF(OR(AND(OR(J330=1,J330=0),H330&gt;15),AND(J330=2,H330&gt;4,H330&lt;16),AND(J330&gt;2,H330&gt;0,H330&lt;5)),"Médio",IF(OR(AND(J330=2,H330&gt;15),AND(J330&gt;2,H330&gt;4,H330&lt;16),AND(J330&gt;2,H330&gt;15)),"Complexo",""))), IF(OR(G330="CE",G330="SE"),IF(OR(AND(OR(J330=1,J330=0),H330&gt;0,H330&lt;6),AND(OR(J330=1,J330=0),H330&gt;5,H330&lt;20),AND(J330&gt;1,J330&lt;4,H330&gt;0,H330&lt;6)),"Simples",IF(OR(AND(OR(J330=1,J330=0),H330&gt;19),AND(J330&gt;1,J330&lt;4,H330&gt;5,H330&lt;20),AND(J330&gt;3,H330&gt;0,H330&lt;6)),"Médio",IF(OR(AND(J330&gt;1,J330&lt;4,H330&gt;19),AND(J330&gt;3,H330&gt;5,H330&lt;20),AND(J330&gt;3,H330&gt;19)),"Complexo",""))),""))</f>
        <v/>
      </c>
      <c r="M330" s="71" t="str">
        <f aca="false">IF(G330="ALI",IF(OR(AND(OR(J330=1,J330=0),H330&gt;0,H330&lt;20),AND(OR(J330=1,J330=0),H330&gt;19,H330&lt;51),AND(J330&gt;1,J330&lt;6,H330&gt;0,H330&lt;20)),"Simples",IF(OR(AND(OR(J330=1,J330=0),H330&gt;50),AND(J330&gt;1,J330&lt;6,H330&gt;19,H330&lt;51),AND(J330&gt;5,H330&gt;0,H330&lt;20)),"Médio",IF(OR(AND(J330&gt;1,J330&lt;6,H330&gt;50),AND(J330&gt;5,H330&gt;19,H330&lt;51),AND(J330&gt;5,H330&gt;50)),"Complexo",""))), IF(G330="AIE",IF(OR(AND(OR(J330=1, J330=0),H330&gt;0,H330&lt;20),AND(OR(J330=1, J330=0),H330&gt;19,H330&lt;51),AND(J330&gt;1,J330&lt;6,H330&gt;0,H330&lt;20)),"Simples",IF(OR(AND(OR(J330=1, J330=0),H330&gt;50),AND(J330&gt;1,J330&lt;6,H330&gt;19,H330&lt;51),AND(J330&gt;5,H330&gt;0,H330&lt;20)),"Médio",IF(OR(AND(J330&gt;1,J330&lt;6,H330&gt;50),AND(J330&gt;5,H330&gt;19,H330&lt;51),AND(J330&gt;5,H330&gt;50)),"Complexo",""))),""))</f>
        <v/>
      </c>
      <c r="N330" s="77" t="str">
        <f aca="false">IF(L330="",M330,IF(M330="",L330,""))</f>
        <v/>
      </c>
      <c r="O330" s="78" t="n">
        <f aca="false">IF(AND(OR(G330="EE",G330="CE"),N330="Simples"),3, IF(AND(OR(G330="EE",G330="CE"),N330="Médio"),4, IF(AND(OR(G330="EE",G330="CE"),N330="Complexo"),6, IF(AND(G330="SE",N330="Simples"),4, IF(AND(G330="SE",N330="Médio"),5, IF(AND(G330="SE",N330="Complexo"),7,0))))))</f>
        <v>0</v>
      </c>
      <c r="P330" s="78" t="n">
        <f aca="false">IF(AND(G330="ALI",M330="Simples"),7, IF(AND(G330="ALI",M330="Médio"),10, IF(AND(G330="ALI",M330="Complexo"),15, IF(AND(G330="AIE",M330="Simples"),5, IF(AND(G330="AIE",M330="Médio"),7, IF(AND(G330="AIE",M330="Complexo"),10,0))))))</f>
        <v>0</v>
      </c>
      <c r="Q330" s="77" t="n">
        <f aca="false">IF(B330&lt;&gt;"Manutenção em interface",IF(B330&lt;&gt;"Desenv., Manutenção e Publicação de Páginas Estáticas",(O330+P330)*C330,C330),C330)</f>
        <v>0</v>
      </c>
      <c r="R330" s="70"/>
      <c r="T330" s="80"/>
      <c r="U330" s="68"/>
      <c r="V330" s="69" t="n">
        <f aca="false">IF(U330&lt;&gt;"",VLOOKUP(U330,'Tipo Projeto'!$A$3:$B$35,2,0),0)</f>
        <v>0</v>
      </c>
      <c r="W330" s="70"/>
      <c r="X330" s="72"/>
      <c r="Y330" s="73"/>
      <c r="Z330" s="74"/>
      <c r="AA330" s="75"/>
      <c r="AB330" s="76" t="str">
        <f aca="false">IF(W330="EE",IF(OR(AND(OR(Z330=1,Z330=0),X330&gt;0,X330&lt;5),AND(OR(Z330=1,Z330=0),X330&gt;4,X330&lt;16),AND(Z330=2,X330&gt;0,X330&lt;5)),"Simples",IF(OR(AND(OR(Z330=1,Z330=0),X330&gt;15),AND(Z330=2,X330&gt;4,X330&lt;16),AND(Z330&gt;2,X330&gt;0,X330&lt;5)),"Médio",IF(OR(AND(Z330=2,X330&gt;15),AND(Z330&gt;2,X330&gt;4,X330&lt;16),AND(Z330&gt;2,X330&gt;15)),"Complexo",""))), IF(OR(W330="CE",W330="SE"),IF(OR(AND(OR(Z330=1,Z330=0),X330&gt;0,X330&lt;6),AND(OR(Z330=1,Z330=0),X330&gt;5,X330&lt;20),AND(Z330&gt;1,Z330&lt;4,X330&gt;0,X330&lt;6)),"Simples",IF(OR(AND(OR(Z330=1,Z330=0),X330&gt;19),AND(Z330&gt;1,Z330&lt;4,X330&gt;5,X330&lt;20),AND(Z330&gt;3,X330&gt;0,X330&lt;6)),"Médio",IF(OR(AND(Z330&gt;1,Z330&lt;4,X330&gt;19),AND(Z330&gt;3,X330&gt;5,X330&lt;20),AND(Z330&gt;3,X330&gt;19)),"Complexo",""))),""))</f>
        <v/>
      </c>
      <c r="AC330" s="71" t="str">
        <f aca="false">IF(W330="ALI",IF(OR(AND(OR(Z330=1,Z330=0),X330&gt;0,X330&lt;20),AND(OR(Z330=1,Z330=0),X330&gt;19,X330&lt;51),AND(Z330&gt;1,Z330&lt;6,X330&gt;0,X330&lt;20)),"Simples",IF(OR(AND(OR(Z330=1,Z330=0),X330&gt;50),AND(Z330&gt;1,Z330&lt;6,X330&gt;19,X330&lt;51),AND(Z330&gt;5,X330&gt;0,X330&lt;20)),"Médio",IF(OR(AND(Z330&gt;1,Z330&lt;6,X330&gt;50),AND(Z330&gt;5,X330&gt;19,X330&lt;51),AND(Z330&gt;5,X330&gt;50)),"Complexo",""))), IF(W330="AIE",IF(OR(AND(OR(Z330=1, Z330=0),X330&gt;0,X330&lt;20),AND(OR(Z330=1, Z330=0),X330&gt;19,X330&lt;51),AND(Z330&gt;1,Z330&lt;6,X330&gt;0,X330&lt;20)),"Simples",IF(OR(AND(OR(Z330=1, Z330=0),X330&gt;50),AND(Z330&gt;1,Z330&lt;6,X330&gt;19,X330&lt;51),AND(Z330&gt;5,X330&gt;0,X330&lt;20)),"Médio",IF(OR(AND(Z330&gt;1,Z330&lt;6,X330&gt;50),AND(Z330&gt;5,X330&gt;19,X330&lt;51),AND(Z330&gt;5,X330&gt;50)),"Complexo",""))),""))</f>
        <v/>
      </c>
      <c r="AD330" s="77" t="str">
        <f aca="false">IF(AB330="",AC330,IF(AC330="",AB330,""))</f>
        <v/>
      </c>
      <c r="AE330" s="78" t="n">
        <f aca="false">IF(AND(OR(W330="EE",W330="CE"),AD330="Simples"),3, IF(AND(OR(W330="EE",W330="CE"),AD330="Médio"),4, IF(AND(OR(W330="EE",W330="CE"),AD330="Complexo"),6, IF(AND(W330="SE",AD330="Simples"),4, IF(AND(W330="SE",AD330="Médio"),5, IF(AND(W330="SE",AD330="Complexo"),7,0))))))</f>
        <v>0</v>
      </c>
      <c r="AF330" s="78" t="n">
        <f aca="false">IF(AND(W330="ALI",AC330="Simples"),7, IF(AND(W330="ALI",AC330="Médio"),10, IF(AND(W330="ALI",AC330="Complexo"),15, IF(AND(W330="AIE",AC330="Simples"),5, IF(AND(W330="AIE",AC330="Médio"),7, IF(AND(W330="AIE",AC330="Complexo"),10,0))))))</f>
        <v>0</v>
      </c>
      <c r="AG330" s="81" t="n">
        <f aca="false">IF(T330="OK",Q330,( IF(U330&lt;&gt;"Manutenção em interface",IF(U330&lt;&gt;"Desenv., Manutenção e Publicação de Páginas Estáticas",(AE330+AF330)*V330,V330),V330)))</f>
        <v>0</v>
      </c>
      <c r="AH330" s="70"/>
      <c r="AJ330" s="70"/>
      <c r="AL330" s="70"/>
      <c r="AM330" s="70" t="str">
        <f aca="false">IF(AG330=0,"",IF(AG330=Q330,"OK","Divergente"))</f>
        <v/>
      </c>
    </row>
    <row r="331" s="79" customFormat="true" ht="14" hidden="false" customHeight="false" outlineLevel="0" collapsed="false">
      <c r="A331" s="67"/>
      <c r="B331" s="68"/>
      <c r="C331" s="69" t="n">
        <f aca="false">IF(B331&lt;&gt;"",VLOOKUP(B331,'Tipo Projeto'!$A$3:$B$35,2,0),0)</f>
        <v>0</v>
      </c>
      <c r="D331" s="70"/>
      <c r="E331" s="70"/>
      <c r="F331" s="71"/>
      <c r="G331" s="70"/>
      <c r="H331" s="72"/>
      <c r="I331" s="73"/>
      <c r="J331" s="74"/>
      <c r="K331" s="75"/>
      <c r="L331" s="76" t="str">
        <f aca="false">IF(G331="EE",IF(OR(AND(OR(J331=1,J331=0),H331&gt;0,H331&lt;5),AND(OR(J331=1,J331=0),H331&gt;4,H331&lt;16),AND(J331=2,H331&gt;0,H331&lt;5)),"Simples",IF(OR(AND(OR(J331=1,J331=0),H331&gt;15),AND(J331=2,H331&gt;4,H331&lt;16),AND(J331&gt;2,H331&gt;0,H331&lt;5)),"Médio",IF(OR(AND(J331=2,H331&gt;15),AND(J331&gt;2,H331&gt;4,H331&lt;16),AND(J331&gt;2,H331&gt;15)),"Complexo",""))), IF(OR(G331="CE",G331="SE"),IF(OR(AND(OR(J331=1,J331=0),H331&gt;0,H331&lt;6),AND(OR(J331=1,J331=0),H331&gt;5,H331&lt;20),AND(J331&gt;1,J331&lt;4,H331&gt;0,H331&lt;6)),"Simples",IF(OR(AND(OR(J331=1,J331=0),H331&gt;19),AND(J331&gt;1,J331&lt;4,H331&gt;5,H331&lt;20),AND(J331&gt;3,H331&gt;0,H331&lt;6)),"Médio",IF(OR(AND(J331&gt;1,J331&lt;4,H331&gt;19),AND(J331&gt;3,H331&gt;5,H331&lt;20),AND(J331&gt;3,H331&gt;19)),"Complexo",""))),""))</f>
        <v/>
      </c>
      <c r="M331" s="71" t="str">
        <f aca="false">IF(G331="ALI",IF(OR(AND(OR(J331=1,J331=0),H331&gt;0,H331&lt;20),AND(OR(J331=1,J331=0),H331&gt;19,H331&lt;51),AND(J331&gt;1,J331&lt;6,H331&gt;0,H331&lt;20)),"Simples",IF(OR(AND(OR(J331=1,J331=0),H331&gt;50),AND(J331&gt;1,J331&lt;6,H331&gt;19,H331&lt;51),AND(J331&gt;5,H331&gt;0,H331&lt;20)),"Médio",IF(OR(AND(J331&gt;1,J331&lt;6,H331&gt;50),AND(J331&gt;5,H331&gt;19,H331&lt;51),AND(J331&gt;5,H331&gt;50)),"Complexo",""))), IF(G331="AIE",IF(OR(AND(OR(J331=1, J331=0),H331&gt;0,H331&lt;20),AND(OR(J331=1, J331=0),H331&gt;19,H331&lt;51),AND(J331&gt;1,J331&lt;6,H331&gt;0,H331&lt;20)),"Simples",IF(OR(AND(OR(J331=1, J331=0),H331&gt;50),AND(J331&gt;1,J331&lt;6,H331&gt;19,H331&lt;51),AND(J331&gt;5,H331&gt;0,H331&lt;20)),"Médio",IF(OR(AND(J331&gt;1,J331&lt;6,H331&gt;50),AND(J331&gt;5,H331&gt;19,H331&lt;51),AND(J331&gt;5,H331&gt;50)),"Complexo",""))),""))</f>
        <v/>
      </c>
      <c r="N331" s="77" t="str">
        <f aca="false">IF(L331="",M331,IF(M331="",L331,""))</f>
        <v/>
      </c>
      <c r="O331" s="78" t="n">
        <f aca="false">IF(AND(OR(G331="EE",G331="CE"),N331="Simples"),3, IF(AND(OR(G331="EE",G331="CE"),N331="Médio"),4, IF(AND(OR(G331="EE",G331="CE"),N331="Complexo"),6, IF(AND(G331="SE",N331="Simples"),4, IF(AND(G331="SE",N331="Médio"),5, IF(AND(G331="SE",N331="Complexo"),7,0))))))</f>
        <v>0</v>
      </c>
      <c r="P331" s="78" t="n">
        <f aca="false">IF(AND(G331="ALI",M331="Simples"),7, IF(AND(G331="ALI",M331="Médio"),10, IF(AND(G331="ALI",M331="Complexo"),15, IF(AND(G331="AIE",M331="Simples"),5, IF(AND(G331="AIE",M331="Médio"),7, IF(AND(G331="AIE",M331="Complexo"),10,0))))))</f>
        <v>0</v>
      </c>
      <c r="Q331" s="77" t="n">
        <f aca="false">IF(B331&lt;&gt;"Manutenção em interface",IF(B331&lt;&gt;"Desenv., Manutenção e Publicação de Páginas Estáticas",(O331+P331)*C331,C331),C331)</f>
        <v>0</v>
      </c>
      <c r="R331" s="70"/>
      <c r="T331" s="80"/>
      <c r="U331" s="68"/>
      <c r="V331" s="69" t="n">
        <f aca="false">IF(U331&lt;&gt;"",VLOOKUP(U331,'Tipo Projeto'!$A$3:$B$35,2,0),0)</f>
        <v>0</v>
      </c>
      <c r="W331" s="70"/>
      <c r="X331" s="72"/>
      <c r="Y331" s="73"/>
      <c r="Z331" s="74"/>
      <c r="AA331" s="75"/>
      <c r="AB331" s="76" t="str">
        <f aca="false">IF(W331="EE",IF(OR(AND(OR(Z331=1,Z331=0),X331&gt;0,X331&lt;5),AND(OR(Z331=1,Z331=0),X331&gt;4,X331&lt;16),AND(Z331=2,X331&gt;0,X331&lt;5)),"Simples",IF(OR(AND(OR(Z331=1,Z331=0),X331&gt;15),AND(Z331=2,X331&gt;4,X331&lt;16),AND(Z331&gt;2,X331&gt;0,X331&lt;5)),"Médio",IF(OR(AND(Z331=2,X331&gt;15),AND(Z331&gt;2,X331&gt;4,X331&lt;16),AND(Z331&gt;2,X331&gt;15)),"Complexo",""))), IF(OR(W331="CE",W331="SE"),IF(OR(AND(OR(Z331=1,Z331=0),X331&gt;0,X331&lt;6),AND(OR(Z331=1,Z331=0),X331&gt;5,X331&lt;20),AND(Z331&gt;1,Z331&lt;4,X331&gt;0,X331&lt;6)),"Simples",IF(OR(AND(OR(Z331=1,Z331=0),X331&gt;19),AND(Z331&gt;1,Z331&lt;4,X331&gt;5,X331&lt;20),AND(Z331&gt;3,X331&gt;0,X331&lt;6)),"Médio",IF(OR(AND(Z331&gt;1,Z331&lt;4,X331&gt;19),AND(Z331&gt;3,X331&gt;5,X331&lt;20),AND(Z331&gt;3,X331&gt;19)),"Complexo",""))),""))</f>
        <v/>
      </c>
      <c r="AC331" s="71" t="str">
        <f aca="false">IF(W331="ALI",IF(OR(AND(OR(Z331=1,Z331=0),X331&gt;0,X331&lt;20),AND(OR(Z331=1,Z331=0),X331&gt;19,X331&lt;51),AND(Z331&gt;1,Z331&lt;6,X331&gt;0,X331&lt;20)),"Simples",IF(OR(AND(OR(Z331=1,Z331=0),X331&gt;50),AND(Z331&gt;1,Z331&lt;6,X331&gt;19,X331&lt;51),AND(Z331&gt;5,X331&gt;0,X331&lt;20)),"Médio",IF(OR(AND(Z331&gt;1,Z331&lt;6,X331&gt;50),AND(Z331&gt;5,X331&gt;19,X331&lt;51),AND(Z331&gt;5,X331&gt;50)),"Complexo",""))), IF(W331="AIE",IF(OR(AND(OR(Z331=1, Z331=0),X331&gt;0,X331&lt;20),AND(OR(Z331=1, Z331=0),X331&gt;19,X331&lt;51),AND(Z331&gt;1,Z331&lt;6,X331&gt;0,X331&lt;20)),"Simples",IF(OR(AND(OR(Z331=1, Z331=0),X331&gt;50),AND(Z331&gt;1,Z331&lt;6,X331&gt;19,X331&lt;51),AND(Z331&gt;5,X331&gt;0,X331&lt;20)),"Médio",IF(OR(AND(Z331&gt;1,Z331&lt;6,X331&gt;50),AND(Z331&gt;5,X331&gt;19,X331&lt;51),AND(Z331&gt;5,X331&gt;50)),"Complexo",""))),""))</f>
        <v/>
      </c>
      <c r="AD331" s="77" t="str">
        <f aca="false">IF(AB331="",AC331,IF(AC331="",AB331,""))</f>
        <v/>
      </c>
      <c r="AE331" s="78" t="n">
        <f aca="false">IF(AND(OR(W331="EE",W331="CE"),AD331="Simples"),3, IF(AND(OR(W331="EE",W331="CE"),AD331="Médio"),4, IF(AND(OR(W331="EE",W331="CE"),AD331="Complexo"),6, IF(AND(W331="SE",AD331="Simples"),4, IF(AND(W331="SE",AD331="Médio"),5, IF(AND(W331="SE",AD331="Complexo"),7,0))))))</f>
        <v>0</v>
      </c>
      <c r="AF331" s="78" t="n">
        <f aca="false">IF(AND(W331="ALI",AC331="Simples"),7, IF(AND(W331="ALI",AC331="Médio"),10, IF(AND(W331="ALI",AC331="Complexo"),15, IF(AND(W331="AIE",AC331="Simples"),5, IF(AND(W331="AIE",AC331="Médio"),7, IF(AND(W331="AIE",AC331="Complexo"),10,0))))))</f>
        <v>0</v>
      </c>
      <c r="AG331" s="81" t="n">
        <f aca="false">IF(T331="OK",Q331,( IF(U331&lt;&gt;"Manutenção em interface",IF(U331&lt;&gt;"Desenv., Manutenção e Publicação de Páginas Estáticas",(AE331+AF331)*V331,V331),V331)))</f>
        <v>0</v>
      </c>
      <c r="AH331" s="70"/>
      <c r="AJ331" s="70"/>
      <c r="AL331" s="70"/>
      <c r="AM331" s="70" t="str">
        <f aca="false">IF(AG331=0,"",IF(AG331=Q331,"OK","Divergente"))</f>
        <v/>
      </c>
    </row>
    <row r="332" s="79" customFormat="true" ht="14" hidden="false" customHeight="false" outlineLevel="0" collapsed="false">
      <c r="A332" s="67"/>
      <c r="B332" s="68"/>
      <c r="C332" s="69" t="n">
        <f aca="false">IF(B332&lt;&gt;"",VLOOKUP(B332,'Tipo Projeto'!$A$3:$B$35,2,0),0)</f>
        <v>0</v>
      </c>
      <c r="D332" s="70"/>
      <c r="E332" s="70"/>
      <c r="F332" s="71"/>
      <c r="G332" s="70"/>
      <c r="H332" s="72"/>
      <c r="I332" s="73"/>
      <c r="J332" s="74"/>
      <c r="K332" s="75"/>
      <c r="L332" s="76" t="str">
        <f aca="false">IF(G332="EE",IF(OR(AND(OR(J332=1,J332=0),H332&gt;0,H332&lt;5),AND(OR(J332=1,J332=0),H332&gt;4,H332&lt;16),AND(J332=2,H332&gt;0,H332&lt;5)),"Simples",IF(OR(AND(OR(J332=1,J332=0),H332&gt;15),AND(J332=2,H332&gt;4,H332&lt;16),AND(J332&gt;2,H332&gt;0,H332&lt;5)),"Médio",IF(OR(AND(J332=2,H332&gt;15),AND(J332&gt;2,H332&gt;4,H332&lt;16),AND(J332&gt;2,H332&gt;15)),"Complexo",""))), IF(OR(G332="CE",G332="SE"),IF(OR(AND(OR(J332=1,J332=0),H332&gt;0,H332&lt;6),AND(OR(J332=1,J332=0),H332&gt;5,H332&lt;20),AND(J332&gt;1,J332&lt;4,H332&gt;0,H332&lt;6)),"Simples",IF(OR(AND(OR(J332=1,J332=0),H332&gt;19),AND(J332&gt;1,J332&lt;4,H332&gt;5,H332&lt;20),AND(J332&gt;3,H332&gt;0,H332&lt;6)),"Médio",IF(OR(AND(J332&gt;1,J332&lt;4,H332&gt;19),AND(J332&gt;3,H332&gt;5,H332&lt;20),AND(J332&gt;3,H332&gt;19)),"Complexo",""))),""))</f>
        <v/>
      </c>
      <c r="M332" s="71" t="str">
        <f aca="false">IF(G332="ALI",IF(OR(AND(OR(J332=1,J332=0),H332&gt;0,H332&lt;20),AND(OR(J332=1,J332=0),H332&gt;19,H332&lt;51),AND(J332&gt;1,J332&lt;6,H332&gt;0,H332&lt;20)),"Simples",IF(OR(AND(OR(J332=1,J332=0),H332&gt;50),AND(J332&gt;1,J332&lt;6,H332&gt;19,H332&lt;51),AND(J332&gt;5,H332&gt;0,H332&lt;20)),"Médio",IF(OR(AND(J332&gt;1,J332&lt;6,H332&gt;50),AND(J332&gt;5,H332&gt;19,H332&lt;51),AND(J332&gt;5,H332&gt;50)),"Complexo",""))), IF(G332="AIE",IF(OR(AND(OR(J332=1, J332=0),H332&gt;0,H332&lt;20),AND(OR(J332=1, J332=0),H332&gt;19,H332&lt;51),AND(J332&gt;1,J332&lt;6,H332&gt;0,H332&lt;20)),"Simples",IF(OR(AND(OR(J332=1, J332=0),H332&gt;50),AND(J332&gt;1,J332&lt;6,H332&gt;19,H332&lt;51),AND(J332&gt;5,H332&gt;0,H332&lt;20)),"Médio",IF(OR(AND(J332&gt;1,J332&lt;6,H332&gt;50),AND(J332&gt;5,H332&gt;19,H332&lt;51),AND(J332&gt;5,H332&gt;50)),"Complexo",""))),""))</f>
        <v/>
      </c>
      <c r="N332" s="77" t="str">
        <f aca="false">IF(L332="",M332,IF(M332="",L332,""))</f>
        <v/>
      </c>
      <c r="O332" s="78" t="n">
        <f aca="false">IF(AND(OR(G332="EE",G332="CE"),N332="Simples"),3, IF(AND(OR(G332="EE",G332="CE"),N332="Médio"),4, IF(AND(OR(G332="EE",G332="CE"),N332="Complexo"),6, IF(AND(G332="SE",N332="Simples"),4, IF(AND(G332="SE",N332="Médio"),5, IF(AND(G332="SE",N332="Complexo"),7,0))))))</f>
        <v>0</v>
      </c>
      <c r="P332" s="78" t="n">
        <f aca="false">IF(AND(G332="ALI",M332="Simples"),7, IF(AND(G332="ALI",M332="Médio"),10, IF(AND(G332="ALI",M332="Complexo"),15, IF(AND(G332="AIE",M332="Simples"),5, IF(AND(G332="AIE",M332="Médio"),7, IF(AND(G332="AIE",M332="Complexo"),10,0))))))</f>
        <v>0</v>
      </c>
      <c r="Q332" s="77" t="n">
        <f aca="false">IF(B332&lt;&gt;"Manutenção em interface",IF(B332&lt;&gt;"Desenv., Manutenção e Publicação de Páginas Estáticas",(O332+P332)*C332,C332),C332)</f>
        <v>0</v>
      </c>
      <c r="R332" s="70"/>
      <c r="T332" s="80"/>
      <c r="U332" s="68"/>
      <c r="V332" s="69" t="n">
        <f aca="false">IF(U332&lt;&gt;"",VLOOKUP(U332,'Tipo Projeto'!$A$3:$B$35,2,0),0)</f>
        <v>0</v>
      </c>
      <c r="W332" s="70"/>
      <c r="X332" s="72"/>
      <c r="Y332" s="73"/>
      <c r="Z332" s="74"/>
      <c r="AA332" s="75"/>
      <c r="AB332" s="76" t="str">
        <f aca="false">IF(W332="EE",IF(OR(AND(OR(Z332=1,Z332=0),X332&gt;0,X332&lt;5),AND(OR(Z332=1,Z332=0),X332&gt;4,X332&lt;16),AND(Z332=2,X332&gt;0,X332&lt;5)),"Simples",IF(OR(AND(OR(Z332=1,Z332=0),X332&gt;15),AND(Z332=2,X332&gt;4,X332&lt;16),AND(Z332&gt;2,X332&gt;0,X332&lt;5)),"Médio",IF(OR(AND(Z332=2,X332&gt;15),AND(Z332&gt;2,X332&gt;4,X332&lt;16),AND(Z332&gt;2,X332&gt;15)),"Complexo",""))), IF(OR(W332="CE",W332="SE"),IF(OR(AND(OR(Z332=1,Z332=0),X332&gt;0,X332&lt;6),AND(OR(Z332=1,Z332=0),X332&gt;5,X332&lt;20),AND(Z332&gt;1,Z332&lt;4,X332&gt;0,X332&lt;6)),"Simples",IF(OR(AND(OR(Z332=1,Z332=0),X332&gt;19),AND(Z332&gt;1,Z332&lt;4,X332&gt;5,X332&lt;20),AND(Z332&gt;3,X332&gt;0,X332&lt;6)),"Médio",IF(OR(AND(Z332&gt;1,Z332&lt;4,X332&gt;19),AND(Z332&gt;3,X332&gt;5,X332&lt;20),AND(Z332&gt;3,X332&gt;19)),"Complexo",""))),""))</f>
        <v/>
      </c>
      <c r="AC332" s="71" t="str">
        <f aca="false">IF(W332="ALI",IF(OR(AND(OR(Z332=1,Z332=0),X332&gt;0,X332&lt;20),AND(OR(Z332=1,Z332=0),X332&gt;19,X332&lt;51),AND(Z332&gt;1,Z332&lt;6,X332&gt;0,X332&lt;20)),"Simples",IF(OR(AND(OR(Z332=1,Z332=0),X332&gt;50),AND(Z332&gt;1,Z332&lt;6,X332&gt;19,X332&lt;51),AND(Z332&gt;5,X332&gt;0,X332&lt;20)),"Médio",IF(OR(AND(Z332&gt;1,Z332&lt;6,X332&gt;50),AND(Z332&gt;5,X332&gt;19,X332&lt;51),AND(Z332&gt;5,X332&gt;50)),"Complexo",""))), IF(W332="AIE",IF(OR(AND(OR(Z332=1, Z332=0),X332&gt;0,X332&lt;20),AND(OR(Z332=1, Z332=0),X332&gt;19,X332&lt;51),AND(Z332&gt;1,Z332&lt;6,X332&gt;0,X332&lt;20)),"Simples",IF(OR(AND(OR(Z332=1, Z332=0),X332&gt;50),AND(Z332&gt;1,Z332&lt;6,X332&gt;19,X332&lt;51),AND(Z332&gt;5,X332&gt;0,X332&lt;20)),"Médio",IF(OR(AND(Z332&gt;1,Z332&lt;6,X332&gt;50),AND(Z332&gt;5,X332&gt;19,X332&lt;51),AND(Z332&gt;5,X332&gt;50)),"Complexo",""))),""))</f>
        <v/>
      </c>
      <c r="AD332" s="77" t="str">
        <f aca="false">IF(AB332="",AC332,IF(AC332="",AB332,""))</f>
        <v/>
      </c>
      <c r="AE332" s="78" t="n">
        <f aca="false">IF(AND(OR(W332="EE",W332="CE"),AD332="Simples"),3, IF(AND(OR(W332="EE",W332="CE"),AD332="Médio"),4, IF(AND(OR(W332="EE",W332="CE"),AD332="Complexo"),6, IF(AND(W332="SE",AD332="Simples"),4, IF(AND(W332="SE",AD332="Médio"),5, IF(AND(W332="SE",AD332="Complexo"),7,0))))))</f>
        <v>0</v>
      </c>
      <c r="AF332" s="78" t="n">
        <f aca="false">IF(AND(W332="ALI",AC332="Simples"),7, IF(AND(W332="ALI",AC332="Médio"),10, IF(AND(W332="ALI",AC332="Complexo"),15, IF(AND(W332="AIE",AC332="Simples"),5, IF(AND(W332="AIE",AC332="Médio"),7, IF(AND(W332="AIE",AC332="Complexo"),10,0))))))</f>
        <v>0</v>
      </c>
      <c r="AG332" s="81" t="n">
        <f aca="false">IF(T332="OK",Q332,( IF(U332&lt;&gt;"Manutenção em interface",IF(U332&lt;&gt;"Desenv., Manutenção e Publicação de Páginas Estáticas",(AE332+AF332)*V332,V332),V332)))</f>
        <v>0</v>
      </c>
      <c r="AH332" s="70"/>
      <c r="AJ332" s="70"/>
      <c r="AL332" s="70"/>
      <c r="AM332" s="70" t="str">
        <f aca="false">IF(AG332=0,"",IF(AG332=Q332,"OK","Divergente"))</f>
        <v/>
      </c>
    </row>
    <row r="333" s="79" customFormat="true" ht="14" hidden="false" customHeight="false" outlineLevel="0" collapsed="false">
      <c r="A333" s="67"/>
      <c r="B333" s="68"/>
      <c r="C333" s="69" t="n">
        <f aca="false">IF(B333&lt;&gt;"",VLOOKUP(B333,'Tipo Projeto'!$A$3:$B$35,2,0),0)</f>
        <v>0</v>
      </c>
      <c r="D333" s="70"/>
      <c r="E333" s="70"/>
      <c r="F333" s="71"/>
      <c r="G333" s="70"/>
      <c r="H333" s="72"/>
      <c r="I333" s="73"/>
      <c r="J333" s="74"/>
      <c r="K333" s="75"/>
      <c r="L333" s="76" t="str">
        <f aca="false">IF(G333="EE",IF(OR(AND(OR(J333=1,J333=0),H333&gt;0,H333&lt;5),AND(OR(J333=1,J333=0),H333&gt;4,H333&lt;16),AND(J333=2,H333&gt;0,H333&lt;5)),"Simples",IF(OR(AND(OR(J333=1,J333=0),H333&gt;15),AND(J333=2,H333&gt;4,H333&lt;16),AND(J333&gt;2,H333&gt;0,H333&lt;5)),"Médio",IF(OR(AND(J333=2,H333&gt;15),AND(J333&gt;2,H333&gt;4,H333&lt;16),AND(J333&gt;2,H333&gt;15)),"Complexo",""))), IF(OR(G333="CE",G333="SE"),IF(OR(AND(OR(J333=1,J333=0),H333&gt;0,H333&lt;6),AND(OR(J333=1,J333=0),H333&gt;5,H333&lt;20),AND(J333&gt;1,J333&lt;4,H333&gt;0,H333&lt;6)),"Simples",IF(OR(AND(OR(J333=1,J333=0),H333&gt;19),AND(J333&gt;1,J333&lt;4,H333&gt;5,H333&lt;20),AND(J333&gt;3,H333&gt;0,H333&lt;6)),"Médio",IF(OR(AND(J333&gt;1,J333&lt;4,H333&gt;19),AND(J333&gt;3,H333&gt;5,H333&lt;20),AND(J333&gt;3,H333&gt;19)),"Complexo",""))),""))</f>
        <v/>
      </c>
      <c r="M333" s="71" t="str">
        <f aca="false">IF(G333="ALI",IF(OR(AND(OR(J333=1,J333=0),H333&gt;0,H333&lt;20),AND(OR(J333=1,J333=0),H333&gt;19,H333&lt;51),AND(J333&gt;1,J333&lt;6,H333&gt;0,H333&lt;20)),"Simples",IF(OR(AND(OR(J333=1,J333=0),H333&gt;50),AND(J333&gt;1,J333&lt;6,H333&gt;19,H333&lt;51),AND(J333&gt;5,H333&gt;0,H333&lt;20)),"Médio",IF(OR(AND(J333&gt;1,J333&lt;6,H333&gt;50),AND(J333&gt;5,H333&gt;19,H333&lt;51),AND(J333&gt;5,H333&gt;50)),"Complexo",""))), IF(G333="AIE",IF(OR(AND(OR(J333=1, J333=0),H333&gt;0,H333&lt;20),AND(OR(J333=1, J333=0),H333&gt;19,H333&lt;51),AND(J333&gt;1,J333&lt;6,H333&gt;0,H333&lt;20)),"Simples",IF(OR(AND(OR(J333=1, J333=0),H333&gt;50),AND(J333&gt;1,J333&lt;6,H333&gt;19,H333&lt;51),AND(J333&gt;5,H333&gt;0,H333&lt;20)),"Médio",IF(OR(AND(J333&gt;1,J333&lt;6,H333&gt;50),AND(J333&gt;5,H333&gt;19,H333&lt;51),AND(J333&gt;5,H333&gt;50)),"Complexo",""))),""))</f>
        <v/>
      </c>
      <c r="N333" s="77" t="str">
        <f aca="false">IF(L333="",M333,IF(M333="",L333,""))</f>
        <v/>
      </c>
      <c r="O333" s="78" t="n">
        <f aca="false">IF(AND(OR(G333="EE",G333="CE"),N333="Simples"),3, IF(AND(OR(G333="EE",G333="CE"),N333="Médio"),4, IF(AND(OR(G333="EE",G333="CE"),N333="Complexo"),6, IF(AND(G333="SE",N333="Simples"),4, IF(AND(G333="SE",N333="Médio"),5, IF(AND(G333="SE",N333="Complexo"),7,0))))))</f>
        <v>0</v>
      </c>
      <c r="P333" s="78" t="n">
        <f aca="false">IF(AND(G333="ALI",M333="Simples"),7, IF(AND(G333="ALI",M333="Médio"),10, IF(AND(G333="ALI",M333="Complexo"),15, IF(AND(G333="AIE",M333="Simples"),5, IF(AND(G333="AIE",M333="Médio"),7, IF(AND(G333="AIE",M333="Complexo"),10,0))))))</f>
        <v>0</v>
      </c>
      <c r="Q333" s="77" t="n">
        <f aca="false">IF(B333&lt;&gt;"Manutenção em interface",IF(B333&lt;&gt;"Desenv., Manutenção e Publicação de Páginas Estáticas",(O333+P333)*C333,C333),C333)</f>
        <v>0</v>
      </c>
      <c r="R333" s="70"/>
      <c r="T333" s="80"/>
      <c r="U333" s="68"/>
      <c r="V333" s="69" t="n">
        <f aca="false">IF(U333&lt;&gt;"",VLOOKUP(U333,'Tipo Projeto'!$A$3:$B$35,2,0),0)</f>
        <v>0</v>
      </c>
      <c r="W333" s="70"/>
      <c r="X333" s="72"/>
      <c r="Y333" s="73"/>
      <c r="Z333" s="74"/>
      <c r="AA333" s="75"/>
      <c r="AB333" s="76" t="str">
        <f aca="false">IF(W333="EE",IF(OR(AND(OR(Z333=1,Z333=0),X333&gt;0,X333&lt;5),AND(OR(Z333=1,Z333=0),X333&gt;4,X333&lt;16),AND(Z333=2,X333&gt;0,X333&lt;5)),"Simples",IF(OR(AND(OR(Z333=1,Z333=0),X333&gt;15),AND(Z333=2,X333&gt;4,X333&lt;16),AND(Z333&gt;2,X333&gt;0,X333&lt;5)),"Médio",IF(OR(AND(Z333=2,X333&gt;15),AND(Z333&gt;2,X333&gt;4,X333&lt;16),AND(Z333&gt;2,X333&gt;15)),"Complexo",""))), IF(OR(W333="CE",W333="SE"),IF(OR(AND(OR(Z333=1,Z333=0),X333&gt;0,X333&lt;6),AND(OR(Z333=1,Z333=0),X333&gt;5,X333&lt;20),AND(Z333&gt;1,Z333&lt;4,X333&gt;0,X333&lt;6)),"Simples",IF(OR(AND(OR(Z333=1,Z333=0),X333&gt;19),AND(Z333&gt;1,Z333&lt;4,X333&gt;5,X333&lt;20),AND(Z333&gt;3,X333&gt;0,X333&lt;6)),"Médio",IF(OR(AND(Z333&gt;1,Z333&lt;4,X333&gt;19),AND(Z333&gt;3,X333&gt;5,X333&lt;20),AND(Z333&gt;3,X333&gt;19)),"Complexo",""))),""))</f>
        <v/>
      </c>
      <c r="AC333" s="71" t="str">
        <f aca="false">IF(W333="ALI",IF(OR(AND(OR(Z333=1,Z333=0),X333&gt;0,X333&lt;20),AND(OR(Z333=1,Z333=0),X333&gt;19,X333&lt;51),AND(Z333&gt;1,Z333&lt;6,X333&gt;0,X333&lt;20)),"Simples",IF(OR(AND(OR(Z333=1,Z333=0),X333&gt;50),AND(Z333&gt;1,Z333&lt;6,X333&gt;19,X333&lt;51),AND(Z333&gt;5,X333&gt;0,X333&lt;20)),"Médio",IF(OR(AND(Z333&gt;1,Z333&lt;6,X333&gt;50),AND(Z333&gt;5,X333&gt;19,X333&lt;51),AND(Z333&gt;5,X333&gt;50)),"Complexo",""))), IF(W333="AIE",IF(OR(AND(OR(Z333=1, Z333=0),X333&gt;0,X333&lt;20),AND(OR(Z333=1, Z333=0),X333&gt;19,X333&lt;51),AND(Z333&gt;1,Z333&lt;6,X333&gt;0,X333&lt;20)),"Simples",IF(OR(AND(OR(Z333=1, Z333=0),X333&gt;50),AND(Z333&gt;1,Z333&lt;6,X333&gt;19,X333&lt;51),AND(Z333&gt;5,X333&gt;0,X333&lt;20)),"Médio",IF(OR(AND(Z333&gt;1,Z333&lt;6,X333&gt;50),AND(Z333&gt;5,X333&gt;19,X333&lt;51),AND(Z333&gt;5,X333&gt;50)),"Complexo",""))),""))</f>
        <v/>
      </c>
      <c r="AD333" s="77" t="str">
        <f aca="false">IF(AB333="",AC333,IF(AC333="",AB333,""))</f>
        <v/>
      </c>
      <c r="AE333" s="78" t="n">
        <f aca="false">IF(AND(OR(W333="EE",W333="CE"),AD333="Simples"),3, IF(AND(OR(W333="EE",W333="CE"),AD333="Médio"),4, IF(AND(OR(W333="EE",W333="CE"),AD333="Complexo"),6, IF(AND(W333="SE",AD333="Simples"),4, IF(AND(W333="SE",AD333="Médio"),5, IF(AND(W333="SE",AD333="Complexo"),7,0))))))</f>
        <v>0</v>
      </c>
      <c r="AF333" s="78" t="n">
        <f aca="false">IF(AND(W333="ALI",AC333="Simples"),7, IF(AND(W333="ALI",AC333="Médio"),10, IF(AND(W333="ALI",AC333="Complexo"),15, IF(AND(W333="AIE",AC333="Simples"),5, IF(AND(W333="AIE",AC333="Médio"),7, IF(AND(W333="AIE",AC333="Complexo"),10,0))))))</f>
        <v>0</v>
      </c>
      <c r="AG333" s="81" t="n">
        <f aca="false">IF(T333="OK",Q333,( IF(U333&lt;&gt;"Manutenção em interface",IF(U333&lt;&gt;"Desenv., Manutenção e Publicação de Páginas Estáticas",(AE333+AF333)*V333,V333),V333)))</f>
        <v>0</v>
      </c>
      <c r="AH333" s="70"/>
      <c r="AJ333" s="70"/>
      <c r="AL333" s="70"/>
      <c r="AM333" s="70" t="str">
        <f aca="false">IF(AG333=0,"",IF(AG333=Q333,"OK","Divergente"))</f>
        <v/>
      </c>
    </row>
    <row r="334" s="79" customFormat="true" ht="14" hidden="false" customHeight="false" outlineLevel="0" collapsed="false">
      <c r="A334" s="67"/>
      <c r="B334" s="68"/>
      <c r="C334" s="69" t="n">
        <f aca="false">IF(B334&lt;&gt;"",VLOOKUP(B334,'Tipo Projeto'!$A$3:$B$35,2,0),0)</f>
        <v>0</v>
      </c>
      <c r="D334" s="70"/>
      <c r="E334" s="70"/>
      <c r="F334" s="71"/>
      <c r="G334" s="70"/>
      <c r="H334" s="72"/>
      <c r="I334" s="73"/>
      <c r="J334" s="74"/>
      <c r="K334" s="75"/>
      <c r="L334" s="76" t="str">
        <f aca="false">IF(G334="EE",IF(OR(AND(OR(J334=1,J334=0),H334&gt;0,H334&lt;5),AND(OR(J334=1,J334=0),H334&gt;4,H334&lt;16),AND(J334=2,H334&gt;0,H334&lt;5)),"Simples",IF(OR(AND(OR(J334=1,J334=0),H334&gt;15),AND(J334=2,H334&gt;4,H334&lt;16),AND(J334&gt;2,H334&gt;0,H334&lt;5)),"Médio",IF(OR(AND(J334=2,H334&gt;15),AND(J334&gt;2,H334&gt;4,H334&lt;16),AND(J334&gt;2,H334&gt;15)),"Complexo",""))), IF(OR(G334="CE",G334="SE"),IF(OR(AND(OR(J334=1,J334=0),H334&gt;0,H334&lt;6),AND(OR(J334=1,J334=0),H334&gt;5,H334&lt;20),AND(J334&gt;1,J334&lt;4,H334&gt;0,H334&lt;6)),"Simples",IF(OR(AND(OR(J334=1,J334=0),H334&gt;19),AND(J334&gt;1,J334&lt;4,H334&gt;5,H334&lt;20),AND(J334&gt;3,H334&gt;0,H334&lt;6)),"Médio",IF(OR(AND(J334&gt;1,J334&lt;4,H334&gt;19),AND(J334&gt;3,H334&gt;5,H334&lt;20),AND(J334&gt;3,H334&gt;19)),"Complexo",""))),""))</f>
        <v/>
      </c>
      <c r="M334" s="71" t="str">
        <f aca="false">IF(G334="ALI",IF(OR(AND(OR(J334=1,J334=0),H334&gt;0,H334&lt;20),AND(OR(J334=1,J334=0),H334&gt;19,H334&lt;51),AND(J334&gt;1,J334&lt;6,H334&gt;0,H334&lt;20)),"Simples",IF(OR(AND(OR(J334=1,J334=0),H334&gt;50),AND(J334&gt;1,J334&lt;6,H334&gt;19,H334&lt;51),AND(J334&gt;5,H334&gt;0,H334&lt;20)),"Médio",IF(OR(AND(J334&gt;1,J334&lt;6,H334&gt;50),AND(J334&gt;5,H334&gt;19,H334&lt;51),AND(J334&gt;5,H334&gt;50)),"Complexo",""))), IF(G334="AIE",IF(OR(AND(OR(J334=1, J334=0),H334&gt;0,H334&lt;20),AND(OR(J334=1, J334=0),H334&gt;19,H334&lt;51),AND(J334&gt;1,J334&lt;6,H334&gt;0,H334&lt;20)),"Simples",IF(OR(AND(OR(J334=1, J334=0),H334&gt;50),AND(J334&gt;1,J334&lt;6,H334&gt;19,H334&lt;51),AND(J334&gt;5,H334&gt;0,H334&lt;20)),"Médio",IF(OR(AND(J334&gt;1,J334&lt;6,H334&gt;50),AND(J334&gt;5,H334&gt;19,H334&lt;51),AND(J334&gt;5,H334&gt;50)),"Complexo",""))),""))</f>
        <v/>
      </c>
      <c r="N334" s="77" t="str">
        <f aca="false">IF(L334="",M334,IF(M334="",L334,""))</f>
        <v/>
      </c>
      <c r="O334" s="78" t="n">
        <f aca="false">IF(AND(OR(G334="EE",G334="CE"),N334="Simples"),3, IF(AND(OR(G334="EE",G334="CE"),N334="Médio"),4, IF(AND(OR(G334="EE",G334="CE"),N334="Complexo"),6, IF(AND(G334="SE",N334="Simples"),4, IF(AND(G334="SE",N334="Médio"),5, IF(AND(G334="SE",N334="Complexo"),7,0))))))</f>
        <v>0</v>
      </c>
      <c r="P334" s="78" t="n">
        <f aca="false">IF(AND(G334="ALI",M334="Simples"),7, IF(AND(G334="ALI",M334="Médio"),10, IF(AND(G334="ALI",M334="Complexo"),15, IF(AND(G334="AIE",M334="Simples"),5, IF(AND(G334="AIE",M334="Médio"),7, IF(AND(G334="AIE",M334="Complexo"),10,0))))))</f>
        <v>0</v>
      </c>
      <c r="Q334" s="77" t="n">
        <f aca="false">IF(B334&lt;&gt;"Manutenção em interface",IF(B334&lt;&gt;"Desenv., Manutenção e Publicação de Páginas Estáticas",(O334+P334)*C334,C334),C334)</f>
        <v>0</v>
      </c>
      <c r="R334" s="70"/>
      <c r="T334" s="80"/>
      <c r="U334" s="68"/>
      <c r="V334" s="69" t="n">
        <f aca="false">IF(U334&lt;&gt;"",VLOOKUP(U334,'Tipo Projeto'!$A$3:$B$35,2,0),0)</f>
        <v>0</v>
      </c>
      <c r="W334" s="70"/>
      <c r="X334" s="72"/>
      <c r="Y334" s="73"/>
      <c r="Z334" s="74"/>
      <c r="AA334" s="75"/>
      <c r="AB334" s="76" t="str">
        <f aca="false">IF(W334="EE",IF(OR(AND(OR(Z334=1,Z334=0),X334&gt;0,X334&lt;5),AND(OR(Z334=1,Z334=0),X334&gt;4,X334&lt;16),AND(Z334=2,X334&gt;0,X334&lt;5)),"Simples",IF(OR(AND(OR(Z334=1,Z334=0),X334&gt;15),AND(Z334=2,X334&gt;4,X334&lt;16),AND(Z334&gt;2,X334&gt;0,X334&lt;5)),"Médio",IF(OR(AND(Z334=2,X334&gt;15),AND(Z334&gt;2,X334&gt;4,X334&lt;16),AND(Z334&gt;2,X334&gt;15)),"Complexo",""))), IF(OR(W334="CE",W334="SE"),IF(OR(AND(OR(Z334=1,Z334=0),X334&gt;0,X334&lt;6),AND(OR(Z334=1,Z334=0),X334&gt;5,X334&lt;20),AND(Z334&gt;1,Z334&lt;4,X334&gt;0,X334&lt;6)),"Simples",IF(OR(AND(OR(Z334=1,Z334=0),X334&gt;19),AND(Z334&gt;1,Z334&lt;4,X334&gt;5,X334&lt;20),AND(Z334&gt;3,X334&gt;0,X334&lt;6)),"Médio",IF(OR(AND(Z334&gt;1,Z334&lt;4,X334&gt;19),AND(Z334&gt;3,X334&gt;5,X334&lt;20),AND(Z334&gt;3,X334&gt;19)),"Complexo",""))),""))</f>
        <v/>
      </c>
      <c r="AC334" s="71" t="str">
        <f aca="false">IF(W334="ALI",IF(OR(AND(OR(Z334=1,Z334=0),X334&gt;0,X334&lt;20),AND(OR(Z334=1,Z334=0),X334&gt;19,X334&lt;51),AND(Z334&gt;1,Z334&lt;6,X334&gt;0,X334&lt;20)),"Simples",IF(OR(AND(OR(Z334=1,Z334=0),X334&gt;50),AND(Z334&gt;1,Z334&lt;6,X334&gt;19,X334&lt;51),AND(Z334&gt;5,X334&gt;0,X334&lt;20)),"Médio",IF(OR(AND(Z334&gt;1,Z334&lt;6,X334&gt;50),AND(Z334&gt;5,X334&gt;19,X334&lt;51),AND(Z334&gt;5,X334&gt;50)),"Complexo",""))), IF(W334="AIE",IF(OR(AND(OR(Z334=1, Z334=0),X334&gt;0,X334&lt;20),AND(OR(Z334=1, Z334=0),X334&gt;19,X334&lt;51),AND(Z334&gt;1,Z334&lt;6,X334&gt;0,X334&lt;20)),"Simples",IF(OR(AND(OR(Z334=1, Z334=0),X334&gt;50),AND(Z334&gt;1,Z334&lt;6,X334&gt;19,X334&lt;51),AND(Z334&gt;5,X334&gt;0,X334&lt;20)),"Médio",IF(OR(AND(Z334&gt;1,Z334&lt;6,X334&gt;50),AND(Z334&gt;5,X334&gt;19,X334&lt;51),AND(Z334&gt;5,X334&gt;50)),"Complexo",""))),""))</f>
        <v/>
      </c>
      <c r="AD334" s="77" t="str">
        <f aca="false">IF(AB334="",AC334,IF(AC334="",AB334,""))</f>
        <v/>
      </c>
      <c r="AE334" s="78" t="n">
        <f aca="false">IF(AND(OR(W334="EE",W334="CE"),AD334="Simples"),3, IF(AND(OR(W334="EE",W334="CE"),AD334="Médio"),4, IF(AND(OR(W334="EE",W334="CE"),AD334="Complexo"),6, IF(AND(W334="SE",AD334="Simples"),4, IF(AND(W334="SE",AD334="Médio"),5, IF(AND(W334="SE",AD334="Complexo"),7,0))))))</f>
        <v>0</v>
      </c>
      <c r="AF334" s="78" t="n">
        <f aca="false">IF(AND(W334="ALI",AC334="Simples"),7, IF(AND(W334="ALI",AC334="Médio"),10, IF(AND(W334="ALI",AC334="Complexo"),15, IF(AND(W334="AIE",AC334="Simples"),5, IF(AND(W334="AIE",AC334="Médio"),7, IF(AND(W334="AIE",AC334="Complexo"),10,0))))))</f>
        <v>0</v>
      </c>
      <c r="AG334" s="81" t="n">
        <f aca="false">IF(T334="OK",Q334,( IF(U334&lt;&gt;"Manutenção em interface",IF(U334&lt;&gt;"Desenv., Manutenção e Publicação de Páginas Estáticas",(AE334+AF334)*V334,V334),V334)))</f>
        <v>0</v>
      </c>
      <c r="AH334" s="70"/>
      <c r="AJ334" s="70"/>
      <c r="AL334" s="70"/>
      <c r="AM334" s="70" t="str">
        <f aca="false">IF(AG334=0,"",IF(AG334=Q334,"OK","Divergente"))</f>
        <v/>
      </c>
    </row>
    <row r="335" s="79" customFormat="true" ht="14" hidden="false" customHeight="false" outlineLevel="0" collapsed="false">
      <c r="A335" s="67"/>
      <c r="B335" s="68"/>
      <c r="C335" s="69" t="n">
        <f aca="false">IF(B335&lt;&gt;"",VLOOKUP(B335,'Tipo Projeto'!$A$3:$B$35,2,0),0)</f>
        <v>0</v>
      </c>
      <c r="D335" s="70"/>
      <c r="E335" s="70"/>
      <c r="F335" s="71"/>
      <c r="G335" s="70"/>
      <c r="H335" s="72"/>
      <c r="I335" s="73"/>
      <c r="J335" s="74"/>
      <c r="K335" s="75"/>
      <c r="L335" s="76" t="str">
        <f aca="false">IF(G335="EE",IF(OR(AND(OR(J335=1,J335=0),H335&gt;0,H335&lt;5),AND(OR(J335=1,J335=0),H335&gt;4,H335&lt;16),AND(J335=2,H335&gt;0,H335&lt;5)),"Simples",IF(OR(AND(OR(J335=1,J335=0),H335&gt;15),AND(J335=2,H335&gt;4,H335&lt;16),AND(J335&gt;2,H335&gt;0,H335&lt;5)),"Médio",IF(OR(AND(J335=2,H335&gt;15),AND(J335&gt;2,H335&gt;4,H335&lt;16),AND(J335&gt;2,H335&gt;15)),"Complexo",""))), IF(OR(G335="CE",G335="SE"),IF(OR(AND(OR(J335=1,J335=0),H335&gt;0,H335&lt;6),AND(OR(J335=1,J335=0),H335&gt;5,H335&lt;20),AND(J335&gt;1,J335&lt;4,H335&gt;0,H335&lt;6)),"Simples",IF(OR(AND(OR(J335=1,J335=0),H335&gt;19),AND(J335&gt;1,J335&lt;4,H335&gt;5,H335&lt;20),AND(J335&gt;3,H335&gt;0,H335&lt;6)),"Médio",IF(OR(AND(J335&gt;1,J335&lt;4,H335&gt;19),AND(J335&gt;3,H335&gt;5,H335&lt;20),AND(J335&gt;3,H335&gt;19)),"Complexo",""))),""))</f>
        <v/>
      </c>
      <c r="M335" s="71" t="str">
        <f aca="false">IF(G335="ALI",IF(OR(AND(OR(J335=1,J335=0),H335&gt;0,H335&lt;20),AND(OR(J335=1,J335=0),H335&gt;19,H335&lt;51),AND(J335&gt;1,J335&lt;6,H335&gt;0,H335&lt;20)),"Simples",IF(OR(AND(OR(J335=1,J335=0),H335&gt;50),AND(J335&gt;1,J335&lt;6,H335&gt;19,H335&lt;51),AND(J335&gt;5,H335&gt;0,H335&lt;20)),"Médio",IF(OR(AND(J335&gt;1,J335&lt;6,H335&gt;50),AND(J335&gt;5,H335&gt;19,H335&lt;51),AND(J335&gt;5,H335&gt;50)),"Complexo",""))), IF(G335="AIE",IF(OR(AND(OR(J335=1, J335=0),H335&gt;0,H335&lt;20),AND(OR(J335=1, J335=0),H335&gt;19,H335&lt;51),AND(J335&gt;1,J335&lt;6,H335&gt;0,H335&lt;20)),"Simples",IF(OR(AND(OR(J335=1, J335=0),H335&gt;50),AND(J335&gt;1,J335&lt;6,H335&gt;19,H335&lt;51),AND(J335&gt;5,H335&gt;0,H335&lt;20)),"Médio",IF(OR(AND(J335&gt;1,J335&lt;6,H335&gt;50),AND(J335&gt;5,H335&gt;19,H335&lt;51),AND(J335&gt;5,H335&gt;50)),"Complexo",""))),""))</f>
        <v/>
      </c>
      <c r="N335" s="77" t="str">
        <f aca="false">IF(L335="",M335,IF(M335="",L335,""))</f>
        <v/>
      </c>
      <c r="O335" s="78" t="n">
        <f aca="false">IF(AND(OR(G335="EE",G335="CE"),N335="Simples"),3, IF(AND(OR(G335="EE",G335="CE"),N335="Médio"),4, IF(AND(OR(G335="EE",G335="CE"),N335="Complexo"),6, IF(AND(G335="SE",N335="Simples"),4, IF(AND(G335="SE",N335="Médio"),5, IF(AND(G335="SE",N335="Complexo"),7,0))))))</f>
        <v>0</v>
      </c>
      <c r="P335" s="78" t="n">
        <f aca="false">IF(AND(G335="ALI",M335="Simples"),7, IF(AND(G335="ALI",M335="Médio"),10, IF(AND(G335="ALI",M335="Complexo"),15, IF(AND(G335="AIE",M335="Simples"),5, IF(AND(G335="AIE",M335="Médio"),7, IF(AND(G335="AIE",M335="Complexo"),10,0))))))</f>
        <v>0</v>
      </c>
      <c r="Q335" s="77" t="n">
        <f aca="false">IF(B335&lt;&gt;"Manutenção em interface",IF(B335&lt;&gt;"Desenv., Manutenção e Publicação de Páginas Estáticas",(O335+P335)*C335,C335),C335)</f>
        <v>0</v>
      </c>
      <c r="R335" s="70"/>
      <c r="T335" s="80"/>
      <c r="U335" s="68"/>
      <c r="V335" s="69" t="n">
        <f aca="false">IF(U335&lt;&gt;"",VLOOKUP(U335,'Tipo Projeto'!$A$3:$B$35,2,0),0)</f>
        <v>0</v>
      </c>
      <c r="W335" s="70"/>
      <c r="X335" s="72"/>
      <c r="Y335" s="73"/>
      <c r="Z335" s="74"/>
      <c r="AA335" s="75"/>
      <c r="AB335" s="76" t="str">
        <f aca="false">IF(W335="EE",IF(OR(AND(OR(Z335=1,Z335=0),X335&gt;0,X335&lt;5),AND(OR(Z335=1,Z335=0),X335&gt;4,X335&lt;16),AND(Z335=2,X335&gt;0,X335&lt;5)),"Simples",IF(OR(AND(OR(Z335=1,Z335=0),X335&gt;15),AND(Z335=2,X335&gt;4,X335&lt;16),AND(Z335&gt;2,X335&gt;0,X335&lt;5)),"Médio",IF(OR(AND(Z335=2,X335&gt;15),AND(Z335&gt;2,X335&gt;4,X335&lt;16),AND(Z335&gt;2,X335&gt;15)),"Complexo",""))), IF(OR(W335="CE",W335="SE"),IF(OR(AND(OR(Z335=1,Z335=0),X335&gt;0,X335&lt;6),AND(OR(Z335=1,Z335=0),X335&gt;5,X335&lt;20),AND(Z335&gt;1,Z335&lt;4,X335&gt;0,X335&lt;6)),"Simples",IF(OR(AND(OR(Z335=1,Z335=0),X335&gt;19),AND(Z335&gt;1,Z335&lt;4,X335&gt;5,X335&lt;20),AND(Z335&gt;3,X335&gt;0,X335&lt;6)),"Médio",IF(OR(AND(Z335&gt;1,Z335&lt;4,X335&gt;19),AND(Z335&gt;3,X335&gt;5,X335&lt;20),AND(Z335&gt;3,X335&gt;19)),"Complexo",""))),""))</f>
        <v/>
      </c>
      <c r="AC335" s="71" t="str">
        <f aca="false">IF(W335="ALI",IF(OR(AND(OR(Z335=1,Z335=0),X335&gt;0,X335&lt;20),AND(OR(Z335=1,Z335=0),X335&gt;19,X335&lt;51),AND(Z335&gt;1,Z335&lt;6,X335&gt;0,X335&lt;20)),"Simples",IF(OR(AND(OR(Z335=1,Z335=0),X335&gt;50),AND(Z335&gt;1,Z335&lt;6,X335&gt;19,X335&lt;51),AND(Z335&gt;5,X335&gt;0,X335&lt;20)),"Médio",IF(OR(AND(Z335&gt;1,Z335&lt;6,X335&gt;50),AND(Z335&gt;5,X335&gt;19,X335&lt;51),AND(Z335&gt;5,X335&gt;50)),"Complexo",""))), IF(W335="AIE",IF(OR(AND(OR(Z335=1, Z335=0),X335&gt;0,X335&lt;20),AND(OR(Z335=1, Z335=0),X335&gt;19,X335&lt;51),AND(Z335&gt;1,Z335&lt;6,X335&gt;0,X335&lt;20)),"Simples",IF(OR(AND(OR(Z335=1, Z335=0),X335&gt;50),AND(Z335&gt;1,Z335&lt;6,X335&gt;19,X335&lt;51),AND(Z335&gt;5,X335&gt;0,X335&lt;20)),"Médio",IF(OR(AND(Z335&gt;1,Z335&lt;6,X335&gt;50),AND(Z335&gt;5,X335&gt;19,X335&lt;51),AND(Z335&gt;5,X335&gt;50)),"Complexo",""))),""))</f>
        <v/>
      </c>
      <c r="AD335" s="77" t="str">
        <f aca="false">IF(AB335="",AC335,IF(AC335="",AB335,""))</f>
        <v/>
      </c>
      <c r="AE335" s="78" t="n">
        <f aca="false">IF(AND(OR(W335="EE",W335="CE"),AD335="Simples"),3, IF(AND(OR(W335="EE",W335="CE"),AD335="Médio"),4, IF(AND(OR(W335="EE",W335="CE"),AD335="Complexo"),6, IF(AND(W335="SE",AD335="Simples"),4, IF(AND(W335="SE",AD335="Médio"),5, IF(AND(W335="SE",AD335="Complexo"),7,0))))))</f>
        <v>0</v>
      </c>
      <c r="AF335" s="78" t="n">
        <f aca="false">IF(AND(W335="ALI",AC335="Simples"),7, IF(AND(W335="ALI",AC335="Médio"),10, IF(AND(W335="ALI",AC335="Complexo"),15, IF(AND(W335="AIE",AC335="Simples"),5, IF(AND(W335="AIE",AC335="Médio"),7, IF(AND(W335="AIE",AC335="Complexo"),10,0))))))</f>
        <v>0</v>
      </c>
      <c r="AG335" s="81" t="n">
        <f aca="false">IF(T335="OK",Q335,( IF(U335&lt;&gt;"Manutenção em interface",IF(U335&lt;&gt;"Desenv., Manutenção e Publicação de Páginas Estáticas",(AE335+AF335)*V335,V335),V335)))</f>
        <v>0</v>
      </c>
      <c r="AH335" s="70"/>
      <c r="AJ335" s="70"/>
      <c r="AL335" s="70"/>
      <c r="AM335" s="70" t="str">
        <f aca="false">IF(AG335=0,"",IF(AG335=Q335,"OK","Divergente"))</f>
        <v/>
      </c>
    </row>
    <row r="336" s="79" customFormat="true" ht="14" hidden="false" customHeight="false" outlineLevel="0" collapsed="false">
      <c r="A336" s="67"/>
      <c r="B336" s="68"/>
      <c r="C336" s="69" t="n">
        <f aca="false">IF(B336&lt;&gt;"",VLOOKUP(B336,'Tipo Projeto'!$A$3:$B$35,2,0),0)</f>
        <v>0</v>
      </c>
      <c r="D336" s="70"/>
      <c r="E336" s="70"/>
      <c r="F336" s="71"/>
      <c r="G336" s="70"/>
      <c r="H336" s="72"/>
      <c r="I336" s="73"/>
      <c r="J336" s="74"/>
      <c r="K336" s="75"/>
      <c r="L336" s="76" t="str">
        <f aca="false">IF(G336="EE",IF(OR(AND(OR(J336=1,J336=0),H336&gt;0,H336&lt;5),AND(OR(J336=1,J336=0),H336&gt;4,H336&lt;16),AND(J336=2,H336&gt;0,H336&lt;5)),"Simples",IF(OR(AND(OR(J336=1,J336=0),H336&gt;15),AND(J336=2,H336&gt;4,H336&lt;16),AND(J336&gt;2,H336&gt;0,H336&lt;5)),"Médio",IF(OR(AND(J336=2,H336&gt;15),AND(J336&gt;2,H336&gt;4,H336&lt;16),AND(J336&gt;2,H336&gt;15)),"Complexo",""))), IF(OR(G336="CE",G336="SE"),IF(OR(AND(OR(J336=1,J336=0),H336&gt;0,H336&lt;6),AND(OR(J336=1,J336=0),H336&gt;5,H336&lt;20),AND(J336&gt;1,J336&lt;4,H336&gt;0,H336&lt;6)),"Simples",IF(OR(AND(OR(J336=1,J336=0),H336&gt;19),AND(J336&gt;1,J336&lt;4,H336&gt;5,H336&lt;20),AND(J336&gt;3,H336&gt;0,H336&lt;6)),"Médio",IF(OR(AND(J336&gt;1,J336&lt;4,H336&gt;19),AND(J336&gt;3,H336&gt;5,H336&lt;20),AND(J336&gt;3,H336&gt;19)),"Complexo",""))),""))</f>
        <v/>
      </c>
      <c r="M336" s="71" t="str">
        <f aca="false">IF(G336="ALI",IF(OR(AND(OR(J336=1,J336=0),H336&gt;0,H336&lt;20),AND(OR(J336=1,J336=0),H336&gt;19,H336&lt;51),AND(J336&gt;1,J336&lt;6,H336&gt;0,H336&lt;20)),"Simples",IF(OR(AND(OR(J336=1,J336=0),H336&gt;50),AND(J336&gt;1,J336&lt;6,H336&gt;19,H336&lt;51),AND(J336&gt;5,H336&gt;0,H336&lt;20)),"Médio",IF(OR(AND(J336&gt;1,J336&lt;6,H336&gt;50),AND(J336&gt;5,H336&gt;19,H336&lt;51),AND(J336&gt;5,H336&gt;50)),"Complexo",""))), IF(G336="AIE",IF(OR(AND(OR(J336=1, J336=0),H336&gt;0,H336&lt;20),AND(OR(J336=1, J336=0),H336&gt;19,H336&lt;51),AND(J336&gt;1,J336&lt;6,H336&gt;0,H336&lt;20)),"Simples",IF(OR(AND(OR(J336=1, J336=0),H336&gt;50),AND(J336&gt;1,J336&lt;6,H336&gt;19,H336&lt;51),AND(J336&gt;5,H336&gt;0,H336&lt;20)),"Médio",IF(OR(AND(J336&gt;1,J336&lt;6,H336&gt;50),AND(J336&gt;5,H336&gt;19,H336&lt;51),AND(J336&gt;5,H336&gt;50)),"Complexo",""))),""))</f>
        <v/>
      </c>
      <c r="N336" s="77" t="str">
        <f aca="false">IF(L336="",M336,IF(M336="",L336,""))</f>
        <v/>
      </c>
      <c r="O336" s="78" t="n">
        <f aca="false">IF(AND(OR(G336="EE",G336="CE"),N336="Simples"),3, IF(AND(OR(G336="EE",G336="CE"),N336="Médio"),4, IF(AND(OR(G336="EE",G336="CE"),N336="Complexo"),6, IF(AND(G336="SE",N336="Simples"),4, IF(AND(G336="SE",N336="Médio"),5, IF(AND(G336="SE",N336="Complexo"),7,0))))))</f>
        <v>0</v>
      </c>
      <c r="P336" s="78" t="n">
        <f aca="false">IF(AND(G336="ALI",M336="Simples"),7, IF(AND(G336="ALI",M336="Médio"),10, IF(AND(G336="ALI",M336="Complexo"),15, IF(AND(G336="AIE",M336="Simples"),5, IF(AND(G336="AIE",M336="Médio"),7, IF(AND(G336="AIE",M336="Complexo"),10,0))))))</f>
        <v>0</v>
      </c>
      <c r="Q336" s="77" t="n">
        <f aca="false">IF(B336&lt;&gt;"Manutenção em interface",IF(B336&lt;&gt;"Desenv., Manutenção e Publicação de Páginas Estáticas",(O336+P336)*C336,C336),C336)</f>
        <v>0</v>
      </c>
      <c r="R336" s="70"/>
      <c r="T336" s="80"/>
      <c r="U336" s="68"/>
      <c r="V336" s="69" t="n">
        <f aca="false">IF(U336&lt;&gt;"",VLOOKUP(U336,'Tipo Projeto'!$A$3:$B$35,2,0),0)</f>
        <v>0</v>
      </c>
      <c r="W336" s="70"/>
      <c r="X336" s="72"/>
      <c r="Y336" s="73"/>
      <c r="Z336" s="74"/>
      <c r="AA336" s="75"/>
      <c r="AB336" s="76" t="str">
        <f aca="false">IF(W336="EE",IF(OR(AND(OR(Z336=1,Z336=0),X336&gt;0,X336&lt;5),AND(OR(Z336=1,Z336=0),X336&gt;4,X336&lt;16),AND(Z336=2,X336&gt;0,X336&lt;5)),"Simples",IF(OR(AND(OR(Z336=1,Z336=0),X336&gt;15),AND(Z336=2,X336&gt;4,X336&lt;16),AND(Z336&gt;2,X336&gt;0,X336&lt;5)),"Médio",IF(OR(AND(Z336=2,X336&gt;15),AND(Z336&gt;2,X336&gt;4,X336&lt;16),AND(Z336&gt;2,X336&gt;15)),"Complexo",""))), IF(OR(W336="CE",W336="SE"),IF(OR(AND(OR(Z336=1,Z336=0),X336&gt;0,X336&lt;6),AND(OR(Z336=1,Z336=0),X336&gt;5,X336&lt;20),AND(Z336&gt;1,Z336&lt;4,X336&gt;0,X336&lt;6)),"Simples",IF(OR(AND(OR(Z336=1,Z336=0),X336&gt;19),AND(Z336&gt;1,Z336&lt;4,X336&gt;5,X336&lt;20),AND(Z336&gt;3,X336&gt;0,X336&lt;6)),"Médio",IF(OR(AND(Z336&gt;1,Z336&lt;4,X336&gt;19),AND(Z336&gt;3,X336&gt;5,X336&lt;20),AND(Z336&gt;3,X336&gt;19)),"Complexo",""))),""))</f>
        <v/>
      </c>
      <c r="AC336" s="71" t="str">
        <f aca="false">IF(W336="ALI",IF(OR(AND(OR(Z336=1,Z336=0),X336&gt;0,X336&lt;20),AND(OR(Z336=1,Z336=0),X336&gt;19,X336&lt;51),AND(Z336&gt;1,Z336&lt;6,X336&gt;0,X336&lt;20)),"Simples",IF(OR(AND(OR(Z336=1,Z336=0),X336&gt;50),AND(Z336&gt;1,Z336&lt;6,X336&gt;19,X336&lt;51),AND(Z336&gt;5,X336&gt;0,X336&lt;20)),"Médio",IF(OR(AND(Z336&gt;1,Z336&lt;6,X336&gt;50),AND(Z336&gt;5,X336&gt;19,X336&lt;51),AND(Z336&gt;5,X336&gt;50)),"Complexo",""))), IF(W336="AIE",IF(OR(AND(OR(Z336=1, Z336=0),X336&gt;0,X336&lt;20),AND(OR(Z336=1, Z336=0),X336&gt;19,X336&lt;51),AND(Z336&gt;1,Z336&lt;6,X336&gt;0,X336&lt;20)),"Simples",IF(OR(AND(OR(Z336=1, Z336=0),X336&gt;50),AND(Z336&gt;1,Z336&lt;6,X336&gt;19,X336&lt;51),AND(Z336&gt;5,X336&gt;0,X336&lt;20)),"Médio",IF(OR(AND(Z336&gt;1,Z336&lt;6,X336&gt;50),AND(Z336&gt;5,X336&gt;19,X336&lt;51),AND(Z336&gt;5,X336&gt;50)),"Complexo",""))),""))</f>
        <v/>
      </c>
      <c r="AD336" s="77" t="str">
        <f aca="false">IF(AB336="",AC336,IF(AC336="",AB336,""))</f>
        <v/>
      </c>
      <c r="AE336" s="78" t="n">
        <f aca="false">IF(AND(OR(W336="EE",W336="CE"),AD336="Simples"),3, IF(AND(OR(W336="EE",W336="CE"),AD336="Médio"),4, IF(AND(OR(W336="EE",W336="CE"),AD336="Complexo"),6, IF(AND(W336="SE",AD336="Simples"),4, IF(AND(W336="SE",AD336="Médio"),5, IF(AND(W336="SE",AD336="Complexo"),7,0))))))</f>
        <v>0</v>
      </c>
      <c r="AF336" s="78" t="n">
        <f aca="false">IF(AND(W336="ALI",AC336="Simples"),7, IF(AND(W336="ALI",AC336="Médio"),10, IF(AND(W336="ALI",AC336="Complexo"),15, IF(AND(W336="AIE",AC336="Simples"),5, IF(AND(W336="AIE",AC336="Médio"),7, IF(AND(W336="AIE",AC336="Complexo"),10,0))))))</f>
        <v>0</v>
      </c>
      <c r="AG336" s="81" t="n">
        <f aca="false">IF(T336="OK",Q336,( IF(U336&lt;&gt;"Manutenção em interface",IF(U336&lt;&gt;"Desenv., Manutenção e Publicação de Páginas Estáticas",(AE336+AF336)*V336,V336),V336)))</f>
        <v>0</v>
      </c>
      <c r="AH336" s="70"/>
      <c r="AJ336" s="70"/>
      <c r="AL336" s="70"/>
      <c r="AM336" s="70" t="str">
        <f aca="false">IF(AG336=0,"",IF(AG336=Q336,"OK","Divergente"))</f>
        <v/>
      </c>
    </row>
    <row r="337" s="79" customFormat="true" ht="14" hidden="false" customHeight="false" outlineLevel="0" collapsed="false">
      <c r="A337" s="67"/>
      <c r="B337" s="68"/>
      <c r="C337" s="69" t="n">
        <f aca="false">IF(B337&lt;&gt;"",VLOOKUP(B337,'Tipo Projeto'!$A$3:$B$35,2,0),0)</f>
        <v>0</v>
      </c>
      <c r="D337" s="70"/>
      <c r="E337" s="70"/>
      <c r="F337" s="71"/>
      <c r="G337" s="70"/>
      <c r="H337" s="72"/>
      <c r="I337" s="73"/>
      <c r="J337" s="74"/>
      <c r="K337" s="75"/>
      <c r="L337" s="76" t="str">
        <f aca="false">IF(G337="EE",IF(OR(AND(OR(J337=1,J337=0),H337&gt;0,H337&lt;5),AND(OR(J337=1,J337=0),H337&gt;4,H337&lt;16),AND(J337=2,H337&gt;0,H337&lt;5)),"Simples",IF(OR(AND(OR(J337=1,J337=0),H337&gt;15),AND(J337=2,H337&gt;4,H337&lt;16),AND(J337&gt;2,H337&gt;0,H337&lt;5)),"Médio",IF(OR(AND(J337=2,H337&gt;15),AND(J337&gt;2,H337&gt;4,H337&lt;16),AND(J337&gt;2,H337&gt;15)),"Complexo",""))), IF(OR(G337="CE",G337="SE"),IF(OR(AND(OR(J337=1,J337=0),H337&gt;0,H337&lt;6),AND(OR(J337=1,J337=0),H337&gt;5,H337&lt;20),AND(J337&gt;1,J337&lt;4,H337&gt;0,H337&lt;6)),"Simples",IF(OR(AND(OR(J337=1,J337=0),H337&gt;19),AND(J337&gt;1,J337&lt;4,H337&gt;5,H337&lt;20),AND(J337&gt;3,H337&gt;0,H337&lt;6)),"Médio",IF(OR(AND(J337&gt;1,J337&lt;4,H337&gt;19),AND(J337&gt;3,H337&gt;5,H337&lt;20),AND(J337&gt;3,H337&gt;19)),"Complexo",""))),""))</f>
        <v/>
      </c>
      <c r="M337" s="71" t="str">
        <f aca="false">IF(G337="ALI",IF(OR(AND(OR(J337=1,J337=0),H337&gt;0,H337&lt;20),AND(OR(J337=1,J337=0),H337&gt;19,H337&lt;51),AND(J337&gt;1,J337&lt;6,H337&gt;0,H337&lt;20)),"Simples",IF(OR(AND(OR(J337=1,J337=0),H337&gt;50),AND(J337&gt;1,J337&lt;6,H337&gt;19,H337&lt;51),AND(J337&gt;5,H337&gt;0,H337&lt;20)),"Médio",IF(OR(AND(J337&gt;1,J337&lt;6,H337&gt;50),AND(J337&gt;5,H337&gt;19,H337&lt;51),AND(J337&gt;5,H337&gt;50)),"Complexo",""))), IF(G337="AIE",IF(OR(AND(OR(J337=1, J337=0),H337&gt;0,H337&lt;20),AND(OR(J337=1, J337=0),H337&gt;19,H337&lt;51),AND(J337&gt;1,J337&lt;6,H337&gt;0,H337&lt;20)),"Simples",IF(OR(AND(OR(J337=1, J337=0),H337&gt;50),AND(J337&gt;1,J337&lt;6,H337&gt;19,H337&lt;51),AND(J337&gt;5,H337&gt;0,H337&lt;20)),"Médio",IF(OR(AND(J337&gt;1,J337&lt;6,H337&gt;50),AND(J337&gt;5,H337&gt;19,H337&lt;51),AND(J337&gt;5,H337&gt;50)),"Complexo",""))),""))</f>
        <v/>
      </c>
      <c r="N337" s="77" t="str">
        <f aca="false">IF(L337="",M337,IF(M337="",L337,""))</f>
        <v/>
      </c>
      <c r="O337" s="78" t="n">
        <f aca="false">IF(AND(OR(G337="EE",G337="CE"),N337="Simples"),3, IF(AND(OR(G337="EE",G337="CE"),N337="Médio"),4, IF(AND(OR(G337="EE",G337="CE"),N337="Complexo"),6, IF(AND(G337="SE",N337="Simples"),4, IF(AND(G337="SE",N337="Médio"),5, IF(AND(G337="SE",N337="Complexo"),7,0))))))</f>
        <v>0</v>
      </c>
      <c r="P337" s="78" t="n">
        <f aca="false">IF(AND(G337="ALI",M337="Simples"),7, IF(AND(G337="ALI",M337="Médio"),10, IF(AND(G337="ALI",M337="Complexo"),15, IF(AND(G337="AIE",M337="Simples"),5, IF(AND(G337="AIE",M337="Médio"),7, IF(AND(G337="AIE",M337="Complexo"),10,0))))))</f>
        <v>0</v>
      </c>
      <c r="Q337" s="77" t="n">
        <f aca="false">IF(B337&lt;&gt;"Manutenção em interface",IF(B337&lt;&gt;"Desenv., Manutenção e Publicação de Páginas Estáticas",(O337+P337)*C337,C337),C337)</f>
        <v>0</v>
      </c>
      <c r="R337" s="70"/>
      <c r="T337" s="80"/>
      <c r="U337" s="68"/>
      <c r="V337" s="69" t="n">
        <f aca="false">IF(U337&lt;&gt;"",VLOOKUP(U337,'Tipo Projeto'!$A$3:$B$35,2,0),0)</f>
        <v>0</v>
      </c>
      <c r="W337" s="70"/>
      <c r="X337" s="72"/>
      <c r="Y337" s="73"/>
      <c r="Z337" s="74"/>
      <c r="AA337" s="75"/>
      <c r="AB337" s="76" t="str">
        <f aca="false">IF(W337="EE",IF(OR(AND(OR(Z337=1,Z337=0),X337&gt;0,X337&lt;5),AND(OR(Z337=1,Z337=0),X337&gt;4,X337&lt;16),AND(Z337=2,X337&gt;0,X337&lt;5)),"Simples",IF(OR(AND(OR(Z337=1,Z337=0),X337&gt;15),AND(Z337=2,X337&gt;4,X337&lt;16),AND(Z337&gt;2,X337&gt;0,X337&lt;5)),"Médio",IF(OR(AND(Z337=2,X337&gt;15),AND(Z337&gt;2,X337&gt;4,X337&lt;16),AND(Z337&gt;2,X337&gt;15)),"Complexo",""))), IF(OR(W337="CE",W337="SE"),IF(OR(AND(OR(Z337=1,Z337=0),X337&gt;0,X337&lt;6),AND(OR(Z337=1,Z337=0),X337&gt;5,X337&lt;20),AND(Z337&gt;1,Z337&lt;4,X337&gt;0,X337&lt;6)),"Simples",IF(OR(AND(OR(Z337=1,Z337=0),X337&gt;19),AND(Z337&gt;1,Z337&lt;4,X337&gt;5,X337&lt;20),AND(Z337&gt;3,X337&gt;0,X337&lt;6)),"Médio",IF(OR(AND(Z337&gt;1,Z337&lt;4,X337&gt;19),AND(Z337&gt;3,X337&gt;5,X337&lt;20),AND(Z337&gt;3,X337&gt;19)),"Complexo",""))),""))</f>
        <v/>
      </c>
      <c r="AC337" s="71" t="str">
        <f aca="false">IF(W337="ALI",IF(OR(AND(OR(Z337=1,Z337=0),X337&gt;0,X337&lt;20),AND(OR(Z337=1,Z337=0),X337&gt;19,X337&lt;51),AND(Z337&gt;1,Z337&lt;6,X337&gt;0,X337&lt;20)),"Simples",IF(OR(AND(OR(Z337=1,Z337=0),X337&gt;50),AND(Z337&gt;1,Z337&lt;6,X337&gt;19,X337&lt;51),AND(Z337&gt;5,X337&gt;0,X337&lt;20)),"Médio",IF(OR(AND(Z337&gt;1,Z337&lt;6,X337&gt;50),AND(Z337&gt;5,X337&gt;19,X337&lt;51),AND(Z337&gt;5,X337&gt;50)),"Complexo",""))), IF(W337="AIE",IF(OR(AND(OR(Z337=1, Z337=0),X337&gt;0,X337&lt;20),AND(OR(Z337=1, Z337=0),X337&gt;19,X337&lt;51),AND(Z337&gt;1,Z337&lt;6,X337&gt;0,X337&lt;20)),"Simples",IF(OR(AND(OR(Z337=1, Z337=0),X337&gt;50),AND(Z337&gt;1,Z337&lt;6,X337&gt;19,X337&lt;51),AND(Z337&gt;5,X337&gt;0,X337&lt;20)),"Médio",IF(OR(AND(Z337&gt;1,Z337&lt;6,X337&gt;50),AND(Z337&gt;5,X337&gt;19,X337&lt;51),AND(Z337&gt;5,X337&gt;50)),"Complexo",""))),""))</f>
        <v/>
      </c>
      <c r="AD337" s="77" t="str">
        <f aca="false">IF(AB337="",AC337,IF(AC337="",AB337,""))</f>
        <v/>
      </c>
      <c r="AE337" s="78" t="n">
        <f aca="false">IF(AND(OR(W337="EE",W337="CE"),AD337="Simples"),3, IF(AND(OR(W337="EE",W337="CE"),AD337="Médio"),4, IF(AND(OR(W337="EE",W337="CE"),AD337="Complexo"),6, IF(AND(W337="SE",AD337="Simples"),4, IF(AND(W337="SE",AD337="Médio"),5, IF(AND(W337="SE",AD337="Complexo"),7,0))))))</f>
        <v>0</v>
      </c>
      <c r="AF337" s="78" t="n">
        <f aca="false">IF(AND(W337="ALI",AC337="Simples"),7, IF(AND(W337="ALI",AC337="Médio"),10, IF(AND(W337="ALI",AC337="Complexo"),15, IF(AND(W337="AIE",AC337="Simples"),5, IF(AND(W337="AIE",AC337="Médio"),7, IF(AND(W337="AIE",AC337="Complexo"),10,0))))))</f>
        <v>0</v>
      </c>
      <c r="AG337" s="81" t="n">
        <f aca="false">IF(T337="OK",Q337,( IF(U337&lt;&gt;"Manutenção em interface",IF(U337&lt;&gt;"Desenv., Manutenção e Publicação de Páginas Estáticas",(AE337+AF337)*V337,V337),V337)))</f>
        <v>0</v>
      </c>
      <c r="AH337" s="70"/>
      <c r="AJ337" s="70"/>
      <c r="AL337" s="70"/>
      <c r="AM337" s="70" t="str">
        <f aca="false">IF(AG337=0,"",IF(AG337=Q337,"OK","Divergente"))</f>
        <v/>
      </c>
    </row>
    <row r="338" s="79" customFormat="true" ht="14" hidden="false" customHeight="false" outlineLevel="0" collapsed="false">
      <c r="A338" s="67"/>
      <c r="B338" s="68"/>
      <c r="C338" s="69" t="n">
        <f aca="false">IF(B338&lt;&gt;"",VLOOKUP(B338,'Tipo Projeto'!$A$3:$B$35,2,0),0)</f>
        <v>0</v>
      </c>
      <c r="D338" s="70"/>
      <c r="E338" s="70"/>
      <c r="F338" s="71"/>
      <c r="G338" s="70"/>
      <c r="H338" s="72"/>
      <c r="I338" s="73"/>
      <c r="J338" s="74"/>
      <c r="K338" s="75"/>
      <c r="L338" s="76" t="str">
        <f aca="false">IF(G338="EE",IF(OR(AND(OR(J338=1,J338=0),H338&gt;0,H338&lt;5),AND(OR(J338=1,J338=0),H338&gt;4,H338&lt;16),AND(J338=2,H338&gt;0,H338&lt;5)),"Simples",IF(OR(AND(OR(J338=1,J338=0),H338&gt;15),AND(J338=2,H338&gt;4,H338&lt;16),AND(J338&gt;2,H338&gt;0,H338&lt;5)),"Médio",IF(OR(AND(J338=2,H338&gt;15),AND(J338&gt;2,H338&gt;4,H338&lt;16),AND(J338&gt;2,H338&gt;15)),"Complexo",""))), IF(OR(G338="CE",G338="SE"),IF(OR(AND(OR(J338=1,J338=0),H338&gt;0,H338&lt;6),AND(OR(J338=1,J338=0),H338&gt;5,H338&lt;20),AND(J338&gt;1,J338&lt;4,H338&gt;0,H338&lt;6)),"Simples",IF(OR(AND(OR(J338=1,J338=0),H338&gt;19),AND(J338&gt;1,J338&lt;4,H338&gt;5,H338&lt;20),AND(J338&gt;3,H338&gt;0,H338&lt;6)),"Médio",IF(OR(AND(J338&gt;1,J338&lt;4,H338&gt;19),AND(J338&gt;3,H338&gt;5,H338&lt;20),AND(J338&gt;3,H338&gt;19)),"Complexo",""))),""))</f>
        <v/>
      </c>
      <c r="M338" s="71" t="str">
        <f aca="false">IF(G338="ALI",IF(OR(AND(OR(J338=1,J338=0),H338&gt;0,H338&lt;20),AND(OR(J338=1,J338=0),H338&gt;19,H338&lt;51),AND(J338&gt;1,J338&lt;6,H338&gt;0,H338&lt;20)),"Simples",IF(OR(AND(OR(J338=1,J338=0),H338&gt;50),AND(J338&gt;1,J338&lt;6,H338&gt;19,H338&lt;51),AND(J338&gt;5,H338&gt;0,H338&lt;20)),"Médio",IF(OR(AND(J338&gt;1,J338&lt;6,H338&gt;50),AND(J338&gt;5,H338&gt;19,H338&lt;51),AND(J338&gt;5,H338&gt;50)),"Complexo",""))), IF(G338="AIE",IF(OR(AND(OR(J338=1, J338=0),H338&gt;0,H338&lt;20),AND(OR(J338=1, J338=0),H338&gt;19,H338&lt;51),AND(J338&gt;1,J338&lt;6,H338&gt;0,H338&lt;20)),"Simples",IF(OR(AND(OR(J338=1, J338=0),H338&gt;50),AND(J338&gt;1,J338&lt;6,H338&gt;19,H338&lt;51),AND(J338&gt;5,H338&gt;0,H338&lt;20)),"Médio",IF(OR(AND(J338&gt;1,J338&lt;6,H338&gt;50),AND(J338&gt;5,H338&gt;19,H338&lt;51),AND(J338&gt;5,H338&gt;50)),"Complexo",""))),""))</f>
        <v/>
      </c>
      <c r="N338" s="77" t="str">
        <f aca="false">IF(L338="",M338,IF(M338="",L338,""))</f>
        <v/>
      </c>
      <c r="O338" s="78" t="n">
        <f aca="false">IF(AND(OR(G338="EE",G338="CE"),N338="Simples"),3, IF(AND(OR(G338="EE",G338="CE"),N338="Médio"),4, IF(AND(OR(G338="EE",G338="CE"),N338="Complexo"),6, IF(AND(G338="SE",N338="Simples"),4, IF(AND(G338="SE",N338="Médio"),5, IF(AND(G338="SE",N338="Complexo"),7,0))))))</f>
        <v>0</v>
      </c>
      <c r="P338" s="78" t="n">
        <f aca="false">IF(AND(G338="ALI",M338="Simples"),7, IF(AND(G338="ALI",M338="Médio"),10, IF(AND(G338="ALI",M338="Complexo"),15, IF(AND(G338="AIE",M338="Simples"),5, IF(AND(G338="AIE",M338="Médio"),7, IF(AND(G338="AIE",M338="Complexo"),10,0))))))</f>
        <v>0</v>
      </c>
      <c r="Q338" s="77" t="n">
        <f aca="false">IF(B338&lt;&gt;"Manutenção em interface",IF(B338&lt;&gt;"Desenv., Manutenção e Publicação de Páginas Estáticas",(O338+P338)*C338,C338),C338)</f>
        <v>0</v>
      </c>
      <c r="R338" s="70"/>
      <c r="T338" s="80"/>
      <c r="U338" s="68"/>
      <c r="V338" s="69" t="n">
        <f aca="false">IF(U338&lt;&gt;"",VLOOKUP(U338,'Tipo Projeto'!$A$3:$B$35,2,0),0)</f>
        <v>0</v>
      </c>
      <c r="W338" s="70"/>
      <c r="X338" s="72"/>
      <c r="Y338" s="73"/>
      <c r="Z338" s="74"/>
      <c r="AA338" s="75"/>
      <c r="AB338" s="76" t="str">
        <f aca="false">IF(W338="EE",IF(OR(AND(OR(Z338=1,Z338=0),X338&gt;0,X338&lt;5),AND(OR(Z338=1,Z338=0),X338&gt;4,X338&lt;16),AND(Z338=2,X338&gt;0,X338&lt;5)),"Simples",IF(OR(AND(OR(Z338=1,Z338=0),X338&gt;15),AND(Z338=2,X338&gt;4,X338&lt;16),AND(Z338&gt;2,X338&gt;0,X338&lt;5)),"Médio",IF(OR(AND(Z338=2,X338&gt;15),AND(Z338&gt;2,X338&gt;4,X338&lt;16),AND(Z338&gt;2,X338&gt;15)),"Complexo",""))), IF(OR(W338="CE",W338="SE"),IF(OR(AND(OR(Z338=1,Z338=0),X338&gt;0,X338&lt;6),AND(OR(Z338=1,Z338=0),X338&gt;5,X338&lt;20),AND(Z338&gt;1,Z338&lt;4,X338&gt;0,X338&lt;6)),"Simples",IF(OR(AND(OR(Z338=1,Z338=0),X338&gt;19),AND(Z338&gt;1,Z338&lt;4,X338&gt;5,X338&lt;20),AND(Z338&gt;3,X338&gt;0,X338&lt;6)),"Médio",IF(OR(AND(Z338&gt;1,Z338&lt;4,X338&gt;19),AND(Z338&gt;3,X338&gt;5,X338&lt;20),AND(Z338&gt;3,X338&gt;19)),"Complexo",""))),""))</f>
        <v/>
      </c>
      <c r="AC338" s="71" t="str">
        <f aca="false">IF(W338="ALI",IF(OR(AND(OR(Z338=1,Z338=0),X338&gt;0,X338&lt;20),AND(OR(Z338=1,Z338=0),X338&gt;19,X338&lt;51),AND(Z338&gt;1,Z338&lt;6,X338&gt;0,X338&lt;20)),"Simples",IF(OR(AND(OR(Z338=1,Z338=0),X338&gt;50),AND(Z338&gt;1,Z338&lt;6,X338&gt;19,X338&lt;51),AND(Z338&gt;5,X338&gt;0,X338&lt;20)),"Médio",IF(OR(AND(Z338&gt;1,Z338&lt;6,X338&gt;50),AND(Z338&gt;5,X338&gt;19,X338&lt;51),AND(Z338&gt;5,X338&gt;50)),"Complexo",""))), IF(W338="AIE",IF(OR(AND(OR(Z338=1, Z338=0),X338&gt;0,X338&lt;20),AND(OR(Z338=1, Z338=0),X338&gt;19,X338&lt;51),AND(Z338&gt;1,Z338&lt;6,X338&gt;0,X338&lt;20)),"Simples",IF(OR(AND(OR(Z338=1, Z338=0),X338&gt;50),AND(Z338&gt;1,Z338&lt;6,X338&gt;19,X338&lt;51),AND(Z338&gt;5,X338&gt;0,X338&lt;20)),"Médio",IF(OR(AND(Z338&gt;1,Z338&lt;6,X338&gt;50),AND(Z338&gt;5,X338&gt;19,X338&lt;51),AND(Z338&gt;5,X338&gt;50)),"Complexo",""))),""))</f>
        <v/>
      </c>
      <c r="AD338" s="77" t="str">
        <f aca="false">IF(AB338="",AC338,IF(AC338="",AB338,""))</f>
        <v/>
      </c>
      <c r="AE338" s="78" t="n">
        <f aca="false">IF(AND(OR(W338="EE",W338="CE"),AD338="Simples"),3, IF(AND(OR(W338="EE",W338="CE"),AD338="Médio"),4, IF(AND(OR(W338="EE",W338="CE"),AD338="Complexo"),6, IF(AND(W338="SE",AD338="Simples"),4, IF(AND(W338="SE",AD338="Médio"),5, IF(AND(W338="SE",AD338="Complexo"),7,0))))))</f>
        <v>0</v>
      </c>
      <c r="AF338" s="78" t="n">
        <f aca="false">IF(AND(W338="ALI",AC338="Simples"),7, IF(AND(W338="ALI",AC338="Médio"),10, IF(AND(W338="ALI",AC338="Complexo"),15, IF(AND(W338="AIE",AC338="Simples"),5, IF(AND(W338="AIE",AC338="Médio"),7, IF(AND(W338="AIE",AC338="Complexo"),10,0))))))</f>
        <v>0</v>
      </c>
      <c r="AG338" s="81" t="n">
        <f aca="false">IF(T338="OK",Q338,( IF(U338&lt;&gt;"Manutenção em interface",IF(U338&lt;&gt;"Desenv., Manutenção e Publicação de Páginas Estáticas",(AE338+AF338)*V338,V338),V338)))</f>
        <v>0</v>
      </c>
      <c r="AH338" s="70"/>
      <c r="AJ338" s="70"/>
      <c r="AL338" s="70"/>
      <c r="AM338" s="70" t="str">
        <f aca="false">IF(AG338=0,"",IF(AG338=Q338,"OK","Divergente"))</f>
        <v/>
      </c>
    </row>
    <row r="339" s="79" customFormat="true" ht="14" hidden="false" customHeight="false" outlineLevel="0" collapsed="false">
      <c r="A339" s="67"/>
      <c r="B339" s="68"/>
      <c r="C339" s="69" t="n">
        <f aca="false">IF(B339&lt;&gt;"",VLOOKUP(B339,'Tipo Projeto'!$A$3:$B$35,2,0),0)</f>
        <v>0</v>
      </c>
      <c r="D339" s="70"/>
      <c r="E339" s="70"/>
      <c r="F339" s="71"/>
      <c r="G339" s="70"/>
      <c r="H339" s="72"/>
      <c r="I339" s="73"/>
      <c r="J339" s="74"/>
      <c r="K339" s="75"/>
      <c r="L339" s="76" t="str">
        <f aca="false">IF(G339="EE",IF(OR(AND(OR(J339=1,J339=0),H339&gt;0,H339&lt;5),AND(OR(J339=1,J339=0),H339&gt;4,H339&lt;16),AND(J339=2,H339&gt;0,H339&lt;5)),"Simples",IF(OR(AND(OR(J339=1,J339=0),H339&gt;15),AND(J339=2,H339&gt;4,H339&lt;16),AND(J339&gt;2,H339&gt;0,H339&lt;5)),"Médio",IF(OR(AND(J339=2,H339&gt;15),AND(J339&gt;2,H339&gt;4,H339&lt;16),AND(J339&gt;2,H339&gt;15)),"Complexo",""))), IF(OR(G339="CE",G339="SE"),IF(OR(AND(OR(J339=1,J339=0),H339&gt;0,H339&lt;6),AND(OR(J339=1,J339=0),H339&gt;5,H339&lt;20),AND(J339&gt;1,J339&lt;4,H339&gt;0,H339&lt;6)),"Simples",IF(OR(AND(OR(J339=1,J339=0),H339&gt;19),AND(J339&gt;1,J339&lt;4,H339&gt;5,H339&lt;20),AND(J339&gt;3,H339&gt;0,H339&lt;6)),"Médio",IF(OR(AND(J339&gt;1,J339&lt;4,H339&gt;19),AND(J339&gt;3,H339&gt;5,H339&lt;20),AND(J339&gt;3,H339&gt;19)),"Complexo",""))),""))</f>
        <v/>
      </c>
      <c r="M339" s="71" t="str">
        <f aca="false">IF(G339="ALI",IF(OR(AND(OR(J339=1,J339=0),H339&gt;0,H339&lt;20),AND(OR(J339=1,J339=0),H339&gt;19,H339&lt;51),AND(J339&gt;1,J339&lt;6,H339&gt;0,H339&lt;20)),"Simples",IF(OR(AND(OR(J339=1,J339=0),H339&gt;50),AND(J339&gt;1,J339&lt;6,H339&gt;19,H339&lt;51),AND(J339&gt;5,H339&gt;0,H339&lt;20)),"Médio",IF(OR(AND(J339&gt;1,J339&lt;6,H339&gt;50),AND(J339&gt;5,H339&gt;19,H339&lt;51),AND(J339&gt;5,H339&gt;50)),"Complexo",""))), IF(G339="AIE",IF(OR(AND(OR(J339=1, J339=0),H339&gt;0,H339&lt;20),AND(OR(J339=1, J339=0),H339&gt;19,H339&lt;51),AND(J339&gt;1,J339&lt;6,H339&gt;0,H339&lt;20)),"Simples",IF(OR(AND(OR(J339=1, J339=0),H339&gt;50),AND(J339&gt;1,J339&lt;6,H339&gt;19,H339&lt;51),AND(J339&gt;5,H339&gt;0,H339&lt;20)),"Médio",IF(OR(AND(J339&gt;1,J339&lt;6,H339&gt;50),AND(J339&gt;5,H339&gt;19,H339&lt;51),AND(J339&gt;5,H339&gt;50)),"Complexo",""))),""))</f>
        <v/>
      </c>
      <c r="N339" s="77" t="str">
        <f aca="false">IF(L339="",M339,IF(M339="",L339,""))</f>
        <v/>
      </c>
      <c r="O339" s="78" t="n">
        <f aca="false">IF(AND(OR(G339="EE",G339="CE"),N339="Simples"),3, IF(AND(OR(G339="EE",G339="CE"),N339="Médio"),4, IF(AND(OR(G339="EE",G339="CE"),N339="Complexo"),6, IF(AND(G339="SE",N339="Simples"),4, IF(AND(G339="SE",N339="Médio"),5, IF(AND(G339="SE",N339="Complexo"),7,0))))))</f>
        <v>0</v>
      </c>
      <c r="P339" s="78" t="n">
        <f aca="false">IF(AND(G339="ALI",M339="Simples"),7, IF(AND(G339="ALI",M339="Médio"),10, IF(AND(G339="ALI",M339="Complexo"),15, IF(AND(G339="AIE",M339="Simples"),5, IF(AND(G339="AIE",M339="Médio"),7, IF(AND(G339="AIE",M339="Complexo"),10,0))))))</f>
        <v>0</v>
      </c>
      <c r="Q339" s="77" t="n">
        <f aca="false">IF(B339&lt;&gt;"Manutenção em interface",IF(B339&lt;&gt;"Desenv., Manutenção e Publicação de Páginas Estáticas",(O339+P339)*C339,C339),C339)</f>
        <v>0</v>
      </c>
      <c r="R339" s="70"/>
      <c r="T339" s="80"/>
      <c r="U339" s="68"/>
      <c r="V339" s="69" t="n">
        <f aca="false">IF(U339&lt;&gt;"",VLOOKUP(U339,'Tipo Projeto'!$A$3:$B$35,2,0),0)</f>
        <v>0</v>
      </c>
      <c r="W339" s="70"/>
      <c r="X339" s="72"/>
      <c r="Y339" s="73"/>
      <c r="Z339" s="74"/>
      <c r="AA339" s="75"/>
      <c r="AB339" s="76" t="str">
        <f aca="false">IF(W339="EE",IF(OR(AND(OR(Z339=1,Z339=0),X339&gt;0,X339&lt;5),AND(OR(Z339=1,Z339=0),X339&gt;4,X339&lt;16),AND(Z339=2,X339&gt;0,X339&lt;5)),"Simples",IF(OR(AND(OR(Z339=1,Z339=0),X339&gt;15),AND(Z339=2,X339&gt;4,X339&lt;16),AND(Z339&gt;2,X339&gt;0,X339&lt;5)),"Médio",IF(OR(AND(Z339=2,X339&gt;15),AND(Z339&gt;2,X339&gt;4,X339&lt;16),AND(Z339&gt;2,X339&gt;15)),"Complexo",""))), IF(OR(W339="CE",W339="SE"),IF(OR(AND(OR(Z339=1,Z339=0),X339&gt;0,X339&lt;6),AND(OR(Z339=1,Z339=0),X339&gt;5,X339&lt;20),AND(Z339&gt;1,Z339&lt;4,X339&gt;0,X339&lt;6)),"Simples",IF(OR(AND(OR(Z339=1,Z339=0),X339&gt;19),AND(Z339&gt;1,Z339&lt;4,X339&gt;5,X339&lt;20),AND(Z339&gt;3,X339&gt;0,X339&lt;6)),"Médio",IF(OR(AND(Z339&gt;1,Z339&lt;4,X339&gt;19),AND(Z339&gt;3,X339&gt;5,X339&lt;20),AND(Z339&gt;3,X339&gt;19)),"Complexo",""))),""))</f>
        <v/>
      </c>
      <c r="AC339" s="71" t="str">
        <f aca="false">IF(W339="ALI",IF(OR(AND(OR(Z339=1,Z339=0),X339&gt;0,X339&lt;20),AND(OR(Z339=1,Z339=0),X339&gt;19,X339&lt;51),AND(Z339&gt;1,Z339&lt;6,X339&gt;0,X339&lt;20)),"Simples",IF(OR(AND(OR(Z339=1,Z339=0),X339&gt;50),AND(Z339&gt;1,Z339&lt;6,X339&gt;19,X339&lt;51),AND(Z339&gt;5,X339&gt;0,X339&lt;20)),"Médio",IF(OR(AND(Z339&gt;1,Z339&lt;6,X339&gt;50),AND(Z339&gt;5,X339&gt;19,X339&lt;51),AND(Z339&gt;5,X339&gt;50)),"Complexo",""))), IF(W339="AIE",IF(OR(AND(OR(Z339=1, Z339=0),X339&gt;0,X339&lt;20),AND(OR(Z339=1, Z339=0),X339&gt;19,X339&lt;51),AND(Z339&gt;1,Z339&lt;6,X339&gt;0,X339&lt;20)),"Simples",IF(OR(AND(OR(Z339=1, Z339=0),X339&gt;50),AND(Z339&gt;1,Z339&lt;6,X339&gt;19,X339&lt;51),AND(Z339&gt;5,X339&gt;0,X339&lt;20)),"Médio",IF(OR(AND(Z339&gt;1,Z339&lt;6,X339&gt;50),AND(Z339&gt;5,X339&gt;19,X339&lt;51),AND(Z339&gt;5,X339&gt;50)),"Complexo",""))),""))</f>
        <v/>
      </c>
      <c r="AD339" s="77" t="str">
        <f aca="false">IF(AB339="",AC339,IF(AC339="",AB339,""))</f>
        <v/>
      </c>
      <c r="AE339" s="78" t="n">
        <f aca="false">IF(AND(OR(W339="EE",W339="CE"),AD339="Simples"),3, IF(AND(OR(W339="EE",W339="CE"),AD339="Médio"),4, IF(AND(OR(W339="EE",W339="CE"),AD339="Complexo"),6, IF(AND(W339="SE",AD339="Simples"),4, IF(AND(W339="SE",AD339="Médio"),5, IF(AND(W339="SE",AD339="Complexo"),7,0))))))</f>
        <v>0</v>
      </c>
      <c r="AF339" s="78" t="n">
        <f aca="false">IF(AND(W339="ALI",AC339="Simples"),7, IF(AND(W339="ALI",AC339="Médio"),10, IF(AND(W339="ALI",AC339="Complexo"),15, IF(AND(W339="AIE",AC339="Simples"),5, IF(AND(W339="AIE",AC339="Médio"),7, IF(AND(W339="AIE",AC339="Complexo"),10,0))))))</f>
        <v>0</v>
      </c>
      <c r="AG339" s="81" t="n">
        <f aca="false">IF(T339="OK",Q339,( IF(U339&lt;&gt;"Manutenção em interface",IF(U339&lt;&gt;"Desenv., Manutenção e Publicação de Páginas Estáticas",(AE339+AF339)*V339,V339),V339)))</f>
        <v>0</v>
      </c>
      <c r="AH339" s="70"/>
      <c r="AJ339" s="70"/>
      <c r="AL339" s="70"/>
      <c r="AM339" s="70" t="str">
        <f aca="false">IF(AG339=0,"",IF(AG339=Q339,"OK","Divergente"))</f>
        <v/>
      </c>
    </row>
    <row r="340" s="79" customFormat="true" ht="14" hidden="false" customHeight="false" outlineLevel="0" collapsed="false">
      <c r="A340" s="67"/>
      <c r="B340" s="68"/>
      <c r="C340" s="69" t="n">
        <f aca="false">IF(B340&lt;&gt;"",VLOOKUP(B340,'Tipo Projeto'!$A$3:$B$35,2,0),0)</f>
        <v>0</v>
      </c>
      <c r="D340" s="70"/>
      <c r="E340" s="70"/>
      <c r="F340" s="71"/>
      <c r="G340" s="70"/>
      <c r="H340" s="72"/>
      <c r="I340" s="73"/>
      <c r="J340" s="74"/>
      <c r="K340" s="75"/>
      <c r="L340" s="76" t="str">
        <f aca="false">IF(G340="EE",IF(OR(AND(OR(J340=1,J340=0),H340&gt;0,H340&lt;5),AND(OR(J340=1,J340=0),H340&gt;4,H340&lt;16),AND(J340=2,H340&gt;0,H340&lt;5)),"Simples",IF(OR(AND(OR(J340=1,J340=0),H340&gt;15),AND(J340=2,H340&gt;4,H340&lt;16),AND(J340&gt;2,H340&gt;0,H340&lt;5)),"Médio",IF(OR(AND(J340=2,H340&gt;15),AND(J340&gt;2,H340&gt;4,H340&lt;16),AND(J340&gt;2,H340&gt;15)),"Complexo",""))), IF(OR(G340="CE",G340="SE"),IF(OR(AND(OR(J340=1,J340=0),H340&gt;0,H340&lt;6),AND(OR(J340=1,J340=0),H340&gt;5,H340&lt;20),AND(J340&gt;1,J340&lt;4,H340&gt;0,H340&lt;6)),"Simples",IF(OR(AND(OR(J340=1,J340=0),H340&gt;19),AND(J340&gt;1,J340&lt;4,H340&gt;5,H340&lt;20),AND(J340&gt;3,H340&gt;0,H340&lt;6)),"Médio",IF(OR(AND(J340&gt;1,J340&lt;4,H340&gt;19),AND(J340&gt;3,H340&gt;5,H340&lt;20),AND(J340&gt;3,H340&gt;19)),"Complexo",""))),""))</f>
        <v/>
      </c>
      <c r="M340" s="71" t="str">
        <f aca="false">IF(G340="ALI",IF(OR(AND(OR(J340=1,J340=0),H340&gt;0,H340&lt;20),AND(OR(J340=1,J340=0),H340&gt;19,H340&lt;51),AND(J340&gt;1,J340&lt;6,H340&gt;0,H340&lt;20)),"Simples",IF(OR(AND(OR(J340=1,J340=0),H340&gt;50),AND(J340&gt;1,J340&lt;6,H340&gt;19,H340&lt;51),AND(J340&gt;5,H340&gt;0,H340&lt;20)),"Médio",IF(OR(AND(J340&gt;1,J340&lt;6,H340&gt;50),AND(J340&gt;5,H340&gt;19,H340&lt;51),AND(J340&gt;5,H340&gt;50)),"Complexo",""))), IF(G340="AIE",IF(OR(AND(OR(J340=1, J340=0),H340&gt;0,H340&lt;20),AND(OR(J340=1, J340=0),H340&gt;19,H340&lt;51),AND(J340&gt;1,J340&lt;6,H340&gt;0,H340&lt;20)),"Simples",IF(OR(AND(OR(J340=1, J340=0),H340&gt;50),AND(J340&gt;1,J340&lt;6,H340&gt;19,H340&lt;51),AND(J340&gt;5,H340&gt;0,H340&lt;20)),"Médio",IF(OR(AND(J340&gt;1,J340&lt;6,H340&gt;50),AND(J340&gt;5,H340&gt;19,H340&lt;51),AND(J340&gt;5,H340&gt;50)),"Complexo",""))),""))</f>
        <v/>
      </c>
      <c r="N340" s="77" t="str">
        <f aca="false">IF(L340="",M340,IF(M340="",L340,""))</f>
        <v/>
      </c>
      <c r="O340" s="78" t="n">
        <f aca="false">IF(AND(OR(G340="EE",G340="CE"),N340="Simples"),3, IF(AND(OR(G340="EE",G340="CE"),N340="Médio"),4, IF(AND(OR(G340="EE",G340="CE"),N340="Complexo"),6, IF(AND(G340="SE",N340="Simples"),4, IF(AND(G340="SE",N340="Médio"),5, IF(AND(G340="SE",N340="Complexo"),7,0))))))</f>
        <v>0</v>
      </c>
      <c r="P340" s="78" t="n">
        <f aca="false">IF(AND(G340="ALI",M340="Simples"),7, IF(AND(G340="ALI",M340="Médio"),10, IF(AND(G340="ALI",M340="Complexo"),15, IF(AND(G340="AIE",M340="Simples"),5, IF(AND(G340="AIE",M340="Médio"),7, IF(AND(G340="AIE",M340="Complexo"),10,0))))))</f>
        <v>0</v>
      </c>
      <c r="Q340" s="77" t="n">
        <f aca="false">IF(B340&lt;&gt;"Manutenção em interface",IF(B340&lt;&gt;"Desenv., Manutenção e Publicação de Páginas Estáticas",(O340+P340)*C340,C340),C340)</f>
        <v>0</v>
      </c>
      <c r="R340" s="70"/>
      <c r="T340" s="80"/>
      <c r="U340" s="68"/>
      <c r="V340" s="69" t="n">
        <f aca="false">IF(U340&lt;&gt;"",VLOOKUP(U340,'Tipo Projeto'!$A$3:$B$35,2,0),0)</f>
        <v>0</v>
      </c>
      <c r="W340" s="70"/>
      <c r="X340" s="72"/>
      <c r="Y340" s="73"/>
      <c r="Z340" s="74"/>
      <c r="AA340" s="75"/>
      <c r="AB340" s="76" t="str">
        <f aca="false">IF(W340="EE",IF(OR(AND(OR(Z340=1,Z340=0),X340&gt;0,X340&lt;5),AND(OR(Z340=1,Z340=0),X340&gt;4,X340&lt;16),AND(Z340=2,X340&gt;0,X340&lt;5)),"Simples",IF(OR(AND(OR(Z340=1,Z340=0),X340&gt;15),AND(Z340=2,X340&gt;4,X340&lt;16),AND(Z340&gt;2,X340&gt;0,X340&lt;5)),"Médio",IF(OR(AND(Z340=2,X340&gt;15),AND(Z340&gt;2,X340&gt;4,X340&lt;16),AND(Z340&gt;2,X340&gt;15)),"Complexo",""))), IF(OR(W340="CE",W340="SE"),IF(OR(AND(OR(Z340=1,Z340=0),X340&gt;0,X340&lt;6),AND(OR(Z340=1,Z340=0),X340&gt;5,X340&lt;20),AND(Z340&gt;1,Z340&lt;4,X340&gt;0,X340&lt;6)),"Simples",IF(OR(AND(OR(Z340=1,Z340=0),X340&gt;19),AND(Z340&gt;1,Z340&lt;4,X340&gt;5,X340&lt;20),AND(Z340&gt;3,X340&gt;0,X340&lt;6)),"Médio",IF(OR(AND(Z340&gt;1,Z340&lt;4,X340&gt;19),AND(Z340&gt;3,X340&gt;5,X340&lt;20),AND(Z340&gt;3,X340&gt;19)),"Complexo",""))),""))</f>
        <v/>
      </c>
      <c r="AC340" s="71" t="str">
        <f aca="false">IF(W340="ALI",IF(OR(AND(OR(Z340=1,Z340=0),X340&gt;0,X340&lt;20),AND(OR(Z340=1,Z340=0),X340&gt;19,X340&lt;51),AND(Z340&gt;1,Z340&lt;6,X340&gt;0,X340&lt;20)),"Simples",IF(OR(AND(OR(Z340=1,Z340=0),X340&gt;50),AND(Z340&gt;1,Z340&lt;6,X340&gt;19,X340&lt;51),AND(Z340&gt;5,X340&gt;0,X340&lt;20)),"Médio",IF(OR(AND(Z340&gt;1,Z340&lt;6,X340&gt;50),AND(Z340&gt;5,X340&gt;19,X340&lt;51),AND(Z340&gt;5,X340&gt;50)),"Complexo",""))), IF(W340="AIE",IF(OR(AND(OR(Z340=1, Z340=0),X340&gt;0,X340&lt;20),AND(OR(Z340=1, Z340=0),X340&gt;19,X340&lt;51),AND(Z340&gt;1,Z340&lt;6,X340&gt;0,X340&lt;20)),"Simples",IF(OR(AND(OR(Z340=1, Z340=0),X340&gt;50),AND(Z340&gt;1,Z340&lt;6,X340&gt;19,X340&lt;51),AND(Z340&gt;5,X340&gt;0,X340&lt;20)),"Médio",IF(OR(AND(Z340&gt;1,Z340&lt;6,X340&gt;50),AND(Z340&gt;5,X340&gt;19,X340&lt;51),AND(Z340&gt;5,X340&gt;50)),"Complexo",""))),""))</f>
        <v/>
      </c>
      <c r="AD340" s="77" t="str">
        <f aca="false">IF(AB340="",AC340,IF(AC340="",AB340,""))</f>
        <v/>
      </c>
      <c r="AE340" s="78" t="n">
        <f aca="false">IF(AND(OR(W340="EE",W340="CE"),AD340="Simples"),3, IF(AND(OR(W340="EE",W340="CE"),AD340="Médio"),4, IF(AND(OR(W340="EE",W340="CE"),AD340="Complexo"),6, IF(AND(W340="SE",AD340="Simples"),4, IF(AND(W340="SE",AD340="Médio"),5, IF(AND(W340="SE",AD340="Complexo"),7,0))))))</f>
        <v>0</v>
      </c>
      <c r="AF340" s="78" t="n">
        <f aca="false">IF(AND(W340="ALI",AC340="Simples"),7, IF(AND(W340="ALI",AC340="Médio"),10, IF(AND(W340="ALI",AC340="Complexo"),15, IF(AND(W340="AIE",AC340="Simples"),5, IF(AND(W340="AIE",AC340="Médio"),7, IF(AND(W340="AIE",AC340="Complexo"),10,0))))))</f>
        <v>0</v>
      </c>
      <c r="AG340" s="81" t="n">
        <f aca="false">IF(T340="OK",Q340,( IF(U340&lt;&gt;"Manutenção em interface",IF(U340&lt;&gt;"Desenv., Manutenção e Publicação de Páginas Estáticas",(AE340+AF340)*V340,V340),V340)))</f>
        <v>0</v>
      </c>
      <c r="AH340" s="70"/>
      <c r="AJ340" s="70"/>
      <c r="AL340" s="70"/>
      <c r="AM340" s="70" t="str">
        <f aca="false">IF(AG340=0,"",IF(AG340=Q340,"OK","Divergente"))</f>
        <v/>
      </c>
    </row>
    <row r="341" s="79" customFormat="true" ht="14" hidden="false" customHeight="false" outlineLevel="0" collapsed="false">
      <c r="A341" s="67"/>
      <c r="B341" s="68"/>
      <c r="C341" s="69" t="n">
        <f aca="false">IF(B341&lt;&gt;"",VLOOKUP(B341,'Tipo Projeto'!$A$3:$B$35,2,0),0)</f>
        <v>0</v>
      </c>
      <c r="D341" s="70"/>
      <c r="E341" s="70"/>
      <c r="F341" s="71"/>
      <c r="G341" s="70"/>
      <c r="H341" s="72"/>
      <c r="I341" s="73"/>
      <c r="J341" s="74"/>
      <c r="K341" s="75"/>
      <c r="L341" s="76" t="str">
        <f aca="false">IF(G341="EE",IF(OR(AND(OR(J341=1,J341=0),H341&gt;0,H341&lt;5),AND(OR(J341=1,J341=0),H341&gt;4,H341&lt;16),AND(J341=2,H341&gt;0,H341&lt;5)),"Simples",IF(OR(AND(OR(J341=1,J341=0),H341&gt;15),AND(J341=2,H341&gt;4,H341&lt;16),AND(J341&gt;2,H341&gt;0,H341&lt;5)),"Médio",IF(OR(AND(J341=2,H341&gt;15),AND(J341&gt;2,H341&gt;4,H341&lt;16),AND(J341&gt;2,H341&gt;15)),"Complexo",""))), IF(OR(G341="CE",G341="SE"),IF(OR(AND(OR(J341=1,J341=0),H341&gt;0,H341&lt;6),AND(OR(J341=1,J341=0),H341&gt;5,H341&lt;20),AND(J341&gt;1,J341&lt;4,H341&gt;0,H341&lt;6)),"Simples",IF(OR(AND(OR(J341=1,J341=0),H341&gt;19),AND(J341&gt;1,J341&lt;4,H341&gt;5,H341&lt;20),AND(J341&gt;3,H341&gt;0,H341&lt;6)),"Médio",IF(OR(AND(J341&gt;1,J341&lt;4,H341&gt;19),AND(J341&gt;3,H341&gt;5,H341&lt;20),AND(J341&gt;3,H341&gt;19)),"Complexo",""))),""))</f>
        <v/>
      </c>
      <c r="M341" s="71" t="str">
        <f aca="false">IF(G341="ALI",IF(OR(AND(OR(J341=1,J341=0),H341&gt;0,H341&lt;20),AND(OR(J341=1,J341=0),H341&gt;19,H341&lt;51),AND(J341&gt;1,J341&lt;6,H341&gt;0,H341&lt;20)),"Simples",IF(OR(AND(OR(J341=1,J341=0),H341&gt;50),AND(J341&gt;1,J341&lt;6,H341&gt;19,H341&lt;51),AND(J341&gt;5,H341&gt;0,H341&lt;20)),"Médio",IF(OR(AND(J341&gt;1,J341&lt;6,H341&gt;50),AND(J341&gt;5,H341&gt;19,H341&lt;51),AND(J341&gt;5,H341&gt;50)),"Complexo",""))), IF(G341="AIE",IF(OR(AND(OR(J341=1, J341=0),H341&gt;0,H341&lt;20),AND(OR(J341=1, J341=0),H341&gt;19,H341&lt;51),AND(J341&gt;1,J341&lt;6,H341&gt;0,H341&lt;20)),"Simples",IF(OR(AND(OR(J341=1, J341=0),H341&gt;50),AND(J341&gt;1,J341&lt;6,H341&gt;19,H341&lt;51),AND(J341&gt;5,H341&gt;0,H341&lt;20)),"Médio",IF(OR(AND(J341&gt;1,J341&lt;6,H341&gt;50),AND(J341&gt;5,H341&gt;19,H341&lt;51),AND(J341&gt;5,H341&gt;50)),"Complexo",""))),""))</f>
        <v/>
      </c>
      <c r="N341" s="77" t="str">
        <f aca="false">IF(L341="",M341,IF(M341="",L341,""))</f>
        <v/>
      </c>
      <c r="O341" s="78" t="n">
        <f aca="false">IF(AND(OR(G341="EE",G341="CE"),N341="Simples"),3, IF(AND(OR(G341="EE",G341="CE"),N341="Médio"),4, IF(AND(OR(G341="EE",G341="CE"),N341="Complexo"),6, IF(AND(G341="SE",N341="Simples"),4, IF(AND(G341="SE",N341="Médio"),5, IF(AND(G341="SE",N341="Complexo"),7,0))))))</f>
        <v>0</v>
      </c>
      <c r="P341" s="78" t="n">
        <f aca="false">IF(AND(G341="ALI",M341="Simples"),7, IF(AND(G341="ALI",M341="Médio"),10, IF(AND(G341="ALI",M341="Complexo"),15, IF(AND(G341="AIE",M341="Simples"),5, IF(AND(G341="AIE",M341="Médio"),7, IF(AND(G341="AIE",M341="Complexo"),10,0))))))</f>
        <v>0</v>
      </c>
      <c r="Q341" s="77" t="n">
        <f aca="false">IF(B341&lt;&gt;"Manutenção em interface",IF(B341&lt;&gt;"Desenv., Manutenção e Publicação de Páginas Estáticas",(O341+P341)*C341,C341),C341)</f>
        <v>0</v>
      </c>
      <c r="R341" s="70"/>
      <c r="T341" s="80"/>
      <c r="U341" s="68"/>
      <c r="V341" s="69" t="n">
        <f aca="false">IF(U341&lt;&gt;"",VLOOKUP(U341,'Tipo Projeto'!$A$3:$B$35,2,0),0)</f>
        <v>0</v>
      </c>
      <c r="W341" s="70"/>
      <c r="X341" s="72"/>
      <c r="Y341" s="73"/>
      <c r="Z341" s="74"/>
      <c r="AA341" s="75"/>
      <c r="AB341" s="76" t="str">
        <f aca="false">IF(W341="EE",IF(OR(AND(OR(Z341=1,Z341=0),X341&gt;0,X341&lt;5),AND(OR(Z341=1,Z341=0),X341&gt;4,X341&lt;16),AND(Z341=2,X341&gt;0,X341&lt;5)),"Simples",IF(OR(AND(OR(Z341=1,Z341=0),X341&gt;15),AND(Z341=2,X341&gt;4,X341&lt;16),AND(Z341&gt;2,X341&gt;0,X341&lt;5)),"Médio",IF(OR(AND(Z341=2,X341&gt;15),AND(Z341&gt;2,X341&gt;4,X341&lt;16),AND(Z341&gt;2,X341&gt;15)),"Complexo",""))), IF(OR(W341="CE",W341="SE"),IF(OR(AND(OR(Z341=1,Z341=0),X341&gt;0,X341&lt;6),AND(OR(Z341=1,Z341=0),X341&gt;5,X341&lt;20),AND(Z341&gt;1,Z341&lt;4,X341&gt;0,X341&lt;6)),"Simples",IF(OR(AND(OR(Z341=1,Z341=0),X341&gt;19),AND(Z341&gt;1,Z341&lt;4,X341&gt;5,X341&lt;20),AND(Z341&gt;3,X341&gt;0,X341&lt;6)),"Médio",IF(OR(AND(Z341&gt;1,Z341&lt;4,X341&gt;19),AND(Z341&gt;3,X341&gt;5,X341&lt;20),AND(Z341&gt;3,X341&gt;19)),"Complexo",""))),""))</f>
        <v/>
      </c>
      <c r="AC341" s="71" t="str">
        <f aca="false">IF(W341="ALI",IF(OR(AND(OR(Z341=1,Z341=0),X341&gt;0,X341&lt;20),AND(OR(Z341=1,Z341=0),X341&gt;19,X341&lt;51),AND(Z341&gt;1,Z341&lt;6,X341&gt;0,X341&lt;20)),"Simples",IF(OR(AND(OR(Z341=1,Z341=0),X341&gt;50),AND(Z341&gt;1,Z341&lt;6,X341&gt;19,X341&lt;51),AND(Z341&gt;5,X341&gt;0,X341&lt;20)),"Médio",IF(OR(AND(Z341&gt;1,Z341&lt;6,X341&gt;50),AND(Z341&gt;5,X341&gt;19,X341&lt;51),AND(Z341&gt;5,X341&gt;50)),"Complexo",""))), IF(W341="AIE",IF(OR(AND(OR(Z341=1, Z341=0),X341&gt;0,X341&lt;20),AND(OR(Z341=1, Z341=0),X341&gt;19,X341&lt;51),AND(Z341&gt;1,Z341&lt;6,X341&gt;0,X341&lt;20)),"Simples",IF(OR(AND(OR(Z341=1, Z341=0),X341&gt;50),AND(Z341&gt;1,Z341&lt;6,X341&gt;19,X341&lt;51),AND(Z341&gt;5,X341&gt;0,X341&lt;20)),"Médio",IF(OR(AND(Z341&gt;1,Z341&lt;6,X341&gt;50),AND(Z341&gt;5,X341&gt;19,X341&lt;51),AND(Z341&gt;5,X341&gt;50)),"Complexo",""))),""))</f>
        <v/>
      </c>
      <c r="AD341" s="77" t="str">
        <f aca="false">IF(AB341="",AC341,IF(AC341="",AB341,""))</f>
        <v/>
      </c>
      <c r="AE341" s="78" t="n">
        <f aca="false">IF(AND(OR(W341="EE",W341="CE"),AD341="Simples"),3, IF(AND(OR(W341="EE",W341="CE"),AD341="Médio"),4, IF(AND(OR(W341="EE",W341="CE"),AD341="Complexo"),6, IF(AND(W341="SE",AD341="Simples"),4, IF(AND(W341="SE",AD341="Médio"),5, IF(AND(W341="SE",AD341="Complexo"),7,0))))))</f>
        <v>0</v>
      </c>
      <c r="AF341" s="78" t="n">
        <f aca="false">IF(AND(W341="ALI",AC341="Simples"),7, IF(AND(W341="ALI",AC341="Médio"),10, IF(AND(W341="ALI",AC341="Complexo"),15, IF(AND(W341="AIE",AC341="Simples"),5, IF(AND(W341="AIE",AC341="Médio"),7, IF(AND(W341="AIE",AC341="Complexo"),10,0))))))</f>
        <v>0</v>
      </c>
      <c r="AG341" s="81" t="n">
        <f aca="false">IF(T341="OK",Q341,( IF(U341&lt;&gt;"Manutenção em interface",IF(U341&lt;&gt;"Desenv., Manutenção e Publicação de Páginas Estáticas",(AE341+AF341)*V341,V341),V341)))</f>
        <v>0</v>
      </c>
      <c r="AH341" s="70"/>
      <c r="AJ341" s="70"/>
      <c r="AL341" s="70"/>
      <c r="AM341" s="70" t="str">
        <f aca="false">IF(AG341=0,"",IF(AG341=Q341,"OK","Divergente"))</f>
        <v/>
      </c>
    </row>
    <row r="342" s="79" customFormat="true" ht="14" hidden="false" customHeight="false" outlineLevel="0" collapsed="false">
      <c r="A342" s="67"/>
      <c r="B342" s="68"/>
      <c r="C342" s="69" t="n">
        <f aca="false">IF(B342&lt;&gt;"",VLOOKUP(B342,'Tipo Projeto'!$A$3:$B$35,2,0),0)</f>
        <v>0</v>
      </c>
      <c r="D342" s="70"/>
      <c r="E342" s="70"/>
      <c r="F342" s="71"/>
      <c r="G342" s="70"/>
      <c r="H342" s="72"/>
      <c r="I342" s="73"/>
      <c r="J342" s="74"/>
      <c r="K342" s="75"/>
      <c r="L342" s="76" t="str">
        <f aca="false">IF(G342="EE",IF(OR(AND(OR(J342=1,J342=0),H342&gt;0,H342&lt;5),AND(OR(J342=1,J342=0),H342&gt;4,H342&lt;16),AND(J342=2,H342&gt;0,H342&lt;5)),"Simples",IF(OR(AND(OR(J342=1,J342=0),H342&gt;15),AND(J342=2,H342&gt;4,H342&lt;16),AND(J342&gt;2,H342&gt;0,H342&lt;5)),"Médio",IF(OR(AND(J342=2,H342&gt;15),AND(J342&gt;2,H342&gt;4,H342&lt;16),AND(J342&gt;2,H342&gt;15)),"Complexo",""))), IF(OR(G342="CE",G342="SE"),IF(OR(AND(OR(J342=1,J342=0),H342&gt;0,H342&lt;6),AND(OR(J342=1,J342=0),H342&gt;5,H342&lt;20),AND(J342&gt;1,J342&lt;4,H342&gt;0,H342&lt;6)),"Simples",IF(OR(AND(OR(J342=1,J342=0),H342&gt;19),AND(J342&gt;1,J342&lt;4,H342&gt;5,H342&lt;20),AND(J342&gt;3,H342&gt;0,H342&lt;6)),"Médio",IF(OR(AND(J342&gt;1,J342&lt;4,H342&gt;19),AND(J342&gt;3,H342&gt;5,H342&lt;20),AND(J342&gt;3,H342&gt;19)),"Complexo",""))),""))</f>
        <v/>
      </c>
      <c r="M342" s="71" t="str">
        <f aca="false">IF(G342="ALI",IF(OR(AND(OR(J342=1,J342=0),H342&gt;0,H342&lt;20),AND(OR(J342=1,J342=0),H342&gt;19,H342&lt;51),AND(J342&gt;1,J342&lt;6,H342&gt;0,H342&lt;20)),"Simples",IF(OR(AND(OR(J342=1,J342=0),H342&gt;50),AND(J342&gt;1,J342&lt;6,H342&gt;19,H342&lt;51),AND(J342&gt;5,H342&gt;0,H342&lt;20)),"Médio",IF(OR(AND(J342&gt;1,J342&lt;6,H342&gt;50),AND(J342&gt;5,H342&gt;19,H342&lt;51),AND(J342&gt;5,H342&gt;50)),"Complexo",""))), IF(G342="AIE",IF(OR(AND(OR(J342=1, J342=0),H342&gt;0,H342&lt;20),AND(OR(J342=1, J342=0),H342&gt;19,H342&lt;51),AND(J342&gt;1,J342&lt;6,H342&gt;0,H342&lt;20)),"Simples",IF(OR(AND(OR(J342=1, J342=0),H342&gt;50),AND(J342&gt;1,J342&lt;6,H342&gt;19,H342&lt;51),AND(J342&gt;5,H342&gt;0,H342&lt;20)),"Médio",IF(OR(AND(J342&gt;1,J342&lt;6,H342&gt;50),AND(J342&gt;5,H342&gt;19,H342&lt;51),AND(J342&gt;5,H342&gt;50)),"Complexo",""))),""))</f>
        <v/>
      </c>
      <c r="N342" s="77" t="str">
        <f aca="false">IF(L342="",M342,IF(M342="",L342,""))</f>
        <v/>
      </c>
      <c r="O342" s="78" t="n">
        <f aca="false">IF(AND(OR(G342="EE",G342="CE"),N342="Simples"),3, IF(AND(OR(G342="EE",G342="CE"),N342="Médio"),4, IF(AND(OR(G342="EE",G342="CE"),N342="Complexo"),6, IF(AND(G342="SE",N342="Simples"),4, IF(AND(G342="SE",N342="Médio"),5, IF(AND(G342="SE",N342="Complexo"),7,0))))))</f>
        <v>0</v>
      </c>
      <c r="P342" s="78" t="n">
        <f aca="false">IF(AND(G342="ALI",M342="Simples"),7, IF(AND(G342="ALI",M342="Médio"),10, IF(AND(G342="ALI",M342="Complexo"),15, IF(AND(G342="AIE",M342="Simples"),5, IF(AND(G342="AIE",M342="Médio"),7, IF(AND(G342="AIE",M342="Complexo"),10,0))))))</f>
        <v>0</v>
      </c>
      <c r="Q342" s="77" t="n">
        <f aca="false">IF(B342&lt;&gt;"Manutenção em interface",IF(B342&lt;&gt;"Desenv., Manutenção e Publicação de Páginas Estáticas",(O342+P342)*C342,C342),C342)</f>
        <v>0</v>
      </c>
      <c r="R342" s="70"/>
      <c r="T342" s="80"/>
      <c r="U342" s="68"/>
      <c r="V342" s="69" t="n">
        <f aca="false">IF(U342&lt;&gt;"",VLOOKUP(U342,'Tipo Projeto'!$A$3:$B$35,2,0),0)</f>
        <v>0</v>
      </c>
      <c r="W342" s="70"/>
      <c r="X342" s="72"/>
      <c r="Y342" s="73"/>
      <c r="Z342" s="74"/>
      <c r="AA342" s="75"/>
      <c r="AB342" s="76" t="str">
        <f aca="false">IF(W342="EE",IF(OR(AND(OR(Z342=1,Z342=0),X342&gt;0,X342&lt;5),AND(OR(Z342=1,Z342=0),X342&gt;4,X342&lt;16),AND(Z342=2,X342&gt;0,X342&lt;5)),"Simples",IF(OR(AND(OR(Z342=1,Z342=0),X342&gt;15),AND(Z342=2,X342&gt;4,X342&lt;16),AND(Z342&gt;2,X342&gt;0,X342&lt;5)),"Médio",IF(OR(AND(Z342=2,X342&gt;15),AND(Z342&gt;2,X342&gt;4,X342&lt;16),AND(Z342&gt;2,X342&gt;15)),"Complexo",""))), IF(OR(W342="CE",W342="SE"),IF(OR(AND(OR(Z342=1,Z342=0),X342&gt;0,X342&lt;6),AND(OR(Z342=1,Z342=0),X342&gt;5,X342&lt;20),AND(Z342&gt;1,Z342&lt;4,X342&gt;0,X342&lt;6)),"Simples",IF(OR(AND(OR(Z342=1,Z342=0),X342&gt;19),AND(Z342&gt;1,Z342&lt;4,X342&gt;5,X342&lt;20),AND(Z342&gt;3,X342&gt;0,X342&lt;6)),"Médio",IF(OR(AND(Z342&gt;1,Z342&lt;4,X342&gt;19),AND(Z342&gt;3,X342&gt;5,X342&lt;20),AND(Z342&gt;3,X342&gt;19)),"Complexo",""))),""))</f>
        <v/>
      </c>
      <c r="AC342" s="71" t="str">
        <f aca="false">IF(W342="ALI",IF(OR(AND(OR(Z342=1,Z342=0),X342&gt;0,X342&lt;20),AND(OR(Z342=1,Z342=0),X342&gt;19,X342&lt;51),AND(Z342&gt;1,Z342&lt;6,X342&gt;0,X342&lt;20)),"Simples",IF(OR(AND(OR(Z342=1,Z342=0),X342&gt;50),AND(Z342&gt;1,Z342&lt;6,X342&gt;19,X342&lt;51),AND(Z342&gt;5,X342&gt;0,X342&lt;20)),"Médio",IF(OR(AND(Z342&gt;1,Z342&lt;6,X342&gt;50),AND(Z342&gt;5,X342&gt;19,X342&lt;51),AND(Z342&gt;5,X342&gt;50)),"Complexo",""))), IF(W342="AIE",IF(OR(AND(OR(Z342=1, Z342=0),X342&gt;0,X342&lt;20),AND(OR(Z342=1, Z342=0),X342&gt;19,X342&lt;51),AND(Z342&gt;1,Z342&lt;6,X342&gt;0,X342&lt;20)),"Simples",IF(OR(AND(OR(Z342=1, Z342=0),X342&gt;50),AND(Z342&gt;1,Z342&lt;6,X342&gt;19,X342&lt;51),AND(Z342&gt;5,X342&gt;0,X342&lt;20)),"Médio",IF(OR(AND(Z342&gt;1,Z342&lt;6,X342&gt;50),AND(Z342&gt;5,X342&gt;19,X342&lt;51),AND(Z342&gt;5,X342&gt;50)),"Complexo",""))),""))</f>
        <v/>
      </c>
      <c r="AD342" s="77" t="str">
        <f aca="false">IF(AB342="",AC342,IF(AC342="",AB342,""))</f>
        <v/>
      </c>
      <c r="AE342" s="78" t="n">
        <f aca="false">IF(AND(OR(W342="EE",W342="CE"),AD342="Simples"),3, IF(AND(OR(W342="EE",W342="CE"),AD342="Médio"),4, IF(AND(OR(W342="EE",W342="CE"),AD342="Complexo"),6, IF(AND(W342="SE",AD342="Simples"),4, IF(AND(W342="SE",AD342="Médio"),5, IF(AND(W342="SE",AD342="Complexo"),7,0))))))</f>
        <v>0</v>
      </c>
      <c r="AF342" s="78" t="n">
        <f aca="false">IF(AND(W342="ALI",AC342="Simples"),7, IF(AND(W342="ALI",AC342="Médio"),10, IF(AND(W342="ALI",AC342="Complexo"),15, IF(AND(W342="AIE",AC342="Simples"),5, IF(AND(W342="AIE",AC342="Médio"),7, IF(AND(W342="AIE",AC342="Complexo"),10,0))))))</f>
        <v>0</v>
      </c>
      <c r="AG342" s="81" t="n">
        <f aca="false">IF(T342="OK",Q342,( IF(U342&lt;&gt;"Manutenção em interface",IF(U342&lt;&gt;"Desenv., Manutenção e Publicação de Páginas Estáticas",(AE342+AF342)*V342,V342),V342)))</f>
        <v>0</v>
      </c>
      <c r="AH342" s="70"/>
      <c r="AJ342" s="70"/>
      <c r="AL342" s="70"/>
      <c r="AM342" s="70" t="str">
        <f aca="false">IF(AG342=0,"",IF(AG342=Q342,"OK","Divergente"))</f>
        <v/>
      </c>
    </row>
    <row r="343" s="79" customFormat="true" ht="14" hidden="false" customHeight="false" outlineLevel="0" collapsed="false">
      <c r="A343" s="67"/>
      <c r="B343" s="68"/>
      <c r="C343" s="69" t="n">
        <f aca="false">IF(B343&lt;&gt;"",VLOOKUP(B343,'Tipo Projeto'!$A$3:$B$35,2,0),0)</f>
        <v>0</v>
      </c>
      <c r="D343" s="70"/>
      <c r="E343" s="70"/>
      <c r="F343" s="71"/>
      <c r="G343" s="70"/>
      <c r="H343" s="72"/>
      <c r="I343" s="73"/>
      <c r="J343" s="74"/>
      <c r="K343" s="75"/>
      <c r="L343" s="76" t="str">
        <f aca="false">IF(G343="EE",IF(OR(AND(OR(J343=1,J343=0),H343&gt;0,H343&lt;5),AND(OR(J343=1,J343=0),H343&gt;4,H343&lt;16),AND(J343=2,H343&gt;0,H343&lt;5)),"Simples",IF(OR(AND(OR(J343=1,J343=0),H343&gt;15),AND(J343=2,H343&gt;4,H343&lt;16),AND(J343&gt;2,H343&gt;0,H343&lt;5)),"Médio",IF(OR(AND(J343=2,H343&gt;15),AND(J343&gt;2,H343&gt;4,H343&lt;16),AND(J343&gt;2,H343&gt;15)),"Complexo",""))), IF(OR(G343="CE",G343="SE"),IF(OR(AND(OR(J343=1,J343=0),H343&gt;0,H343&lt;6),AND(OR(J343=1,J343=0),H343&gt;5,H343&lt;20),AND(J343&gt;1,J343&lt;4,H343&gt;0,H343&lt;6)),"Simples",IF(OR(AND(OR(J343=1,J343=0),H343&gt;19),AND(J343&gt;1,J343&lt;4,H343&gt;5,H343&lt;20),AND(J343&gt;3,H343&gt;0,H343&lt;6)),"Médio",IF(OR(AND(J343&gt;1,J343&lt;4,H343&gt;19),AND(J343&gt;3,H343&gt;5,H343&lt;20),AND(J343&gt;3,H343&gt;19)),"Complexo",""))),""))</f>
        <v/>
      </c>
      <c r="M343" s="71" t="str">
        <f aca="false">IF(G343="ALI",IF(OR(AND(OR(J343=1,J343=0),H343&gt;0,H343&lt;20),AND(OR(J343=1,J343=0),H343&gt;19,H343&lt;51),AND(J343&gt;1,J343&lt;6,H343&gt;0,H343&lt;20)),"Simples",IF(OR(AND(OR(J343=1,J343=0),H343&gt;50),AND(J343&gt;1,J343&lt;6,H343&gt;19,H343&lt;51),AND(J343&gt;5,H343&gt;0,H343&lt;20)),"Médio",IF(OR(AND(J343&gt;1,J343&lt;6,H343&gt;50),AND(J343&gt;5,H343&gt;19,H343&lt;51),AND(J343&gt;5,H343&gt;50)),"Complexo",""))), IF(G343="AIE",IF(OR(AND(OR(J343=1, J343=0),H343&gt;0,H343&lt;20),AND(OR(J343=1, J343=0),H343&gt;19,H343&lt;51),AND(J343&gt;1,J343&lt;6,H343&gt;0,H343&lt;20)),"Simples",IF(OR(AND(OR(J343=1, J343=0),H343&gt;50),AND(J343&gt;1,J343&lt;6,H343&gt;19,H343&lt;51),AND(J343&gt;5,H343&gt;0,H343&lt;20)),"Médio",IF(OR(AND(J343&gt;1,J343&lt;6,H343&gt;50),AND(J343&gt;5,H343&gt;19,H343&lt;51),AND(J343&gt;5,H343&gt;50)),"Complexo",""))),""))</f>
        <v/>
      </c>
      <c r="N343" s="77" t="str">
        <f aca="false">IF(L343="",M343,IF(M343="",L343,""))</f>
        <v/>
      </c>
      <c r="O343" s="78" t="n">
        <f aca="false">IF(AND(OR(G343="EE",G343="CE"),N343="Simples"),3, IF(AND(OR(G343="EE",G343="CE"),N343="Médio"),4, IF(AND(OR(G343="EE",G343="CE"),N343="Complexo"),6, IF(AND(G343="SE",N343="Simples"),4, IF(AND(G343="SE",N343="Médio"),5, IF(AND(G343="SE",N343="Complexo"),7,0))))))</f>
        <v>0</v>
      </c>
      <c r="P343" s="78" t="n">
        <f aca="false">IF(AND(G343="ALI",M343="Simples"),7, IF(AND(G343="ALI",M343="Médio"),10, IF(AND(G343="ALI",M343="Complexo"),15, IF(AND(G343="AIE",M343="Simples"),5, IF(AND(G343="AIE",M343="Médio"),7, IF(AND(G343="AIE",M343="Complexo"),10,0))))))</f>
        <v>0</v>
      </c>
      <c r="Q343" s="77" t="n">
        <f aca="false">IF(B343&lt;&gt;"Manutenção em interface",IF(B343&lt;&gt;"Desenv., Manutenção e Publicação de Páginas Estáticas",(O343+P343)*C343,C343),C343)</f>
        <v>0</v>
      </c>
      <c r="R343" s="70"/>
      <c r="T343" s="80"/>
      <c r="U343" s="68"/>
      <c r="V343" s="69" t="n">
        <f aca="false">IF(U343&lt;&gt;"",VLOOKUP(U343,'Tipo Projeto'!$A$3:$B$35,2,0),0)</f>
        <v>0</v>
      </c>
      <c r="W343" s="70"/>
      <c r="X343" s="72"/>
      <c r="Y343" s="73"/>
      <c r="Z343" s="74"/>
      <c r="AA343" s="75"/>
      <c r="AB343" s="76" t="str">
        <f aca="false">IF(W343="EE",IF(OR(AND(OR(Z343=1,Z343=0),X343&gt;0,X343&lt;5),AND(OR(Z343=1,Z343=0),X343&gt;4,X343&lt;16),AND(Z343=2,X343&gt;0,X343&lt;5)),"Simples",IF(OR(AND(OR(Z343=1,Z343=0),X343&gt;15),AND(Z343=2,X343&gt;4,X343&lt;16),AND(Z343&gt;2,X343&gt;0,X343&lt;5)),"Médio",IF(OR(AND(Z343=2,X343&gt;15),AND(Z343&gt;2,X343&gt;4,X343&lt;16),AND(Z343&gt;2,X343&gt;15)),"Complexo",""))), IF(OR(W343="CE",W343="SE"),IF(OR(AND(OR(Z343=1,Z343=0),X343&gt;0,X343&lt;6),AND(OR(Z343=1,Z343=0),X343&gt;5,X343&lt;20),AND(Z343&gt;1,Z343&lt;4,X343&gt;0,X343&lt;6)),"Simples",IF(OR(AND(OR(Z343=1,Z343=0),X343&gt;19),AND(Z343&gt;1,Z343&lt;4,X343&gt;5,X343&lt;20),AND(Z343&gt;3,X343&gt;0,X343&lt;6)),"Médio",IF(OR(AND(Z343&gt;1,Z343&lt;4,X343&gt;19),AND(Z343&gt;3,X343&gt;5,X343&lt;20),AND(Z343&gt;3,X343&gt;19)),"Complexo",""))),""))</f>
        <v/>
      </c>
      <c r="AC343" s="71" t="str">
        <f aca="false">IF(W343="ALI",IF(OR(AND(OR(Z343=1,Z343=0),X343&gt;0,X343&lt;20),AND(OR(Z343=1,Z343=0),X343&gt;19,X343&lt;51),AND(Z343&gt;1,Z343&lt;6,X343&gt;0,X343&lt;20)),"Simples",IF(OR(AND(OR(Z343=1,Z343=0),X343&gt;50),AND(Z343&gt;1,Z343&lt;6,X343&gt;19,X343&lt;51),AND(Z343&gt;5,X343&gt;0,X343&lt;20)),"Médio",IF(OR(AND(Z343&gt;1,Z343&lt;6,X343&gt;50),AND(Z343&gt;5,X343&gt;19,X343&lt;51),AND(Z343&gt;5,X343&gt;50)),"Complexo",""))), IF(W343="AIE",IF(OR(AND(OR(Z343=1, Z343=0),X343&gt;0,X343&lt;20),AND(OR(Z343=1, Z343=0),X343&gt;19,X343&lt;51),AND(Z343&gt;1,Z343&lt;6,X343&gt;0,X343&lt;20)),"Simples",IF(OR(AND(OR(Z343=1, Z343=0),X343&gt;50),AND(Z343&gt;1,Z343&lt;6,X343&gt;19,X343&lt;51),AND(Z343&gt;5,X343&gt;0,X343&lt;20)),"Médio",IF(OR(AND(Z343&gt;1,Z343&lt;6,X343&gt;50),AND(Z343&gt;5,X343&gt;19,X343&lt;51),AND(Z343&gt;5,X343&gt;50)),"Complexo",""))),""))</f>
        <v/>
      </c>
      <c r="AD343" s="77" t="str">
        <f aca="false">IF(AB343="",AC343,IF(AC343="",AB343,""))</f>
        <v/>
      </c>
      <c r="AE343" s="78" t="n">
        <f aca="false">IF(AND(OR(W343="EE",W343="CE"),AD343="Simples"),3, IF(AND(OR(W343="EE",W343="CE"),AD343="Médio"),4, IF(AND(OR(W343="EE",W343="CE"),AD343="Complexo"),6, IF(AND(W343="SE",AD343="Simples"),4, IF(AND(W343="SE",AD343="Médio"),5, IF(AND(W343="SE",AD343="Complexo"),7,0))))))</f>
        <v>0</v>
      </c>
      <c r="AF343" s="78" t="n">
        <f aca="false">IF(AND(W343="ALI",AC343="Simples"),7, IF(AND(W343="ALI",AC343="Médio"),10, IF(AND(W343="ALI",AC343="Complexo"),15, IF(AND(W343="AIE",AC343="Simples"),5, IF(AND(W343="AIE",AC343="Médio"),7, IF(AND(W343="AIE",AC343="Complexo"),10,0))))))</f>
        <v>0</v>
      </c>
      <c r="AG343" s="81" t="n">
        <f aca="false">IF(T343="OK",Q343,( IF(U343&lt;&gt;"Manutenção em interface",IF(U343&lt;&gt;"Desenv., Manutenção e Publicação de Páginas Estáticas",(AE343+AF343)*V343,V343),V343)))</f>
        <v>0</v>
      </c>
      <c r="AH343" s="70"/>
      <c r="AJ343" s="70"/>
      <c r="AL343" s="70"/>
      <c r="AM343" s="70" t="str">
        <f aca="false">IF(AG343=0,"",IF(AG343=Q343,"OK","Divergente"))</f>
        <v/>
      </c>
    </row>
    <row r="344" s="79" customFormat="true" ht="14" hidden="false" customHeight="false" outlineLevel="0" collapsed="false">
      <c r="A344" s="67"/>
      <c r="B344" s="68"/>
      <c r="C344" s="69" t="n">
        <f aca="false">IF(B344&lt;&gt;"",VLOOKUP(B344,'Tipo Projeto'!$A$3:$B$35,2,0),0)</f>
        <v>0</v>
      </c>
      <c r="D344" s="70"/>
      <c r="E344" s="70"/>
      <c r="F344" s="71"/>
      <c r="G344" s="70"/>
      <c r="H344" s="72"/>
      <c r="I344" s="73"/>
      <c r="J344" s="74"/>
      <c r="K344" s="75"/>
      <c r="L344" s="76" t="str">
        <f aca="false">IF(G344="EE",IF(OR(AND(OR(J344=1,J344=0),H344&gt;0,H344&lt;5),AND(OR(J344=1,J344=0),H344&gt;4,H344&lt;16),AND(J344=2,H344&gt;0,H344&lt;5)),"Simples",IF(OR(AND(OR(J344=1,J344=0),H344&gt;15),AND(J344=2,H344&gt;4,H344&lt;16),AND(J344&gt;2,H344&gt;0,H344&lt;5)),"Médio",IF(OR(AND(J344=2,H344&gt;15),AND(J344&gt;2,H344&gt;4,H344&lt;16),AND(J344&gt;2,H344&gt;15)),"Complexo",""))), IF(OR(G344="CE",G344="SE"),IF(OR(AND(OR(J344=1,J344=0),H344&gt;0,H344&lt;6),AND(OR(J344=1,J344=0),H344&gt;5,H344&lt;20),AND(J344&gt;1,J344&lt;4,H344&gt;0,H344&lt;6)),"Simples",IF(OR(AND(OR(J344=1,J344=0),H344&gt;19),AND(J344&gt;1,J344&lt;4,H344&gt;5,H344&lt;20),AND(J344&gt;3,H344&gt;0,H344&lt;6)),"Médio",IF(OR(AND(J344&gt;1,J344&lt;4,H344&gt;19),AND(J344&gt;3,H344&gt;5,H344&lt;20),AND(J344&gt;3,H344&gt;19)),"Complexo",""))),""))</f>
        <v/>
      </c>
      <c r="M344" s="71" t="str">
        <f aca="false">IF(G344="ALI",IF(OR(AND(OR(J344=1,J344=0),H344&gt;0,H344&lt;20),AND(OR(J344=1,J344=0),H344&gt;19,H344&lt;51),AND(J344&gt;1,J344&lt;6,H344&gt;0,H344&lt;20)),"Simples",IF(OR(AND(OR(J344=1,J344=0),H344&gt;50),AND(J344&gt;1,J344&lt;6,H344&gt;19,H344&lt;51),AND(J344&gt;5,H344&gt;0,H344&lt;20)),"Médio",IF(OR(AND(J344&gt;1,J344&lt;6,H344&gt;50),AND(J344&gt;5,H344&gt;19,H344&lt;51),AND(J344&gt;5,H344&gt;50)),"Complexo",""))), IF(G344="AIE",IF(OR(AND(OR(J344=1, J344=0),H344&gt;0,H344&lt;20),AND(OR(J344=1, J344=0),H344&gt;19,H344&lt;51),AND(J344&gt;1,J344&lt;6,H344&gt;0,H344&lt;20)),"Simples",IF(OR(AND(OR(J344=1, J344=0),H344&gt;50),AND(J344&gt;1,J344&lt;6,H344&gt;19,H344&lt;51),AND(J344&gt;5,H344&gt;0,H344&lt;20)),"Médio",IF(OR(AND(J344&gt;1,J344&lt;6,H344&gt;50),AND(J344&gt;5,H344&gt;19,H344&lt;51),AND(J344&gt;5,H344&gt;50)),"Complexo",""))),""))</f>
        <v/>
      </c>
      <c r="N344" s="77" t="str">
        <f aca="false">IF(L344="",M344,IF(M344="",L344,""))</f>
        <v/>
      </c>
      <c r="O344" s="78" t="n">
        <f aca="false">IF(AND(OR(G344="EE",G344="CE"),N344="Simples"),3, IF(AND(OR(G344="EE",G344="CE"),N344="Médio"),4, IF(AND(OR(G344="EE",G344="CE"),N344="Complexo"),6, IF(AND(G344="SE",N344="Simples"),4, IF(AND(G344="SE",N344="Médio"),5, IF(AND(G344="SE",N344="Complexo"),7,0))))))</f>
        <v>0</v>
      </c>
      <c r="P344" s="78" t="n">
        <f aca="false">IF(AND(G344="ALI",M344="Simples"),7, IF(AND(G344="ALI",M344="Médio"),10, IF(AND(G344="ALI",M344="Complexo"),15, IF(AND(G344="AIE",M344="Simples"),5, IF(AND(G344="AIE",M344="Médio"),7, IF(AND(G344="AIE",M344="Complexo"),10,0))))))</f>
        <v>0</v>
      </c>
      <c r="Q344" s="77" t="n">
        <f aca="false">IF(B344&lt;&gt;"Manutenção em interface",IF(B344&lt;&gt;"Desenv., Manutenção e Publicação de Páginas Estáticas",(O344+P344)*C344,C344),C344)</f>
        <v>0</v>
      </c>
      <c r="R344" s="70"/>
      <c r="T344" s="80"/>
      <c r="U344" s="68"/>
      <c r="V344" s="69" t="n">
        <f aca="false">IF(U344&lt;&gt;"",VLOOKUP(U344,'Tipo Projeto'!$A$3:$B$35,2,0),0)</f>
        <v>0</v>
      </c>
      <c r="W344" s="70"/>
      <c r="X344" s="72"/>
      <c r="Y344" s="73"/>
      <c r="Z344" s="74"/>
      <c r="AA344" s="75"/>
      <c r="AB344" s="76" t="str">
        <f aca="false">IF(W344="EE",IF(OR(AND(OR(Z344=1,Z344=0),X344&gt;0,X344&lt;5),AND(OR(Z344=1,Z344=0),X344&gt;4,X344&lt;16),AND(Z344=2,X344&gt;0,X344&lt;5)),"Simples",IF(OR(AND(OR(Z344=1,Z344=0),X344&gt;15),AND(Z344=2,X344&gt;4,X344&lt;16),AND(Z344&gt;2,X344&gt;0,X344&lt;5)),"Médio",IF(OR(AND(Z344=2,X344&gt;15),AND(Z344&gt;2,X344&gt;4,X344&lt;16),AND(Z344&gt;2,X344&gt;15)),"Complexo",""))), IF(OR(W344="CE",W344="SE"),IF(OR(AND(OR(Z344=1,Z344=0),X344&gt;0,X344&lt;6),AND(OR(Z344=1,Z344=0),X344&gt;5,X344&lt;20),AND(Z344&gt;1,Z344&lt;4,X344&gt;0,X344&lt;6)),"Simples",IF(OR(AND(OR(Z344=1,Z344=0),X344&gt;19),AND(Z344&gt;1,Z344&lt;4,X344&gt;5,X344&lt;20),AND(Z344&gt;3,X344&gt;0,X344&lt;6)),"Médio",IF(OR(AND(Z344&gt;1,Z344&lt;4,X344&gt;19),AND(Z344&gt;3,X344&gt;5,X344&lt;20),AND(Z344&gt;3,X344&gt;19)),"Complexo",""))),""))</f>
        <v/>
      </c>
      <c r="AC344" s="71" t="str">
        <f aca="false">IF(W344="ALI",IF(OR(AND(OR(Z344=1,Z344=0),X344&gt;0,X344&lt;20),AND(OR(Z344=1,Z344=0),X344&gt;19,X344&lt;51),AND(Z344&gt;1,Z344&lt;6,X344&gt;0,X344&lt;20)),"Simples",IF(OR(AND(OR(Z344=1,Z344=0),X344&gt;50),AND(Z344&gt;1,Z344&lt;6,X344&gt;19,X344&lt;51),AND(Z344&gt;5,X344&gt;0,X344&lt;20)),"Médio",IF(OR(AND(Z344&gt;1,Z344&lt;6,X344&gt;50),AND(Z344&gt;5,X344&gt;19,X344&lt;51),AND(Z344&gt;5,X344&gt;50)),"Complexo",""))), IF(W344="AIE",IF(OR(AND(OR(Z344=1, Z344=0),X344&gt;0,X344&lt;20),AND(OR(Z344=1, Z344=0),X344&gt;19,X344&lt;51),AND(Z344&gt;1,Z344&lt;6,X344&gt;0,X344&lt;20)),"Simples",IF(OR(AND(OR(Z344=1, Z344=0),X344&gt;50),AND(Z344&gt;1,Z344&lt;6,X344&gt;19,X344&lt;51),AND(Z344&gt;5,X344&gt;0,X344&lt;20)),"Médio",IF(OR(AND(Z344&gt;1,Z344&lt;6,X344&gt;50),AND(Z344&gt;5,X344&gt;19,X344&lt;51),AND(Z344&gt;5,X344&gt;50)),"Complexo",""))),""))</f>
        <v/>
      </c>
      <c r="AD344" s="77" t="str">
        <f aca="false">IF(AB344="",AC344,IF(AC344="",AB344,""))</f>
        <v/>
      </c>
      <c r="AE344" s="78" t="n">
        <f aca="false">IF(AND(OR(W344="EE",W344="CE"),AD344="Simples"),3, IF(AND(OR(W344="EE",W344="CE"),AD344="Médio"),4, IF(AND(OR(W344="EE",W344="CE"),AD344="Complexo"),6, IF(AND(W344="SE",AD344="Simples"),4, IF(AND(W344="SE",AD344="Médio"),5, IF(AND(W344="SE",AD344="Complexo"),7,0))))))</f>
        <v>0</v>
      </c>
      <c r="AF344" s="78" t="n">
        <f aca="false">IF(AND(W344="ALI",AC344="Simples"),7, IF(AND(W344="ALI",AC344="Médio"),10, IF(AND(W344="ALI",AC344="Complexo"),15, IF(AND(W344="AIE",AC344="Simples"),5, IF(AND(W344="AIE",AC344="Médio"),7, IF(AND(W344="AIE",AC344="Complexo"),10,0))))))</f>
        <v>0</v>
      </c>
      <c r="AG344" s="81" t="n">
        <f aca="false">IF(T344="OK",Q344,( IF(U344&lt;&gt;"Manutenção em interface",IF(U344&lt;&gt;"Desenv., Manutenção e Publicação de Páginas Estáticas",(AE344+AF344)*V344,V344),V344)))</f>
        <v>0</v>
      </c>
      <c r="AH344" s="70"/>
      <c r="AJ344" s="70"/>
      <c r="AL344" s="70"/>
      <c r="AM344" s="70" t="str">
        <f aca="false">IF(AG344=0,"",IF(AG344=Q344,"OK","Divergente"))</f>
        <v/>
      </c>
    </row>
    <row r="345" s="79" customFormat="true" ht="14" hidden="false" customHeight="false" outlineLevel="0" collapsed="false">
      <c r="A345" s="67"/>
      <c r="B345" s="68"/>
      <c r="C345" s="69" t="n">
        <f aca="false">IF(B345&lt;&gt;"",VLOOKUP(B345,'Tipo Projeto'!$A$3:$B$35,2,0),0)</f>
        <v>0</v>
      </c>
      <c r="D345" s="70"/>
      <c r="E345" s="70"/>
      <c r="F345" s="71"/>
      <c r="G345" s="70"/>
      <c r="H345" s="72"/>
      <c r="I345" s="73"/>
      <c r="J345" s="74"/>
      <c r="K345" s="75"/>
      <c r="L345" s="76" t="str">
        <f aca="false">IF(G345="EE",IF(OR(AND(OR(J345=1,J345=0),H345&gt;0,H345&lt;5),AND(OR(J345=1,J345=0),H345&gt;4,H345&lt;16),AND(J345=2,H345&gt;0,H345&lt;5)),"Simples",IF(OR(AND(OR(J345=1,J345=0),H345&gt;15),AND(J345=2,H345&gt;4,H345&lt;16),AND(J345&gt;2,H345&gt;0,H345&lt;5)),"Médio",IF(OR(AND(J345=2,H345&gt;15),AND(J345&gt;2,H345&gt;4,H345&lt;16),AND(J345&gt;2,H345&gt;15)),"Complexo",""))), IF(OR(G345="CE",G345="SE"),IF(OR(AND(OR(J345=1,J345=0),H345&gt;0,H345&lt;6),AND(OR(J345=1,J345=0),H345&gt;5,H345&lt;20),AND(J345&gt;1,J345&lt;4,H345&gt;0,H345&lt;6)),"Simples",IF(OR(AND(OR(J345=1,J345=0),H345&gt;19),AND(J345&gt;1,J345&lt;4,H345&gt;5,H345&lt;20),AND(J345&gt;3,H345&gt;0,H345&lt;6)),"Médio",IF(OR(AND(J345&gt;1,J345&lt;4,H345&gt;19),AND(J345&gt;3,H345&gt;5,H345&lt;20),AND(J345&gt;3,H345&gt;19)),"Complexo",""))),""))</f>
        <v/>
      </c>
      <c r="M345" s="71" t="str">
        <f aca="false">IF(G345="ALI",IF(OR(AND(OR(J345=1,J345=0),H345&gt;0,H345&lt;20),AND(OR(J345=1,J345=0),H345&gt;19,H345&lt;51),AND(J345&gt;1,J345&lt;6,H345&gt;0,H345&lt;20)),"Simples",IF(OR(AND(OR(J345=1,J345=0),H345&gt;50),AND(J345&gt;1,J345&lt;6,H345&gt;19,H345&lt;51),AND(J345&gt;5,H345&gt;0,H345&lt;20)),"Médio",IF(OR(AND(J345&gt;1,J345&lt;6,H345&gt;50),AND(J345&gt;5,H345&gt;19,H345&lt;51),AND(J345&gt;5,H345&gt;50)),"Complexo",""))), IF(G345="AIE",IF(OR(AND(OR(J345=1, J345=0),H345&gt;0,H345&lt;20),AND(OR(J345=1, J345=0),H345&gt;19,H345&lt;51),AND(J345&gt;1,J345&lt;6,H345&gt;0,H345&lt;20)),"Simples",IF(OR(AND(OR(J345=1, J345=0),H345&gt;50),AND(J345&gt;1,J345&lt;6,H345&gt;19,H345&lt;51),AND(J345&gt;5,H345&gt;0,H345&lt;20)),"Médio",IF(OR(AND(J345&gt;1,J345&lt;6,H345&gt;50),AND(J345&gt;5,H345&gt;19,H345&lt;51),AND(J345&gt;5,H345&gt;50)),"Complexo",""))),""))</f>
        <v/>
      </c>
      <c r="N345" s="77" t="str">
        <f aca="false">IF(L345="",M345,IF(M345="",L345,""))</f>
        <v/>
      </c>
      <c r="O345" s="78" t="n">
        <f aca="false">IF(AND(OR(G345="EE",G345="CE"),N345="Simples"),3, IF(AND(OR(G345="EE",G345="CE"),N345="Médio"),4, IF(AND(OR(G345="EE",G345="CE"),N345="Complexo"),6, IF(AND(G345="SE",N345="Simples"),4, IF(AND(G345="SE",N345="Médio"),5, IF(AND(G345="SE",N345="Complexo"),7,0))))))</f>
        <v>0</v>
      </c>
      <c r="P345" s="78" t="n">
        <f aca="false">IF(AND(G345="ALI",M345="Simples"),7, IF(AND(G345="ALI",M345="Médio"),10, IF(AND(G345="ALI",M345="Complexo"),15, IF(AND(G345="AIE",M345="Simples"),5, IF(AND(G345="AIE",M345="Médio"),7, IF(AND(G345="AIE",M345="Complexo"),10,0))))))</f>
        <v>0</v>
      </c>
      <c r="Q345" s="77" t="n">
        <f aca="false">IF(B345&lt;&gt;"Manutenção em interface",IF(B345&lt;&gt;"Desenv., Manutenção e Publicação de Páginas Estáticas",(O345+P345)*C345,C345),C345)</f>
        <v>0</v>
      </c>
      <c r="R345" s="70"/>
      <c r="T345" s="80"/>
      <c r="U345" s="68"/>
      <c r="V345" s="69" t="n">
        <f aca="false">IF(U345&lt;&gt;"",VLOOKUP(U345,'Tipo Projeto'!$A$3:$B$35,2,0),0)</f>
        <v>0</v>
      </c>
      <c r="W345" s="70"/>
      <c r="X345" s="72"/>
      <c r="Y345" s="73"/>
      <c r="Z345" s="74"/>
      <c r="AA345" s="75"/>
      <c r="AB345" s="76" t="str">
        <f aca="false">IF(W345="EE",IF(OR(AND(OR(Z345=1,Z345=0),X345&gt;0,X345&lt;5),AND(OR(Z345=1,Z345=0),X345&gt;4,X345&lt;16),AND(Z345=2,X345&gt;0,X345&lt;5)),"Simples",IF(OR(AND(OR(Z345=1,Z345=0),X345&gt;15),AND(Z345=2,X345&gt;4,X345&lt;16),AND(Z345&gt;2,X345&gt;0,X345&lt;5)),"Médio",IF(OR(AND(Z345=2,X345&gt;15),AND(Z345&gt;2,X345&gt;4,X345&lt;16),AND(Z345&gt;2,X345&gt;15)),"Complexo",""))), IF(OR(W345="CE",W345="SE"),IF(OR(AND(OR(Z345=1,Z345=0),X345&gt;0,X345&lt;6),AND(OR(Z345=1,Z345=0),X345&gt;5,X345&lt;20),AND(Z345&gt;1,Z345&lt;4,X345&gt;0,X345&lt;6)),"Simples",IF(OR(AND(OR(Z345=1,Z345=0),X345&gt;19),AND(Z345&gt;1,Z345&lt;4,X345&gt;5,X345&lt;20),AND(Z345&gt;3,X345&gt;0,X345&lt;6)),"Médio",IF(OR(AND(Z345&gt;1,Z345&lt;4,X345&gt;19),AND(Z345&gt;3,X345&gt;5,X345&lt;20),AND(Z345&gt;3,X345&gt;19)),"Complexo",""))),""))</f>
        <v/>
      </c>
      <c r="AC345" s="71" t="str">
        <f aca="false">IF(W345="ALI",IF(OR(AND(OR(Z345=1,Z345=0),X345&gt;0,X345&lt;20),AND(OR(Z345=1,Z345=0),X345&gt;19,X345&lt;51),AND(Z345&gt;1,Z345&lt;6,X345&gt;0,X345&lt;20)),"Simples",IF(OR(AND(OR(Z345=1,Z345=0),X345&gt;50),AND(Z345&gt;1,Z345&lt;6,X345&gt;19,X345&lt;51),AND(Z345&gt;5,X345&gt;0,X345&lt;20)),"Médio",IF(OR(AND(Z345&gt;1,Z345&lt;6,X345&gt;50),AND(Z345&gt;5,X345&gt;19,X345&lt;51),AND(Z345&gt;5,X345&gt;50)),"Complexo",""))), IF(W345="AIE",IF(OR(AND(OR(Z345=1, Z345=0),X345&gt;0,X345&lt;20),AND(OR(Z345=1, Z345=0),X345&gt;19,X345&lt;51),AND(Z345&gt;1,Z345&lt;6,X345&gt;0,X345&lt;20)),"Simples",IF(OR(AND(OR(Z345=1, Z345=0),X345&gt;50),AND(Z345&gt;1,Z345&lt;6,X345&gt;19,X345&lt;51),AND(Z345&gt;5,X345&gt;0,X345&lt;20)),"Médio",IF(OR(AND(Z345&gt;1,Z345&lt;6,X345&gt;50),AND(Z345&gt;5,X345&gt;19,X345&lt;51),AND(Z345&gt;5,X345&gt;50)),"Complexo",""))),""))</f>
        <v/>
      </c>
      <c r="AD345" s="77" t="str">
        <f aca="false">IF(AB345="",AC345,IF(AC345="",AB345,""))</f>
        <v/>
      </c>
      <c r="AE345" s="78" t="n">
        <f aca="false">IF(AND(OR(W345="EE",W345="CE"),AD345="Simples"),3, IF(AND(OR(W345="EE",W345="CE"),AD345="Médio"),4, IF(AND(OR(W345="EE",W345="CE"),AD345="Complexo"),6, IF(AND(W345="SE",AD345="Simples"),4, IF(AND(W345="SE",AD345="Médio"),5, IF(AND(W345="SE",AD345="Complexo"),7,0))))))</f>
        <v>0</v>
      </c>
      <c r="AF345" s="78" t="n">
        <f aca="false">IF(AND(W345="ALI",AC345="Simples"),7, IF(AND(W345="ALI",AC345="Médio"),10, IF(AND(W345="ALI",AC345="Complexo"),15, IF(AND(W345="AIE",AC345="Simples"),5, IF(AND(W345="AIE",AC345="Médio"),7, IF(AND(W345="AIE",AC345="Complexo"),10,0))))))</f>
        <v>0</v>
      </c>
      <c r="AG345" s="81" t="n">
        <f aca="false">IF(T345="OK",Q345,( IF(U345&lt;&gt;"Manutenção em interface",IF(U345&lt;&gt;"Desenv., Manutenção e Publicação de Páginas Estáticas",(AE345+AF345)*V345,V345),V345)))</f>
        <v>0</v>
      </c>
      <c r="AH345" s="70"/>
      <c r="AJ345" s="70"/>
      <c r="AL345" s="70"/>
      <c r="AM345" s="70" t="str">
        <f aca="false">IF(AG345=0,"",IF(AG345=Q345,"OK","Divergente"))</f>
        <v/>
      </c>
    </row>
    <row r="346" s="79" customFormat="true" ht="14" hidden="false" customHeight="false" outlineLevel="0" collapsed="false">
      <c r="A346" s="67"/>
      <c r="B346" s="68"/>
      <c r="C346" s="69" t="n">
        <f aca="false">IF(B346&lt;&gt;"",VLOOKUP(B346,'Tipo Projeto'!$A$3:$B$35,2,0),0)</f>
        <v>0</v>
      </c>
      <c r="D346" s="70"/>
      <c r="E346" s="70"/>
      <c r="F346" s="71"/>
      <c r="G346" s="70"/>
      <c r="H346" s="72"/>
      <c r="I346" s="73"/>
      <c r="J346" s="74"/>
      <c r="K346" s="75"/>
      <c r="L346" s="76" t="str">
        <f aca="false">IF(G346="EE",IF(OR(AND(OR(J346=1,J346=0),H346&gt;0,H346&lt;5),AND(OR(J346=1,J346=0),H346&gt;4,H346&lt;16),AND(J346=2,H346&gt;0,H346&lt;5)),"Simples",IF(OR(AND(OR(J346=1,J346=0),H346&gt;15),AND(J346=2,H346&gt;4,H346&lt;16),AND(J346&gt;2,H346&gt;0,H346&lt;5)),"Médio",IF(OR(AND(J346=2,H346&gt;15),AND(J346&gt;2,H346&gt;4,H346&lt;16),AND(J346&gt;2,H346&gt;15)),"Complexo",""))), IF(OR(G346="CE",G346="SE"),IF(OR(AND(OR(J346=1,J346=0),H346&gt;0,H346&lt;6),AND(OR(J346=1,J346=0),H346&gt;5,H346&lt;20),AND(J346&gt;1,J346&lt;4,H346&gt;0,H346&lt;6)),"Simples",IF(OR(AND(OR(J346=1,J346=0),H346&gt;19),AND(J346&gt;1,J346&lt;4,H346&gt;5,H346&lt;20),AND(J346&gt;3,H346&gt;0,H346&lt;6)),"Médio",IF(OR(AND(J346&gt;1,J346&lt;4,H346&gt;19),AND(J346&gt;3,H346&gt;5,H346&lt;20),AND(J346&gt;3,H346&gt;19)),"Complexo",""))),""))</f>
        <v/>
      </c>
      <c r="M346" s="71" t="str">
        <f aca="false">IF(G346="ALI",IF(OR(AND(OR(J346=1,J346=0),H346&gt;0,H346&lt;20),AND(OR(J346=1,J346=0),H346&gt;19,H346&lt;51),AND(J346&gt;1,J346&lt;6,H346&gt;0,H346&lt;20)),"Simples",IF(OR(AND(OR(J346=1,J346=0),H346&gt;50),AND(J346&gt;1,J346&lt;6,H346&gt;19,H346&lt;51),AND(J346&gt;5,H346&gt;0,H346&lt;20)),"Médio",IF(OR(AND(J346&gt;1,J346&lt;6,H346&gt;50),AND(J346&gt;5,H346&gt;19,H346&lt;51),AND(J346&gt;5,H346&gt;50)),"Complexo",""))), IF(G346="AIE",IF(OR(AND(OR(J346=1, J346=0),H346&gt;0,H346&lt;20),AND(OR(J346=1, J346=0),H346&gt;19,H346&lt;51),AND(J346&gt;1,J346&lt;6,H346&gt;0,H346&lt;20)),"Simples",IF(OR(AND(OR(J346=1, J346=0),H346&gt;50),AND(J346&gt;1,J346&lt;6,H346&gt;19,H346&lt;51),AND(J346&gt;5,H346&gt;0,H346&lt;20)),"Médio",IF(OR(AND(J346&gt;1,J346&lt;6,H346&gt;50),AND(J346&gt;5,H346&gt;19,H346&lt;51),AND(J346&gt;5,H346&gt;50)),"Complexo",""))),""))</f>
        <v/>
      </c>
      <c r="N346" s="77" t="str">
        <f aca="false">IF(L346="",M346,IF(M346="",L346,""))</f>
        <v/>
      </c>
      <c r="O346" s="78" t="n">
        <f aca="false">IF(AND(OR(G346="EE",G346="CE"),N346="Simples"),3, IF(AND(OR(G346="EE",G346="CE"),N346="Médio"),4, IF(AND(OR(G346="EE",G346="CE"),N346="Complexo"),6, IF(AND(G346="SE",N346="Simples"),4, IF(AND(G346="SE",N346="Médio"),5, IF(AND(G346="SE",N346="Complexo"),7,0))))))</f>
        <v>0</v>
      </c>
      <c r="P346" s="78" t="n">
        <f aca="false">IF(AND(G346="ALI",M346="Simples"),7, IF(AND(G346="ALI",M346="Médio"),10, IF(AND(G346="ALI",M346="Complexo"),15, IF(AND(G346="AIE",M346="Simples"),5, IF(AND(G346="AIE",M346="Médio"),7, IF(AND(G346="AIE",M346="Complexo"),10,0))))))</f>
        <v>0</v>
      </c>
      <c r="Q346" s="77" t="n">
        <f aca="false">IF(B346&lt;&gt;"Manutenção em interface",IF(B346&lt;&gt;"Desenv., Manutenção e Publicação de Páginas Estáticas",(O346+P346)*C346,C346),C346)</f>
        <v>0</v>
      </c>
      <c r="R346" s="70"/>
      <c r="T346" s="80"/>
      <c r="U346" s="68"/>
      <c r="V346" s="69" t="n">
        <f aca="false">IF(U346&lt;&gt;"",VLOOKUP(U346,'Tipo Projeto'!$A$3:$B$35,2,0),0)</f>
        <v>0</v>
      </c>
      <c r="W346" s="70"/>
      <c r="X346" s="72"/>
      <c r="Y346" s="73"/>
      <c r="Z346" s="74"/>
      <c r="AA346" s="75"/>
      <c r="AB346" s="76" t="str">
        <f aca="false">IF(W346="EE",IF(OR(AND(OR(Z346=1,Z346=0),X346&gt;0,X346&lt;5),AND(OR(Z346=1,Z346=0),X346&gt;4,X346&lt;16),AND(Z346=2,X346&gt;0,X346&lt;5)),"Simples",IF(OR(AND(OR(Z346=1,Z346=0),X346&gt;15),AND(Z346=2,X346&gt;4,X346&lt;16),AND(Z346&gt;2,X346&gt;0,X346&lt;5)),"Médio",IF(OR(AND(Z346=2,X346&gt;15),AND(Z346&gt;2,X346&gt;4,X346&lt;16),AND(Z346&gt;2,X346&gt;15)),"Complexo",""))), IF(OR(W346="CE",W346="SE"),IF(OR(AND(OR(Z346=1,Z346=0),X346&gt;0,X346&lt;6),AND(OR(Z346=1,Z346=0),X346&gt;5,X346&lt;20),AND(Z346&gt;1,Z346&lt;4,X346&gt;0,X346&lt;6)),"Simples",IF(OR(AND(OR(Z346=1,Z346=0),X346&gt;19),AND(Z346&gt;1,Z346&lt;4,X346&gt;5,X346&lt;20),AND(Z346&gt;3,X346&gt;0,X346&lt;6)),"Médio",IF(OR(AND(Z346&gt;1,Z346&lt;4,X346&gt;19),AND(Z346&gt;3,X346&gt;5,X346&lt;20),AND(Z346&gt;3,X346&gt;19)),"Complexo",""))),""))</f>
        <v/>
      </c>
      <c r="AC346" s="71" t="str">
        <f aca="false">IF(W346="ALI",IF(OR(AND(OR(Z346=1,Z346=0),X346&gt;0,X346&lt;20),AND(OR(Z346=1,Z346=0),X346&gt;19,X346&lt;51),AND(Z346&gt;1,Z346&lt;6,X346&gt;0,X346&lt;20)),"Simples",IF(OR(AND(OR(Z346=1,Z346=0),X346&gt;50),AND(Z346&gt;1,Z346&lt;6,X346&gt;19,X346&lt;51),AND(Z346&gt;5,X346&gt;0,X346&lt;20)),"Médio",IF(OR(AND(Z346&gt;1,Z346&lt;6,X346&gt;50),AND(Z346&gt;5,X346&gt;19,X346&lt;51),AND(Z346&gt;5,X346&gt;50)),"Complexo",""))), IF(W346="AIE",IF(OR(AND(OR(Z346=1, Z346=0),X346&gt;0,X346&lt;20),AND(OR(Z346=1, Z346=0),X346&gt;19,X346&lt;51),AND(Z346&gt;1,Z346&lt;6,X346&gt;0,X346&lt;20)),"Simples",IF(OR(AND(OR(Z346=1, Z346=0),X346&gt;50),AND(Z346&gt;1,Z346&lt;6,X346&gt;19,X346&lt;51),AND(Z346&gt;5,X346&gt;0,X346&lt;20)),"Médio",IF(OR(AND(Z346&gt;1,Z346&lt;6,X346&gt;50),AND(Z346&gt;5,X346&gt;19,X346&lt;51),AND(Z346&gt;5,X346&gt;50)),"Complexo",""))),""))</f>
        <v/>
      </c>
      <c r="AD346" s="77" t="str">
        <f aca="false">IF(AB346="",AC346,IF(AC346="",AB346,""))</f>
        <v/>
      </c>
      <c r="AE346" s="78" t="n">
        <f aca="false">IF(AND(OR(W346="EE",W346="CE"),AD346="Simples"),3, IF(AND(OR(W346="EE",W346="CE"),AD346="Médio"),4, IF(AND(OR(W346="EE",W346="CE"),AD346="Complexo"),6, IF(AND(W346="SE",AD346="Simples"),4, IF(AND(W346="SE",AD346="Médio"),5, IF(AND(W346="SE",AD346="Complexo"),7,0))))))</f>
        <v>0</v>
      </c>
      <c r="AF346" s="78" t="n">
        <f aca="false">IF(AND(W346="ALI",AC346="Simples"),7, IF(AND(W346="ALI",AC346="Médio"),10, IF(AND(W346="ALI",AC346="Complexo"),15, IF(AND(W346="AIE",AC346="Simples"),5, IF(AND(W346="AIE",AC346="Médio"),7, IF(AND(W346="AIE",AC346="Complexo"),10,0))))))</f>
        <v>0</v>
      </c>
      <c r="AG346" s="81" t="n">
        <f aca="false">IF(T346="OK",Q346,( IF(U346&lt;&gt;"Manutenção em interface",IF(U346&lt;&gt;"Desenv., Manutenção e Publicação de Páginas Estáticas",(AE346+AF346)*V346,V346),V346)))</f>
        <v>0</v>
      </c>
      <c r="AH346" s="70"/>
      <c r="AJ346" s="70"/>
      <c r="AL346" s="70"/>
      <c r="AM346" s="70" t="str">
        <f aca="false">IF(AG346=0,"",IF(AG346=Q346,"OK","Divergente"))</f>
        <v/>
      </c>
    </row>
    <row r="347" s="79" customFormat="true" ht="14" hidden="false" customHeight="false" outlineLevel="0" collapsed="false">
      <c r="A347" s="67"/>
      <c r="B347" s="68"/>
      <c r="C347" s="69" t="n">
        <f aca="false">IF(B347&lt;&gt;"",VLOOKUP(B347,'Tipo Projeto'!$A$3:$B$35,2,0),0)</f>
        <v>0</v>
      </c>
      <c r="D347" s="70"/>
      <c r="E347" s="70"/>
      <c r="F347" s="71"/>
      <c r="G347" s="70"/>
      <c r="H347" s="72"/>
      <c r="I347" s="73"/>
      <c r="J347" s="74"/>
      <c r="K347" s="75"/>
      <c r="L347" s="76" t="str">
        <f aca="false">IF(G347="EE",IF(OR(AND(OR(J347=1,J347=0),H347&gt;0,H347&lt;5),AND(OR(J347=1,J347=0),H347&gt;4,H347&lt;16),AND(J347=2,H347&gt;0,H347&lt;5)),"Simples",IF(OR(AND(OR(J347=1,J347=0),H347&gt;15),AND(J347=2,H347&gt;4,H347&lt;16),AND(J347&gt;2,H347&gt;0,H347&lt;5)),"Médio",IF(OR(AND(J347=2,H347&gt;15),AND(J347&gt;2,H347&gt;4,H347&lt;16),AND(J347&gt;2,H347&gt;15)),"Complexo",""))), IF(OR(G347="CE",G347="SE"),IF(OR(AND(OR(J347=1,J347=0),H347&gt;0,H347&lt;6),AND(OR(J347=1,J347=0),H347&gt;5,H347&lt;20),AND(J347&gt;1,J347&lt;4,H347&gt;0,H347&lt;6)),"Simples",IF(OR(AND(OR(J347=1,J347=0),H347&gt;19),AND(J347&gt;1,J347&lt;4,H347&gt;5,H347&lt;20),AND(J347&gt;3,H347&gt;0,H347&lt;6)),"Médio",IF(OR(AND(J347&gt;1,J347&lt;4,H347&gt;19),AND(J347&gt;3,H347&gt;5,H347&lt;20),AND(J347&gt;3,H347&gt;19)),"Complexo",""))),""))</f>
        <v/>
      </c>
      <c r="M347" s="71" t="str">
        <f aca="false">IF(G347="ALI",IF(OR(AND(OR(J347=1,J347=0),H347&gt;0,H347&lt;20),AND(OR(J347=1,J347=0),H347&gt;19,H347&lt;51),AND(J347&gt;1,J347&lt;6,H347&gt;0,H347&lt;20)),"Simples",IF(OR(AND(OR(J347=1,J347=0),H347&gt;50),AND(J347&gt;1,J347&lt;6,H347&gt;19,H347&lt;51),AND(J347&gt;5,H347&gt;0,H347&lt;20)),"Médio",IF(OR(AND(J347&gt;1,J347&lt;6,H347&gt;50),AND(J347&gt;5,H347&gt;19,H347&lt;51),AND(J347&gt;5,H347&gt;50)),"Complexo",""))), IF(G347="AIE",IF(OR(AND(OR(J347=1, J347=0),H347&gt;0,H347&lt;20),AND(OR(J347=1, J347=0),H347&gt;19,H347&lt;51),AND(J347&gt;1,J347&lt;6,H347&gt;0,H347&lt;20)),"Simples",IF(OR(AND(OR(J347=1, J347=0),H347&gt;50),AND(J347&gt;1,J347&lt;6,H347&gt;19,H347&lt;51),AND(J347&gt;5,H347&gt;0,H347&lt;20)),"Médio",IF(OR(AND(J347&gt;1,J347&lt;6,H347&gt;50),AND(J347&gt;5,H347&gt;19,H347&lt;51),AND(J347&gt;5,H347&gt;50)),"Complexo",""))),""))</f>
        <v/>
      </c>
      <c r="N347" s="77" t="str">
        <f aca="false">IF(L347="",M347,IF(M347="",L347,""))</f>
        <v/>
      </c>
      <c r="O347" s="78" t="n">
        <f aca="false">IF(AND(OR(G347="EE",G347="CE"),N347="Simples"),3, IF(AND(OR(G347="EE",G347="CE"),N347="Médio"),4, IF(AND(OR(G347="EE",G347="CE"),N347="Complexo"),6, IF(AND(G347="SE",N347="Simples"),4, IF(AND(G347="SE",N347="Médio"),5, IF(AND(G347="SE",N347="Complexo"),7,0))))))</f>
        <v>0</v>
      </c>
      <c r="P347" s="78" t="n">
        <f aca="false">IF(AND(G347="ALI",M347="Simples"),7, IF(AND(G347="ALI",M347="Médio"),10, IF(AND(G347="ALI",M347="Complexo"),15, IF(AND(G347="AIE",M347="Simples"),5, IF(AND(G347="AIE",M347="Médio"),7, IF(AND(G347="AIE",M347="Complexo"),10,0))))))</f>
        <v>0</v>
      </c>
      <c r="Q347" s="77" t="n">
        <f aca="false">IF(B347&lt;&gt;"Manutenção em interface",IF(B347&lt;&gt;"Desenv., Manutenção e Publicação de Páginas Estáticas",(O347+P347)*C347,C347),C347)</f>
        <v>0</v>
      </c>
      <c r="R347" s="70"/>
      <c r="T347" s="80"/>
      <c r="U347" s="68"/>
      <c r="V347" s="69" t="n">
        <f aca="false">IF(U347&lt;&gt;"",VLOOKUP(U347,'Tipo Projeto'!$A$3:$B$35,2,0),0)</f>
        <v>0</v>
      </c>
      <c r="W347" s="70"/>
      <c r="X347" s="72"/>
      <c r="Y347" s="73"/>
      <c r="Z347" s="74"/>
      <c r="AA347" s="75"/>
      <c r="AB347" s="76" t="str">
        <f aca="false">IF(W347="EE",IF(OR(AND(OR(Z347=1,Z347=0),X347&gt;0,X347&lt;5),AND(OR(Z347=1,Z347=0),X347&gt;4,X347&lt;16),AND(Z347=2,X347&gt;0,X347&lt;5)),"Simples",IF(OR(AND(OR(Z347=1,Z347=0),X347&gt;15),AND(Z347=2,X347&gt;4,X347&lt;16),AND(Z347&gt;2,X347&gt;0,X347&lt;5)),"Médio",IF(OR(AND(Z347=2,X347&gt;15),AND(Z347&gt;2,X347&gt;4,X347&lt;16),AND(Z347&gt;2,X347&gt;15)),"Complexo",""))), IF(OR(W347="CE",W347="SE"),IF(OR(AND(OR(Z347=1,Z347=0),X347&gt;0,X347&lt;6),AND(OR(Z347=1,Z347=0),X347&gt;5,X347&lt;20),AND(Z347&gt;1,Z347&lt;4,X347&gt;0,X347&lt;6)),"Simples",IF(OR(AND(OR(Z347=1,Z347=0),X347&gt;19),AND(Z347&gt;1,Z347&lt;4,X347&gt;5,X347&lt;20),AND(Z347&gt;3,X347&gt;0,X347&lt;6)),"Médio",IF(OR(AND(Z347&gt;1,Z347&lt;4,X347&gt;19),AND(Z347&gt;3,X347&gt;5,X347&lt;20),AND(Z347&gt;3,X347&gt;19)),"Complexo",""))),""))</f>
        <v/>
      </c>
      <c r="AC347" s="71" t="str">
        <f aca="false">IF(W347="ALI",IF(OR(AND(OR(Z347=1,Z347=0),X347&gt;0,X347&lt;20),AND(OR(Z347=1,Z347=0),X347&gt;19,X347&lt;51),AND(Z347&gt;1,Z347&lt;6,X347&gt;0,X347&lt;20)),"Simples",IF(OR(AND(OR(Z347=1,Z347=0),X347&gt;50),AND(Z347&gt;1,Z347&lt;6,X347&gt;19,X347&lt;51),AND(Z347&gt;5,X347&gt;0,X347&lt;20)),"Médio",IF(OR(AND(Z347&gt;1,Z347&lt;6,X347&gt;50),AND(Z347&gt;5,X347&gt;19,X347&lt;51),AND(Z347&gt;5,X347&gt;50)),"Complexo",""))), IF(W347="AIE",IF(OR(AND(OR(Z347=1, Z347=0),X347&gt;0,X347&lt;20),AND(OR(Z347=1, Z347=0),X347&gt;19,X347&lt;51),AND(Z347&gt;1,Z347&lt;6,X347&gt;0,X347&lt;20)),"Simples",IF(OR(AND(OR(Z347=1, Z347=0),X347&gt;50),AND(Z347&gt;1,Z347&lt;6,X347&gt;19,X347&lt;51),AND(Z347&gt;5,X347&gt;0,X347&lt;20)),"Médio",IF(OR(AND(Z347&gt;1,Z347&lt;6,X347&gt;50),AND(Z347&gt;5,X347&gt;19,X347&lt;51),AND(Z347&gt;5,X347&gt;50)),"Complexo",""))),""))</f>
        <v/>
      </c>
      <c r="AD347" s="77" t="str">
        <f aca="false">IF(AB347="",AC347,IF(AC347="",AB347,""))</f>
        <v/>
      </c>
      <c r="AE347" s="78" t="n">
        <f aca="false">IF(AND(OR(W347="EE",W347="CE"),AD347="Simples"),3, IF(AND(OR(W347="EE",W347="CE"),AD347="Médio"),4, IF(AND(OR(W347="EE",W347="CE"),AD347="Complexo"),6, IF(AND(W347="SE",AD347="Simples"),4, IF(AND(W347="SE",AD347="Médio"),5, IF(AND(W347="SE",AD347="Complexo"),7,0))))))</f>
        <v>0</v>
      </c>
      <c r="AF347" s="78" t="n">
        <f aca="false">IF(AND(W347="ALI",AC347="Simples"),7, IF(AND(W347="ALI",AC347="Médio"),10, IF(AND(W347="ALI",AC347="Complexo"),15, IF(AND(W347="AIE",AC347="Simples"),5, IF(AND(W347="AIE",AC347="Médio"),7, IF(AND(W347="AIE",AC347="Complexo"),10,0))))))</f>
        <v>0</v>
      </c>
      <c r="AG347" s="81" t="n">
        <f aca="false">IF(T347="OK",Q347,( IF(U347&lt;&gt;"Manutenção em interface",IF(U347&lt;&gt;"Desenv., Manutenção e Publicação de Páginas Estáticas",(AE347+AF347)*V347,V347),V347)))</f>
        <v>0</v>
      </c>
      <c r="AH347" s="70"/>
      <c r="AJ347" s="70"/>
      <c r="AL347" s="70"/>
      <c r="AM347" s="70" t="str">
        <f aca="false">IF(AG347=0,"",IF(AG347=Q347,"OK","Divergente"))</f>
        <v/>
      </c>
    </row>
    <row r="348" s="79" customFormat="true" ht="14" hidden="false" customHeight="false" outlineLevel="0" collapsed="false">
      <c r="A348" s="67"/>
      <c r="B348" s="68"/>
      <c r="C348" s="69" t="n">
        <f aca="false">IF(B348&lt;&gt;"",VLOOKUP(B348,'Tipo Projeto'!$A$3:$B$35,2,0),0)</f>
        <v>0</v>
      </c>
      <c r="D348" s="70"/>
      <c r="E348" s="70"/>
      <c r="F348" s="71"/>
      <c r="G348" s="70"/>
      <c r="H348" s="72"/>
      <c r="I348" s="73"/>
      <c r="J348" s="74"/>
      <c r="K348" s="75"/>
      <c r="L348" s="76" t="str">
        <f aca="false">IF(G348="EE",IF(OR(AND(OR(J348=1,J348=0),H348&gt;0,H348&lt;5),AND(OR(J348=1,J348=0),H348&gt;4,H348&lt;16),AND(J348=2,H348&gt;0,H348&lt;5)),"Simples",IF(OR(AND(OR(J348=1,J348=0),H348&gt;15),AND(J348=2,H348&gt;4,H348&lt;16),AND(J348&gt;2,H348&gt;0,H348&lt;5)),"Médio",IF(OR(AND(J348=2,H348&gt;15),AND(J348&gt;2,H348&gt;4,H348&lt;16),AND(J348&gt;2,H348&gt;15)),"Complexo",""))), IF(OR(G348="CE",G348="SE"),IF(OR(AND(OR(J348=1,J348=0),H348&gt;0,H348&lt;6),AND(OR(J348=1,J348=0),H348&gt;5,H348&lt;20),AND(J348&gt;1,J348&lt;4,H348&gt;0,H348&lt;6)),"Simples",IF(OR(AND(OR(J348=1,J348=0),H348&gt;19),AND(J348&gt;1,J348&lt;4,H348&gt;5,H348&lt;20),AND(J348&gt;3,H348&gt;0,H348&lt;6)),"Médio",IF(OR(AND(J348&gt;1,J348&lt;4,H348&gt;19),AND(J348&gt;3,H348&gt;5,H348&lt;20),AND(J348&gt;3,H348&gt;19)),"Complexo",""))),""))</f>
        <v/>
      </c>
      <c r="M348" s="71" t="str">
        <f aca="false">IF(G348="ALI",IF(OR(AND(OR(J348=1,J348=0),H348&gt;0,H348&lt;20),AND(OR(J348=1,J348=0),H348&gt;19,H348&lt;51),AND(J348&gt;1,J348&lt;6,H348&gt;0,H348&lt;20)),"Simples",IF(OR(AND(OR(J348=1,J348=0),H348&gt;50),AND(J348&gt;1,J348&lt;6,H348&gt;19,H348&lt;51),AND(J348&gt;5,H348&gt;0,H348&lt;20)),"Médio",IF(OR(AND(J348&gt;1,J348&lt;6,H348&gt;50),AND(J348&gt;5,H348&gt;19,H348&lt;51),AND(J348&gt;5,H348&gt;50)),"Complexo",""))), IF(G348="AIE",IF(OR(AND(OR(J348=1, J348=0),H348&gt;0,H348&lt;20),AND(OR(J348=1, J348=0),H348&gt;19,H348&lt;51),AND(J348&gt;1,J348&lt;6,H348&gt;0,H348&lt;20)),"Simples",IF(OR(AND(OR(J348=1, J348=0),H348&gt;50),AND(J348&gt;1,J348&lt;6,H348&gt;19,H348&lt;51),AND(J348&gt;5,H348&gt;0,H348&lt;20)),"Médio",IF(OR(AND(J348&gt;1,J348&lt;6,H348&gt;50),AND(J348&gt;5,H348&gt;19,H348&lt;51),AND(J348&gt;5,H348&gt;50)),"Complexo",""))),""))</f>
        <v/>
      </c>
      <c r="N348" s="77" t="str">
        <f aca="false">IF(L348="",M348,IF(M348="",L348,""))</f>
        <v/>
      </c>
      <c r="O348" s="78" t="n">
        <f aca="false">IF(AND(OR(G348="EE",G348="CE"),N348="Simples"),3, IF(AND(OR(G348="EE",G348="CE"),N348="Médio"),4, IF(AND(OR(G348="EE",G348="CE"),N348="Complexo"),6, IF(AND(G348="SE",N348="Simples"),4, IF(AND(G348="SE",N348="Médio"),5, IF(AND(G348="SE",N348="Complexo"),7,0))))))</f>
        <v>0</v>
      </c>
      <c r="P348" s="78" t="n">
        <f aca="false">IF(AND(G348="ALI",M348="Simples"),7, IF(AND(G348="ALI",M348="Médio"),10, IF(AND(G348="ALI",M348="Complexo"),15, IF(AND(G348="AIE",M348="Simples"),5, IF(AND(G348="AIE",M348="Médio"),7, IF(AND(G348="AIE",M348="Complexo"),10,0))))))</f>
        <v>0</v>
      </c>
      <c r="Q348" s="77" t="n">
        <f aca="false">IF(B348&lt;&gt;"Manutenção em interface",IF(B348&lt;&gt;"Desenv., Manutenção e Publicação de Páginas Estáticas",(O348+P348)*C348,C348),C348)</f>
        <v>0</v>
      </c>
      <c r="R348" s="70"/>
      <c r="T348" s="80"/>
      <c r="U348" s="68"/>
      <c r="V348" s="69" t="n">
        <f aca="false">IF(U348&lt;&gt;"",VLOOKUP(U348,'Tipo Projeto'!$A$3:$B$35,2,0),0)</f>
        <v>0</v>
      </c>
      <c r="W348" s="70"/>
      <c r="X348" s="72"/>
      <c r="Y348" s="73"/>
      <c r="Z348" s="74"/>
      <c r="AA348" s="75"/>
      <c r="AB348" s="76" t="str">
        <f aca="false">IF(W348="EE",IF(OR(AND(OR(Z348=1,Z348=0),X348&gt;0,X348&lt;5),AND(OR(Z348=1,Z348=0),X348&gt;4,X348&lt;16),AND(Z348=2,X348&gt;0,X348&lt;5)),"Simples",IF(OR(AND(OR(Z348=1,Z348=0),X348&gt;15),AND(Z348=2,X348&gt;4,X348&lt;16),AND(Z348&gt;2,X348&gt;0,X348&lt;5)),"Médio",IF(OR(AND(Z348=2,X348&gt;15),AND(Z348&gt;2,X348&gt;4,X348&lt;16),AND(Z348&gt;2,X348&gt;15)),"Complexo",""))), IF(OR(W348="CE",W348="SE"),IF(OR(AND(OR(Z348=1,Z348=0),X348&gt;0,X348&lt;6),AND(OR(Z348=1,Z348=0),X348&gt;5,X348&lt;20),AND(Z348&gt;1,Z348&lt;4,X348&gt;0,X348&lt;6)),"Simples",IF(OR(AND(OR(Z348=1,Z348=0),X348&gt;19),AND(Z348&gt;1,Z348&lt;4,X348&gt;5,X348&lt;20),AND(Z348&gt;3,X348&gt;0,X348&lt;6)),"Médio",IF(OR(AND(Z348&gt;1,Z348&lt;4,X348&gt;19),AND(Z348&gt;3,X348&gt;5,X348&lt;20),AND(Z348&gt;3,X348&gt;19)),"Complexo",""))),""))</f>
        <v/>
      </c>
      <c r="AC348" s="71" t="str">
        <f aca="false">IF(W348="ALI",IF(OR(AND(OR(Z348=1,Z348=0),X348&gt;0,X348&lt;20),AND(OR(Z348=1,Z348=0),X348&gt;19,X348&lt;51),AND(Z348&gt;1,Z348&lt;6,X348&gt;0,X348&lt;20)),"Simples",IF(OR(AND(OR(Z348=1,Z348=0),X348&gt;50),AND(Z348&gt;1,Z348&lt;6,X348&gt;19,X348&lt;51),AND(Z348&gt;5,X348&gt;0,X348&lt;20)),"Médio",IF(OR(AND(Z348&gt;1,Z348&lt;6,X348&gt;50),AND(Z348&gt;5,X348&gt;19,X348&lt;51),AND(Z348&gt;5,X348&gt;50)),"Complexo",""))), IF(W348="AIE",IF(OR(AND(OR(Z348=1, Z348=0),X348&gt;0,X348&lt;20),AND(OR(Z348=1, Z348=0),X348&gt;19,X348&lt;51),AND(Z348&gt;1,Z348&lt;6,X348&gt;0,X348&lt;20)),"Simples",IF(OR(AND(OR(Z348=1, Z348=0),X348&gt;50),AND(Z348&gt;1,Z348&lt;6,X348&gt;19,X348&lt;51),AND(Z348&gt;5,X348&gt;0,X348&lt;20)),"Médio",IF(OR(AND(Z348&gt;1,Z348&lt;6,X348&gt;50),AND(Z348&gt;5,X348&gt;19,X348&lt;51),AND(Z348&gt;5,X348&gt;50)),"Complexo",""))),""))</f>
        <v/>
      </c>
      <c r="AD348" s="77" t="str">
        <f aca="false">IF(AB348="",AC348,IF(AC348="",AB348,""))</f>
        <v/>
      </c>
      <c r="AE348" s="78" t="n">
        <f aca="false">IF(AND(OR(W348="EE",W348="CE"),AD348="Simples"),3, IF(AND(OR(W348="EE",W348="CE"),AD348="Médio"),4, IF(AND(OR(W348="EE",W348="CE"),AD348="Complexo"),6, IF(AND(W348="SE",AD348="Simples"),4, IF(AND(W348="SE",AD348="Médio"),5, IF(AND(W348="SE",AD348="Complexo"),7,0))))))</f>
        <v>0</v>
      </c>
      <c r="AF348" s="78" t="n">
        <f aca="false">IF(AND(W348="ALI",AC348="Simples"),7, IF(AND(W348="ALI",AC348="Médio"),10, IF(AND(W348="ALI",AC348="Complexo"),15, IF(AND(W348="AIE",AC348="Simples"),5, IF(AND(W348="AIE",AC348="Médio"),7, IF(AND(W348="AIE",AC348="Complexo"),10,0))))))</f>
        <v>0</v>
      </c>
      <c r="AG348" s="81" t="n">
        <f aca="false">IF(T348="OK",Q348,( IF(U348&lt;&gt;"Manutenção em interface",IF(U348&lt;&gt;"Desenv., Manutenção e Publicação de Páginas Estáticas",(AE348+AF348)*V348,V348),V348)))</f>
        <v>0</v>
      </c>
      <c r="AH348" s="70"/>
      <c r="AJ348" s="70"/>
      <c r="AL348" s="70"/>
      <c r="AM348" s="70" t="str">
        <f aca="false">IF(AG348=0,"",IF(AG348=Q348,"OK","Divergente"))</f>
        <v/>
      </c>
    </row>
    <row r="349" s="79" customFormat="true" ht="14" hidden="false" customHeight="false" outlineLevel="0" collapsed="false">
      <c r="A349" s="67"/>
      <c r="B349" s="68"/>
      <c r="C349" s="69" t="n">
        <f aca="false">IF(B349&lt;&gt;"",VLOOKUP(B349,'Tipo Projeto'!$A$3:$B$35,2,0),0)</f>
        <v>0</v>
      </c>
      <c r="D349" s="70"/>
      <c r="E349" s="70"/>
      <c r="F349" s="71"/>
      <c r="G349" s="70"/>
      <c r="H349" s="72"/>
      <c r="I349" s="73"/>
      <c r="J349" s="74"/>
      <c r="K349" s="75"/>
      <c r="L349" s="76" t="str">
        <f aca="false">IF(G349="EE",IF(OR(AND(OR(J349=1,J349=0),H349&gt;0,H349&lt;5),AND(OR(J349=1,J349=0),H349&gt;4,H349&lt;16),AND(J349=2,H349&gt;0,H349&lt;5)),"Simples",IF(OR(AND(OR(J349=1,J349=0),H349&gt;15),AND(J349=2,H349&gt;4,H349&lt;16),AND(J349&gt;2,H349&gt;0,H349&lt;5)),"Médio",IF(OR(AND(J349=2,H349&gt;15),AND(J349&gt;2,H349&gt;4,H349&lt;16),AND(J349&gt;2,H349&gt;15)),"Complexo",""))), IF(OR(G349="CE",G349="SE"),IF(OR(AND(OR(J349=1,J349=0),H349&gt;0,H349&lt;6),AND(OR(J349=1,J349=0),H349&gt;5,H349&lt;20),AND(J349&gt;1,J349&lt;4,H349&gt;0,H349&lt;6)),"Simples",IF(OR(AND(OR(J349=1,J349=0),H349&gt;19),AND(J349&gt;1,J349&lt;4,H349&gt;5,H349&lt;20),AND(J349&gt;3,H349&gt;0,H349&lt;6)),"Médio",IF(OR(AND(J349&gt;1,J349&lt;4,H349&gt;19),AND(J349&gt;3,H349&gt;5,H349&lt;20),AND(J349&gt;3,H349&gt;19)),"Complexo",""))),""))</f>
        <v/>
      </c>
      <c r="M349" s="71" t="str">
        <f aca="false">IF(G349="ALI",IF(OR(AND(OR(J349=1,J349=0),H349&gt;0,H349&lt;20),AND(OR(J349=1,J349=0),H349&gt;19,H349&lt;51),AND(J349&gt;1,J349&lt;6,H349&gt;0,H349&lt;20)),"Simples",IF(OR(AND(OR(J349=1,J349=0),H349&gt;50),AND(J349&gt;1,J349&lt;6,H349&gt;19,H349&lt;51),AND(J349&gt;5,H349&gt;0,H349&lt;20)),"Médio",IF(OR(AND(J349&gt;1,J349&lt;6,H349&gt;50),AND(J349&gt;5,H349&gt;19,H349&lt;51),AND(J349&gt;5,H349&gt;50)),"Complexo",""))), IF(G349="AIE",IF(OR(AND(OR(J349=1, J349=0),H349&gt;0,H349&lt;20),AND(OR(J349=1, J349=0),H349&gt;19,H349&lt;51),AND(J349&gt;1,J349&lt;6,H349&gt;0,H349&lt;20)),"Simples",IF(OR(AND(OR(J349=1, J349=0),H349&gt;50),AND(J349&gt;1,J349&lt;6,H349&gt;19,H349&lt;51),AND(J349&gt;5,H349&gt;0,H349&lt;20)),"Médio",IF(OR(AND(J349&gt;1,J349&lt;6,H349&gt;50),AND(J349&gt;5,H349&gt;19,H349&lt;51),AND(J349&gt;5,H349&gt;50)),"Complexo",""))),""))</f>
        <v/>
      </c>
      <c r="N349" s="77" t="str">
        <f aca="false">IF(L349="",M349,IF(M349="",L349,""))</f>
        <v/>
      </c>
      <c r="O349" s="78" t="n">
        <f aca="false">IF(AND(OR(G349="EE",G349="CE"),N349="Simples"),3, IF(AND(OR(G349="EE",G349="CE"),N349="Médio"),4, IF(AND(OR(G349="EE",G349="CE"),N349="Complexo"),6, IF(AND(G349="SE",N349="Simples"),4, IF(AND(G349="SE",N349="Médio"),5, IF(AND(G349="SE",N349="Complexo"),7,0))))))</f>
        <v>0</v>
      </c>
      <c r="P349" s="78" t="n">
        <f aca="false">IF(AND(G349="ALI",M349="Simples"),7, IF(AND(G349="ALI",M349="Médio"),10, IF(AND(G349="ALI",M349="Complexo"),15, IF(AND(G349="AIE",M349="Simples"),5, IF(AND(G349="AIE",M349="Médio"),7, IF(AND(G349="AIE",M349="Complexo"),10,0))))))</f>
        <v>0</v>
      </c>
      <c r="Q349" s="77" t="n">
        <f aca="false">IF(B349&lt;&gt;"Manutenção em interface",IF(B349&lt;&gt;"Desenv., Manutenção e Publicação de Páginas Estáticas",(O349+P349)*C349,C349),C349)</f>
        <v>0</v>
      </c>
      <c r="R349" s="70"/>
      <c r="T349" s="80"/>
      <c r="U349" s="68"/>
      <c r="V349" s="69" t="n">
        <f aca="false">IF(U349&lt;&gt;"",VLOOKUP(U349,'Tipo Projeto'!$A$3:$B$35,2,0),0)</f>
        <v>0</v>
      </c>
      <c r="W349" s="70"/>
      <c r="X349" s="72"/>
      <c r="Y349" s="73"/>
      <c r="Z349" s="74"/>
      <c r="AA349" s="75"/>
      <c r="AB349" s="76" t="str">
        <f aca="false">IF(W349="EE",IF(OR(AND(OR(Z349=1,Z349=0),X349&gt;0,X349&lt;5),AND(OR(Z349=1,Z349=0),X349&gt;4,X349&lt;16),AND(Z349=2,X349&gt;0,X349&lt;5)),"Simples",IF(OR(AND(OR(Z349=1,Z349=0),X349&gt;15),AND(Z349=2,X349&gt;4,X349&lt;16),AND(Z349&gt;2,X349&gt;0,X349&lt;5)),"Médio",IF(OR(AND(Z349=2,X349&gt;15),AND(Z349&gt;2,X349&gt;4,X349&lt;16),AND(Z349&gt;2,X349&gt;15)),"Complexo",""))), IF(OR(W349="CE",W349="SE"),IF(OR(AND(OR(Z349=1,Z349=0),X349&gt;0,X349&lt;6),AND(OR(Z349=1,Z349=0),X349&gt;5,X349&lt;20),AND(Z349&gt;1,Z349&lt;4,X349&gt;0,X349&lt;6)),"Simples",IF(OR(AND(OR(Z349=1,Z349=0),X349&gt;19),AND(Z349&gt;1,Z349&lt;4,X349&gt;5,X349&lt;20),AND(Z349&gt;3,X349&gt;0,X349&lt;6)),"Médio",IF(OR(AND(Z349&gt;1,Z349&lt;4,X349&gt;19),AND(Z349&gt;3,X349&gt;5,X349&lt;20),AND(Z349&gt;3,X349&gt;19)),"Complexo",""))),""))</f>
        <v/>
      </c>
      <c r="AC349" s="71" t="str">
        <f aca="false">IF(W349="ALI",IF(OR(AND(OR(Z349=1,Z349=0),X349&gt;0,X349&lt;20),AND(OR(Z349=1,Z349=0),X349&gt;19,X349&lt;51),AND(Z349&gt;1,Z349&lt;6,X349&gt;0,X349&lt;20)),"Simples",IF(OR(AND(OR(Z349=1,Z349=0),X349&gt;50),AND(Z349&gt;1,Z349&lt;6,X349&gt;19,X349&lt;51),AND(Z349&gt;5,X349&gt;0,X349&lt;20)),"Médio",IF(OR(AND(Z349&gt;1,Z349&lt;6,X349&gt;50),AND(Z349&gt;5,X349&gt;19,X349&lt;51),AND(Z349&gt;5,X349&gt;50)),"Complexo",""))), IF(W349="AIE",IF(OR(AND(OR(Z349=1, Z349=0),X349&gt;0,X349&lt;20),AND(OR(Z349=1, Z349=0),X349&gt;19,X349&lt;51),AND(Z349&gt;1,Z349&lt;6,X349&gt;0,X349&lt;20)),"Simples",IF(OR(AND(OR(Z349=1, Z349=0),X349&gt;50),AND(Z349&gt;1,Z349&lt;6,X349&gt;19,X349&lt;51),AND(Z349&gt;5,X349&gt;0,X349&lt;20)),"Médio",IF(OR(AND(Z349&gt;1,Z349&lt;6,X349&gt;50),AND(Z349&gt;5,X349&gt;19,X349&lt;51),AND(Z349&gt;5,X349&gt;50)),"Complexo",""))),""))</f>
        <v/>
      </c>
      <c r="AD349" s="77" t="str">
        <f aca="false">IF(AB349="",AC349,IF(AC349="",AB349,""))</f>
        <v/>
      </c>
      <c r="AE349" s="78" t="n">
        <f aca="false">IF(AND(OR(W349="EE",W349="CE"),AD349="Simples"),3, IF(AND(OR(W349="EE",W349="CE"),AD349="Médio"),4, IF(AND(OR(W349="EE",W349="CE"),AD349="Complexo"),6, IF(AND(W349="SE",AD349="Simples"),4, IF(AND(W349="SE",AD349="Médio"),5, IF(AND(W349="SE",AD349="Complexo"),7,0))))))</f>
        <v>0</v>
      </c>
      <c r="AF349" s="78" t="n">
        <f aca="false">IF(AND(W349="ALI",AC349="Simples"),7, IF(AND(W349="ALI",AC349="Médio"),10, IF(AND(W349="ALI",AC349="Complexo"),15, IF(AND(W349="AIE",AC349="Simples"),5, IF(AND(W349="AIE",AC349="Médio"),7, IF(AND(W349="AIE",AC349="Complexo"),10,0))))))</f>
        <v>0</v>
      </c>
      <c r="AG349" s="81" t="n">
        <f aca="false">IF(T349="OK",Q349,( IF(U349&lt;&gt;"Manutenção em interface",IF(U349&lt;&gt;"Desenv., Manutenção e Publicação de Páginas Estáticas",(AE349+AF349)*V349,V349),V349)))</f>
        <v>0</v>
      </c>
      <c r="AH349" s="70"/>
      <c r="AJ349" s="70"/>
      <c r="AL349" s="70"/>
      <c r="AM349" s="70" t="str">
        <f aca="false">IF(AG349=0,"",IF(AG349=Q349,"OK","Divergente"))</f>
        <v/>
      </c>
    </row>
    <row r="350" s="79" customFormat="true" ht="14" hidden="false" customHeight="false" outlineLevel="0" collapsed="false">
      <c r="A350" s="67"/>
      <c r="B350" s="68"/>
      <c r="C350" s="69" t="n">
        <f aca="false">IF(B350&lt;&gt;"",VLOOKUP(B350,'Tipo Projeto'!$A$3:$B$35,2,0),0)</f>
        <v>0</v>
      </c>
      <c r="D350" s="70"/>
      <c r="E350" s="70"/>
      <c r="F350" s="71"/>
      <c r="G350" s="70"/>
      <c r="H350" s="72"/>
      <c r="I350" s="73"/>
      <c r="J350" s="74"/>
      <c r="K350" s="75"/>
      <c r="L350" s="76" t="str">
        <f aca="false">IF(G350="EE",IF(OR(AND(OR(J350=1,J350=0),H350&gt;0,H350&lt;5),AND(OR(J350=1,J350=0),H350&gt;4,H350&lt;16),AND(J350=2,H350&gt;0,H350&lt;5)),"Simples",IF(OR(AND(OR(J350=1,J350=0),H350&gt;15),AND(J350=2,H350&gt;4,H350&lt;16),AND(J350&gt;2,H350&gt;0,H350&lt;5)),"Médio",IF(OR(AND(J350=2,H350&gt;15),AND(J350&gt;2,H350&gt;4,H350&lt;16),AND(J350&gt;2,H350&gt;15)),"Complexo",""))), IF(OR(G350="CE",G350="SE"),IF(OR(AND(OR(J350=1,J350=0),H350&gt;0,H350&lt;6),AND(OR(J350=1,J350=0),H350&gt;5,H350&lt;20),AND(J350&gt;1,J350&lt;4,H350&gt;0,H350&lt;6)),"Simples",IF(OR(AND(OR(J350=1,J350=0),H350&gt;19),AND(J350&gt;1,J350&lt;4,H350&gt;5,H350&lt;20),AND(J350&gt;3,H350&gt;0,H350&lt;6)),"Médio",IF(OR(AND(J350&gt;1,J350&lt;4,H350&gt;19),AND(J350&gt;3,H350&gt;5,H350&lt;20),AND(J350&gt;3,H350&gt;19)),"Complexo",""))),""))</f>
        <v/>
      </c>
      <c r="M350" s="71" t="str">
        <f aca="false">IF(G350="ALI",IF(OR(AND(OR(J350=1,J350=0),H350&gt;0,H350&lt;20),AND(OR(J350=1,J350=0),H350&gt;19,H350&lt;51),AND(J350&gt;1,J350&lt;6,H350&gt;0,H350&lt;20)),"Simples",IF(OR(AND(OR(J350=1,J350=0),H350&gt;50),AND(J350&gt;1,J350&lt;6,H350&gt;19,H350&lt;51),AND(J350&gt;5,H350&gt;0,H350&lt;20)),"Médio",IF(OR(AND(J350&gt;1,J350&lt;6,H350&gt;50),AND(J350&gt;5,H350&gt;19,H350&lt;51),AND(J350&gt;5,H350&gt;50)),"Complexo",""))), IF(G350="AIE",IF(OR(AND(OR(J350=1, J350=0),H350&gt;0,H350&lt;20),AND(OR(J350=1, J350=0),H350&gt;19,H350&lt;51),AND(J350&gt;1,J350&lt;6,H350&gt;0,H350&lt;20)),"Simples",IF(OR(AND(OR(J350=1, J350=0),H350&gt;50),AND(J350&gt;1,J350&lt;6,H350&gt;19,H350&lt;51),AND(J350&gt;5,H350&gt;0,H350&lt;20)),"Médio",IF(OR(AND(J350&gt;1,J350&lt;6,H350&gt;50),AND(J350&gt;5,H350&gt;19,H350&lt;51),AND(J350&gt;5,H350&gt;50)),"Complexo",""))),""))</f>
        <v/>
      </c>
      <c r="N350" s="77" t="str">
        <f aca="false">IF(L350="",M350,IF(M350="",L350,""))</f>
        <v/>
      </c>
      <c r="O350" s="78" t="n">
        <f aca="false">IF(AND(OR(G350="EE",G350="CE"),N350="Simples"),3, IF(AND(OR(G350="EE",G350="CE"),N350="Médio"),4, IF(AND(OR(G350="EE",G350="CE"),N350="Complexo"),6, IF(AND(G350="SE",N350="Simples"),4, IF(AND(G350="SE",N350="Médio"),5, IF(AND(G350="SE",N350="Complexo"),7,0))))))</f>
        <v>0</v>
      </c>
      <c r="P350" s="78" t="n">
        <f aca="false">IF(AND(G350="ALI",M350="Simples"),7, IF(AND(G350="ALI",M350="Médio"),10, IF(AND(G350="ALI",M350="Complexo"),15, IF(AND(G350="AIE",M350="Simples"),5, IF(AND(G350="AIE",M350="Médio"),7, IF(AND(G350="AIE",M350="Complexo"),10,0))))))</f>
        <v>0</v>
      </c>
      <c r="Q350" s="77" t="n">
        <f aca="false">IF(B350&lt;&gt;"Manutenção em interface",IF(B350&lt;&gt;"Desenv., Manutenção e Publicação de Páginas Estáticas",(O350+P350)*C350,C350),C350)</f>
        <v>0</v>
      </c>
      <c r="R350" s="70"/>
      <c r="T350" s="80"/>
      <c r="U350" s="68"/>
      <c r="V350" s="69" t="n">
        <f aca="false">IF(U350&lt;&gt;"",VLOOKUP(U350,'Tipo Projeto'!$A$3:$B$35,2,0),0)</f>
        <v>0</v>
      </c>
      <c r="W350" s="70"/>
      <c r="X350" s="72"/>
      <c r="Y350" s="73"/>
      <c r="Z350" s="74"/>
      <c r="AA350" s="75"/>
      <c r="AB350" s="76" t="str">
        <f aca="false">IF(W350="EE",IF(OR(AND(OR(Z350=1,Z350=0),X350&gt;0,X350&lt;5),AND(OR(Z350=1,Z350=0),X350&gt;4,X350&lt;16),AND(Z350=2,X350&gt;0,X350&lt;5)),"Simples",IF(OR(AND(OR(Z350=1,Z350=0),X350&gt;15),AND(Z350=2,X350&gt;4,X350&lt;16),AND(Z350&gt;2,X350&gt;0,X350&lt;5)),"Médio",IF(OR(AND(Z350=2,X350&gt;15),AND(Z350&gt;2,X350&gt;4,X350&lt;16),AND(Z350&gt;2,X350&gt;15)),"Complexo",""))), IF(OR(W350="CE",W350="SE"),IF(OR(AND(OR(Z350=1,Z350=0),X350&gt;0,X350&lt;6),AND(OR(Z350=1,Z350=0),X350&gt;5,X350&lt;20),AND(Z350&gt;1,Z350&lt;4,X350&gt;0,X350&lt;6)),"Simples",IF(OR(AND(OR(Z350=1,Z350=0),X350&gt;19),AND(Z350&gt;1,Z350&lt;4,X350&gt;5,X350&lt;20),AND(Z350&gt;3,X350&gt;0,X350&lt;6)),"Médio",IF(OR(AND(Z350&gt;1,Z350&lt;4,X350&gt;19),AND(Z350&gt;3,X350&gt;5,X350&lt;20),AND(Z350&gt;3,X350&gt;19)),"Complexo",""))),""))</f>
        <v/>
      </c>
      <c r="AC350" s="71" t="str">
        <f aca="false">IF(W350="ALI",IF(OR(AND(OR(Z350=1,Z350=0),X350&gt;0,X350&lt;20),AND(OR(Z350=1,Z350=0),X350&gt;19,X350&lt;51),AND(Z350&gt;1,Z350&lt;6,X350&gt;0,X350&lt;20)),"Simples",IF(OR(AND(OR(Z350=1,Z350=0),X350&gt;50),AND(Z350&gt;1,Z350&lt;6,X350&gt;19,X350&lt;51),AND(Z350&gt;5,X350&gt;0,X350&lt;20)),"Médio",IF(OR(AND(Z350&gt;1,Z350&lt;6,X350&gt;50),AND(Z350&gt;5,X350&gt;19,X350&lt;51),AND(Z350&gt;5,X350&gt;50)),"Complexo",""))), IF(W350="AIE",IF(OR(AND(OR(Z350=1, Z350=0),X350&gt;0,X350&lt;20),AND(OR(Z350=1, Z350=0),X350&gt;19,X350&lt;51),AND(Z350&gt;1,Z350&lt;6,X350&gt;0,X350&lt;20)),"Simples",IF(OR(AND(OR(Z350=1, Z350=0),X350&gt;50),AND(Z350&gt;1,Z350&lt;6,X350&gt;19,X350&lt;51),AND(Z350&gt;5,X350&gt;0,X350&lt;20)),"Médio",IF(OR(AND(Z350&gt;1,Z350&lt;6,X350&gt;50),AND(Z350&gt;5,X350&gt;19,X350&lt;51),AND(Z350&gt;5,X350&gt;50)),"Complexo",""))),""))</f>
        <v/>
      </c>
      <c r="AD350" s="77" t="str">
        <f aca="false">IF(AB350="",AC350,IF(AC350="",AB350,""))</f>
        <v/>
      </c>
      <c r="AE350" s="78" t="n">
        <f aca="false">IF(AND(OR(W350="EE",W350="CE"),AD350="Simples"),3, IF(AND(OR(W350="EE",W350="CE"),AD350="Médio"),4, IF(AND(OR(W350="EE",W350="CE"),AD350="Complexo"),6, IF(AND(W350="SE",AD350="Simples"),4, IF(AND(W350="SE",AD350="Médio"),5, IF(AND(W350="SE",AD350="Complexo"),7,0))))))</f>
        <v>0</v>
      </c>
      <c r="AF350" s="78" t="n">
        <f aca="false">IF(AND(W350="ALI",AC350="Simples"),7, IF(AND(W350="ALI",AC350="Médio"),10, IF(AND(W350="ALI",AC350="Complexo"),15, IF(AND(W350="AIE",AC350="Simples"),5, IF(AND(W350="AIE",AC350="Médio"),7, IF(AND(W350="AIE",AC350="Complexo"),10,0))))))</f>
        <v>0</v>
      </c>
      <c r="AG350" s="81" t="n">
        <f aca="false">IF(T350="OK",Q350,( IF(U350&lt;&gt;"Manutenção em interface",IF(U350&lt;&gt;"Desenv., Manutenção e Publicação de Páginas Estáticas",(AE350+AF350)*V350,V350),V350)))</f>
        <v>0</v>
      </c>
      <c r="AH350" s="70"/>
      <c r="AJ350" s="70"/>
      <c r="AL350" s="70"/>
      <c r="AM350" s="70" t="str">
        <f aca="false">IF(AG350=0,"",IF(AG350=Q350,"OK","Divergente"))</f>
        <v/>
      </c>
    </row>
    <row r="351" s="79" customFormat="true" ht="14" hidden="false" customHeight="false" outlineLevel="0" collapsed="false">
      <c r="A351" s="67"/>
      <c r="B351" s="68"/>
      <c r="C351" s="69" t="n">
        <f aca="false">IF(B351&lt;&gt;"",VLOOKUP(B351,'Tipo Projeto'!$A$3:$B$35,2,0),0)</f>
        <v>0</v>
      </c>
      <c r="D351" s="70"/>
      <c r="E351" s="70"/>
      <c r="F351" s="71"/>
      <c r="G351" s="70"/>
      <c r="H351" s="72"/>
      <c r="I351" s="73"/>
      <c r="J351" s="74"/>
      <c r="K351" s="75"/>
      <c r="L351" s="76" t="str">
        <f aca="false">IF(G351="EE",IF(OR(AND(OR(J351=1,J351=0),H351&gt;0,H351&lt;5),AND(OR(J351=1,J351=0),H351&gt;4,H351&lt;16),AND(J351=2,H351&gt;0,H351&lt;5)),"Simples",IF(OR(AND(OR(J351=1,J351=0),H351&gt;15),AND(J351=2,H351&gt;4,H351&lt;16),AND(J351&gt;2,H351&gt;0,H351&lt;5)),"Médio",IF(OR(AND(J351=2,H351&gt;15),AND(J351&gt;2,H351&gt;4,H351&lt;16),AND(J351&gt;2,H351&gt;15)),"Complexo",""))), IF(OR(G351="CE",G351="SE"),IF(OR(AND(OR(J351=1,J351=0),H351&gt;0,H351&lt;6),AND(OR(J351=1,J351=0),H351&gt;5,H351&lt;20),AND(J351&gt;1,J351&lt;4,H351&gt;0,H351&lt;6)),"Simples",IF(OR(AND(OR(J351=1,J351=0),H351&gt;19),AND(J351&gt;1,J351&lt;4,H351&gt;5,H351&lt;20),AND(J351&gt;3,H351&gt;0,H351&lt;6)),"Médio",IF(OR(AND(J351&gt;1,J351&lt;4,H351&gt;19),AND(J351&gt;3,H351&gt;5,H351&lt;20),AND(J351&gt;3,H351&gt;19)),"Complexo",""))),""))</f>
        <v/>
      </c>
      <c r="M351" s="71" t="str">
        <f aca="false">IF(G351="ALI",IF(OR(AND(OR(J351=1,J351=0),H351&gt;0,H351&lt;20),AND(OR(J351=1,J351=0),H351&gt;19,H351&lt;51),AND(J351&gt;1,J351&lt;6,H351&gt;0,H351&lt;20)),"Simples",IF(OR(AND(OR(J351=1,J351=0),H351&gt;50),AND(J351&gt;1,J351&lt;6,H351&gt;19,H351&lt;51),AND(J351&gt;5,H351&gt;0,H351&lt;20)),"Médio",IF(OR(AND(J351&gt;1,J351&lt;6,H351&gt;50),AND(J351&gt;5,H351&gt;19,H351&lt;51),AND(J351&gt;5,H351&gt;50)),"Complexo",""))), IF(G351="AIE",IF(OR(AND(OR(J351=1, J351=0),H351&gt;0,H351&lt;20),AND(OR(J351=1, J351=0),H351&gt;19,H351&lt;51),AND(J351&gt;1,J351&lt;6,H351&gt;0,H351&lt;20)),"Simples",IF(OR(AND(OR(J351=1, J351=0),H351&gt;50),AND(J351&gt;1,J351&lt;6,H351&gt;19,H351&lt;51),AND(J351&gt;5,H351&gt;0,H351&lt;20)),"Médio",IF(OR(AND(J351&gt;1,J351&lt;6,H351&gt;50),AND(J351&gt;5,H351&gt;19,H351&lt;51),AND(J351&gt;5,H351&gt;50)),"Complexo",""))),""))</f>
        <v/>
      </c>
      <c r="N351" s="77" t="str">
        <f aca="false">IF(L351="",M351,IF(M351="",L351,""))</f>
        <v/>
      </c>
      <c r="O351" s="78" t="n">
        <f aca="false">IF(AND(OR(G351="EE",G351="CE"),N351="Simples"),3, IF(AND(OR(G351="EE",G351="CE"),N351="Médio"),4, IF(AND(OR(G351="EE",G351="CE"),N351="Complexo"),6, IF(AND(G351="SE",N351="Simples"),4, IF(AND(G351="SE",N351="Médio"),5, IF(AND(G351="SE",N351="Complexo"),7,0))))))</f>
        <v>0</v>
      </c>
      <c r="P351" s="78" t="n">
        <f aca="false">IF(AND(G351="ALI",M351="Simples"),7, IF(AND(G351="ALI",M351="Médio"),10, IF(AND(G351="ALI",M351="Complexo"),15, IF(AND(G351="AIE",M351="Simples"),5, IF(AND(G351="AIE",M351="Médio"),7, IF(AND(G351="AIE",M351="Complexo"),10,0))))))</f>
        <v>0</v>
      </c>
      <c r="Q351" s="77" t="n">
        <f aca="false">IF(B351&lt;&gt;"Manutenção em interface",IF(B351&lt;&gt;"Desenv., Manutenção e Publicação de Páginas Estáticas",(O351+P351)*C351,C351),C351)</f>
        <v>0</v>
      </c>
      <c r="R351" s="70"/>
      <c r="T351" s="80"/>
      <c r="U351" s="68"/>
      <c r="V351" s="69" t="n">
        <f aca="false">IF(U351&lt;&gt;"",VLOOKUP(U351,'Tipo Projeto'!$A$3:$B$35,2,0),0)</f>
        <v>0</v>
      </c>
      <c r="W351" s="70"/>
      <c r="X351" s="72"/>
      <c r="Y351" s="73"/>
      <c r="Z351" s="74"/>
      <c r="AA351" s="75"/>
      <c r="AB351" s="76" t="str">
        <f aca="false">IF(W351="EE",IF(OR(AND(OR(Z351=1,Z351=0),X351&gt;0,X351&lt;5),AND(OR(Z351=1,Z351=0),X351&gt;4,X351&lt;16),AND(Z351=2,X351&gt;0,X351&lt;5)),"Simples",IF(OR(AND(OR(Z351=1,Z351=0),X351&gt;15),AND(Z351=2,X351&gt;4,X351&lt;16),AND(Z351&gt;2,X351&gt;0,X351&lt;5)),"Médio",IF(OR(AND(Z351=2,X351&gt;15),AND(Z351&gt;2,X351&gt;4,X351&lt;16),AND(Z351&gt;2,X351&gt;15)),"Complexo",""))), IF(OR(W351="CE",W351="SE"),IF(OR(AND(OR(Z351=1,Z351=0),X351&gt;0,X351&lt;6),AND(OR(Z351=1,Z351=0),X351&gt;5,X351&lt;20),AND(Z351&gt;1,Z351&lt;4,X351&gt;0,X351&lt;6)),"Simples",IF(OR(AND(OR(Z351=1,Z351=0),X351&gt;19),AND(Z351&gt;1,Z351&lt;4,X351&gt;5,X351&lt;20),AND(Z351&gt;3,X351&gt;0,X351&lt;6)),"Médio",IF(OR(AND(Z351&gt;1,Z351&lt;4,X351&gt;19),AND(Z351&gt;3,X351&gt;5,X351&lt;20),AND(Z351&gt;3,X351&gt;19)),"Complexo",""))),""))</f>
        <v/>
      </c>
      <c r="AC351" s="71" t="str">
        <f aca="false">IF(W351="ALI",IF(OR(AND(OR(Z351=1,Z351=0),X351&gt;0,X351&lt;20),AND(OR(Z351=1,Z351=0),X351&gt;19,X351&lt;51),AND(Z351&gt;1,Z351&lt;6,X351&gt;0,X351&lt;20)),"Simples",IF(OR(AND(OR(Z351=1,Z351=0),X351&gt;50),AND(Z351&gt;1,Z351&lt;6,X351&gt;19,X351&lt;51),AND(Z351&gt;5,X351&gt;0,X351&lt;20)),"Médio",IF(OR(AND(Z351&gt;1,Z351&lt;6,X351&gt;50),AND(Z351&gt;5,X351&gt;19,X351&lt;51),AND(Z351&gt;5,X351&gt;50)),"Complexo",""))), IF(W351="AIE",IF(OR(AND(OR(Z351=1, Z351=0),X351&gt;0,X351&lt;20),AND(OR(Z351=1, Z351=0),X351&gt;19,X351&lt;51),AND(Z351&gt;1,Z351&lt;6,X351&gt;0,X351&lt;20)),"Simples",IF(OR(AND(OR(Z351=1, Z351=0),X351&gt;50),AND(Z351&gt;1,Z351&lt;6,X351&gt;19,X351&lt;51),AND(Z351&gt;5,X351&gt;0,X351&lt;20)),"Médio",IF(OR(AND(Z351&gt;1,Z351&lt;6,X351&gt;50),AND(Z351&gt;5,X351&gt;19,X351&lt;51),AND(Z351&gt;5,X351&gt;50)),"Complexo",""))),""))</f>
        <v/>
      </c>
      <c r="AD351" s="77" t="str">
        <f aca="false">IF(AB351="",AC351,IF(AC351="",AB351,""))</f>
        <v/>
      </c>
      <c r="AE351" s="78" t="n">
        <f aca="false">IF(AND(OR(W351="EE",W351="CE"),AD351="Simples"),3, IF(AND(OR(W351="EE",W351="CE"),AD351="Médio"),4, IF(AND(OR(W351="EE",W351="CE"),AD351="Complexo"),6, IF(AND(W351="SE",AD351="Simples"),4, IF(AND(W351="SE",AD351="Médio"),5, IF(AND(W351="SE",AD351="Complexo"),7,0))))))</f>
        <v>0</v>
      </c>
      <c r="AF351" s="78" t="n">
        <f aca="false">IF(AND(W351="ALI",AC351="Simples"),7, IF(AND(W351="ALI",AC351="Médio"),10, IF(AND(W351="ALI",AC351="Complexo"),15, IF(AND(W351="AIE",AC351="Simples"),5, IF(AND(W351="AIE",AC351="Médio"),7, IF(AND(W351="AIE",AC351="Complexo"),10,0))))))</f>
        <v>0</v>
      </c>
      <c r="AG351" s="81" t="n">
        <f aca="false">IF(T351="OK",Q351,( IF(U351&lt;&gt;"Manutenção em interface",IF(U351&lt;&gt;"Desenv., Manutenção e Publicação de Páginas Estáticas",(AE351+AF351)*V351,V351),V351)))</f>
        <v>0</v>
      </c>
      <c r="AH351" s="70"/>
      <c r="AJ351" s="70"/>
      <c r="AL351" s="70"/>
      <c r="AM351" s="70" t="str">
        <f aca="false">IF(AG351=0,"",IF(AG351=Q351,"OK","Divergente"))</f>
        <v/>
      </c>
    </row>
    <row r="352" s="79" customFormat="true" ht="14" hidden="false" customHeight="false" outlineLevel="0" collapsed="false">
      <c r="A352" s="67"/>
      <c r="B352" s="68"/>
      <c r="C352" s="69" t="n">
        <f aca="false">IF(B352&lt;&gt;"",VLOOKUP(B352,'Tipo Projeto'!$A$3:$B$35,2,0),0)</f>
        <v>0</v>
      </c>
      <c r="D352" s="70"/>
      <c r="E352" s="70"/>
      <c r="F352" s="71"/>
      <c r="G352" s="70"/>
      <c r="H352" s="72"/>
      <c r="I352" s="73"/>
      <c r="J352" s="74"/>
      <c r="K352" s="75"/>
      <c r="L352" s="76" t="str">
        <f aca="false">IF(G352="EE",IF(OR(AND(OR(J352=1,J352=0),H352&gt;0,H352&lt;5),AND(OR(J352=1,J352=0),H352&gt;4,H352&lt;16),AND(J352=2,H352&gt;0,H352&lt;5)),"Simples",IF(OR(AND(OR(J352=1,J352=0),H352&gt;15),AND(J352=2,H352&gt;4,H352&lt;16),AND(J352&gt;2,H352&gt;0,H352&lt;5)),"Médio",IF(OR(AND(J352=2,H352&gt;15),AND(J352&gt;2,H352&gt;4,H352&lt;16),AND(J352&gt;2,H352&gt;15)),"Complexo",""))), IF(OR(G352="CE",G352="SE"),IF(OR(AND(OR(J352=1,J352=0),H352&gt;0,H352&lt;6),AND(OR(J352=1,J352=0),H352&gt;5,H352&lt;20),AND(J352&gt;1,J352&lt;4,H352&gt;0,H352&lt;6)),"Simples",IF(OR(AND(OR(J352=1,J352=0),H352&gt;19),AND(J352&gt;1,J352&lt;4,H352&gt;5,H352&lt;20),AND(J352&gt;3,H352&gt;0,H352&lt;6)),"Médio",IF(OR(AND(J352&gt;1,J352&lt;4,H352&gt;19),AND(J352&gt;3,H352&gt;5,H352&lt;20),AND(J352&gt;3,H352&gt;19)),"Complexo",""))),""))</f>
        <v/>
      </c>
      <c r="M352" s="71" t="str">
        <f aca="false">IF(G352="ALI",IF(OR(AND(OR(J352=1,J352=0),H352&gt;0,H352&lt;20),AND(OR(J352=1,J352=0),H352&gt;19,H352&lt;51),AND(J352&gt;1,J352&lt;6,H352&gt;0,H352&lt;20)),"Simples",IF(OR(AND(OR(J352=1,J352=0),H352&gt;50),AND(J352&gt;1,J352&lt;6,H352&gt;19,H352&lt;51),AND(J352&gt;5,H352&gt;0,H352&lt;20)),"Médio",IF(OR(AND(J352&gt;1,J352&lt;6,H352&gt;50),AND(J352&gt;5,H352&gt;19,H352&lt;51),AND(J352&gt;5,H352&gt;50)),"Complexo",""))), IF(G352="AIE",IF(OR(AND(OR(J352=1, J352=0),H352&gt;0,H352&lt;20),AND(OR(J352=1, J352=0),H352&gt;19,H352&lt;51),AND(J352&gt;1,J352&lt;6,H352&gt;0,H352&lt;20)),"Simples",IF(OR(AND(OR(J352=1, J352=0),H352&gt;50),AND(J352&gt;1,J352&lt;6,H352&gt;19,H352&lt;51),AND(J352&gt;5,H352&gt;0,H352&lt;20)),"Médio",IF(OR(AND(J352&gt;1,J352&lt;6,H352&gt;50),AND(J352&gt;5,H352&gt;19,H352&lt;51),AND(J352&gt;5,H352&gt;50)),"Complexo",""))),""))</f>
        <v/>
      </c>
      <c r="N352" s="77" t="str">
        <f aca="false">IF(L352="",M352,IF(M352="",L352,""))</f>
        <v/>
      </c>
      <c r="O352" s="78" t="n">
        <f aca="false">IF(AND(OR(G352="EE",G352="CE"),N352="Simples"),3, IF(AND(OR(G352="EE",G352="CE"),N352="Médio"),4, IF(AND(OR(G352="EE",G352="CE"),N352="Complexo"),6, IF(AND(G352="SE",N352="Simples"),4, IF(AND(G352="SE",N352="Médio"),5, IF(AND(G352="SE",N352="Complexo"),7,0))))))</f>
        <v>0</v>
      </c>
      <c r="P352" s="78" t="n">
        <f aca="false">IF(AND(G352="ALI",M352="Simples"),7, IF(AND(G352="ALI",M352="Médio"),10, IF(AND(G352="ALI",M352="Complexo"),15, IF(AND(G352="AIE",M352="Simples"),5, IF(AND(G352="AIE",M352="Médio"),7, IF(AND(G352="AIE",M352="Complexo"),10,0))))))</f>
        <v>0</v>
      </c>
      <c r="Q352" s="77" t="n">
        <f aca="false">IF(B352&lt;&gt;"Manutenção em interface",IF(B352&lt;&gt;"Desenv., Manutenção e Publicação de Páginas Estáticas",(O352+P352)*C352,C352),C352)</f>
        <v>0</v>
      </c>
      <c r="R352" s="70"/>
      <c r="T352" s="80"/>
      <c r="U352" s="68"/>
      <c r="V352" s="69" t="n">
        <f aca="false">IF(U352&lt;&gt;"",VLOOKUP(U352,'Tipo Projeto'!$A$3:$B$35,2,0),0)</f>
        <v>0</v>
      </c>
      <c r="W352" s="70"/>
      <c r="X352" s="72"/>
      <c r="Y352" s="73"/>
      <c r="Z352" s="74"/>
      <c r="AA352" s="75"/>
      <c r="AB352" s="76" t="str">
        <f aca="false">IF(W352="EE",IF(OR(AND(OR(Z352=1,Z352=0),X352&gt;0,X352&lt;5),AND(OR(Z352=1,Z352=0),X352&gt;4,X352&lt;16),AND(Z352=2,X352&gt;0,X352&lt;5)),"Simples",IF(OR(AND(OR(Z352=1,Z352=0),X352&gt;15),AND(Z352=2,X352&gt;4,X352&lt;16),AND(Z352&gt;2,X352&gt;0,X352&lt;5)),"Médio",IF(OR(AND(Z352=2,X352&gt;15),AND(Z352&gt;2,X352&gt;4,X352&lt;16),AND(Z352&gt;2,X352&gt;15)),"Complexo",""))), IF(OR(W352="CE",W352="SE"),IF(OR(AND(OR(Z352=1,Z352=0),X352&gt;0,X352&lt;6),AND(OR(Z352=1,Z352=0),X352&gt;5,X352&lt;20),AND(Z352&gt;1,Z352&lt;4,X352&gt;0,X352&lt;6)),"Simples",IF(OR(AND(OR(Z352=1,Z352=0),X352&gt;19),AND(Z352&gt;1,Z352&lt;4,X352&gt;5,X352&lt;20),AND(Z352&gt;3,X352&gt;0,X352&lt;6)),"Médio",IF(OR(AND(Z352&gt;1,Z352&lt;4,X352&gt;19),AND(Z352&gt;3,X352&gt;5,X352&lt;20),AND(Z352&gt;3,X352&gt;19)),"Complexo",""))),""))</f>
        <v/>
      </c>
      <c r="AC352" s="71" t="str">
        <f aca="false">IF(W352="ALI",IF(OR(AND(OR(Z352=1,Z352=0),X352&gt;0,X352&lt;20),AND(OR(Z352=1,Z352=0),X352&gt;19,X352&lt;51),AND(Z352&gt;1,Z352&lt;6,X352&gt;0,X352&lt;20)),"Simples",IF(OR(AND(OR(Z352=1,Z352=0),X352&gt;50),AND(Z352&gt;1,Z352&lt;6,X352&gt;19,X352&lt;51),AND(Z352&gt;5,X352&gt;0,X352&lt;20)),"Médio",IF(OR(AND(Z352&gt;1,Z352&lt;6,X352&gt;50),AND(Z352&gt;5,X352&gt;19,X352&lt;51),AND(Z352&gt;5,X352&gt;50)),"Complexo",""))), IF(W352="AIE",IF(OR(AND(OR(Z352=1, Z352=0),X352&gt;0,X352&lt;20),AND(OR(Z352=1, Z352=0),X352&gt;19,X352&lt;51),AND(Z352&gt;1,Z352&lt;6,X352&gt;0,X352&lt;20)),"Simples",IF(OR(AND(OR(Z352=1, Z352=0),X352&gt;50),AND(Z352&gt;1,Z352&lt;6,X352&gt;19,X352&lt;51),AND(Z352&gt;5,X352&gt;0,X352&lt;20)),"Médio",IF(OR(AND(Z352&gt;1,Z352&lt;6,X352&gt;50),AND(Z352&gt;5,X352&gt;19,X352&lt;51),AND(Z352&gt;5,X352&gt;50)),"Complexo",""))),""))</f>
        <v/>
      </c>
      <c r="AD352" s="77" t="str">
        <f aca="false">IF(AB352="",AC352,IF(AC352="",AB352,""))</f>
        <v/>
      </c>
      <c r="AE352" s="78" t="n">
        <f aca="false">IF(AND(OR(W352="EE",W352="CE"),AD352="Simples"),3, IF(AND(OR(W352="EE",W352="CE"),AD352="Médio"),4, IF(AND(OR(W352="EE",W352="CE"),AD352="Complexo"),6, IF(AND(W352="SE",AD352="Simples"),4, IF(AND(W352="SE",AD352="Médio"),5, IF(AND(W352="SE",AD352="Complexo"),7,0))))))</f>
        <v>0</v>
      </c>
      <c r="AF352" s="78" t="n">
        <f aca="false">IF(AND(W352="ALI",AC352="Simples"),7, IF(AND(W352="ALI",AC352="Médio"),10, IF(AND(W352="ALI",AC352="Complexo"),15, IF(AND(W352="AIE",AC352="Simples"),5, IF(AND(W352="AIE",AC352="Médio"),7, IF(AND(W352="AIE",AC352="Complexo"),10,0))))))</f>
        <v>0</v>
      </c>
      <c r="AG352" s="81" t="n">
        <f aca="false">IF(T352="OK",Q352,( IF(U352&lt;&gt;"Manutenção em interface",IF(U352&lt;&gt;"Desenv., Manutenção e Publicação de Páginas Estáticas",(AE352+AF352)*V352,V352),V352)))</f>
        <v>0</v>
      </c>
      <c r="AH352" s="70"/>
      <c r="AJ352" s="70"/>
      <c r="AL352" s="70"/>
      <c r="AM352" s="70" t="str">
        <f aca="false">IF(AG352=0,"",IF(AG352=Q352,"OK","Divergente"))</f>
        <v/>
      </c>
    </row>
    <row r="353" s="79" customFormat="true" ht="14" hidden="false" customHeight="false" outlineLevel="0" collapsed="false">
      <c r="A353" s="67"/>
      <c r="B353" s="68"/>
      <c r="C353" s="69" t="n">
        <f aca="false">IF(B353&lt;&gt;"",VLOOKUP(B353,'Tipo Projeto'!$A$3:$B$35,2,0),0)</f>
        <v>0</v>
      </c>
      <c r="D353" s="70"/>
      <c r="E353" s="70"/>
      <c r="F353" s="71"/>
      <c r="G353" s="70"/>
      <c r="H353" s="72"/>
      <c r="I353" s="73"/>
      <c r="J353" s="74"/>
      <c r="K353" s="75"/>
      <c r="L353" s="76" t="str">
        <f aca="false">IF(G353="EE",IF(OR(AND(OR(J353=1,J353=0),H353&gt;0,H353&lt;5),AND(OR(J353=1,J353=0),H353&gt;4,H353&lt;16),AND(J353=2,H353&gt;0,H353&lt;5)),"Simples",IF(OR(AND(OR(J353=1,J353=0),H353&gt;15),AND(J353=2,H353&gt;4,H353&lt;16),AND(J353&gt;2,H353&gt;0,H353&lt;5)),"Médio",IF(OR(AND(J353=2,H353&gt;15),AND(J353&gt;2,H353&gt;4,H353&lt;16),AND(J353&gt;2,H353&gt;15)),"Complexo",""))), IF(OR(G353="CE",G353="SE"),IF(OR(AND(OR(J353=1,J353=0),H353&gt;0,H353&lt;6),AND(OR(J353=1,J353=0),H353&gt;5,H353&lt;20),AND(J353&gt;1,J353&lt;4,H353&gt;0,H353&lt;6)),"Simples",IF(OR(AND(OR(J353=1,J353=0),H353&gt;19),AND(J353&gt;1,J353&lt;4,H353&gt;5,H353&lt;20),AND(J353&gt;3,H353&gt;0,H353&lt;6)),"Médio",IF(OR(AND(J353&gt;1,J353&lt;4,H353&gt;19),AND(J353&gt;3,H353&gt;5,H353&lt;20),AND(J353&gt;3,H353&gt;19)),"Complexo",""))),""))</f>
        <v/>
      </c>
      <c r="M353" s="71" t="str">
        <f aca="false">IF(G353="ALI",IF(OR(AND(OR(J353=1,J353=0),H353&gt;0,H353&lt;20),AND(OR(J353=1,J353=0),H353&gt;19,H353&lt;51),AND(J353&gt;1,J353&lt;6,H353&gt;0,H353&lt;20)),"Simples",IF(OR(AND(OR(J353=1,J353=0),H353&gt;50),AND(J353&gt;1,J353&lt;6,H353&gt;19,H353&lt;51),AND(J353&gt;5,H353&gt;0,H353&lt;20)),"Médio",IF(OR(AND(J353&gt;1,J353&lt;6,H353&gt;50),AND(J353&gt;5,H353&gt;19,H353&lt;51),AND(J353&gt;5,H353&gt;50)),"Complexo",""))), IF(G353="AIE",IF(OR(AND(OR(J353=1, J353=0),H353&gt;0,H353&lt;20),AND(OR(J353=1, J353=0),H353&gt;19,H353&lt;51),AND(J353&gt;1,J353&lt;6,H353&gt;0,H353&lt;20)),"Simples",IF(OR(AND(OR(J353=1, J353=0),H353&gt;50),AND(J353&gt;1,J353&lt;6,H353&gt;19,H353&lt;51),AND(J353&gt;5,H353&gt;0,H353&lt;20)),"Médio",IF(OR(AND(J353&gt;1,J353&lt;6,H353&gt;50),AND(J353&gt;5,H353&gt;19,H353&lt;51),AND(J353&gt;5,H353&gt;50)),"Complexo",""))),""))</f>
        <v/>
      </c>
      <c r="N353" s="77" t="str">
        <f aca="false">IF(L353="",M353,IF(M353="",L353,""))</f>
        <v/>
      </c>
      <c r="O353" s="78" t="n">
        <f aca="false">IF(AND(OR(G353="EE",G353="CE"),N353="Simples"),3, IF(AND(OR(G353="EE",G353="CE"),N353="Médio"),4, IF(AND(OR(G353="EE",G353="CE"),N353="Complexo"),6, IF(AND(G353="SE",N353="Simples"),4, IF(AND(G353="SE",N353="Médio"),5, IF(AND(G353="SE",N353="Complexo"),7,0))))))</f>
        <v>0</v>
      </c>
      <c r="P353" s="78" t="n">
        <f aca="false">IF(AND(G353="ALI",M353="Simples"),7, IF(AND(G353="ALI",M353="Médio"),10, IF(AND(G353="ALI",M353="Complexo"),15, IF(AND(G353="AIE",M353="Simples"),5, IF(AND(G353="AIE",M353="Médio"),7, IF(AND(G353="AIE",M353="Complexo"),10,0))))))</f>
        <v>0</v>
      </c>
      <c r="Q353" s="77" t="n">
        <f aca="false">IF(B353&lt;&gt;"Manutenção em interface",IF(B353&lt;&gt;"Desenv., Manutenção e Publicação de Páginas Estáticas",(O353+P353)*C353,C353),C353)</f>
        <v>0</v>
      </c>
      <c r="R353" s="70"/>
      <c r="T353" s="80"/>
      <c r="U353" s="68"/>
      <c r="V353" s="69" t="n">
        <f aca="false">IF(U353&lt;&gt;"",VLOOKUP(U353,'Tipo Projeto'!$A$3:$B$35,2,0),0)</f>
        <v>0</v>
      </c>
      <c r="W353" s="70"/>
      <c r="X353" s="72"/>
      <c r="Y353" s="73"/>
      <c r="Z353" s="74"/>
      <c r="AA353" s="75"/>
      <c r="AB353" s="76" t="str">
        <f aca="false">IF(W353="EE",IF(OR(AND(OR(Z353=1,Z353=0),X353&gt;0,X353&lt;5),AND(OR(Z353=1,Z353=0),X353&gt;4,X353&lt;16),AND(Z353=2,X353&gt;0,X353&lt;5)),"Simples",IF(OR(AND(OR(Z353=1,Z353=0),X353&gt;15),AND(Z353=2,X353&gt;4,X353&lt;16),AND(Z353&gt;2,X353&gt;0,X353&lt;5)),"Médio",IF(OR(AND(Z353=2,X353&gt;15),AND(Z353&gt;2,X353&gt;4,X353&lt;16),AND(Z353&gt;2,X353&gt;15)),"Complexo",""))), IF(OR(W353="CE",W353="SE"),IF(OR(AND(OR(Z353=1,Z353=0),X353&gt;0,X353&lt;6),AND(OR(Z353=1,Z353=0),X353&gt;5,X353&lt;20),AND(Z353&gt;1,Z353&lt;4,X353&gt;0,X353&lt;6)),"Simples",IF(OR(AND(OR(Z353=1,Z353=0),X353&gt;19),AND(Z353&gt;1,Z353&lt;4,X353&gt;5,X353&lt;20),AND(Z353&gt;3,X353&gt;0,X353&lt;6)),"Médio",IF(OR(AND(Z353&gt;1,Z353&lt;4,X353&gt;19),AND(Z353&gt;3,X353&gt;5,X353&lt;20),AND(Z353&gt;3,X353&gt;19)),"Complexo",""))),""))</f>
        <v/>
      </c>
      <c r="AC353" s="71" t="str">
        <f aca="false">IF(W353="ALI",IF(OR(AND(OR(Z353=1,Z353=0),X353&gt;0,X353&lt;20),AND(OR(Z353=1,Z353=0),X353&gt;19,X353&lt;51),AND(Z353&gt;1,Z353&lt;6,X353&gt;0,X353&lt;20)),"Simples",IF(OR(AND(OR(Z353=1,Z353=0),X353&gt;50),AND(Z353&gt;1,Z353&lt;6,X353&gt;19,X353&lt;51),AND(Z353&gt;5,X353&gt;0,X353&lt;20)),"Médio",IF(OR(AND(Z353&gt;1,Z353&lt;6,X353&gt;50),AND(Z353&gt;5,X353&gt;19,X353&lt;51),AND(Z353&gt;5,X353&gt;50)),"Complexo",""))), IF(W353="AIE",IF(OR(AND(OR(Z353=1, Z353=0),X353&gt;0,X353&lt;20),AND(OR(Z353=1, Z353=0),X353&gt;19,X353&lt;51),AND(Z353&gt;1,Z353&lt;6,X353&gt;0,X353&lt;20)),"Simples",IF(OR(AND(OR(Z353=1, Z353=0),X353&gt;50),AND(Z353&gt;1,Z353&lt;6,X353&gt;19,X353&lt;51),AND(Z353&gt;5,X353&gt;0,X353&lt;20)),"Médio",IF(OR(AND(Z353&gt;1,Z353&lt;6,X353&gt;50),AND(Z353&gt;5,X353&gt;19,X353&lt;51),AND(Z353&gt;5,X353&gt;50)),"Complexo",""))),""))</f>
        <v/>
      </c>
      <c r="AD353" s="77" t="str">
        <f aca="false">IF(AB353="",AC353,IF(AC353="",AB353,""))</f>
        <v/>
      </c>
      <c r="AE353" s="78" t="n">
        <f aca="false">IF(AND(OR(W353="EE",W353="CE"),AD353="Simples"),3, IF(AND(OR(W353="EE",W353="CE"),AD353="Médio"),4, IF(AND(OR(W353="EE",W353="CE"),AD353="Complexo"),6, IF(AND(W353="SE",AD353="Simples"),4, IF(AND(W353="SE",AD353="Médio"),5, IF(AND(W353="SE",AD353="Complexo"),7,0))))))</f>
        <v>0</v>
      </c>
      <c r="AF353" s="78" t="n">
        <f aca="false">IF(AND(W353="ALI",AC353="Simples"),7, IF(AND(W353="ALI",AC353="Médio"),10, IF(AND(W353="ALI",AC353="Complexo"),15, IF(AND(W353="AIE",AC353="Simples"),5, IF(AND(W353="AIE",AC353="Médio"),7, IF(AND(W353="AIE",AC353="Complexo"),10,0))))))</f>
        <v>0</v>
      </c>
      <c r="AG353" s="81" t="n">
        <f aca="false">IF(T353="OK",Q353,( IF(U353&lt;&gt;"Manutenção em interface",IF(U353&lt;&gt;"Desenv., Manutenção e Publicação de Páginas Estáticas",(AE353+AF353)*V353,V353),V353)))</f>
        <v>0</v>
      </c>
      <c r="AH353" s="70"/>
      <c r="AJ353" s="70"/>
      <c r="AL353" s="70"/>
      <c r="AM353" s="70" t="str">
        <f aca="false">IF(AG353=0,"",IF(AG353=Q353,"OK","Divergente"))</f>
        <v/>
      </c>
    </row>
    <row r="354" s="79" customFormat="true" ht="14" hidden="false" customHeight="false" outlineLevel="0" collapsed="false">
      <c r="A354" s="67"/>
      <c r="B354" s="68"/>
      <c r="C354" s="69" t="n">
        <f aca="false">IF(B354&lt;&gt;"",VLOOKUP(B354,'Tipo Projeto'!$A$3:$B$35,2,0),0)</f>
        <v>0</v>
      </c>
      <c r="D354" s="70"/>
      <c r="E354" s="70"/>
      <c r="F354" s="71"/>
      <c r="G354" s="70"/>
      <c r="H354" s="72"/>
      <c r="I354" s="73"/>
      <c r="J354" s="74"/>
      <c r="K354" s="75"/>
      <c r="L354" s="76" t="str">
        <f aca="false">IF(G354="EE",IF(OR(AND(OR(J354=1,J354=0),H354&gt;0,H354&lt;5),AND(OR(J354=1,J354=0),H354&gt;4,H354&lt;16),AND(J354=2,H354&gt;0,H354&lt;5)),"Simples",IF(OR(AND(OR(J354=1,J354=0),H354&gt;15),AND(J354=2,H354&gt;4,H354&lt;16),AND(J354&gt;2,H354&gt;0,H354&lt;5)),"Médio",IF(OR(AND(J354=2,H354&gt;15),AND(J354&gt;2,H354&gt;4,H354&lt;16),AND(J354&gt;2,H354&gt;15)),"Complexo",""))), IF(OR(G354="CE",G354="SE"),IF(OR(AND(OR(J354=1,J354=0),H354&gt;0,H354&lt;6),AND(OR(J354=1,J354=0),H354&gt;5,H354&lt;20),AND(J354&gt;1,J354&lt;4,H354&gt;0,H354&lt;6)),"Simples",IF(OR(AND(OR(J354=1,J354=0),H354&gt;19),AND(J354&gt;1,J354&lt;4,H354&gt;5,H354&lt;20),AND(J354&gt;3,H354&gt;0,H354&lt;6)),"Médio",IF(OR(AND(J354&gt;1,J354&lt;4,H354&gt;19),AND(J354&gt;3,H354&gt;5,H354&lt;20),AND(J354&gt;3,H354&gt;19)),"Complexo",""))),""))</f>
        <v/>
      </c>
      <c r="M354" s="71" t="str">
        <f aca="false">IF(G354="ALI",IF(OR(AND(OR(J354=1,J354=0),H354&gt;0,H354&lt;20),AND(OR(J354=1,J354=0),H354&gt;19,H354&lt;51),AND(J354&gt;1,J354&lt;6,H354&gt;0,H354&lt;20)),"Simples",IF(OR(AND(OR(J354=1,J354=0),H354&gt;50),AND(J354&gt;1,J354&lt;6,H354&gt;19,H354&lt;51),AND(J354&gt;5,H354&gt;0,H354&lt;20)),"Médio",IF(OR(AND(J354&gt;1,J354&lt;6,H354&gt;50),AND(J354&gt;5,H354&gt;19,H354&lt;51),AND(J354&gt;5,H354&gt;50)),"Complexo",""))), IF(G354="AIE",IF(OR(AND(OR(J354=1, J354=0),H354&gt;0,H354&lt;20),AND(OR(J354=1, J354=0),H354&gt;19,H354&lt;51),AND(J354&gt;1,J354&lt;6,H354&gt;0,H354&lt;20)),"Simples",IF(OR(AND(OR(J354=1, J354=0),H354&gt;50),AND(J354&gt;1,J354&lt;6,H354&gt;19,H354&lt;51),AND(J354&gt;5,H354&gt;0,H354&lt;20)),"Médio",IF(OR(AND(J354&gt;1,J354&lt;6,H354&gt;50),AND(J354&gt;5,H354&gt;19,H354&lt;51),AND(J354&gt;5,H354&gt;50)),"Complexo",""))),""))</f>
        <v/>
      </c>
      <c r="N354" s="77" t="str">
        <f aca="false">IF(L354="",M354,IF(M354="",L354,""))</f>
        <v/>
      </c>
      <c r="O354" s="78" t="n">
        <f aca="false">IF(AND(OR(G354="EE",G354="CE"),N354="Simples"),3, IF(AND(OR(G354="EE",G354="CE"),N354="Médio"),4, IF(AND(OR(G354="EE",G354="CE"),N354="Complexo"),6, IF(AND(G354="SE",N354="Simples"),4, IF(AND(G354="SE",N354="Médio"),5, IF(AND(G354="SE",N354="Complexo"),7,0))))))</f>
        <v>0</v>
      </c>
      <c r="P354" s="78" t="n">
        <f aca="false">IF(AND(G354="ALI",M354="Simples"),7, IF(AND(G354="ALI",M354="Médio"),10, IF(AND(G354="ALI",M354="Complexo"),15, IF(AND(G354="AIE",M354="Simples"),5, IF(AND(G354="AIE",M354="Médio"),7, IF(AND(G354="AIE",M354="Complexo"),10,0))))))</f>
        <v>0</v>
      </c>
      <c r="Q354" s="77" t="n">
        <f aca="false">IF(B354&lt;&gt;"Manutenção em interface",IF(B354&lt;&gt;"Desenv., Manutenção e Publicação de Páginas Estáticas",(O354+P354)*C354,C354),C354)</f>
        <v>0</v>
      </c>
      <c r="R354" s="70"/>
      <c r="T354" s="80"/>
      <c r="U354" s="68"/>
      <c r="V354" s="69" t="n">
        <f aca="false">IF(U354&lt;&gt;"",VLOOKUP(U354,'Tipo Projeto'!$A$3:$B$35,2,0),0)</f>
        <v>0</v>
      </c>
      <c r="W354" s="70"/>
      <c r="X354" s="72"/>
      <c r="Y354" s="73"/>
      <c r="Z354" s="74"/>
      <c r="AA354" s="75"/>
      <c r="AB354" s="76" t="str">
        <f aca="false">IF(W354="EE",IF(OR(AND(OR(Z354=1,Z354=0),X354&gt;0,X354&lt;5),AND(OR(Z354=1,Z354=0),X354&gt;4,X354&lt;16),AND(Z354=2,X354&gt;0,X354&lt;5)),"Simples",IF(OR(AND(OR(Z354=1,Z354=0),X354&gt;15),AND(Z354=2,X354&gt;4,X354&lt;16),AND(Z354&gt;2,X354&gt;0,X354&lt;5)),"Médio",IF(OR(AND(Z354=2,X354&gt;15),AND(Z354&gt;2,X354&gt;4,X354&lt;16),AND(Z354&gt;2,X354&gt;15)),"Complexo",""))), IF(OR(W354="CE",W354="SE"),IF(OR(AND(OR(Z354=1,Z354=0),X354&gt;0,X354&lt;6),AND(OR(Z354=1,Z354=0),X354&gt;5,X354&lt;20),AND(Z354&gt;1,Z354&lt;4,X354&gt;0,X354&lt;6)),"Simples",IF(OR(AND(OR(Z354=1,Z354=0),X354&gt;19),AND(Z354&gt;1,Z354&lt;4,X354&gt;5,X354&lt;20),AND(Z354&gt;3,X354&gt;0,X354&lt;6)),"Médio",IF(OR(AND(Z354&gt;1,Z354&lt;4,X354&gt;19),AND(Z354&gt;3,X354&gt;5,X354&lt;20),AND(Z354&gt;3,X354&gt;19)),"Complexo",""))),""))</f>
        <v/>
      </c>
      <c r="AC354" s="71" t="str">
        <f aca="false">IF(W354="ALI",IF(OR(AND(OR(Z354=1,Z354=0),X354&gt;0,X354&lt;20),AND(OR(Z354=1,Z354=0),X354&gt;19,X354&lt;51),AND(Z354&gt;1,Z354&lt;6,X354&gt;0,X354&lt;20)),"Simples",IF(OR(AND(OR(Z354=1,Z354=0),X354&gt;50),AND(Z354&gt;1,Z354&lt;6,X354&gt;19,X354&lt;51),AND(Z354&gt;5,X354&gt;0,X354&lt;20)),"Médio",IF(OR(AND(Z354&gt;1,Z354&lt;6,X354&gt;50),AND(Z354&gt;5,X354&gt;19,X354&lt;51),AND(Z354&gt;5,X354&gt;50)),"Complexo",""))), IF(W354="AIE",IF(OR(AND(OR(Z354=1, Z354=0),X354&gt;0,X354&lt;20),AND(OR(Z354=1, Z354=0),X354&gt;19,X354&lt;51),AND(Z354&gt;1,Z354&lt;6,X354&gt;0,X354&lt;20)),"Simples",IF(OR(AND(OR(Z354=1, Z354=0),X354&gt;50),AND(Z354&gt;1,Z354&lt;6,X354&gt;19,X354&lt;51),AND(Z354&gt;5,X354&gt;0,X354&lt;20)),"Médio",IF(OR(AND(Z354&gt;1,Z354&lt;6,X354&gt;50),AND(Z354&gt;5,X354&gt;19,X354&lt;51),AND(Z354&gt;5,X354&gt;50)),"Complexo",""))),""))</f>
        <v/>
      </c>
      <c r="AD354" s="77" t="str">
        <f aca="false">IF(AB354="",AC354,IF(AC354="",AB354,""))</f>
        <v/>
      </c>
      <c r="AE354" s="78" t="n">
        <f aca="false">IF(AND(OR(W354="EE",W354="CE"),AD354="Simples"),3, IF(AND(OR(W354="EE",W354="CE"),AD354="Médio"),4, IF(AND(OR(W354="EE",W354="CE"),AD354="Complexo"),6, IF(AND(W354="SE",AD354="Simples"),4, IF(AND(W354="SE",AD354="Médio"),5, IF(AND(W354="SE",AD354="Complexo"),7,0))))))</f>
        <v>0</v>
      </c>
      <c r="AF354" s="78" t="n">
        <f aca="false">IF(AND(W354="ALI",AC354="Simples"),7, IF(AND(W354="ALI",AC354="Médio"),10, IF(AND(W354="ALI",AC354="Complexo"),15, IF(AND(W354="AIE",AC354="Simples"),5, IF(AND(W354="AIE",AC354="Médio"),7, IF(AND(W354="AIE",AC354="Complexo"),10,0))))))</f>
        <v>0</v>
      </c>
      <c r="AG354" s="81" t="n">
        <f aca="false">IF(T354="OK",Q354,( IF(U354&lt;&gt;"Manutenção em interface",IF(U354&lt;&gt;"Desenv., Manutenção e Publicação de Páginas Estáticas",(AE354+AF354)*V354,V354),V354)))</f>
        <v>0</v>
      </c>
      <c r="AH354" s="70"/>
      <c r="AJ354" s="70"/>
      <c r="AL354" s="70"/>
      <c r="AM354" s="70" t="str">
        <f aca="false">IF(AG354=0,"",IF(AG354=Q354,"OK","Divergente"))</f>
        <v/>
      </c>
    </row>
    <row r="355" s="79" customFormat="true" ht="14" hidden="false" customHeight="false" outlineLevel="0" collapsed="false">
      <c r="A355" s="67"/>
      <c r="B355" s="68"/>
      <c r="C355" s="69" t="n">
        <f aca="false">IF(B355&lt;&gt;"",VLOOKUP(B355,'Tipo Projeto'!$A$3:$B$35,2,0),0)</f>
        <v>0</v>
      </c>
      <c r="D355" s="70"/>
      <c r="E355" s="70"/>
      <c r="F355" s="71"/>
      <c r="G355" s="70"/>
      <c r="H355" s="72"/>
      <c r="I355" s="73"/>
      <c r="J355" s="74"/>
      <c r="K355" s="75"/>
      <c r="L355" s="76" t="str">
        <f aca="false">IF(G355="EE",IF(OR(AND(OR(J355=1,J355=0),H355&gt;0,H355&lt;5),AND(OR(J355=1,J355=0),H355&gt;4,H355&lt;16),AND(J355=2,H355&gt;0,H355&lt;5)),"Simples",IF(OR(AND(OR(J355=1,J355=0),H355&gt;15),AND(J355=2,H355&gt;4,H355&lt;16),AND(J355&gt;2,H355&gt;0,H355&lt;5)),"Médio",IF(OR(AND(J355=2,H355&gt;15),AND(J355&gt;2,H355&gt;4,H355&lt;16),AND(J355&gt;2,H355&gt;15)),"Complexo",""))), IF(OR(G355="CE",G355="SE"),IF(OR(AND(OR(J355=1,J355=0),H355&gt;0,H355&lt;6),AND(OR(J355=1,J355=0),H355&gt;5,H355&lt;20),AND(J355&gt;1,J355&lt;4,H355&gt;0,H355&lt;6)),"Simples",IF(OR(AND(OR(J355=1,J355=0),H355&gt;19),AND(J355&gt;1,J355&lt;4,H355&gt;5,H355&lt;20),AND(J355&gt;3,H355&gt;0,H355&lt;6)),"Médio",IF(OR(AND(J355&gt;1,J355&lt;4,H355&gt;19),AND(J355&gt;3,H355&gt;5,H355&lt;20),AND(J355&gt;3,H355&gt;19)),"Complexo",""))),""))</f>
        <v/>
      </c>
      <c r="M355" s="71" t="str">
        <f aca="false">IF(G355="ALI",IF(OR(AND(OR(J355=1,J355=0),H355&gt;0,H355&lt;20),AND(OR(J355=1,J355=0),H355&gt;19,H355&lt;51),AND(J355&gt;1,J355&lt;6,H355&gt;0,H355&lt;20)),"Simples",IF(OR(AND(OR(J355=1,J355=0),H355&gt;50),AND(J355&gt;1,J355&lt;6,H355&gt;19,H355&lt;51),AND(J355&gt;5,H355&gt;0,H355&lt;20)),"Médio",IF(OR(AND(J355&gt;1,J355&lt;6,H355&gt;50),AND(J355&gt;5,H355&gt;19,H355&lt;51),AND(J355&gt;5,H355&gt;50)),"Complexo",""))), IF(G355="AIE",IF(OR(AND(OR(J355=1, J355=0),H355&gt;0,H355&lt;20),AND(OR(J355=1, J355=0),H355&gt;19,H355&lt;51),AND(J355&gt;1,J355&lt;6,H355&gt;0,H355&lt;20)),"Simples",IF(OR(AND(OR(J355=1, J355=0),H355&gt;50),AND(J355&gt;1,J355&lt;6,H355&gt;19,H355&lt;51),AND(J355&gt;5,H355&gt;0,H355&lt;20)),"Médio",IF(OR(AND(J355&gt;1,J355&lt;6,H355&gt;50),AND(J355&gt;5,H355&gt;19,H355&lt;51),AND(J355&gt;5,H355&gt;50)),"Complexo",""))),""))</f>
        <v/>
      </c>
      <c r="N355" s="77" t="str">
        <f aca="false">IF(L355="",M355,IF(M355="",L355,""))</f>
        <v/>
      </c>
      <c r="O355" s="78" t="n">
        <f aca="false">IF(AND(OR(G355="EE",G355="CE"),N355="Simples"),3, IF(AND(OR(G355="EE",G355="CE"),N355="Médio"),4, IF(AND(OR(G355="EE",G355="CE"),N355="Complexo"),6, IF(AND(G355="SE",N355="Simples"),4, IF(AND(G355="SE",N355="Médio"),5, IF(AND(G355="SE",N355="Complexo"),7,0))))))</f>
        <v>0</v>
      </c>
      <c r="P355" s="78" t="n">
        <f aca="false">IF(AND(G355="ALI",M355="Simples"),7, IF(AND(G355="ALI",M355="Médio"),10, IF(AND(G355="ALI",M355="Complexo"),15, IF(AND(G355="AIE",M355="Simples"),5, IF(AND(G355="AIE",M355="Médio"),7, IF(AND(G355="AIE",M355="Complexo"),10,0))))))</f>
        <v>0</v>
      </c>
      <c r="Q355" s="77" t="n">
        <f aca="false">IF(B355&lt;&gt;"Manutenção em interface",IF(B355&lt;&gt;"Desenv., Manutenção e Publicação de Páginas Estáticas",(O355+P355)*C355,C355),C355)</f>
        <v>0</v>
      </c>
      <c r="R355" s="70"/>
      <c r="T355" s="80"/>
      <c r="U355" s="68"/>
      <c r="V355" s="69" t="n">
        <f aca="false">IF(U355&lt;&gt;"",VLOOKUP(U355,'Tipo Projeto'!$A$3:$B$35,2,0),0)</f>
        <v>0</v>
      </c>
      <c r="W355" s="70"/>
      <c r="X355" s="72"/>
      <c r="Y355" s="73"/>
      <c r="Z355" s="74"/>
      <c r="AA355" s="75"/>
      <c r="AB355" s="76" t="str">
        <f aca="false">IF(W355="EE",IF(OR(AND(OR(Z355=1,Z355=0),X355&gt;0,X355&lt;5),AND(OR(Z355=1,Z355=0),X355&gt;4,X355&lt;16),AND(Z355=2,X355&gt;0,X355&lt;5)),"Simples",IF(OR(AND(OR(Z355=1,Z355=0),X355&gt;15),AND(Z355=2,X355&gt;4,X355&lt;16),AND(Z355&gt;2,X355&gt;0,X355&lt;5)),"Médio",IF(OR(AND(Z355=2,X355&gt;15),AND(Z355&gt;2,X355&gt;4,X355&lt;16),AND(Z355&gt;2,X355&gt;15)),"Complexo",""))), IF(OR(W355="CE",W355="SE"),IF(OR(AND(OR(Z355=1,Z355=0),X355&gt;0,X355&lt;6),AND(OR(Z355=1,Z355=0),X355&gt;5,X355&lt;20),AND(Z355&gt;1,Z355&lt;4,X355&gt;0,X355&lt;6)),"Simples",IF(OR(AND(OR(Z355=1,Z355=0),X355&gt;19),AND(Z355&gt;1,Z355&lt;4,X355&gt;5,X355&lt;20),AND(Z355&gt;3,X355&gt;0,X355&lt;6)),"Médio",IF(OR(AND(Z355&gt;1,Z355&lt;4,X355&gt;19),AND(Z355&gt;3,X355&gt;5,X355&lt;20),AND(Z355&gt;3,X355&gt;19)),"Complexo",""))),""))</f>
        <v/>
      </c>
      <c r="AC355" s="71" t="str">
        <f aca="false">IF(W355="ALI",IF(OR(AND(OR(Z355=1,Z355=0),X355&gt;0,X355&lt;20),AND(OR(Z355=1,Z355=0),X355&gt;19,X355&lt;51),AND(Z355&gt;1,Z355&lt;6,X355&gt;0,X355&lt;20)),"Simples",IF(OR(AND(OR(Z355=1,Z355=0),X355&gt;50),AND(Z355&gt;1,Z355&lt;6,X355&gt;19,X355&lt;51),AND(Z355&gt;5,X355&gt;0,X355&lt;20)),"Médio",IF(OR(AND(Z355&gt;1,Z355&lt;6,X355&gt;50),AND(Z355&gt;5,X355&gt;19,X355&lt;51),AND(Z355&gt;5,X355&gt;50)),"Complexo",""))), IF(W355="AIE",IF(OR(AND(OR(Z355=1, Z355=0),X355&gt;0,X355&lt;20),AND(OR(Z355=1, Z355=0),X355&gt;19,X355&lt;51),AND(Z355&gt;1,Z355&lt;6,X355&gt;0,X355&lt;20)),"Simples",IF(OR(AND(OR(Z355=1, Z355=0),X355&gt;50),AND(Z355&gt;1,Z355&lt;6,X355&gt;19,X355&lt;51),AND(Z355&gt;5,X355&gt;0,X355&lt;20)),"Médio",IF(OR(AND(Z355&gt;1,Z355&lt;6,X355&gt;50),AND(Z355&gt;5,X355&gt;19,X355&lt;51),AND(Z355&gt;5,X355&gt;50)),"Complexo",""))),""))</f>
        <v/>
      </c>
      <c r="AD355" s="77" t="str">
        <f aca="false">IF(AB355="",AC355,IF(AC355="",AB355,""))</f>
        <v/>
      </c>
      <c r="AE355" s="78" t="n">
        <f aca="false">IF(AND(OR(W355="EE",W355="CE"),AD355="Simples"),3, IF(AND(OR(W355="EE",W355="CE"),AD355="Médio"),4, IF(AND(OR(W355="EE",W355="CE"),AD355="Complexo"),6, IF(AND(W355="SE",AD355="Simples"),4, IF(AND(W355="SE",AD355="Médio"),5, IF(AND(W355="SE",AD355="Complexo"),7,0))))))</f>
        <v>0</v>
      </c>
      <c r="AF355" s="78" t="n">
        <f aca="false">IF(AND(W355="ALI",AC355="Simples"),7, IF(AND(W355="ALI",AC355="Médio"),10, IF(AND(W355="ALI",AC355="Complexo"),15, IF(AND(W355="AIE",AC355="Simples"),5, IF(AND(W355="AIE",AC355="Médio"),7, IF(AND(W355="AIE",AC355="Complexo"),10,0))))))</f>
        <v>0</v>
      </c>
      <c r="AG355" s="81" t="n">
        <f aca="false">IF(T355="OK",Q355,( IF(U355&lt;&gt;"Manutenção em interface",IF(U355&lt;&gt;"Desenv., Manutenção e Publicação de Páginas Estáticas",(AE355+AF355)*V355,V355),V355)))</f>
        <v>0</v>
      </c>
      <c r="AH355" s="70"/>
      <c r="AJ355" s="70"/>
      <c r="AL355" s="70"/>
      <c r="AM355" s="70" t="str">
        <f aca="false">IF(AG355=0,"",IF(AG355=Q355,"OK","Divergente"))</f>
        <v/>
      </c>
    </row>
    <row r="356" s="79" customFormat="true" ht="14" hidden="false" customHeight="false" outlineLevel="0" collapsed="false">
      <c r="A356" s="67"/>
      <c r="B356" s="68"/>
      <c r="C356" s="69" t="n">
        <f aca="false">IF(B356&lt;&gt;"",VLOOKUP(B356,'Tipo Projeto'!$A$3:$B$35,2,0),0)</f>
        <v>0</v>
      </c>
      <c r="D356" s="70"/>
      <c r="E356" s="70"/>
      <c r="F356" s="71"/>
      <c r="G356" s="70"/>
      <c r="H356" s="72"/>
      <c r="I356" s="73"/>
      <c r="J356" s="74"/>
      <c r="K356" s="75"/>
      <c r="L356" s="76" t="str">
        <f aca="false">IF(G356="EE",IF(OR(AND(OR(J356=1,J356=0),H356&gt;0,H356&lt;5),AND(OR(J356=1,J356=0),H356&gt;4,H356&lt;16),AND(J356=2,H356&gt;0,H356&lt;5)),"Simples",IF(OR(AND(OR(J356=1,J356=0),H356&gt;15),AND(J356=2,H356&gt;4,H356&lt;16),AND(J356&gt;2,H356&gt;0,H356&lt;5)),"Médio",IF(OR(AND(J356=2,H356&gt;15),AND(J356&gt;2,H356&gt;4,H356&lt;16),AND(J356&gt;2,H356&gt;15)),"Complexo",""))), IF(OR(G356="CE",G356="SE"),IF(OR(AND(OR(J356=1,J356=0),H356&gt;0,H356&lt;6),AND(OR(J356=1,J356=0),H356&gt;5,H356&lt;20),AND(J356&gt;1,J356&lt;4,H356&gt;0,H356&lt;6)),"Simples",IF(OR(AND(OR(J356=1,J356=0),H356&gt;19),AND(J356&gt;1,J356&lt;4,H356&gt;5,H356&lt;20),AND(J356&gt;3,H356&gt;0,H356&lt;6)),"Médio",IF(OR(AND(J356&gt;1,J356&lt;4,H356&gt;19),AND(J356&gt;3,H356&gt;5,H356&lt;20),AND(J356&gt;3,H356&gt;19)),"Complexo",""))),""))</f>
        <v/>
      </c>
      <c r="M356" s="71" t="str">
        <f aca="false">IF(G356="ALI",IF(OR(AND(OR(J356=1,J356=0),H356&gt;0,H356&lt;20),AND(OR(J356=1,J356=0),H356&gt;19,H356&lt;51),AND(J356&gt;1,J356&lt;6,H356&gt;0,H356&lt;20)),"Simples",IF(OR(AND(OR(J356=1,J356=0),H356&gt;50),AND(J356&gt;1,J356&lt;6,H356&gt;19,H356&lt;51),AND(J356&gt;5,H356&gt;0,H356&lt;20)),"Médio",IF(OR(AND(J356&gt;1,J356&lt;6,H356&gt;50),AND(J356&gt;5,H356&gt;19,H356&lt;51),AND(J356&gt;5,H356&gt;50)),"Complexo",""))), IF(G356="AIE",IF(OR(AND(OR(J356=1, J356=0),H356&gt;0,H356&lt;20),AND(OR(J356=1, J356=0),H356&gt;19,H356&lt;51),AND(J356&gt;1,J356&lt;6,H356&gt;0,H356&lt;20)),"Simples",IF(OR(AND(OR(J356=1, J356=0),H356&gt;50),AND(J356&gt;1,J356&lt;6,H356&gt;19,H356&lt;51),AND(J356&gt;5,H356&gt;0,H356&lt;20)),"Médio",IF(OR(AND(J356&gt;1,J356&lt;6,H356&gt;50),AND(J356&gt;5,H356&gt;19,H356&lt;51),AND(J356&gt;5,H356&gt;50)),"Complexo",""))),""))</f>
        <v/>
      </c>
      <c r="N356" s="77" t="str">
        <f aca="false">IF(L356="",M356,IF(M356="",L356,""))</f>
        <v/>
      </c>
      <c r="O356" s="78" t="n">
        <f aca="false">IF(AND(OR(G356="EE",G356="CE"),N356="Simples"),3, IF(AND(OR(G356="EE",G356="CE"),N356="Médio"),4, IF(AND(OR(G356="EE",G356="CE"),N356="Complexo"),6, IF(AND(G356="SE",N356="Simples"),4, IF(AND(G356="SE",N356="Médio"),5, IF(AND(G356="SE",N356="Complexo"),7,0))))))</f>
        <v>0</v>
      </c>
      <c r="P356" s="78" t="n">
        <f aca="false">IF(AND(G356="ALI",M356="Simples"),7, IF(AND(G356="ALI",M356="Médio"),10, IF(AND(G356="ALI",M356="Complexo"),15, IF(AND(G356="AIE",M356="Simples"),5, IF(AND(G356="AIE",M356="Médio"),7, IF(AND(G356="AIE",M356="Complexo"),10,0))))))</f>
        <v>0</v>
      </c>
      <c r="Q356" s="77" t="n">
        <f aca="false">IF(B356&lt;&gt;"Manutenção em interface",IF(B356&lt;&gt;"Desenv., Manutenção e Publicação de Páginas Estáticas",(O356+P356)*C356,C356),C356)</f>
        <v>0</v>
      </c>
      <c r="R356" s="70"/>
      <c r="T356" s="80"/>
      <c r="U356" s="68"/>
      <c r="V356" s="69" t="n">
        <f aca="false">IF(U356&lt;&gt;"",VLOOKUP(U356,'Tipo Projeto'!$A$3:$B$35,2,0),0)</f>
        <v>0</v>
      </c>
      <c r="W356" s="70"/>
      <c r="X356" s="72"/>
      <c r="Y356" s="73"/>
      <c r="Z356" s="74"/>
      <c r="AA356" s="75"/>
      <c r="AB356" s="76" t="str">
        <f aca="false">IF(W356="EE",IF(OR(AND(OR(Z356=1,Z356=0),X356&gt;0,X356&lt;5),AND(OR(Z356=1,Z356=0),X356&gt;4,X356&lt;16),AND(Z356=2,X356&gt;0,X356&lt;5)),"Simples",IF(OR(AND(OR(Z356=1,Z356=0),X356&gt;15),AND(Z356=2,X356&gt;4,X356&lt;16),AND(Z356&gt;2,X356&gt;0,X356&lt;5)),"Médio",IF(OR(AND(Z356=2,X356&gt;15),AND(Z356&gt;2,X356&gt;4,X356&lt;16),AND(Z356&gt;2,X356&gt;15)),"Complexo",""))), IF(OR(W356="CE",W356="SE"),IF(OR(AND(OR(Z356=1,Z356=0),X356&gt;0,X356&lt;6),AND(OR(Z356=1,Z356=0),X356&gt;5,X356&lt;20),AND(Z356&gt;1,Z356&lt;4,X356&gt;0,X356&lt;6)),"Simples",IF(OR(AND(OR(Z356=1,Z356=0),X356&gt;19),AND(Z356&gt;1,Z356&lt;4,X356&gt;5,X356&lt;20),AND(Z356&gt;3,X356&gt;0,X356&lt;6)),"Médio",IF(OR(AND(Z356&gt;1,Z356&lt;4,X356&gt;19),AND(Z356&gt;3,X356&gt;5,X356&lt;20),AND(Z356&gt;3,X356&gt;19)),"Complexo",""))),""))</f>
        <v/>
      </c>
      <c r="AC356" s="71" t="str">
        <f aca="false">IF(W356="ALI",IF(OR(AND(OR(Z356=1,Z356=0),X356&gt;0,X356&lt;20),AND(OR(Z356=1,Z356=0),X356&gt;19,X356&lt;51),AND(Z356&gt;1,Z356&lt;6,X356&gt;0,X356&lt;20)),"Simples",IF(OR(AND(OR(Z356=1,Z356=0),X356&gt;50),AND(Z356&gt;1,Z356&lt;6,X356&gt;19,X356&lt;51),AND(Z356&gt;5,X356&gt;0,X356&lt;20)),"Médio",IF(OR(AND(Z356&gt;1,Z356&lt;6,X356&gt;50),AND(Z356&gt;5,X356&gt;19,X356&lt;51),AND(Z356&gt;5,X356&gt;50)),"Complexo",""))), IF(W356="AIE",IF(OR(AND(OR(Z356=1, Z356=0),X356&gt;0,X356&lt;20),AND(OR(Z356=1, Z356=0),X356&gt;19,X356&lt;51),AND(Z356&gt;1,Z356&lt;6,X356&gt;0,X356&lt;20)),"Simples",IF(OR(AND(OR(Z356=1, Z356=0),X356&gt;50),AND(Z356&gt;1,Z356&lt;6,X356&gt;19,X356&lt;51),AND(Z356&gt;5,X356&gt;0,X356&lt;20)),"Médio",IF(OR(AND(Z356&gt;1,Z356&lt;6,X356&gt;50),AND(Z356&gt;5,X356&gt;19,X356&lt;51),AND(Z356&gt;5,X356&gt;50)),"Complexo",""))),""))</f>
        <v/>
      </c>
      <c r="AD356" s="77" t="str">
        <f aca="false">IF(AB356="",AC356,IF(AC356="",AB356,""))</f>
        <v/>
      </c>
      <c r="AE356" s="78" t="n">
        <f aca="false">IF(AND(OR(W356="EE",W356="CE"),AD356="Simples"),3, IF(AND(OR(W356="EE",W356="CE"),AD356="Médio"),4, IF(AND(OR(W356="EE",W356="CE"),AD356="Complexo"),6, IF(AND(W356="SE",AD356="Simples"),4, IF(AND(W356="SE",AD356="Médio"),5, IF(AND(W356="SE",AD356="Complexo"),7,0))))))</f>
        <v>0</v>
      </c>
      <c r="AF356" s="78" t="n">
        <f aca="false">IF(AND(W356="ALI",AC356="Simples"),7, IF(AND(W356="ALI",AC356="Médio"),10, IF(AND(W356="ALI",AC356="Complexo"),15, IF(AND(W356="AIE",AC356="Simples"),5, IF(AND(W356="AIE",AC356="Médio"),7, IF(AND(W356="AIE",AC356="Complexo"),10,0))))))</f>
        <v>0</v>
      </c>
      <c r="AG356" s="81" t="n">
        <f aca="false">IF(T356="OK",Q356,( IF(U356&lt;&gt;"Manutenção em interface",IF(U356&lt;&gt;"Desenv., Manutenção e Publicação de Páginas Estáticas",(AE356+AF356)*V356,V356),V356)))</f>
        <v>0</v>
      </c>
      <c r="AH356" s="70"/>
      <c r="AJ356" s="70"/>
      <c r="AL356" s="70"/>
      <c r="AM356" s="70" t="str">
        <f aca="false">IF(AG356=0,"",IF(AG356=Q356,"OK","Divergente"))</f>
        <v/>
      </c>
    </row>
    <row r="357" s="79" customFormat="true" ht="14" hidden="false" customHeight="false" outlineLevel="0" collapsed="false">
      <c r="A357" s="67"/>
      <c r="B357" s="68"/>
      <c r="C357" s="69" t="n">
        <f aca="false">IF(B357&lt;&gt;"",VLOOKUP(B357,'Tipo Projeto'!$A$3:$B$35,2,0),0)</f>
        <v>0</v>
      </c>
      <c r="D357" s="70"/>
      <c r="E357" s="70"/>
      <c r="F357" s="71"/>
      <c r="G357" s="70"/>
      <c r="H357" s="72"/>
      <c r="I357" s="73"/>
      <c r="J357" s="74"/>
      <c r="K357" s="75"/>
      <c r="L357" s="76" t="str">
        <f aca="false">IF(G357="EE",IF(OR(AND(OR(J357=1,J357=0),H357&gt;0,H357&lt;5),AND(OR(J357=1,J357=0),H357&gt;4,H357&lt;16),AND(J357=2,H357&gt;0,H357&lt;5)),"Simples",IF(OR(AND(OR(J357=1,J357=0),H357&gt;15),AND(J357=2,H357&gt;4,H357&lt;16),AND(J357&gt;2,H357&gt;0,H357&lt;5)),"Médio",IF(OR(AND(J357=2,H357&gt;15),AND(J357&gt;2,H357&gt;4,H357&lt;16),AND(J357&gt;2,H357&gt;15)),"Complexo",""))), IF(OR(G357="CE",G357="SE"),IF(OR(AND(OR(J357=1,J357=0),H357&gt;0,H357&lt;6),AND(OR(J357=1,J357=0),H357&gt;5,H357&lt;20),AND(J357&gt;1,J357&lt;4,H357&gt;0,H357&lt;6)),"Simples",IF(OR(AND(OR(J357=1,J357=0),H357&gt;19),AND(J357&gt;1,J357&lt;4,H357&gt;5,H357&lt;20),AND(J357&gt;3,H357&gt;0,H357&lt;6)),"Médio",IF(OR(AND(J357&gt;1,J357&lt;4,H357&gt;19),AND(J357&gt;3,H357&gt;5,H357&lt;20),AND(J357&gt;3,H357&gt;19)),"Complexo",""))),""))</f>
        <v/>
      </c>
      <c r="M357" s="71" t="str">
        <f aca="false">IF(G357="ALI",IF(OR(AND(OR(J357=1,J357=0),H357&gt;0,H357&lt;20),AND(OR(J357=1,J357=0),H357&gt;19,H357&lt;51),AND(J357&gt;1,J357&lt;6,H357&gt;0,H357&lt;20)),"Simples",IF(OR(AND(OR(J357=1,J357=0),H357&gt;50),AND(J357&gt;1,J357&lt;6,H357&gt;19,H357&lt;51),AND(J357&gt;5,H357&gt;0,H357&lt;20)),"Médio",IF(OR(AND(J357&gt;1,J357&lt;6,H357&gt;50),AND(J357&gt;5,H357&gt;19,H357&lt;51),AND(J357&gt;5,H357&gt;50)),"Complexo",""))), IF(G357="AIE",IF(OR(AND(OR(J357=1, J357=0),H357&gt;0,H357&lt;20),AND(OR(J357=1, J357=0),H357&gt;19,H357&lt;51),AND(J357&gt;1,J357&lt;6,H357&gt;0,H357&lt;20)),"Simples",IF(OR(AND(OR(J357=1, J357=0),H357&gt;50),AND(J357&gt;1,J357&lt;6,H357&gt;19,H357&lt;51),AND(J357&gt;5,H357&gt;0,H357&lt;20)),"Médio",IF(OR(AND(J357&gt;1,J357&lt;6,H357&gt;50),AND(J357&gt;5,H357&gt;19,H357&lt;51),AND(J357&gt;5,H357&gt;50)),"Complexo",""))),""))</f>
        <v/>
      </c>
      <c r="N357" s="77" t="str">
        <f aca="false">IF(L357="",M357,IF(M357="",L357,""))</f>
        <v/>
      </c>
      <c r="O357" s="78" t="n">
        <f aca="false">IF(AND(OR(G357="EE",G357="CE"),N357="Simples"),3, IF(AND(OR(G357="EE",G357="CE"),N357="Médio"),4, IF(AND(OR(G357="EE",G357="CE"),N357="Complexo"),6, IF(AND(G357="SE",N357="Simples"),4, IF(AND(G357="SE",N357="Médio"),5, IF(AND(G357="SE",N357="Complexo"),7,0))))))</f>
        <v>0</v>
      </c>
      <c r="P357" s="78" t="n">
        <f aca="false">IF(AND(G357="ALI",M357="Simples"),7, IF(AND(G357="ALI",M357="Médio"),10, IF(AND(G357="ALI",M357="Complexo"),15, IF(AND(G357="AIE",M357="Simples"),5, IF(AND(G357="AIE",M357="Médio"),7, IF(AND(G357="AIE",M357="Complexo"),10,0))))))</f>
        <v>0</v>
      </c>
      <c r="Q357" s="77" t="n">
        <f aca="false">IF(B357&lt;&gt;"Manutenção em interface",IF(B357&lt;&gt;"Desenv., Manutenção e Publicação de Páginas Estáticas",(O357+P357)*C357,C357),C357)</f>
        <v>0</v>
      </c>
      <c r="R357" s="70"/>
      <c r="T357" s="80"/>
      <c r="U357" s="68"/>
      <c r="V357" s="69" t="n">
        <f aca="false">IF(U357&lt;&gt;"",VLOOKUP(U357,'Tipo Projeto'!$A$3:$B$35,2,0),0)</f>
        <v>0</v>
      </c>
      <c r="W357" s="70"/>
      <c r="X357" s="72"/>
      <c r="Y357" s="73"/>
      <c r="Z357" s="74"/>
      <c r="AA357" s="75"/>
      <c r="AB357" s="76" t="str">
        <f aca="false">IF(W357="EE",IF(OR(AND(OR(Z357=1,Z357=0),X357&gt;0,X357&lt;5),AND(OR(Z357=1,Z357=0),X357&gt;4,X357&lt;16),AND(Z357=2,X357&gt;0,X357&lt;5)),"Simples",IF(OR(AND(OR(Z357=1,Z357=0),X357&gt;15),AND(Z357=2,X357&gt;4,X357&lt;16),AND(Z357&gt;2,X357&gt;0,X357&lt;5)),"Médio",IF(OR(AND(Z357=2,X357&gt;15),AND(Z357&gt;2,X357&gt;4,X357&lt;16),AND(Z357&gt;2,X357&gt;15)),"Complexo",""))), IF(OR(W357="CE",W357="SE"),IF(OR(AND(OR(Z357=1,Z357=0),X357&gt;0,X357&lt;6),AND(OR(Z357=1,Z357=0),X357&gt;5,X357&lt;20),AND(Z357&gt;1,Z357&lt;4,X357&gt;0,X357&lt;6)),"Simples",IF(OR(AND(OR(Z357=1,Z357=0),X357&gt;19),AND(Z357&gt;1,Z357&lt;4,X357&gt;5,X357&lt;20),AND(Z357&gt;3,X357&gt;0,X357&lt;6)),"Médio",IF(OR(AND(Z357&gt;1,Z357&lt;4,X357&gt;19),AND(Z357&gt;3,X357&gt;5,X357&lt;20),AND(Z357&gt;3,X357&gt;19)),"Complexo",""))),""))</f>
        <v/>
      </c>
      <c r="AC357" s="71" t="str">
        <f aca="false">IF(W357="ALI",IF(OR(AND(OR(Z357=1,Z357=0),X357&gt;0,X357&lt;20),AND(OR(Z357=1,Z357=0),X357&gt;19,X357&lt;51),AND(Z357&gt;1,Z357&lt;6,X357&gt;0,X357&lt;20)),"Simples",IF(OR(AND(OR(Z357=1,Z357=0),X357&gt;50),AND(Z357&gt;1,Z357&lt;6,X357&gt;19,X357&lt;51),AND(Z357&gt;5,X357&gt;0,X357&lt;20)),"Médio",IF(OR(AND(Z357&gt;1,Z357&lt;6,X357&gt;50),AND(Z357&gt;5,X357&gt;19,X357&lt;51),AND(Z357&gt;5,X357&gt;50)),"Complexo",""))), IF(W357="AIE",IF(OR(AND(OR(Z357=1, Z357=0),X357&gt;0,X357&lt;20),AND(OR(Z357=1, Z357=0),X357&gt;19,X357&lt;51),AND(Z357&gt;1,Z357&lt;6,X357&gt;0,X357&lt;20)),"Simples",IF(OR(AND(OR(Z357=1, Z357=0),X357&gt;50),AND(Z357&gt;1,Z357&lt;6,X357&gt;19,X357&lt;51),AND(Z357&gt;5,X357&gt;0,X357&lt;20)),"Médio",IF(OR(AND(Z357&gt;1,Z357&lt;6,X357&gt;50),AND(Z357&gt;5,X357&gt;19,X357&lt;51),AND(Z357&gt;5,X357&gt;50)),"Complexo",""))),""))</f>
        <v/>
      </c>
      <c r="AD357" s="77" t="str">
        <f aca="false">IF(AB357="",AC357,IF(AC357="",AB357,""))</f>
        <v/>
      </c>
      <c r="AE357" s="78" t="n">
        <f aca="false">IF(AND(OR(W357="EE",W357="CE"),AD357="Simples"),3, IF(AND(OR(W357="EE",W357="CE"),AD357="Médio"),4, IF(AND(OR(W357="EE",W357="CE"),AD357="Complexo"),6, IF(AND(W357="SE",AD357="Simples"),4, IF(AND(W357="SE",AD357="Médio"),5, IF(AND(W357="SE",AD357="Complexo"),7,0))))))</f>
        <v>0</v>
      </c>
      <c r="AF357" s="78" t="n">
        <f aca="false">IF(AND(W357="ALI",AC357="Simples"),7, IF(AND(W357="ALI",AC357="Médio"),10, IF(AND(W357="ALI",AC357="Complexo"),15, IF(AND(W357="AIE",AC357="Simples"),5, IF(AND(W357="AIE",AC357="Médio"),7, IF(AND(W357="AIE",AC357="Complexo"),10,0))))))</f>
        <v>0</v>
      </c>
      <c r="AG357" s="81" t="n">
        <f aca="false">IF(T357="OK",Q357,( IF(U357&lt;&gt;"Manutenção em interface",IF(U357&lt;&gt;"Desenv., Manutenção e Publicação de Páginas Estáticas",(AE357+AF357)*V357,V357),V357)))</f>
        <v>0</v>
      </c>
      <c r="AH357" s="70"/>
      <c r="AJ357" s="70"/>
      <c r="AL357" s="70"/>
      <c r="AM357" s="70" t="str">
        <f aca="false">IF(AG357=0,"",IF(AG357=Q357,"OK","Divergente"))</f>
        <v/>
      </c>
    </row>
    <row r="358" s="79" customFormat="true" ht="14" hidden="false" customHeight="false" outlineLevel="0" collapsed="false">
      <c r="A358" s="67"/>
      <c r="B358" s="68"/>
      <c r="C358" s="69" t="n">
        <f aca="false">IF(B358&lt;&gt;"",VLOOKUP(B358,'Tipo Projeto'!$A$3:$B$35,2,0),0)</f>
        <v>0</v>
      </c>
      <c r="D358" s="70"/>
      <c r="E358" s="70"/>
      <c r="F358" s="71"/>
      <c r="G358" s="70"/>
      <c r="H358" s="72"/>
      <c r="I358" s="73"/>
      <c r="J358" s="74"/>
      <c r="K358" s="75"/>
      <c r="L358" s="76" t="str">
        <f aca="false">IF(G358="EE",IF(OR(AND(OR(J358=1,J358=0),H358&gt;0,H358&lt;5),AND(OR(J358=1,J358=0),H358&gt;4,H358&lt;16),AND(J358=2,H358&gt;0,H358&lt;5)),"Simples",IF(OR(AND(OR(J358=1,J358=0),H358&gt;15),AND(J358=2,H358&gt;4,H358&lt;16),AND(J358&gt;2,H358&gt;0,H358&lt;5)),"Médio",IF(OR(AND(J358=2,H358&gt;15),AND(J358&gt;2,H358&gt;4,H358&lt;16),AND(J358&gt;2,H358&gt;15)),"Complexo",""))), IF(OR(G358="CE",G358="SE"),IF(OR(AND(OR(J358=1,J358=0),H358&gt;0,H358&lt;6),AND(OR(J358=1,J358=0),H358&gt;5,H358&lt;20),AND(J358&gt;1,J358&lt;4,H358&gt;0,H358&lt;6)),"Simples",IF(OR(AND(OR(J358=1,J358=0),H358&gt;19),AND(J358&gt;1,J358&lt;4,H358&gt;5,H358&lt;20),AND(J358&gt;3,H358&gt;0,H358&lt;6)),"Médio",IF(OR(AND(J358&gt;1,J358&lt;4,H358&gt;19),AND(J358&gt;3,H358&gt;5,H358&lt;20),AND(J358&gt;3,H358&gt;19)),"Complexo",""))),""))</f>
        <v/>
      </c>
      <c r="M358" s="71" t="str">
        <f aca="false">IF(G358="ALI",IF(OR(AND(OR(J358=1,J358=0),H358&gt;0,H358&lt;20),AND(OR(J358=1,J358=0),H358&gt;19,H358&lt;51),AND(J358&gt;1,J358&lt;6,H358&gt;0,H358&lt;20)),"Simples",IF(OR(AND(OR(J358=1,J358=0),H358&gt;50),AND(J358&gt;1,J358&lt;6,H358&gt;19,H358&lt;51),AND(J358&gt;5,H358&gt;0,H358&lt;20)),"Médio",IF(OR(AND(J358&gt;1,J358&lt;6,H358&gt;50),AND(J358&gt;5,H358&gt;19,H358&lt;51),AND(J358&gt;5,H358&gt;50)),"Complexo",""))), IF(G358="AIE",IF(OR(AND(OR(J358=1, J358=0),H358&gt;0,H358&lt;20),AND(OR(J358=1, J358=0),H358&gt;19,H358&lt;51),AND(J358&gt;1,J358&lt;6,H358&gt;0,H358&lt;20)),"Simples",IF(OR(AND(OR(J358=1, J358=0),H358&gt;50),AND(J358&gt;1,J358&lt;6,H358&gt;19,H358&lt;51),AND(J358&gt;5,H358&gt;0,H358&lt;20)),"Médio",IF(OR(AND(J358&gt;1,J358&lt;6,H358&gt;50),AND(J358&gt;5,H358&gt;19,H358&lt;51),AND(J358&gt;5,H358&gt;50)),"Complexo",""))),""))</f>
        <v/>
      </c>
      <c r="N358" s="77" t="str">
        <f aca="false">IF(L358="",M358,IF(M358="",L358,""))</f>
        <v/>
      </c>
      <c r="O358" s="78" t="n">
        <f aca="false">IF(AND(OR(G358="EE",G358="CE"),N358="Simples"),3, IF(AND(OR(G358="EE",G358="CE"),N358="Médio"),4, IF(AND(OR(G358="EE",G358="CE"),N358="Complexo"),6, IF(AND(G358="SE",N358="Simples"),4, IF(AND(G358="SE",N358="Médio"),5, IF(AND(G358="SE",N358="Complexo"),7,0))))))</f>
        <v>0</v>
      </c>
      <c r="P358" s="78" t="n">
        <f aca="false">IF(AND(G358="ALI",M358="Simples"),7, IF(AND(G358="ALI",M358="Médio"),10, IF(AND(G358="ALI",M358="Complexo"),15, IF(AND(G358="AIE",M358="Simples"),5, IF(AND(G358="AIE",M358="Médio"),7, IF(AND(G358="AIE",M358="Complexo"),10,0))))))</f>
        <v>0</v>
      </c>
      <c r="Q358" s="77" t="n">
        <f aca="false">IF(B358&lt;&gt;"Manutenção em interface",IF(B358&lt;&gt;"Desenv., Manutenção e Publicação de Páginas Estáticas",(O358+P358)*C358,C358),C358)</f>
        <v>0</v>
      </c>
      <c r="R358" s="70"/>
      <c r="T358" s="80"/>
      <c r="U358" s="68"/>
      <c r="V358" s="69" t="n">
        <f aca="false">IF(U358&lt;&gt;"",VLOOKUP(U358,'Tipo Projeto'!$A$3:$B$35,2,0),0)</f>
        <v>0</v>
      </c>
      <c r="W358" s="70"/>
      <c r="X358" s="72"/>
      <c r="Y358" s="73"/>
      <c r="Z358" s="74"/>
      <c r="AA358" s="75"/>
      <c r="AB358" s="76" t="str">
        <f aca="false">IF(W358="EE",IF(OR(AND(OR(Z358=1,Z358=0),X358&gt;0,X358&lt;5),AND(OR(Z358=1,Z358=0),X358&gt;4,X358&lt;16),AND(Z358=2,X358&gt;0,X358&lt;5)),"Simples",IF(OR(AND(OR(Z358=1,Z358=0),X358&gt;15),AND(Z358=2,X358&gt;4,X358&lt;16),AND(Z358&gt;2,X358&gt;0,X358&lt;5)),"Médio",IF(OR(AND(Z358=2,X358&gt;15),AND(Z358&gt;2,X358&gt;4,X358&lt;16),AND(Z358&gt;2,X358&gt;15)),"Complexo",""))), IF(OR(W358="CE",W358="SE"),IF(OR(AND(OR(Z358=1,Z358=0),X358&gt;0,X358&lt;6),AND(OR(Z358=1,Z358=0),X358&gt;5,X358&lt;20),AND(Z358&gt;1,Z358&lt;4,X358&gt;0,X358&lt;6)),"Simples",IF(OR(AND(OR(Z358=1,Z358=0),X358&gt;19),AND(Z358&gt;1,Z358&lt;4,X358&gt;5,X358&lt;20),AND(Z358&gt;3,X358&gt;0,X358&lt;6)),"Médio",IF(OR(AND(Z358&gt;1,Z358&lt;4,X358&gt;19),AND(Z358&gt;3,X358&gt;5,X358&lt;20),AND(Z358&gt;3,X358&gt;19)),"Complexo",""))),""))</f>
        <v/>
      </c>
      <c r="AC358" s="71" t="str">
        <f aca="false">IF(W358="ALI",IF(OR(AND(OR(Z358=1,Z358=0),X358&gt;0,X358&lt;20),AND(OR(Z358=1,Z358=0),X358&gt;19,X358&lt;51),AND(Z358&gt;1,Z358&lt;6,X358&gt;0,X358&lt;20)),"Simples",IF(OR(AND(OR(Z358=1,Z358=0),X358&gt;50),AND(Z358&gt;1,Z358&lt;6,X358&gt;19,X358&lt;51),AND(Z358&gt;5,X358&gt;0,X358&lt;20)),"Médio",IF(OR(AND(Z358&gt;1,Z358&lt;6,X358&gt;50),AND(Z358&gt;5,X358&gt;19,X358&lt;51),AND(Z358&gt;5,X358&gt;50)),"Complexo",""))), IF(W358="AIE",IF(OR(AND(OR(Z358=1, Z358=0),X358&gt;0,X358&lt;20),AND(OR(Z358=1, Z358=0),X358&gt;19,X358&lt;51),AND(Z358&gt;1,Z358&lt;6,X358&gt;0,X358&lt;20)),"Simples",IF(OR(AND(OR(Z358=1, Z358=0),X358&gt;50),AND(Z358&gt;1,Z358&lt;6,X358&gt;19,X358&lt;51),AND(Z358&gt;5,X358&gt;0,X358&lt;20)),"Médio",IF(OR(AND(Z358&gt;1,Z358&lt;6,X358&gt;50),AND(Z358&gt;5,X358&gt;19,X358&lt;51),AND(Z358&gt;5,X358&gt;50)),"Complexo",""))),""))</f>
        <v/>
      </c>
      <c r="AD358" s="77" t="str">
        <f aca="false">IF(AB358="",AC358,IF(AC358="",AB358,""))</f>
        <v/>
      </c>
      <c r="AE358" s="78" t="n">
        <f aca="false">IF(AND(OR(W358="EE",W358="CE"),AD358="Simples"),3, IF(AND(OR(W358="EE",W358="CE"),AD358="Médio"),4, IF(AND(OR(W358="EE",W358="CE"),AD358="Complexo"),6, IF(AND(W358="SE",AD358="Simples"),4, IF(AND(W358="SE",AD358="Médio"),5, IF(AND(W358="SE",AD358="Complexo"),7,0))))))</f>
        <v>0</v>
      </c>
      <c r="AF358" s="78" t="n">
        <f aca="false">IF(AND(W358="ALI",AC358="Simples"),7, IF(AND(W358="ALI",AC358="Médio"),10, IF(AND(W358="ALI",AC358="Complexo"),15, IF(AND(W358="AIE",AC358="Simples"),5, IF(AND(W358="AIE",AC358="Médio"),7, IF(AND(W358="AIE",AC358="Complexo"),10,0))))))</f>
        <v>0</v>
      </c>
      <c r="AG358" s="81" t="n">
        <f aca="false">IF(T358="OK",Q358,( IF(U358&lt;&gt;"Manutenção em interface",IF(U358&lt;&gt;"Desenv., Manutenção e Publicação de Páginas Estáticas",(AE358+AF358)*V358,V358),V358)))</f>
        <v>0</v>
      </c>
      <c r="AH358" s="70"/>
      <c r="AJ358" s="70"/>
      <c r="AL358" s="70"/>
      <c r="AM358" s="70" t="str">
        <f aca="false">IF(AG358=0,"",IF(AG358=Q358,"OK","Divergente"))</f>
        <v/>
      </c>
    </row>
    <row r="359" s="79" customFormat="true" ht="14" hidden="false" customHeight="false" outlineLevel="0" collapsed="false">
      <c r="A359" s="67"/>
      <c r="B359" s="68"/>
      <c r="C359" s="69" t="n">
        <f aca="false">IF(B359&lt;&gt;"",VLOOKUP(B359,'Tipo Projeto'!$A$3:$B$35,2,0),0)</f>
        <v>0</v>
      </c>
      <c r="D359" s="70"/>
      <c r="E359" s="70"/>
      <c r="F359" s="71"/>
      <c r="G359" s="70"/>
      <c r="H359" s="72"/>
      <c r="I359" s="73"/>
      <c r="J359" s="74"/>
      <c r="K359" s="75"/>
      <c r="L359" s="76" t="str">
        <f aca="false">IF(G359="EE",IF(OR(AND(OR(J359=1,J359=0),H359&gt;0,H359&lt;5),AND(OR(J359=1,J359=0),H359&gt;4,H359&lt;16),AND(J359=2,H359&gt;0,H359&lt;5)),"Simples",IF(OR(AND(OR(J359=1,J359=0),H359&gt;15),AND(J359=2,H359&gt;4,H359&lt;16),AND(J359&gt;2,H359&gt;0,H359&lt;5)),"Médio",IF(OR(AND(J359=2,H359&gt;15),AND(J359&gt;2,H359&gt;4,H359&lt;16),AND(J359&gt;2,H359&gt;15)),"Complexo",""))), IF(OR(G359="CE",G359="SE"),IF(OR(AND(OR(J359=1,J359=0),H359&gt;0,H359&lt;6),AND(OR(J359=1,J359=0),H359&gt;5,H359&lt;20),AND(J359&gt;1,J359&lt;4,H359&gt;0,H359&lt;6)),"Simples",IF(OR(AND(OR(J359=1,J359=0),H359&gt;19),AND(J359&gt;1,J359&lt;4,H359&gt;5,H359&lt;20),AND(J359&gt;3,H359&gt;0,H359&lt;6)),"Médio",IF(OR(AND(J359&gt;1,J359&lt;4,H359&gt;19),AND(J359&gt;3,H359&gt;5,H359&lt;20),AND(J359&gt;3,H359&gt;19)),"Complexo",""))),""))</f>
        <v/>
      </c>
      <c r="M359" s="71" t="str">
        <f aca="false">IF(G359="ALI",IF(OR(AND(OR(J359=1,J359=0),H359&gt;0,H359&lt;20),AND(OR(J359=1,J359=0),H359&gt;19,H359&lt;51),AND(J359&gt;1,J359&lt;6,H359&gt;0,H359&lt;20)),"Simples",IF(OR(AND(OR(J359=1,J359=0),H359&gt;50),AND(J359&gt;1,J359&lt;6,H359&gt;19,H359&lt;51),AND(J359&gt;5,H359&gt;0,H359&lt;20)),"Médio",IF(OR(AND(J359&gt;1,J359&lt;6,H359&gt;50),AND(J359&gt;5,H359&gt;19,H359&lt;51),AND(J359&gt;5,H359&gt;50)),"Complexo",""))), IF(G359="AIE",IF(OR(AND(OR(J359=1, J359=0),H359&gt;0,H359&lt;20),AND(OR(J359=1, J359=0),H359&gt;19,H359&lt;51),AND(J359&gt;1,J359&lt;6,H359&gt;0,H359&lt;20)),"Simples",IF(OR(AND(OR(J359=1, J359=0),H359&gt;50),AND(J359&gt;1,J359&lt;6,H359&gt;19,H359&lt;51),AND(J359&gt;5,H359&gt;0,H359&lt;20)),"Médio",IF(OR(AND(J359&gt;1,J359&lt;6,H359&gt;50),AND(J359&gt;5,H359&gt;19,H359&lt;51),AND(J359&gt;5,H359&gt;50)),"Complexo",""))),""))</f>
        <v/>
      </c>
      <c r="N359" s="77" t="str">
        <f aca="false">IF(L359="",M359,IF(M359="",L359,""))</f>
        <v/>
      </c>
      <c r="O359" s="78" t="n">
        <f aca="false">IF(AND(OR(G359="EE",G359="CE"),N359="Simples"),3, IF(AND(OR(G359="EE",G359="CE"),N359="Médio"),4, IF(AND(OR(G359="EE",G359="CE"),N359="Complexo"),6, IF(AND(G359="SE",N359="Simples"),4, IF(AND(G359="SE",N359="Médio"),5, IF(AND(G359="SE",N359="Complexo"),7,0))))))</f>
        <v>0</v>
      </c>
      <c r="P359" s="78" t="n">
        <f aca="false">IF(AND(G359="ALI",M359="Simples"),7, IF(AND(G359="ALI",M359="Médio"),10, IF(AND(G359="ALI",M359="Complexo"),15, IF(AND(G359="AIE",M359="Simples"),5, IF(AND(G359="AIE",M359="Médio"),7, IF(AND(G359="AIE",M359="Complexo"),10,0))))))</f>
        <v>0</v>
      </c>
      <c r="Q359" s="77" t="n">
        <f aca="false">IF(B359&lt;&gt;"Manutenção em interface",IF(B359&lt;&gt;"Desenv., Manutenção e Publicação de Páginas Estáticas",(O359+P359)*C359,C359),C359)</f>
        <v>0</v>
      </c>
      <c r="R359" s="70"/>
      <c r="T359" s="80"/>
      <c r="U359" s="68"/>
      <c r="V359" s="69" t="n">
        <f aca="false">IF(U359&lt;&gt;"",VLOOKUP(U359,'Tipo Projeto'!$A$3:$B$35,2,0),0)</f>
        <v>0</v>
      </c>
      <c r="W359" s="70"/>
      <c r="X359" s="72"/>
      <c r="Y359" s="73"/>
      <c r="Z359" s="74"/>
      <c r="AA359" s="75"/>
      <c r="AB359" s="76" t="str">
        <f aca="false">IF(W359="EE",IF(OR(AND(OR(Z359=1,Z359=0),X359&gt;0,X359&lt;5),AND(OR(Z359=1,Z359=0),X359&gt;4,X359&lt;16),AND(Z359=2,X359&gt;0,X359&lt;5)),"Simples",IF(OR(AND(OR(Z359=1,Z359=0),X359&gt;15),AND(Z359=2,X359&gt;4,X359&lt;16),AND(Z359&gt;2,X359&gt;0,X359&lt;5)),"Médio",IF(OR(AND(Z359=2,X359&gt;15),AND(Z359&gt;2,X359&gt;4,X359&lt;16),AND(Z359&gt;2,X359&gt;15)),"Complexo",""))), IF(OR(W359="CE",W359="SE"),IF(OR(AND(OR(Z359=1,Z359=0),X359&gt;0,X359&lt;6),AND(OR(Z359=1,Z359=0),X359&gt;5,X359&lt;20),AND(Z359&gt;1,Z359&lt;4,X359&gt;0,X359&lt;6)),"Simples",IF(OR(AND(OR(Z359=1,Z359=0),X359&gt;19),AND(Z359&gt;1,Z359&lt;4,X359&gt;5,X359&lt;20),AND(Z359&gt;3,X359&gt;0,X359&lt;6)),"Médio",IF(OR(AND(Z359&gt;1,Z359&lt;4,X359&gt;19),AND(Z359&gt;3,X359&gt;5,X359&lt;20),AND(Z359&gt;3,X359&gt;19)),"Complexo",""))),""))</f>
        <v/>
      </c>
      <c r="AC359" s="71" t="str">
        <f aca="false">IF(W359="ALI",IF(OR(AND(OR(Z359=1,Z359=0),X359&gt;0,X359&lt;20),AND(OR(Z359=1,Z359=0),X359&gt;19,X359&lt;51),AND(Z359&gt;1,Z359&lt;6,X359&gt;0,X359&lt;20)),"Simples",IF(OR(AND(OR(Z359=1,Z359=0),X359&gt;50),AND(Z359&gt;1,Z359&lt;6,X359&gt;19,X359&lt;51),AND(Z359&gt;5,X359&gt;0,X359&lt;20)),"Médio",IF(OR(AND(Z359&gt;1,Z359&lt;6,X359&gt;50),AND(Z359&gt;5,X359&gt;19,X359&lt;51),AND(Z359&gt;5,X359&gt;50)),"Complexo",""))), IF(W359="AIE",IF(OR(AND(OR(Z359=1, Z359=0),X359&gt;0,X359&lt;20),AND(OR(Z359=1, Z359=0),X359&gt;19,X359&lt;51),AND(Z359&gt;1,Z359&lt;6,X359&gt;0,X359&lt;20)),"Simples",IF(OR(AND(OR(Z359=1, Z359=0),X359&gt;50),AND(Z359&gt;1,Z359&lt;6,X359&gt;19,X359&lt;51),AND(Z359&gt;5,X359&gt;0,X359&lt;20)),"Médio",IF(OR(AND(Z359&gt;1,Z359&lt;6,X359&gt;50),AND(Z359&gt;5,X359&gt;19,X359&lt;51),AND(Z359&gt;5,X359&gt;50)),"Complexo",""))),""))</f>
        <v/>
      </c>
      <c r="AD359" s="77" t="str">
        <f aca="false">IF(AB359="",AC359,IF(AC359="",AB359,""))</f>
        <v/>
      </c>
      <c r="AE359" s="78" t="n">
        <f aca="false">IF(AND(OR(W359="EE",W359="CE"),AD359="Simples"),3, IF(AND(OR(W359="EE",W359="CE"),AD359="Médio"),4, IF(AND(OR(W359="EE",W359="CE"),AD359="Complexo"),6, IF(AND(W359="SE",AD359="Simples"),4, IF(AND(W359="SE",AD359="Médio"),5, IF(AND(W359="SE",AD359="Complexo"),7,0))))))</f>
        <v>0</v>
      </c>
      <c r="AF359" s="78" t="n">
        <f aca="false">IF(AND(W359="ALI",AC359="Simples"),7, IF(AND(W359="ALI",AC359="Médio"),10, IF(AND(W359="ALI",AC359="Complexo"),15, IF(AND(W359="AIE",AC359="Simples"),5, IF(AND(W359="AIE",AC359="Médio"),7, IF(AND(W359="AIE",AC359="Complexo"),10,0))))))</f>
        <v>0</v>
      </c>
      <c r="AG359" s="81" t="n">
        <f aca="false">IF(T359="OK",Q359,( IF(U359&lt;&gt;"Manutenção em interface",IF(U359&lt;&gt;"Desenv., Manutenção e Publicação de Páginas Estáticas",(AE359+AF359)*V359,V359),V359)))</f>
        <v>0</v>
      </c>
      <c r="AH359" s="70"/>
      <c r="AJ359" s="70"/>
      <c r="AL359" s="70"/>
      <c r="AM359" s="70" t="str">
        <f aca="false">IF(AG359=0,"",IF(AG359=Q359,"OK","Divergente"))</f>
        <v/>
      </c>
    </row>
    <row r="360" s="79" customFormat="true" ht="14" hidden="false" customHeight="false" outlineLevel="0" collapsed="false">
      <c r="A360" s="67"/>
      <c r="B360" s="68"/>
      <c r="C360" s="69" t="n">
        <f aca="false">IF(B360&lt;&gt;"",VLOOKUP(B360,'Tipo Projeto'!$A$3:$B$35,2,0),0)</f>
        <v>0</v>
      </c>
      <c r="D360" s="70"/>
      <c r="E360" s="70"/>
      <c r="F360" s="71"/>
      <c r="G360" s="70"/>
      <c r="H360" s="72"/>
      <c r="I360" s="73"/>
      <c r="J360" s="74"/>
      <c r="K360" s="75"/>
      <c r="L360" s="76" t="str">
        <f aca="false">IF(G360="EE",IF(OR(AND(OR(J360=1,J360=0),H360&gt;0,H360&lt;5),AND(OR(J360=1,J360=0),H360&gt;4,H360&lt;16),AND(J360=2,H360&gt;0,H360&lt;5)),"Simples",IF(OR(AND(OR(J360=1,J360=0),H360&gt;15),AND(J360=2,H360&gt;4,H360&lt;16),AND(J360&gt;2,H360&gt;0,H360&lt;5)),"Médio",IF(OR(AND(J360=2,H360&gt;15),AND(J360&gt;2,H360&gt;4,H360&lt;16),AND(J360&gt;2,H360&gt;15)),"Complexo",""))), IF(OR(G360="CE",G360="SE"),IF(OR(AND(OR(J360=1,J360=0),H360&gt;0,H360&lt;6),AND(OR(J360=1,J360=0),H360&gt;5,H360&lt;20),AND(J360&gt;1,J360&lt;4,H360&gt;0,H360&lt;6)),"Simples",IF(OR(AND(OR(J360=1,J360=0),H360&gt;19),AND(J360&gt;1,J360&lt;4,H360&gt;5,H360&lt;20),AND(J360&gt;3,H360&gt;0,H360&lt;6)),"Médio",IF(OR(AND(J360&gt;1,J360&lt;4,H360&gt;19),AND(J360&gt;3,H360&gt;5,H360&lt;20),AND(J360&gt;3,H360&gt;19)),"Complexo",""))),""))</f>
        <v/>
      </c>
      <c r="M360" s="71" t="str">
        <f aca="false">IF(G360="ALI",IF(OR(AND(OR(J360=1,J360=0),H360&gt;0,H360&lt;20),AND(OR(J360=1,J360=0),H360&gt;19,H360&lt;51),AND(J360&gt;1,J360&lt;6,H360&gt;0,H360&lt;20)),"Simples",IF(OR(AND(OR(J360=1,J360=0),H360&gt;50),AND(J360&gt;1,J360&lt;6,H360&gt;19,H360&lt;51),AND(J360&gt;5,H360&gt;0,H360&lt;20)),"Médio",IF(OR(AND(J360&gt;1,J360&lt;6,H360&gt;50),AND(J360&gt;5,H360&gt;19,H360&lt;51),AND(J360&gt;5,H360&gt;50)),"Complexo",""))), IF(G360="AIE",IF(OR(AND(OR(J360=1, J360=0),H360&gt;0,H360&lt;20),AND(OR(J360=1, J360=0),H360&gt;19,H360&lt;51),AND(J360&gt;1,J360&lt;6,H360&gt;0,H360&lt;20)),"Simples",IF(OR(AND(OR(J360=1, J360=0),H360&gt;50),AND(J360&gt;1,J360&lt;6,H360&gt;19,H360&lt;51),AND(J360&gt;5,H360&gt;0,H360&lt;20)),"Médio",IF(OR(AND(J360&gt;1,J360&lt;6,H360&gt;50),AND(J360&gt;5,H360&gt;19,H360&lt;51),AND(J360&gt;5,H360&gt;50)),"Complexo",""))),""))</f>
        <v/>
      </c>
      <c r="N360" s="77" t="str">
        <f aca="false">IF(L360="",M360,IF(M360="",L360,""))</f>
        <v/>
      </c>
      <c r="O360" s="78" t="n">
        <f aca="false">IF(AND(OR(G360="EE",G360="CE"),N360="Simples"),3, IF(AND(OR(G360="EE",G360="CE"),N360="Médio"),4, IF(AND(OR(G360="EE",G360="CE"),N360="Complexo"),6, IF(AND(G360="SE",N360="Simples"),4, IF(AND(G360="SE",N360="Médio"),5, IF(AND(G360="SE",N360="Complexo"),7,0))))))</f>
        <v>0</v>
      </c>
      <c r="P360" s="78" t="n">
        <f aca="false">IF(AND(G360="ALI",M360="Simples"),7, IF(AND(G360="ALI",M360="Médio"),10, IF(AND(G360="ALI",M360="Complexo"),15, IF(AND(G360="AIE",M360="Simples"),5, IF(AND(G360="AIE",M360="Médio"),7, IF(AND(G360="AIE",M360="Complexo"),10,0))))))</f>
        <v>0</v>
      </c>
      <c r="Q360" s="77" t="n">
        <f aca="false">IF(B360&lt;&gt;"Manutenção em interface",IF(B360&lt;&gt;"Desenv., Manutenção e Publicação de Páginas Estáticas",(O360+P360)*C360,C360),C360)</f>
        <v>0</v>
      </c>
      <c r="R360" s="70"/>
      <c r="T360" s="80"/>
      <c r="U360" s="68"/>
      <c r="V360" s="69" t="n">
        <f aca="false">IF(U360&lt;&gt;"",VLOOKUP(U360,'Tipo Projeto'!$A$3:$B$35,2,0),0)</f>
        <v>0</v>
      </c>
      <c r="W360" s="70"/>
      <c r="X360" s="72"/>
      <c r="Y360" s="73"/>
      <c r="Z360" s="74"/>
      <c r="AA360" s="75"/>
      <c r="AB360" s="76" t="str">
        <f aca="false">IF(W360="EE",IF(OR(AND(OR(Z360=1,Z360=0),X360&gt;0,X360&lt;5),AND(OR(Z360=1,Z360=0),X360&gt;4,X360&lt;16),AND(Z360=2,X360&gt;0,X360&lt;5)),"Simples",IF(OR(AND(OR(Z360=1,Z360=0),X360&gt;15),AND(Z360=2,X360&gt;4,X360&lt;16),AND(Z360&gt;2,X360&gt;0,X360&lt;5)),"Médio",IF(OR(AND(Z360=2,X360&gt;15),AND(Z360&gt;2,X360&gt;4,X360&lt;16),AND(Z360&gt;2,X360&gt;15)),"Complexo",""))), IF(OR(W360="CE",W360="SE"),IF(OR(AND(OR(Z360=1,Z360=0),X360&gt;0,X360&lt;6),AND(OR(Z360=1,Z360=0),X360&gt;5,X360&lt;20),AND(Z360&gt;1,Z360&lt;4,X360&gt;0,X360&lt;6)),"Simples",IF(OR(AND(OR(Z360=1,Z360=0),X360&gt;19),AND(Z360&gt;1,Z360&lt;4,X360&gt;5,X360&lt;20),AND(Z360&gt;3,X360&gt;0,X360&lt;6)),"Médio",IF(OR(AND(Z360&gt;1,Z360&lt;4,X360&gt;19),AND(Z360&gt;3,X360&gt;5,X360&lt;20),AND(Z360&gt;3,X360&gt;19)),"Complexo",""))),""))</f>
        <v/>
      </c>
      <c r="AC360" s="71" t="str">
        <f aca="false">IF(W360="ALI",IF(OR(AND(OR(Z360=1,Z360=0),X360&gt;0,X360&lt;20),AND(OR(Z360=1,Z360=0),X360&gt;19,X360&lt;51),AND(Z360&gt;1,Z360&lt;6,X360&gt;0,X360&lt;20)),"Simples",IF(OR(AND(OR(Z360=1,Z360=0),X360&gt;50),AND(Z360&gt;1,Z360&lt;6,X360&gt;19,X360&lt;51),AND(Z360&gt;5,X360&gt;0,X360&lt;20)),"Médio",IF(OR(AND(Z360&gt;1,Z360&lt;6,X360&gt;50),AND(Z360&gt;5,X360&gt;19,X360&lt;51),AND(Z360&gt;5,X360&gt;50)),"Complexo",""))), IF(W360="AIE",IF(OR(AND(OR(Z360=1, Z360=0),X360&gt;0,X360&lt;20),AND(OR(Z360=1, Z360=0),X360&gt;19,X360&lt;51),AND(Z360&gt;1,Z360&lt;6,X360&gt;0,X360&lt;20)),"Simples",IF(OR(AND(OR(Z360=1, Z360=0),X360&gt;50),AND(Z360&gt;1,Z360&lt;6,X360&gt;19,X360&lt;51),AND(Z360&gt;5,X360&gt;0,X360&lt;20)),"Médio",IF(OR(AND(Z360&gt;1,Z360&lt;6,X360&gt;50),AND(Z360&gt;5,X360&gt;19,X360&lt;51),AND(Z360&gt;5,X360&gt;50)),"Complexo",""))),""))</f>
        <v/>
      </c>
      <c r="AD360" s="77" t="str">
        <f aca="false">IF(AB360="",AC360,IF(AC360="",AB360,""))</f>
        <v/>
      </c>
      <c r="AE360" s="78" t="n">
        <f aca="false">IF(AND(OR(W360="EE",W360="CE"),AD360="Simples"),3, IF(AND(OR(W360="EE",W360="CE"),AD360="Médio"),4, IF(AND(OR(W360="EE",W360="CE"),AD360="Complexo"),6, IF(AND(W360="SE",AD360="Simples"),4, IF(AND(W360="SE",AD360="Médio"),5, IF(AND(W360="SE",AD360="Complexo"),7,0))))))</f>
        <v>0</v>
      </c>
      <c r="AF360" s="78" t="n">
        <f aca="false">IF(AND(W360="ALI",AC360="Simples"),7, IF(AND(W360="ALI",AC360="Médio"),10, IF(AND(W360="ALI",AC360="Complexo"),15, IF(AND(W360="AIE",AC360="Simples"),5, IF(AND(W360="AIE",AC360="Médio"),7, IF(AND(W360="AIE",AC360="Complexo"),10,0))))))</f>
        <v>0</v>
      </c>
      <c r="AG360" s="81" t="n">
        <f aca="false">IF(T360="OK",Q360,( IF(U360&lt;&gt;"Manutenção em interface",IF(U360&lt;&gt;"Desenv., Manutenção e Publicação de Páginas Estáticas",(AE360+AF360)*V360,V360),V360)))</f>
        <v>0</v>
      </c>
      <c r="AH360" s="70"/>
      <c r="AJ360" s="70"/>
      <c r="AL360" s="70"/>
      <c r="AM360" s="70" t="str">
        <f aca="false">IF(AG360=0,"",IF(AG360=Q360,"OK","Divergente"))</f>
        <v/>
      </c>
    </row>
    <row r="361" s="79" customFormat="true" ht="14" hidden="false" customHeight="false" outlineLevel="0" collapsed="false">
      <c r="A361" s="67"/>
      <c r="B361" s="68"/>
      <c r="C361" s="69" t="n">
        <f aca="false">IF(B361&lt;&gt;"",VLOOKUP(B361,'Tipo Projeto'!$A$3:$B$35,2,0),0)</f>
        <v>0</v>
      </c>
      <c r="D361" s="70"/>
      <c r="E361" s="70"/>
      <c r="F361" s="71"/>
      <c r="G361" s="70"/>
      <c r="H361" s="72"/>
      <c r="I361" s="73"/>
      <c r="J361" s="74"/>
      <c r="K361" s="75"/>
      <c r="L361" s="76" t="str">
        <f aca="false">IF(G361="EE",IF(OR(AND(OR(J361=1,J361=0),H361&gt;0,H361&lt;5),AND(OR(J361=1,J361=0),H361&gt;4,H361&lt;16),AND(J361=2,H361&gt;0,H361&lt;5)),"Simples",IF(OR(AND(OR(J361=1,J361=0),H361&gt;15),AND(J361=2,H361&gt;4,H361&lt;16),AND(J361&gt;2,H361&gt;0,H361&lt;5)),"Médio",IF(OR(AND(J361=2,H361&gt;15),AND(J361&gt;2,H361&gt;4,H361&lt;16),AND(J361&gt;2,H361&gt;15)),"Complexo",""))), IF(OR(G361="CE",G361="SE"),IF(OR(AND(OR(J361=1,J361=0),H361&gt;0,H361&lt;6),AND(OR(J361=1,J361=0),H361&gt;5,H361&lt;20),AND(J361&gt;1,J361&lt;4,H361&gt;0,H361&lt;6)),"Simples",IF(OR(AND(OR(J361=1,J361=0),H361&gt;19),AND(J361&gt;1,J361&lt;4,H361&gt;5,H361&lt;20),AND(J361&gt;3,H361&gt;0,H361&lt;6)),"Médio",IF(OR(AND(J361&gt;1,J361&lt;4,H361&gt;19),AND(J361&gt;3,H361&gt;5,H361&lt;20),AND(J361&gt;3,H361&gt;19)),"Complexo",""))),""))</f>
        <v/>
      </c>
      <c r="M361" s="71" t="str">
        <f aca="false">IF(G361="ALI",IF(OR(AND(OR(J361=1,J361=0),H361&gt;0,H361&lt;20),AND(OR(J361=1,J361=0),H361&gt;19,H361&lt;51),AND(J361&gt;1,J361&lt;6,H361&gt;0,H361&lt;20)),"Simples",IF(OR(AND(OR(J361=1,J361=0),H361&gt;50),AND(J361&gt;1,J361&lt;6,H361&gt;19,H361&lt;51),AND(J361&gt;5,H361&gt;0,H361&lt;20)),"Médio",IF(OR(AND(J361&gt;1,J361&lt;6,H361&gt;50),AND(J361&gt;5,H361&gt;19,H361&lt;51),AND(J361&gt;5,H361&gt;50)),"Complexo",""))), IF(G361="AIE",IF(OR(AND(OR(J361=1, J361=0),H361&gt;0,H361&lt;20),AND(OR(J361=1, J361=0),H361&gt;19,H361&lt;51),AND(J361&gt;1,J361&lt;6,H361&gt;0,H361&lt;20)),"Simples",IF(OR(AND(OR(J361=1, J361=0),H361&gt;50),AND(J361&gt;1,J361&lt;6,H361&gt;19,H361&lt;51),AND(J361&gt;5,H361&gt;0,H361&lt;20)),"Médio",IF(OR(AND(J361&gt;1,J361&lt;6,H361&gt;50),AND(J361&gt;5,H361&gt;19,H361&lt;51),AND(J361&gt;5,H361&gt;50)),"Complexo",""))),""))</f>
        <v/>
      </c>
      <c r="N361" s="77" t="str">
        <f aca="false">IF(L361="",M361,IF(M361="",L361,""))</f>
        <v/>
      </c>
      <c r="O361" s="78" t="n">
        <f aca="false">IF(AND(OR(G361="EE",G361="CE"),N361="Simples"),3, IF(AND(OR(G361="EE",G361="CE"),N361="Médio"),4, IF(AND(OR(G361="EE",G361="CE"),N361="Complexo"),6, IF(AND(G361="SE",N361="Simples"),4, IF(AND(G361="SE",N361="Médio"),5, IF(AND(G361="SE",N361="Complexo"),7,0))))))</f>
        <v>0</v>
      </c>
      <c r="P361" s="78" t="n">
        <f aca="false">IF(AND(G361="ALI",M361="Simples"),7, IF(AND(G361="ALI",M361="Médio"),10, IF(AND(G361="ALI",M361="Complexo"),15, IF(AND(G361="AIE",M361="Simples"),5, IF(AND(G361="AIE",M361="Médio"),7, IF(AND(G361="AIE",M361="Complexo"),10,0))))))</f>
        <v>0</v>
      </c>
      <c r="Q361" s="77" t="n">
        <f aca="false">IF(B361&lt;&gt;"Manutenção em interface",IF(B361&lt;&gt;"Desenv., Manutenção e Publicação de Páginas Estáticas",(O361+P361)*C361,C361),C361)</f>
        <v>0</v>
      </c>
      <c r="R361" s="70"/>
      <c r="T361" s="80"/>
      <c r="U361" s="68"/>
      <c r="V361" s="69" t="n">
        <f aca="false">IF(U361&lt;&gt;"",VLOOKUP(U361,'Tipo Projeto'!$A$3:$B$35,2,0),0)</f>
        <v>0</v>
      </c>
      <c r="W361" s="70"/>
      <c r="X361" s="72"/>
      <c r="Y361" s="73"/>
      <c r="Z361" s="74"/>
      <c r="AA361" s="75"/>
      <c r="AB361" s="76" t="str">
        <f aca="false">IF(W361="EE",IF(OR(AND(OR(Z361=1,Z361=0),X361&gt;0,X361&lt;5),AND(OR(Z361=1,Z361=0),X361&gt;4,X361&lt;16),AND(Z361=2,X361&gt;0,X361&lt;5)),"Simples",IF(OR(AND(OR(Z361=1,Z361=0),X361&gt;15),AND(Z361=2,X361&gt;4,X361&lt;16),AND(Z361&gt;2,X361&gt;0,X361&lt;5)),"Médio",IF(OR(AND(Z361=2,X361&gt;15),AND(Z361&gt;2,X361&gt;4,X361&lt;16),AND(Z361&gt;2,X361&gt;15)),"Complexo",""))), IF(OR(W361="CE",W361="SE"),IF(OR(AND(OR(Z361=1,Z361=0),X361&gt;0,X361&lt;6),AND(OR(Z361=1,Z361=0),X361&gt;5,X361&lt;20),AND(Z361&gt;1,Z361&lt;4,X361&gt;0,X361&lt;6)),"Simples",IF(OR(AND(OR(Z361=1,Z361=0),X361&gt;19),AND(Z361&gt;1,Z361&lt;4,X361&gt;5,X361&lt;20),AND(Z361&gt;3,X361&gt;0,X361&lt;6)),"Médio",IF(OR(AND(Z361&gt;1,Z361&lt;4,X361&gt;19),AND(Z361&gt;3,X361&gt;5,X361&lt;20),AND(Z361&gt;3,X361&gt;19)),"Complexo",""))),""))</f>
        <v/>
      </c>
      <c r="AC361" s="71" t="str">
        <f aca="false">IF(W361="ALI",IF(OR(AND(OR(Z361=1,Z361=0),X361&gt;0,X361&lt;20),AND(OR(Z361=1,Z361=0),X361&gt;19,X361&lt;51),AND(Z361&gt;1,Z361&lt;6,X361&gt;0,X361&lt;20)),"Simples",IF(OR(AND(OR(Z361=1,Z361=0),X361&gt;50),AND(Z361&gt;1,Z361&lt;6,X361&gt;19,X361&lt;51),AND(Z361&gt;5,X361&gt;0,X361&lt;20)),"Médio",IF(OR(AND(Z361&gt;1,Z361&lt;6,X361&gt;50),AND(Z361&gt;5,X361&gt;19,X361&lt;51),AND(Z361&gt;5,X361&gt;50)),"Complexo",""))), IF(W361="AIE",IF(OR(AND(OR(Z361=1, Z361=0),X361&gt;0,X361&lt;20),AND(OR(Z361=1, Z361=0),X361&gt;19,X361&lt;51),AND(Z361&gt;1,Z361&lt;6,X361&gt;0,X361&lt;20)),"Simples",IF(OR(AND(OR(Z361=1, Z361=0),X361&gt;50),AND(Z361&gt;1,Z361&lt;6,X361&gt;19,X361&lt;51),AND(Z361&gt;5,X361&gt;0,X361&lt;20)),"Médio",IF(OR(AND(Z361&gt;1,Z361&lt;6,X361&gt;50),AND(Z361&gt;5,X361&gt;19,X361&lt;51),AND(Z361&gt;5,X361&gt;50)),"Complexo",""))),""))</f>
        <v/>
      </c>
      <c r="AD361" s="77" t="str">
        <f aca="false">IF(AB361="",AC361,IF(AC361="",AB361,""))</f>
        <v/>
      </c>
      <c r="AE361" s="78" t="n">
        <f aca="false">IF(AND(OR(W361="EE",W361="CE"),AD361="Simples"),3, IF(AND(OR(W361="EE",W361="CE"),AD361="Médio"),4, IF(AND(OR(W361="EE",W361="CE"),AD361="Complexo"),6, IF(AND(W361="SE",AD361="Simples"),4, IF(AND(W361="SE",AD361="Médio"),5, IF(AND(W361="SE",AD361="Complexo"),7,0))))))</f>
        <v>0</v>
      </c>
      <c r="AF361" s="78" t="n">
        <f aca="false">IF(AND(W361="ALI",AC361="Simples"),7, IF(AND(W361="ALI",AC361="Médio"),10, IF(AND(W361="ALI",AC361="Complexo"),15, IF(AND(W361="AIE",AC361="Simples"),5, IF(AND(W361="AIE",AC361="Médio"),7, IF(AND(W361="AIE",AC361="Complexo"),10,0))))))</f>
        <v>0</v>
      </c>
      <c r="AG361" s="81" t="n">
        <f aca="false">IF(T361="OK",Q361,( IF(U361&lt;&gt;"Manutenção em interface",IF(U361&lt;&gt;"Desenv., Manutenção e Publicação de Páginas Estáticas",(AE361+AF361)*V361,V361),V361)))</f>
        <v>0</v>
      </c>
      <c r="AH361" s="70"/>
      <c r="AJ361" s="70"/>
      <c r="AL361" s="70"/>
      <c r="AM361" s="70" t="str">
        <f aca="false">IF(AG361=0,"",IF(AG361=Q361,"OK","Divergente"))</f>
        <v/>
      </c>
    </row>
    <row r="362" s="79" customFormat="true" ht="14" hidden="false" customHeight="false" outlineLevel="0" collapsed="false">
      <c r="A362" s="67"/>
      <c r="B362" s="68"/>
      <c r="C362" s="69" t="n">
        <f aca="false">IF(B362&lt;&gt;"",VLOOKUP(B362,'Tipo Projeto'!$A$3:$B$35,2,0),0)</f>
        <v>0</v>
      </c>
      <c r="D362" s="70"/>
      <c r="E362" s="70"/>
      <c r="F362" s="71"/>
      <c r="G362" s="70"/>
      <c r="H362" s="72"/>
      <c r="I362" s="73"/>
      <c r="J362" s="74"/>
      <c r="K362" s="75"/>
      <c r="L362" s="76" t="str">
        <f aca="false">IF(G362="EE",IF(OR(AND(OR(J362=1,J362=0),H362&gt;0,H362&lt;5),AND(OR(J362=1,J362=0),H362&gt;4,H362&lt;16),AND(J362=2,H362&gt;0,H362&lt;5)),"Simples",IF(OR(AND(OR(J362=1,J362=0),H362&gt;15),AND(J362=2,H362&gt;4,H362&lt;16),AND(J362&gt;2,H362&gt;0,H362&lt;5)),"Médio",IF(OR(AND(J362=2,H362&gt;15),AND(J362&gt;2,H362&gt;4,H362&lt;16),AND(J362&gt;2,H362&gt;15)),"Complexo",""))), IF(OR(G362="CE",G362="SE"),IF(OR(AND(OR(J362=1,J362=0),H362&gt;0,H362&lt;6),AND(OR(J362=1,J362=0),H362&gt;5,H362&lt;20),AND(J362&gt;1,J362&lt;4,H362&gt;0,H362&lt;6)),"Simples",IF(OR(AND(OR(J362=1,J362=0),H362&gt;19),AND(J362&gt;1,J362&lt;4,H362&gt;5,H362&lt;20),AND(J362&gt;3,H362&gt;0,H362&lt;6)),"Médio",IF(OR(AND(J362&gt;1,J362&lt;4,H362&gt;19),AND(J362&gt;3,H362&gt;5,H362&lt;20),AND(J362&gt;3,H362&gt;19)),"Complexo",""))),""))</f>
        <v/>
      </c>
      <c r="M362" s="71" t="str">
        <f aca="false">IF(G362="ALI",IF(OR(AND(OR(J362=1,J362=0),H362&gt;0,H362&lt;20),AND(OR(J362=1,J362=0),H362&gt;19,H362&lt;51),AND(J362&gt;1,J362&lt;6,H362&gt;0,H362&lt;20)),"Simples",IF(OR(AND(OR(J362=1,J362=0),H362&gt;50),AND(J362&gt;1,J362&lt;6,H362&gt;19,H362&lt;51),AND(J362&gt;5,H362&gt;0,H362&lt;20)),"Médio",IF(OR(AND(J362&gt;1,J362&lt;6,H362&gt;50),AND(J362&gt;5,H362&gt;19,H362&lt;51),AND(J362&gt;5,H362&gt;50)),"Complexo",""))), IF(G362="AIE",IF(OR(AND(OR(J362=1, J362=0),H362&gt;0,H362&lt;20),AND(OR(J362=1, J362=0),H362&gt;19,H362&lt;51),AND(J362&gt;1,J362&lt;6,H362&gt;0,H362&lt;20)),"Simples",IF(OR(AND(OR(J362=1, J362=0),H362&gt;50),AND(J362&gt;1,J362&lt;6,H362&gt;19,H362&lt;51),AND(J362&gt;5,H362&gt;0,H362&lt;20)),"Médio",IF(OR(AND(J362&gt;1,J362&lt;6,H362&gt;50),AND(J362&gt;5,H362&gt;19,H362&lt;51),AND(J362&gt;5,H362&gt;50)),"Complexo",""))),""))</f>
        <v/>
      </c>
      <c r="N362" s="77" t="str">
        <f aca="false">IF(L362="",M362,IF(M362="",L362,""))</f>
        <v/>
      </c>
      <c r="O362" s="78" t="n">
        <f aca="false">IF(AND(OR(G362="EE",G362="CE"),N362="Simples"),3, IF(AND(OR(G362="EE",G362="CE"),N362="Médio"),4, IF(AND(OR(G362="EE",G362="CE"),N362="Complexo"),6, IF(AND(G362="SE",N362="Simples"),4, IF(AND(G362="SE",N362="Médio"),5, IF(AND(G362="SE",N362="Complexo"),7,0))))))</f>
        <v>0</v>
      </c>
      <c r="P362" s="78" t="n">
        <f aca="false">IF(AND(G362="ALI",M362="Simples"),7, IF(AND(G362="ALI",M362="Médio"),10, IF(AND(G362="ALI",M362="Complexo"),15, IF(AND(G362="AIE",M362="Simples"),5, IF(AND(G362="AIE",M362="Médio"),7, IF(AND(G362="AIE",M362="Complexo"),10,0))))))</f>
        <v>0</v>
      </c>
      <c r="Q362" s="77" t="n">
        <f aca="false">IF(B362&lt;&gt;"Manutenção em interface",IF(B362&lt;&gt;"Desenv., Manutenção e Publicação de Páginas Estáticas",(O362+P362)*C362,C362),C362)</f>
        <v>0</v>
      </c>
      <c r="R362" s="70"/>
      <c r="T362" s="80"/>
      <c r="U362" s="68"/>
      <c r="V362" s="69" t="n">
        <f aca="false">IF(U362&lt;&gt;"",VLOOKUP(U362,'Tipo Projeto'!$A$3:$B$35,2,0),0)</f>
        <v>0</v>
      </c>
      <c r="W362" s="70"/>
      <c r="X362" s="72"/>
      <c r="Y362" s="73"/>
      <c r="Z362" s="74"/>
      <c r="AA362" s="75"/>
      <c r="AB362" s="76" t="str">
        <f aca="false">IF(W362="EE",IF(OR(AND(OR(Z362=1,Z362=0),X362&gt;0,X362&lt;5),AND(OR(Z362=1,Z362=0),X362&gt;4,X362&lt;16),AND(Z362=2,X362&gt;0,X362&lt;5)),"Simples",IF(OR(AND(OR(Z362=1,Z362=0),X362&gt;15),AND(Z362=2,X362&gt;4,X362&lt;16),AND(Z362&gt;2,X362&gt;0,X362&lt;5)),"Médio",IF(OR(AND(Z362=2,X362&gt;15),AND(Z362&gt;2,X362&gt;4,X362&lt;16),AND(Z362&gt;2,X362&gt;15)),"Complexo",""))), IF(OR(W362="CE",W362="SE"),IF(OR(AND(OR(Z362=1,Z362=0),X362&gt;0,X362&lt;6),AND(OR(Z362=1,Z362=0),X362&gt;5,X362&lt;20),AND(Z362&gt;1,Z362&lt;4,X362&gt;0,X362&lt;6)),"Simples",IF(OR(AND(OR(Z362=1,Z362=0),X362&gt;19),AND(Z362&gt;1,Z362&lt;4,X362&gt;5,X362&lt;20),AND(Z362&gt;3,X362&gt;0,X362&lt;6)),"Médio",IF(OR(AND(Z362&gt;1,Z362&lt;4,X362&gt;19),AND(Z362&gt;3,X362&gt;5,X362&lt;20),AND(Z362&gt;3,X362&gt;19)),"Complexo",""))),""))</f>
        <v/>
      </c>
      <c r="AC362" s="71" t="str">
        <f aca="false">IF(W362="ALI",IF(OR(AND(OR(Z362=1,Z362=0),X362&gt;0,X362&lt;20),AND(OR(Z362=1,Z362=0),X362&gt;19,X362&lt;51),AND(Z362&gt;1,Z362&lt;6,X362&gt;0,X362&lt;20)),"Simples",IF(OR(AND(OR(Z362=1,Z362=0),X362&gt;50),AND(Z362&gt;1,Z362&lt;6,X362&gt;19,X362&lt;51),AND(Z362&gt;5,X362&gt;0,X362&lt;20)),"Médio",IF(OR(AND(Z362&gt;1,Z362&lt;6,X362&gt;50),AND(Z362&gt;5,X362&gt;19,X362&lt;51),AND(Z362&gt;5,X362&gt;50)),"Complexo",""))), IF(W362="AIE",IF(OR(AND(OR(Z362=1, Z362=0),X362&gt;0,X362&lt;20),AND(OR(Z362=1, Z362=0),X362&gt;19,X362&lt;51),AND(Z362&gt;1,Z362&lt;6,X362&gt;0,X362&lt;20)),"Simples",IF(OR(AND(OR(Z362=1, Z362=0),X362&gt;50),AND(Z362&gt;1,Z362&lt;6,X362&gt;19,X362&lt;51),AND(Z362&gt;5,X362&gt;0,X362&lt;20)),"Médio",IF(OR(AND(Z362&gt;1,Z362&lt;6,X362&gt;50),AND(Z362&gt;5,X362&gt;19,X362&lt;51),AND(Z362&gt;5,X362&gt;50)),"Complexo",""))),""))</f>
        <v/>
      </c>
      <c r="AD362" s="77" t="str">
        <f aca="false">IF(AB362="",AC362,IF(AC362="",AB362,""))</f>
        <v/>
      </c>
      <c r="AE362" s="78" t="n">
        <f aca="false">IF(AND(OR(W362="EE",W362="CE"),AD362="Simples"),3, IF(AND(OR(W362="EE",W362="CE"),AD362="Médio"),4, IF(AND(OR(W362="EE",W362="CE"),AD362="Complexo"),6, IF(AND(W362="SE",AD362="Simples"),4, IF(AND(W362="SE",AD362="Médio"),5, IF(AND(W362="SE",AD362="Complexo"),7,0))))))</f>
        <v>0</v>
      </c>
      <c r="AF362" s="78" t="n">
        <f aca="false">IF(AND(W362="ALI",AC362="Simples"),7, IF(AND(W362="ALI",AC362="Médio"),10, IF(AND(W362="ALI",AC362="Complexo"),15, IF(AND(W362="AIE",AC362="Simples"),5, IF(AND(W362="AIE",AC362="Médio"),7, IF(AND(W362="AIE",AC362="Complexo"),10,0))))))</f>
        <v>0</v>
      </c>
      <c r="AG362" s="81" t="n">
        <f aca="false">IF(T362="OK",Q362,( IF(U362&lt;&gt;"Manutenção em interface",IF(U362&lt;&gt;"Desenv., Manutenção e Publicação de Páginas Estáticas",(AE362+AF362)*V362,V362),V362)))</f>
        <v>0</v>
      </c>
      <c r="AH362" s="70"/>
      <c r="AJ362" s="70"/>
      <c r="AL362" s="70"/>
      <c r="AM362" s="70" t="str">
        <f aca="false">IF(AG362=0,"",IF(AG362=Q362,"OK","Divergente"))</f>
        <v/>
      </c>
    </row>
    <row r="363" s="79" customFormat="true" ht="14" hidden="false" customHeight="false" outlineLevel="0" collapsed="false">
      <c r="A363" s="67"/>
      <c r="B363" s="68"/>
      <c r="C363" s="69" t="n">
        <f aca="false">IF(B363&lt;&gt;"",VLOOKUP(B363,'Tipo Projeto'!$A$3:$B$35,2,0),0)</f>
        <v>0</v>
      </c>
      <c r="D363" s="70"/>
      <c r="E363" s="70"/>
      <c r="F363" s="71"/>
      <c r="G363" s="70"/>
      <c r="H363" s="72"/>
      <c r="I363" s="73"/>
      <c r="J363" s="74"/>
      <c r="K363" s="75"/>
      <c r="L363" s="76" t="str">
        <f aca="false">IF(G363="EE",IF(OR(AND(OR(J363=1,J363=0),H363&gt;0,H363&lt;5),AND(OR(J363=1,J363=0),H363&gt;4,H363&lt;16),AND(J363=2,H363&gt;0,H363&lt;5)),"Simples",IF(OR(AND(OR(J363=1,J363=0),H363&gt;15),AND(J363=2,H363&gt;4,H363&lt;16),AND(J363&gt;2,H363&gt;0,H363&lt;5)),"Médio",IF(OR(AND(J363=2,H363&gt;15),AND(J363&gt;2,H363&gt;4,H363&lt;16),AND(J363&gt;2,H363&gt;15)),"Complexo",""))), IF(OR(G363="CE",G363="SE"),IF(OR(AND(OR(J363=1,J363=0),H363&gt;0,H363&lt;6),AND(OR(J363=1,J363=0),H363&gt;5,H363&lt;20),AND(J363&gt;1,J363&lt;4,H363&gt;0,H363&lt;6)),"Simples",IF(OR(AND(OR(J363=1,J363=0),H363&gt;19),AND(J363&gt;1,J363&lt;4,H363&gt;5,H363&lt;20),AND(J363&gt;3,H363&gt;0,H363&lt;6)),"Médio",IF(OR(AND(J363&gt;1,J363&lt;4,H363&gt;19),AND(J363&gt;3,H363&gt;5,H363&lt;20),AND(J363&gt;3,H363&gt;19)),"Complexo",""))),""))</f>
        <v/>
      </c>
      <c r="M363" s="71" t="str">
        <f aca="false">IF(G363="ALI",IF(OR(AND(OR(J363=1,J363=0),H363&gt;0,H363&lt;20),AND(OR(J363=1,J363=0),H363&gt;19,H363&lt;51),AND(J363&gt;1,J363&lt;6,H363&gt;0,H363&lt;20)),"Simples",IF(OR(AND(OR(J363=1,J363=0),H363&gt;50),AND(J363&gt;1,J363&lt;6,H363&gt;19,H363&lt;51),AND(J363&gt;5,H363&gt;0,H363&lt;20)),"Médio",IF(OR(AND(J363&gt;1,J363&lt;6,H363&gt;50),AND(J363&gt;5,H363&gt;19,H363&lt;51),AND(J363&gt;5,H363&gt;50)),"Complexo",""))), IF(G363="AIE",IF(OR(AND(OR(J363=1, J363=0),H363&gt;0,H363&lt;20),AND(OR(J363=1, J363=0),H363&gt;19,H363&lt;51),AND(J363&gt;1,J363&lt;6,H363&gt;0,H363&lt;20)),"Simples",IF(OR(AND(OR(J363=1, J363=0),H363&gt;50),AND(J363&gt;1,J363&lt;6,H363&gt;19,H363&lt;51),AND(J363&gt;5,H363&gt;0,H363&lt;20)),"Médio",IF(OR(AND(J363&gt;1,J363&lt;6,H363&gt;50),AND(J363&gt;5,H363&gt;19,H363&lt;51),AND(J363&gt;5,H363&gt;50)),"Complexo",""))),""))</f>
        <v/>
      </c>
      <c r="N363" s="77" t="str">
        <f aca="false">IF(L363="",M363,IF(M363="",L363,""))</f>
        <v/>
      </c>
      <c r="O363" s="78" t="n">
        <f aca="false">IF(AND(OR(G363="EE",G363="CE"),N363="Simples"),3, IF(AND(OR(G363="EE",G363="CE"),N363="Médio"),4, IF(AND(OR(G363="EE",G363="CE"),N363="Complexo"),6, IF(AND(G363="SE",N363="Simples"),4, IF(AND(G363="SE",N363="Médio"),5, IF(AND(G363="SE",N363="Complexo"),7,0))))))</f>
        <v>0</v>
      </c>
      <c r="P363" s="78" t="n">
        <f aca="false">IF(AND(G363="ALI",M363="Simples"),7, IF(AND(G363="ALI",M363="Médio"),10, IF(AND(G363="ALI",M363="Complexo"),15, IF(AND(G363="AIE",M363="Simples"),5, IF(AND(G363="AIE",M363="Médio"),7, IF(AND(G363="AIE",M363="Complexo"),10,0))))))</f>
        <v>0</v>
      </c>
      <c r="Q363" s="77" t="n">
        <f aca="false">IF(B363&lt;&gt;"Manutenção em interface",IF(B363&lt;&gt;"Desenv., Manutenção e Publicação de Páginas Estáticas",(O363+P363)*C363,C363),C363)</f>
        <v>0</v>
      </c>
      <c r="R363" s="70"/>
      <c r="T363" s="80"/>
      <c r="U363" s="68"/>
      <c r="V363" s="69" t="n">
        <f aca="false">IF(U363&lt;&gt;"",VLOOKUP(U363,'Tipo Projeto'!$A$3:$B$35,2,0),0)</f>
        <v>0</v>
      </c>
      <c r="W363" s="70"/>
      <c r="X363" s="72"/>
      <c r="Y363" s="73"/>
      <c r="Z363" s="74"/>
      <c r="AA363" s="75"/>
      <c r="AB363" s="76" t="str">
        <f aca="false">IF(W363="EE",IF(OR(AND(OR(Z363=1,Z363=0),X363&gt;0,X363&lt;5),AND(OR(Z363=1,Z363=0),X363&gt;4,X363&lt;16),AND(Z363=2,X363&gt;0,X363&lt;5)),"Simples",IF(OR(AND(OR(Z363=1,Z363=0),X363&gt;15),AND(Z363=2,X363&gt;4,X363&lt;16),AND(Z363&gt;2,X363&gt;0,X363&lt;5)),"Médio",IF(OR(AND(Z363=2,X363&gt;15),AND(Z363&gt;2,X363&gt;4,X363&lt;16),AND(Z363&gt;2,X363&gt;15)),"Complexo",""))), IF(OR(W363="CE",W363="SE"),IF(OR(AND(OR(Z363=1,Z363=0),X363&gt;0,X363&lt;6),AND(OR(Z363=1,Z363=0),X363&gt;5,X363&lt;20),AND(Z363&gt;1,Z363&lt;4,X363&gt;0,X363&lt;6)),"Simples",IF(OR(AND(OR(Z363=1,Z363=0),X363&gt;19),AND(Z363&gt;1,Z363&lt;4,X363&gt;5,X363&lt;20),AND(Z363&gt;3,X363&gt;0,X363&lt;6)),"Médio",IF(OR(AND(Z363&gt;1,Z363&lt;4,X363&gt;19),AND(Z363&gt;3,X363&gt;5,X363&lt;20),AND(Z363&gt;3,X363&gt;19)),"Complexo",""))),""))</f>
        <v/>
      </c>
      <c r="AC363" s="71" t="str">
        <f aca="false">IF(W363="ALI",IF(OR(AND(OR(Z363=1,Z363=0),X363&gt;0,X363&lt;20),AND(OR(Z363=1,Z363=0),X363&gt;19,X363&lt;51),AND(Z363&gt;1,Z363&lt;6,X363&gt;0,X363&lt;20)),"Simples",IF(OR(AND(OR(Z363=1,Z363=0),X363&gt;50),AND(Z363&gt;1,Z363&lt;6,X363&gt;19,X363&lt;51),AND(Z363&gt;5,X363&gt;0,X363&lt;20)),"Médio",IF(OR(AND(Z363&gt;1,Z363&lt;6,X363&gt;50),AND(Z363&gt;5,X363&gt;19,X363&lt;51),AND(Z363&gt;5,X363&gt;50)),"Complexo",""))), IF(W363="AIE",IF(OR(AND(OR(Z363=1, Z363=0),X363&gt;0,X363&lt;20),AND(OR(Z363=1, Z363=0),X363&gt;19,X363&lt;51),AND(Z363&gt;1,Z363&lt;6,X363&gt;0,X363&lt;20)),"Simples",IF(OR(AND(OR(Z363=1, Z363=0),X363&gt;50),AND(Z363&gt;1,Z363&lt;6,X363&gt;19,X363&lt;51),AND(Z363&gt;5,X363&gt;0,X363&lt;20)),"Médio",IF(OR(AND(Z363&gt;1,Z363&lt;6,X363&gt;50),AND(Z363&gt;5,X363&gt;19,X363&lt;51),AND(Z363&gt;5,X363&gt;50)),"Complexo",""))),""))</f>
        <v/>
      </c>
      <c r="AD363" s="77" t="str">
        <f aca="false">IF(AB363="",AC363,IF(AC363="",AB363,""))</f>
        <v/>
      </c>
      <c r="AE363" s="78" t="n">
        <f aca="false">IF(AND(OR(W363="EE",W363="CE"),AD363="Simples"),3, IF(AND(OR(W363="EE",W363="CE"),AD363="Médio"),4, IF(AND(OR(W363="EE",W363="CE"),AD363="Complexo"),6, IF(AND(W363="SE",AD363="Simples"),4, IF(AND(W363="SE",AD363="Médio"),5, IF(AND(W363="SE",AD363="Complexo"),7,0))))))</f>
        <v>0</v>
      </c>
      <c r="AF363" s="78" t="n">
        <f aca="false">IF(AND(W363="ALI",AC363="Simples"),7, IF(AND(W363="ALI",AC363="Médio"),10, IF(AND(W363="ALI",AC363="Complexo"),15, IF(AND(W363="AIE",AC363="Simples"),5, IF(AND(W363="AIE",AC363="Médio"),7, IF(AND(W363="AIE",AC363="Complexo"),10,0))))))</f>
        <v>0</v>
      </c>
      <c r="AG363" s="81" t="n">
        <f aca="false">IF(T363="OK",Q363,( IF(U363&lt;&gt;"Manutenção em interface",IF(U363&lt;&gt;"Desenv., Manutenção e Publicação de Páginas Estáticas",(AE363+AF363)*V363,V363),V363)))</f>
        <v>0</v>
      </c>
      <c r="AH363" s="70"/>
      <c r="AJ363" s="70"/>
      <c r="AL363" s="70"/>
      <c r="AM363" s="70" t="str">
        <f aca="false">IF(AG363=0,"",IF(AG363=Q363,"OK","Divergente"))</f>
        <v/>
      </c>
    </row>
    <row r="364" s="79" customFormat="true" ht="14" hidden="false" customHeight="false" outlineLevel="0" collapsed="false">
      <c r="A364" s="67"/>
      <c r="B364" s="68"/>
      <c r="C364" s="69" t="n">
        <f aca="false">IF(B364&lt;&gt;"",VLOOKUP(B364,'Tipo Projeto'!$A$3:$B$35,2,0),0)</f>
        <v>0</v>
      </c>
      <c r="D364" s="70"/>
      <c r="E364" s="70"/>
      <c r="F364" s="71"/>
      <c r="G364" s="70"/>
      <c r="H364" s="72"/>
      <c r="I364" s="73"/>
      <c r="J364" s="74"/>
      <c r="K364" s="75"/>
      <c r="L364" s="76" t="str">
        <f aca="false">IF(G364="EE",IF(OR(AND(OR(J364=1,J364=0),H364&gt;0,H364&lt;5),AND(OR(J364=1,J364=0),H364&gt;4,H364&lt;16),AND(J364=2,H364&gt;0,H364&lt;5)),"Simples",IF(OR(AND(OR(J364=1,J364=0),H364&gt;15),AND(J364=2,H364&gt;4,H364&lt;16),AND(J364&gt;2,H364&gt;0,H364&lt;5)),"Médio",IF(OR(AND(J364=2,H364&gt;15),AND(J364&gt;2,H364&gt;4,H364&lt;16),AND(J364&gt;2,H364&gt;15)),"Complexo",""))), IF(OR(G364="CE",G364="SE"),IF(OR(AND(OR(J364=1,J364=0),H364&gt;0,H364&lt;6),AND(OR(J364=1,J364=0),H364&gt;5,H364&lt;20),AND(J364&gt;1,J364&lt;4,H364&gt;0,H364&lt;6)),"Simples",IF(OR(AND(OR(J364=1,J364=0),H364&gt;19),AND(J364&gt;1,J364&lt;4,H364&gt;5,H364&lt;20),AND(J364&gt;3,H364&gt;0,H364&lt;6)),"Médio",IF(OR(AND(J364&gt;1,J364&lt;4,H364&gt;19),AND(J364&gt;3,H364&gt;5,H364&lt;20),AND(J364&gt;3,H364&gt;19)),"Complexo",""))),""))</f>
        <v/>
      </c>
      <c r="M364" s="71" t="str">
        <f aca="false">IF(G364="ALI",IF(OR(AND(OR(J364=1,J364=0),H364&gt;0,H364&lt;20),AND(OR(J364=1,J364=0),H364&gt;19,H364&lt;51),AND(J364&gt;1,J364&lt;6,H364&gt;0,H364&lt;20)),"Simples",IF(OR(AND(OR(J364=1,J364=0),H364&gt;50),AND(J364&gt;1,J364&lt;6,H364&gt;19,H364&lt;51),AND(J364&gt;5,H364&gt;0,H364&lt;20)),"Médio",IF(OR(AND(J364&gt;1,J364&lt;6,H364&gt;50),AND(J364&gt;5,H364&gt;19,H364&lt;51),AND(J364&gt;5,H364&gt;50)),"Complexo",""))), IF(G364="AIE",IF(OR(AND(OR(J364=1, J364=0),H364&gt;0,H364&lt;20),AND(OR(J364=1, J364=0),H364&gt;19,H364&lt;51),AND(J364&gt;1,J364&lt;6,H364&gt;0,H364&lt;20)),"Simples",IF(OR(AND(OR(J364=1, J364=0),H364&gt;50),AND(J364&gt;1,J364&lt;6,H364&gt;19,H364&lt;51),AND(J364&gt;5,H364&gt;0,H364&lt;20)),"Médio",IF(OR(AND(J364&gt;1,J364&lt;6,H364&gt;50),AND(J364&gt;5,H364&gt;19,H364&lt;51),AND(J364&gt;5,H364&gt;50)),"Complexo",""))),""))</f>
        <v/>
      </c>
      <c r="N364" s="77" t="str">
        <f aca="false">IF(L364="",M364,IF(M364="",L364,""))</f>
        <v/>
      </c>
      <c r="O364" s="78" t="n">
        <f aca="false">IF(AND(OR(G364="EE",G364="CE"),N364="Simples"),3, IF(AND(OR(G364="EE",G364="CE"),N364="Médio"),4, IF(AND(OR(G364="EE",G364="CE"),N364="Complexo"),6, IF(AND(G364="SE",N364="Simples"),4, IF(AND(G364="SE",N364="Médio"),5, IF(AND(G364="SE",N364="Complexo"),7,0))))))</f>
        <v>0</v>
      </c>
      <c r="P364" s="78" t="n">
        <f aca="false">IF(AND(G364="ALI",M364="Simples"),7, IF(AND(G364="ALI",M364="Médio"),10, IF(AND(G364="ALI",M364="Complexo"),15, IF(AND(G364="AIE",M364="Simples"),5, IF(AND(G364="AIE",M364="Médio"),7, IF(AND(G364="AIE",M364="Complexo"),10,0))))))</f>
        <v>0</v>
      </c>
      <c r="Q364" s="77" t="n">
        <f aca="false">IF(B364&lt;&gt;"Manutenção em interface",IF(B364&lt;&gt;"Desenv., Manutenção e Publicação de Páginas Estáticas",(O364+P364)*C364,C364),C364)</f>
        <v>0</v>
      </c>
      <c r="R364" s="70"/>
      <c r="T364" s="80"/>
      <c r="U364" s="68"/>
      <c r="V364" s="69" t="n">
        <f aca="false">IF(U364&lt;&gt;"",VLOOKUP(U364,'Tipo Projeto'!$A$3:$B$35,2,0),0)</f>
        <v>0</v>
      </c>
      <c r="W364" s="70"/>
      <c r="X364" s="72"/>
      <c r="Y364" s="73"/>
      <c r="Z364" s="74"/>
      <c r="AA364" s="75"/>
      <c r="AB364" s="76" t="str">
        <f aca="false">IF(W364="EE",IF(OR(AND(OR(Z364=1,Z364=0),X364&gt;0,X364&lt;5),AND(OR(Z364=1,Z364=0),X364&gt;4,X364&lt;16),AND(Z364=2,X364&gt;0,X364&lt;5)),"Simples",IF(OR(AND(OR(Z364=1,Z364=0),X364&gt;15),AND(Z364=2,X364&gt;4,X364&lt;16),AND(Z364&gt;2,X364&gt;0,X364&lt;5)),"Médio",IF(OR(AND(Z364=2,X364&gt;15),AND(Z364&gt;2,X364&gt;4,X364&lt;16),AND(Z364&gt;2,X364&gt;15)),"Complexo",""))), IF(OR(W364="CE",W364="SE"),IF(OR(AND(OR(Z364=1,Z364=0),X364&gt;0,X364&lt;6),AND(OR(Z364=1,Z364=0),X364&gt;5,X364&lt;20),AND(Z364&gt;1,Z364&lt;4,X364&gt;0,X364&lt;6)),"Simples",IF(OR(AND(OR(Z364=1,Z364=0),X364&gt;19),AND(Z364&gt;1,Z364&lt;4,X364&gt;5,X364&lt;20),AND(Z364&gt;3,X364&gt;0,X364&lt;6)),"Médio",IF(OR(AND(Z364&gt;1,Z364&lt;4,X364&gt;19),AND(Z364&gt;3,X364&gt;5,X364&lt;20),AND(Z364&gt;3,X364&gt;19)),"Complexo",""))),""))</f>
        <v/>
      </c>
      <c r="AC364" s="71" t="str">
        <f aca="false">IF(W364="ALI",IF(OR(AND(OR(Z364=1,Z364=0),X364&gt;0,X364&lt;20),AND(OR(Z364=1,Z364=0),X364&gt;19,X364&lt;51),AND(Z364&gt;1,Z364&lt;6,X364&gt;0,X364&lt;20)),"Simples",IF(OR(AND(OR(Z364=1,Z364=0),X364&gt;50),AND(Z364&gt;1,Z364&lt;6,X364&gt;19,X364&lt;51),AND(Z364&gt;5,X364&gt;0,X364&lt;20)),"Médio",IF(OR(AND(Z364&gt;1,Z364&lt;6,X364&gt;50),AND(Z364&gt;5,X364&gt;19,X364&lt;51),AND(Z364&gt;5,X364&gt;50)),"Complexo",""))), IF(W364="AIE",IF(OR(AND(OR(Z364=1, Z364=0),X364&gt;0,X364&lt;20),AND(OR(Z364=1, Z364=0),X364&gt;19,X364&lt;51),AND(Z364&gt;1,Z364&lt;6,X364&gt;0,X364&lt;20)),"Simples",IF(OR(AND(OR(Z364=1, Z364=0),X364&gt;50),AND(Z364&gt;1,Z364&lt;6,X364&gt;19,X364&lt;51),AND(Z364&gt;5,X364&gt;0,X364&lt;20)),"Médio",IF(OR(AND(Z364&gt;1,Z364&lt;6,X364&gt;50),AND(Z364&gt;5,X364&gt;19,X364&lt;51),AND(Z364&gt;5,X364&gt;50)),"Complexo",""))),""))</f>
        <v/>
      </c>
      <c r="AD364" s="77" t="str">
        <f aca="false">IF(AB364="",AC364,IF(AC364="",AB364,""))</f>
        <v/>
      </c>
      <c r="AE364" s="78" t="n">
        <f aca="false">IF(AND(OR(W364="EE",W364="CE"),AD364="Simples"),3, IF(AND(OR(W364="EE",W364="CE"),AD364="Médio"),4, IF(AND(OR(W364="EE",W364="CE"),AD364="Complexo"),6, IF(AND(W364="SE",AD364="Simples"),4, IF(AND(W364="SE",AD364="Médio"),5, IF(AND(W364="SE",AD364="Complexo"),7,0))))))</f>
        <v>0</v>
      </c>
      <c r="AF364" s="78" t="n">
        <f aca="false">IF(AND(W364="ALI",AC364="Simples"),7, IF(AND(W364="ALI",AC364="Médio"),10, IF(AND(W364="ALI",AC364="Complexo"),15, IF(AND(W364="AIE",AC364="Simples"),5, IF(AND(W364="AIE",AC364="Médio"),7, IF(AND(W364="AIE",AC364="Complexo"),10,0))))))</f>
        <v>0</v>
      </c>
      <c r="AG364" s="81" t="n">
        <f aca="false">IF(T364="OK",Q364,( IF(U364&lt;&gt;"Manutenção em interface",IF(U364&lt;&gt;"Desenv., Manutenção e Publicação de Páginas Estáticas",(AE364+AF364)*V364,V364),V364)))</f>
        <v>0</v>
      </c>
      <c r="AH364" s="70"/>
      <c r="AJ364" s="70"/>
      <c r="AL364" s="70"/>
      <c r="AM364" s="70" t="str">
        <f aca="false">IF(AG364=0,"",IF(AG364=Q364,"OK","Divergente"))</f>
        <v/>
      </c>
    </row>
    <row r="365" s="79" customFormat="true" ht="14" hidden="false" customHeight="false" outlineLevel="0" collapsed="false">
      <c r="A365" s="67"/>
      <c r="B365" s="68"/>
      <c r="C365" s="69" t="n">
        <f aca="false">IF(B365&lt;&gt;"",VLOOKUP(B365,'Tipo Projeto'!$A$3:$B$35,2,0),0)</f>
        <v>0</v>
      </c>
      <c r="D365" s="70"/>
      <c r="E365" s="70"/>
      <c r="F365" s="71"/>
      <c r="G365" s="70"/>
      <c r="H365" s="72"/>
      <c r="I365" s="73"/>
      <c r="J365" s="74"/>
      <c r="K365" s="75"/>
      <c r="L365" s="76" t="str">
        <f aca="false">IF(G365="EE",IF(OR(AND(OR(J365=1,J365=0),H365&gt;0,H365&lt;5),AND(OR(J365=1,J365=0),H365&gt;4,H365&lt;16),AND(J365=2,H365&gt;0,H365&lt;5)),"Simples",IF(OR(AND(OR(J365=1,J365=0),H365&gt;15),AND(J365=2,H365&gt;4,H365&lt;16),AND(J365&gt;2,H365&gt;0,H365&lt;5)),"Médio",IF(OR(AND(J365=2,H365&gt;15),AND(J365&gt;2,H365&gt;4,H365&lt;16),AND(J365&gt;2,H365&gt;15)),"Complexo",""))), IF(OR(G365="CE",G365="SE"),IF(OR(AND(OR(J365=1,J365=0),H365&gt;0,H365&lt;6),AND(OR(J365=1,J365=0),H365&gt;5,H365&lt;20),AND(J365&gt;1,J365&lt;4,H365&gt;0,H365&lt;6)),"Simples",IF(OR(AND(OR(J365=1,J365=0),H365&gt;19),AND(J365&gt;1,J365&lt;4,H365&gt;5,H365&lt;20),AND(J365&gt;3,H365&gt;0,H365&lt;6)),"Médio",IF(OR(AND(J365&gt;1,J365&lt;4,H365&gt;19),AND(J365&gt;3,H365&gt;5,H365&lt;20),AND(J365&gt;3,H365&gt;19)),"Complexo",""))),""))</f>
        <v/>
      </c>
      <c r="M365" s="71" t="str">
        <f aca="false">IF(G365="ALI",IF(OR(AND(OR(J365=1,J365=0),H365&gt;0,H365&lt;20),AND(OR(J365=1,J365=0),H365&gt;19,H365&lt;51),AND(J365&gt;1,J365&lt;6,H365&gt;0,H365&lt;20)),"Simples",IF(OR(AND(OR(J365=1,J365=0),H365&gt;50),AND(J365&gt;1,J365&lt;6,H365&gt;19,H365&lt;51),AND(J365&gt;5,H365&gt;0,H365&lt;20)),"Médio",IF(OR(AND(J365&gt;1,J365&lt;6,H365&gt;50),AND(J365&gt;5,H365&gt;19,H365&lt;51),AND(J365&gt;5,H365&gt;50)),"Complexo",""))), IF(G365="AIE",IF(OR(AND(OR(J365=1, J365=0),H365&gt;0,H365&lt;20),AND(OR(J365=1, J365=0),H365&gt;19,H365&lt;51),AND(J365&gt;1,J365&lt;6,H365&gt;0,H365&lt;20)),"Simples",IF(OR(AND(OR(J365=1, J365=0),H365&gt;50),AND(J365&gt;1,J365&lt;6,H365&gt;19,H365&lt;51),AND(J365&gt;5,H365&gt;0,H365&lt;20)),"Médio",IF(OR(AND(J365&gt;1,J365&lt;6,H365&gt;50),AND(J365&gt;5,H365&gt;19,H365&lt;51),AND(J365&gt;5,H365&gt;50)),"Complexo",""))),""))</f>
        <v/>
      </c>
      <c r="N365" s="77" t="str">
        <f aca="false">IF(L365="",M365,IF(M365="",L365,""))</f>
        <v/>
      </c>
      <c r="O365" s="78" t="n">
        <f aca="false">IF(AND(OR(G365="EE",G365="CE"),N365="Simples"),3, IF(AND(OR(G365="EE",G365="CE"),N365="Médio"),4, IF(AND(OR(G365="EE",G365="CE"),N365="Complexo"),6, IF(AND(G365="SE",N365="Simples"),4, IF(AND(G365="SE",N365="Médio"),5, IF(AND(G365="SE",N365="Complexo"),7,0))))))</f>
        <v>0</v>
      </c>
      <c r="P365" s="78" t="n">
        <f aca="false">IF(AND(G365="ALI",M365="Simples"),7, IF(AND(G365="ALI",M365="Médio"),10, IF(AND(G365="ALI",M365="Complexo"),15, IF(AND(G365="AIE",M365="Simples"),5, IF(AND(G365="AIE",M365="Médio"),7, IF(AND(G365="AIE",M365="Complexo"),10,0))))))</f>
        <v>0</v>
      </c>
      <c r="Q365" s="77" t="n">
        <f aca="false">IF(B365&lt;&gt;"Manutenção em interface",IF(B365&lt;&gt;"Desenv., Manutenção e Publicação de Páginas Estáticas",(O365+P365)*C365,C365),C365)</f>
        <v>0</v>
      </c>
      <c r="R365" s="70"/>
      <c r="T365" s="80"/>
      <c r="U365" s="68"/>
      <c r="V365" s="69" t="n">
        <f aca="false">IF(U365&lt;&gt;"",VLOOKUP(U365,'Tipo Projeto'!$A$3:$B$35,2,0),0)</f>
        <v>0</v>
      </c>
      <c r="W365" s="70"/>
      <c r="X365" s="72"/>
      <c r="Y365" s="73"/>
      <c r="Z365" s="74"/>
      <c r="AA365" s="75"/>
      <c r="AB365" s="76" t="str">
        <f aca="false">IF(W365="EE",IF(OR(AND(OR(Z365=1,Z365=0),X365&gt;0,X365&lt;5),AND(OR(Z365=1,Z365=0),X365&gt;4,X365&lt;16),AND(Z365=2,X365&gt;0,X365&lt;5)),"Simples",IF(OR(AND(OR(Z365=1,Z365=0),X365&gt;15),AND(Z365=2,X365&gt;4,X365&lt;16),AND(Z365&gt;2,X365&gt;0,X365&lt;5)),"Médio",IF(OR(AND(Z365=2,X365&gt;15),AND(Z365&gt;2,X365&gt;4,X365&lt;16),AND(Z365&gt;2,X365&gt;15)),"Complexo",""))), IF(OR(W365="CE",W365="SE"),IF(OR(AND(OR(Z365=1,Z365=0),X365&gt;0,X365&lt;6),AND(OR(Z365=1,Z365=0),X365&gt;5,X365&lt;20),AND(Z365&gt;1,Z365&lt;4,X365&gt;0,X365&lt;6)),"Simples",IF(OR(AND(OR(Z365=1,Z365=0),X365&gt;19),AND(Z365&gt;1,Z365&lt;4,X365&gt;5,X365&lt;20),AND(Z365&gt;3,X365&gt;0,X365&lt;6)),"Médio",IF(OR(AND(Z365&gt;1,Z365&lt;4,X365&gt;19),AND(Z365&gt;3,X365&gt;5,X365&lt;20),AND(Z365&gt;3,X365&gt;19)),"Complexo",""))),""))</f>
        <v/>
      </c>
      <c r="AC365" s="71" t="str">
        <f aca="false">IF(W365="ALI",IF(OR(AND(OR(Z365=1,Z365=0),X365&gt;0,X365&lt;20),AND(OR(Z365=1,Z365=0),X365&gt;19,X365&lt;51),AND(Z365&gt;1,Z365&lt;6,X365&gt;0,X365&lt;20)),"Simples",IF(OR(AND(OR(Z365=1,Z365=0),X365&gt;50),AND(Z365&gt;1,Z365&lt;6,X365&gt;19,X365&lt;51),AND(Z365&gt;5,X365&gt;0,X365&lt;20)),"Médio",IF(OR(AND(Z365&gt;1,Z365&lt;6,X365&gt;50),AND(Z365&gt;5,X365&gt;19,X365&lt;51),AND(Z365&gt;5,X365&gt;50)),"Complexo",""))), IF(W365="AIE",IF(OR(AND(OR(Z365=1, Z365=0),X365&gt;0,X365&lt;20),AND(OR(Z365=1, Z365=0),X365&gt;19,X365&lt;51),AND(Z365&gt;1,Z365&lt;6,X365&gt;0,X365&lt;20)),"Simples",IF(OR(AND(OR(Z365=1, Z365=0),X365&gt;50),AND(Z365&gt;1,Z365&lt;6,X365&gt;19,X365&lt;51),AND(Z365&gt;5,X365&gt;0,X365&lt;20)),"Médio",IF(OR(AND(Z365&gt;1,Z365&lt;6,X365&gt;50),AND(Z365&gt;5,X365&gt;19,X365&lt;51),AND(Z365&gt;5,X365&gt;50)),"Complexo",""))),""))</f>
        <v/>
      </c>
      <c r="AD365" s="77" t="str">
        <f aca="false">IF(AB365="",AC365,IF(AC365="",AB365,""))</f>
        <v/>
      </c>
      <c r="AE365" s="78" t="n">
        <f aca="false">IF(AND(OR(W365="EE",W365="CE"),AD365="Simples"),3, IF(AND(OR(W365="EE",W365="CE"),AD365="Médio"),4, IF(AND(OR(W365="EE",W365="CE"),AD365="Complexo"),6, IF(AND(W365="SE",AD365="Simples"),4, IF(AND(W365="SE",AD365="Médio"),5, IF(AND(W365="SE",AD365="Complexo"),7,0))))))</f>
        <v>0</v>
      </c>
      <c r="AF365" s="78" t="n">
        <f aca="false">IF(AND(W365="ALI",AC365="Simples"),7, IF(AND(W365="ALI",AC365="Médio"),10, IF(AND(W365="ALI",AC365="Complexo"),15, IF(AND(W365="AIE",AC365="Simples"),5, IF(AND(W365="AIE",AC365="Médio"),7, IF(AND(W365="AIE",AC365="Complexo"),10,0))))))</f>
        <v>0</v>
      </c>
      <c r="AG365" s="81" t="n">
        <f aca="false">IF(T365="OK",Q365,( IF(U365&lt;&gt;"Manutenção em interface",IF(U365&lt;&gt;"Desenv., Manutenção e Publicação de Páginas Estáticas",(AE365+AF365)*V365,V365),V365)))</f>
        <v>0</v>
      </c>
      <c r="AH365" s="70"/>
      <c r="AJ365" s="70"/>
      <c r="AL365" s="70"/>
      <c r="AM365" s="70" t="str">
        <f aca="false">IF(AG365=0,"",IF(AG365=Q365,"OK","Divergente"))</f>
        <v/>
      </c>
    </row>
    <row r="366" s="79" customFormat="true" ht="14" hidden="false" customHeight="false" outlineLevel="0" collapsed="false">
      <c r="A366" s="67"/>
      <c r="B366" s="68"/>
      <c r="C366" s="69" t="n">
        <f aca="false">IF(B366&lt;&gt;"",VLOOKUP(B366,'Tipo Projeto'!$A$3:$B$35,2,0),0)</f>
        <v>0</v>
      </c>
      <c r="D366" s="70"/>
      <c r="E366" s="70"/>
      <c r="F366" s="71"/>
      <c r="G366" s="70"/>
      <c r="H366" s="72"/>
      <c r="I366" s="73"/>
      <c r="J366" s="74"/>
      <c r="K366" s="75"/>
      <c r="L366" s="76" t="str">
        <f aca="false">IF(G366="EE",IF(OR(AND(OR(J366=1,J366=0),H366&gt;0,H366&lt;5),AND(OR(J366=1,J366=0),H366&gt;4,H366&lt;16),AND(J366=2,H366&gt;0,H366&lt;5)),"Simples",IF(OR(AND(OR(J366=1,J366=0),H366&gt;15),AND(J366=2,H366&gt;4,H366&lt;16),AND(J366&gt;2,H366&gt;0,H366&lt;5)),"Médio",IF(OR(AND(J366=2,H366&gt;15),AND(J366&gt;2,H366&gt;4,H366&lt;16),AND(J366&gt;2,H366&gt;15)),"Complexo",""))), IF(OR(G366="CE",G366="SE"),IF(OR(AND(OR(J366=1,J366=0),H366&gt;0,H366&lt;6),AND(OR(J366=1,J366=0),H366&gt;5,H366&lt;20),AND(J366&gt;1,J366&lt;4,H366&gt;0,H366&lt;6)),"Simples",IF(OR(AND(OR(J366=1,J366=0),H366&gt;19),AND(J366&gt;1,J366&lt;4,H366&gt;5,H366&lt;20),AND(J366&gt;3,H366&gt;0,H366&lt;6)),"Médio",IF(OR(AND(J366&gt;1,J366&lt;4,H366&gt;19),AND(J366&gt;3,H366&gt;5,H366&lt;20),AND(J366&gt;3,H366&gt;19)),"Complexo",""))),""))</f>
        <v/>
      </c>
      <c r="M366" s="71" t="str">
        <f aca="false">IF(G366="ALI",IF(OR(AND(OR(J366=1,J366=0),H366&gt;0,H366&lt;20),AND(OR(J366=1,J366=0),H366&gt;19,H366&lt;51),AND(J366&gt;1,J366&lt;6,H366&gt;0,H366&lt;20)),"Simples",IF(OR(AND(OR(J366=1,J366=0),H366&gt;50),AND(J366&gt;1,J366&lt;6,H366&gt;19,H366&lt;51),AND(J366&gt;5,H366&gt;0,H366&lt;20)),"Médio",IF(OR(AND(J366&gt;1,J366&lt;6,H366&gt;50),AND(J366&gt;5,H366&gt;19,H366&lt;51),AND(J366&gt;5,H366&gt;50)),"Complexo",""))), IF(G366="AIE",IF(OR(AND(OR(J366=1, J366=0),H366&gt;0,H366&lt;20),AND(OR(J366=1, J366=0),H366&gt;19,H366&lt;51),AND(J366&gt;1,J366&lt;6,H366&gt;0,H366&lt;20)),"Simples",IF(OR(AND(OR(J366=1, J366=0),H366&gt;50),AND(J366&gt;1,J366&lt;6,H366&gt;19,H366&lt;51),AND(J366&gt;5,H366&gt;0,H366&lt;20)),"Médio",IF(OR(AND(J366&gt;1,J366&lt;6,H366&gt;50),AND(J366&gt;5,H366&gt;19,H366&lt;51),AND(J366&gt;5,H366&gt;50)),"Complexo",""))),""))</f>
        <v/>
      </c>
      <c r="N366" s="77" t="str">
        <f aca="false">IF(L366="",M366,IF(M366="",L366,""))</f>
        <v/>
      </c>
      <c r="O366" s="78" t="n">
        <f aca="false">IF(AND(OR(G366="EE",G366="CE"),N366="Simples"),3, IF(AND(OR(G366="EE",G366="CE"),N366="Médio"),4, IF(AND(OR(G366="EE",G366="CE"),N366="Complexo"),6, IF(AND(G366="SE",N366="Simples"),4, IF(AND(G366="SE",N366="Médio"),5, IF(AND(G366="SE",N366="Complexo"),7,0))))))</f>
        <v>0</v>
      </c>
      <c r="P366" s="78" t="n">
        <f aca="false">IF(AND(G366="ALI",M366="Simples"),7, IF(AND(G366="ALI",M366="Médio"),10, IF(AND(G366="ALI",M366="Complexo"),15, IF(AND(G366="AIE",M366="Simples"),5, IF(AND(G366="AIE",M366="Médio"),7, IF(AND(G366="AIE",M366="Complexo"),10,0))))))</f>
        <v>0</v>
      </c>
      <c r="Q366" s="77" t="n">
        <f aca="false">IF(B366&lt;&gt;"Manutenção em interface",IF(B366&lt;&gt;"Desenv., Manutenção e Publicação de Páginas Estáticas",(O366+P366)*C366,C366),C366)</f>
        <v>0</v>
      </c>
      <c r="R366" s="70"/>
      <c r="T366" s="80"/>
      <c r="U366" s="68"/>
      <c r="V366" s="69" t="n">
        <f aca="false">IF(U366&lt;&gt;"",VLOOKUP(U366,'Tipo Projeto'!$A$3:$B$35,2,0),0)</f>
        <v>0</v>
      </c>
      <c r="W366" s="70"/>
      <c r="X366" s="72"/>
      <c r="Y366" s="73"/>
      <c r="Z366" s="74"/>
      <c r="AA366" s="75"/>
      <c r="AB366" s="76" t="str">
        <f aca="false">IF(W366="EE",IF(OR(AND(OR(Z366=1,Z366=0),X366&gt;0,X366&lt;5),AND(OR(Z366=1,Z366=0),X366&gt;4,X366&lt;16),AND(Z366=2,X366&gt;0,X366&lt;5)),"Simples",IF(OR(AND(OR(Z366=1,Z366=0),X366&gt;15),AND(Z366=2,X366&gt;4,X366&lt;16),AND(Z366&gt;2,X366&gt;0,X366&lt;5)),"Médio",IF(OR(AND(Z366=2,X366&gt;15),AND(Z366&gt;2,X366&gt;4,X366&lt;16),AND(Z366&gt;2,X366&gt;15)),"Complexo",""))), IF(OR(W366="CE",W366="SE"),IF(OR(AND(OR(Z366=1,Z366=0),X366&gt;0,X366&lt;6),AND(OR(Z366=1,Z366=0),X366&gt;5,X366&lt;20),AND(Z366&gt;1,Z366&lt;4,X366&gt;0,X366&lt;6)),"Simples",IF(OR(AND(OR(Z366=1,Z366=0),X366&gt;19),AND(Z366&gt;1,Z366&lt;4,X366&gt;5,X366&lt;20),AND(Z366&gt;3,X366&gt;0,X366&lt;6)),"Médio",IF(OR(AND(Z366&gt;1,Z366&lt;4,X366&gt;19),AND(Z366&gt;3,X366&gt;5,X366&lt;20),AND(Z366&gt;3,X366&gt;19)),"Complexo",""))),""))</f>
        <v/>
      </c>
      <c r="AC366" s="71" t="str">
        <f aca="false">IF(W366="ALI",IF(OR(AND(OR(Z366=1,Z366=0),X366&gt;0,X366&lt;20),AND(OR(Z366=1,Z366=0),X366&gt;19,X366&lt;51),AND(Z366&gt;1,Z366&lt;6,X366&gt;0,X366&lt;20)),"Simples",IF(OR(AND(OR(Z366=1,Z366=0),X366&gt;50),AND(Z366&gt;1,Z366&lt;6,X366&gt;19,X366&lt;51),AND(Z366&gt;5,X366&gt;0,X366&lt;20)),"Médio",IF(OR(AND(Z366&gt;1,Z366&lt;6,X366&gt;50),AND(Z366&gt;5,X366&gt;19,X366&lt;51),AND(Z366&gt;5,X366&gt;50)),"Complexo",""))), IF(W366="AIE",IF(OR(AND(OR(Z366=1, Z366=0),X366&gt;0,X366&lt;20),AND(OR(Z366=1, Z366=0),X366&gt;19,X366&lt;51),AND(Z366&gt;1,Z366&lt;6,X366&gt;0,X366&lt;20)),"Simples",IF(OR(AND(OR(Z366=1, Z366=0),X366&gt;50),AND(Z366&gt;1,Z366&lt;6,X366&gt;19,X366&lt;51),AND(Z366&gt;5,X366&gt;0,X366&lt;20)),"Médio",IF(OR(AND(Z366&gt;1,Z366&lt;6,X366&gt;50),AND(Z366&gt;5,X366&gt;19,X366&lt;51),AND(Z366&gt;5,X366&gt;50)),"Complexo",""))),""))</f>
        <v/>
      </c>
      <c r="AD366" s="77" t="str">
        <f aca="false">IF(AB366="",AC366,IF(AC366="",AB366,""))</f>
        <v/>
      </c>
      <c r="AE366" s="78" t="n">
        <f aca="false">IF(AND(OR(W366="EE",W366="CE"),AD366="Simples"),3, IF(AND(OR(W366="EE",W366="CE"),AD366="Médio"),4, IF(AND(OR(W366="EE",W366="CE"),AD366="Complexo"),6, IF(AND(W366="SE",AD366="Simples"),4, IF(AND(W366="SE",AD366="Médio"),5, IF(AND(W366="SE",AD366="Complexo"),7,0))))))</f>
        <v>0</v>
      </c>
      <c r="AF366" s="78" t="n">
        <f aca="false">IF(AND(W366="ALI",AC366="Simples"),7, IF(AND(W366="ALI",AC366="Médio"),10, IF(AND(W366="ALI",AC366="Complexo"),15, IF(AND(W366="AIE",AC366="Simples"),5, IF(AND(W366="AIE",AC366="Médio"),7, IF(AND(W366="AIE",AC366="Complexo"),10,0))))))</f>
        <v>0</v>
      </c>
      <c r="AG366" s="81" t="n">
        <f aca="false">IF(T366="OK",Q366,( IF(U366&lt;&gt;"Manutenção em interface",IF(U366&lt;&gt;"Desenv., Manutenção e Publicação de Páginas Estáticas",(AE366+AF366)*V366,V366),V366)))</f>
        <v>0</v>
      </c>
      <c r="AH366" s="70"/>
      <c r="AJ366" s="70"/>
      <c r="AL366" s="70"/>
      <c r="AM366" s="70" t="str">
        <f aca="false">IF(AG366=0,"",IF(AG366=Q366,"OK","Divergente"))</f>
        <v/>
      </c>
    </row>
    <row r="367" s="79" customFormat="true" ht="14" hidden="false" customHeight="false" outlineLevel="0" collapsed="false">
      <c r="A367" s="67"/>
      <c r="B367" s="68"/>
      <c r="C367" s="69" t="n">
        <f aca="false">IF(B367&lt;&gt;"",VLOOKUP(B367,'Tipo Projeto'!$A$3:$B$35,2,0),0)</f>
        <v>0</v>
      </c>
      <c r="D367" s="70"/>
      <c r="E367" s="70"/>
      <c r="F367" s="71"/>
      <c r="G367" s="70"/>
      <c r="H367" s="72"/>
      <c r="I367" s="73"/>
      <c r="J367" s="74"/>
      <c r="K367" s="75"/>
      <c r="L367" s="76" t="str">
        <f aca="false">IF(G367="EE",IF(OR(AND(OR(J367=1,J367=0),H367&gt;0,H367&lt;5),AND(OR(J367=1,J367=0),H367&gt;4,H367&lt;16),AND(J367=2,H367&gt;0,H367&lt;5)),"Simples",IF(OR(AND(OR(J367=1,J367=0),H367&gt;15),AND(J367=2,H367&gt;4,H367&lt;16),AND(J367&gt;2,H367&gt;0,H367&lt;5)),"Médio",IF(OR(AND(J367=2,H367&gt;15),AND(J367&gt;2,H367&gt;4,H367&lt;16),AND(J367&gt;2,H367&gt;15)),"Complexo",""))), IF(OR(G367="CE",G367="SE"),IF(OR(AND(OR(J367=1,J367=0),H367&gt;0,H367&lt;6),AND(OR(J367=1,J367=0),H367&gt;5,H367&lt;20),AND(J367&gt;1,J367&lt;4,H367&gt;0,H367&lt;6)),"Simples",IF(OR(AND(OR(J367=1,J367=0),H367&gt;19),AND(J367&gt;1,J367&lt;4,H367&gt;5,H367&lt;20),AND(J367&gt;3,H367&gt;0,H367&lt;6)),"Médio",IF(OR(AND(J367&gt;1,J367&lt;4,H367&gt;19),AND(J367&gt;3,H367&gt;5,H367&lt;20),AND(J367&gt;3,H367&gt;19)),"Complexo",""))),""))</f>
        <v/>
      </c>
      <c r="M367" s="71" t="str">
        <f aca="false">IF(G367="ALI",IF(OR(AND(OR(J367=1,J367=0),H367&gt;0,H367&lt;20),AND(OR(J367=1,J367=0),H367&gt;19,H367&lt;51),AND(J367&gt;1,J367&lt;6,H367&gt;0,H367&lt;20)),"Simples",IF(OR(AND(OR(J367=1,J367=0),H367&gt;50),AND(J367&gt;1,J367&lt;6,H367&gt;19,H367&lt;51),AND(J367&gt;5,H367&gt;0,H367&lt;20)),"Médio",IF(OR(AND(J367&gt;1,J367&lt;6,H367&gt;50),AND(J367&gt;5,H367&gt;19,H367&lt;51),AND(J367&gt;5,H367&gt;50)),"Complexo",""))), IF(G367="AIE",IF(OR(AND(OR(J367=1, J367=0),H367&gt;0,H367&lt;20),AND(OR(J367=1, J367=0),H367&gt;19,H367&lt;51),AND(J367&gt;1,J367&lt;6,H367&gt;0,H367&lt;20)),"Simples",IF(OR(AND(OR(J367=1, J367=0),H367&gt;50),AND(J367&gt;1,J367&lt;6,H367&gt;19,H367&lt;51),AND(J367&gt;5,H367&gt;0,H367&lt;20)),"Médio",IF(OR(AND(J367&gt;1,J367&lt;6,H367&gt;50),AND(J367&gt;5,H367&gt;19,H367&lt;51),AND(J367&gt;5,H367&gt;50)),"Complexo",""))),""))</f>
        <v/>
      </c>
      <c r="N367" s="77" t="str">
        <f aca="false">IF(L367="",M367,IF(M367="",L367,""))</f>
        <v/>
      </c>
      <c r="O367" s="78" t="n">
        <f aca="false">IF(AND(OR(G367="EE",G367="CE"),N367="Simples"),3, IF(AND(OR(G367="EE",G367="CE"),N367="Médio"),4, IF(AND(OR(G367="EE",G367="CE"),N367="Complexo"),6, IF(AND(G367="SE",N367="Simples"),4, IF(AND(G367="SE",N367="Médio"),5, IF(AND(G367="SE",N367="Complexo"),7,0))))))</f>
        <v>0</v>
      </c>
      <c r="P367" s="78" t="n">
        <f aca="false">IF(AND(G367="ALI",M367="Simples"),7, IF(AND(G367="ALI",M367="Médio"),10, IF(AND(G367="ALI",M367="Complexo"),15, IF(AND(G367="AIE",M367="Simples"),5, IF(AND(G367="AIE",M367="Médio"),7, IF(AND(G367="AIE",M367="Complexo"),10,0))))))</f>
        <v>0</v>
      </c>
      <c r="Q367" s="77" t="n">
        <f aca="false">IF(B367&lt;&gt;"Manutenção em interface",IF(B367&lt;&gt;"Desenv., Manutenção e Publicação de Páginas Estáticas",(O367+P367)*C367,C367),C367)</f>
        <v>0</v>
      </c>
      <c r="R367" s="70"/>
      <c r="T367" s="80"/>
      <c r="U367" s="68"/>
      <c r="V367" s="69" t="n">
        <f aca="false">IF(U367&lt;&gt;"",VLOOKUP(U367,'Tipo Projeto'!$A$3:$B$35,2,0),0)</f>
        <v>0</v>
      </c>
      <c r="W367" s="70"/>
      <c r="X367" s="72"/>
      <c r="Y367" s="73"/>
      <c r="Z367" s="74"/>
      <c r="AA367" s="75"/>
      <c r="AB367" s="76" t="str">
        <f aca="false">IF(W367="EE",IF(OR(AND(OR(Z367=1,Z367=0),X367&gt;0,X367&lt;5),AND(OR(Z367=1,Z367=0),X367&gt;4,X367&lt;16),AND(Z367=2,X367&gt;0,X367&lt;5)),"Simples",IF(OR(AND(OR(Z367=1,Z367=0),X367&gt;15),AND(Z367=2,X367&gt;4,X367&lt;16),AND(Z367&gt;2,X367&gt;0,X367&lt;5)),"Médio",IF(OR(AND(Z367=2,X367&gt;15),AND(Z367&gt;2,X367&gt;4,X367&lt;16),AND(Z367&gt;2,X367&gt;15)),"Complexo",""))), IF(OR(W367="CE",W367="SE"),IF(OR(AND(OR(Z367=1,Z367=0),X367&gt;0,X367&lt;6),AND(OR(Z367=1,Z367=0),X367&gt;5,X367&lt;20),AND(Z367&gt;1,Z367&lt;4,X367&gt;0,X367&lt;6)),"Simples",IF(OR(AND(OR(Z367=1,Z367=0),X367&gt;19),AND(Z367&gt;1,Z367&lt;4,X367&gt;5,X367&lt;20),AND(Z367&gt;3,X367&gt;0,X367&lt;6)),"Médio",IF(OR(AND(Z367&gt;1,Z367&lt;4,X367&gt;19),AND(Z367&gt;3,X367&gt;5,X367&lt;20),AND(Z367&gt;3,X367&gt;19)),"Complexo",""))),""))</f>
        <v/>
      </c>
      <c r="AC367" s="71" t="str">
        <f aca="false">IF(W367="ALI",IF(OR(AND(OR(Z367=1,Z367=0),X367&gt;0,X367&lt;20),AND(OR(Z367=1,Z367=0),X367&gt;19,X367&lt;51),AND(Z367&gt;1,Z367&lt;6,X367&gt;0,X367&lt;20)),"Simples",IF(OR(AND(OR(Z367=1,Z367=0),X367&gt;50),AND(Z367&gt;1,Z367&lt;6,X367&gt;19,X367&lt;51),AND(Z367&gt;5,X367&gt;0,X367&lt;20)),"Médio",IF(OR(AND(Z367&gt;1,Z367&lt;6,X367&gt;50),AND(Z367&gt;5,X367&gt;19,X367&lt;51),AND(Z367&gt;5,X367&gt;50)),"Complexo",""))), IF(W367="AIE",IF(OR(AND(OR(Z367=1, Z367=0),X367&gt;0,X367&lt;20),AND(OR(Z367=1, Z367=0),X367&gt;19,X367&lt;51),AND(Z367&gt;1,Z367&lt;6,X367&gt;0,X367&lt;20)),"Simples",IF(OR(AND(OR(Z367=1, Z367=0),X367&gt;50),AND(Z367&gt;1,Z367&lt;6,X367&gt;19,X367&lt;51),AND(Z367&gt;5,X367&gt;0,X367&lt;20)),"Médio",IF(OR(AND(Z367&gt;1,Z367&lt;6,X367&gt;50),AND(Z367&gt;5,X367&gt;19,X367&lt;51),AND(Z367&gt;5,X367&gt;50)),"Complexo",""))),""))</f>
        <v/>
      </c>
      <c r="AD367" s="77" t="str">
        <f aca="false">IF(AB367="",AC367,IF(AC367="",AB367,""))</f>
        <v/>
      </c>
      <c r="AE367" s="78" t="n">
        <f aca="false">IF(AND(OR(W367="EE",W367="CE"),AD367="Simples"),3, IF(AND(OR(W367="EE",W367="CE"),AD367="Médio"),4, IF(AND(OR(W367="EE",W367="CE"),AD367="Complexo"),6, IF(AND(W367="SE",AD367="Simples"),4, IF(AND(W367="SE",AD367="Médio"),5, IF(AND(W367="SE",AD367="Complexo"),7,0))))))</f>
        <v>0</v>
      </c>
      <c r="AF367" s="78" t="n">
        <f aca="false">IF(AND(W367="ALI",AC367="Simples"),7, IF(AND(W367="ALI",AC367="Médio"),10, IF(AND(W367="ALI",AC367="Complexo"),15, IF(AND(W367="AIE",AC367="Simples"),5, IF(AND(W367="AIE",AC367="Médio"),7, IF(AND(W367="AIE",AC367="Complexo"),10,0))))))</f>
        <v>0</v>
      </c>
      <c r="AG367" s="81" t="n">
        <f aca="false">IF(T367="OK",Q367,( IF(U367&lt;&gt;"Manutenção em interface",IF(U367&lt;&gt;"Desenv., Manutenção e Publicação de Páginas Estáticas",(AE367+AF367)*V367,V367),V367)))</f>
        <v>0</v>
      </c>
      <c r="AH367" s="70"/>
      <c r="AJ367" s="70"/>
      <c r="AL367" s="70"/>
      <c r="AM367" s="70" t="str">
        <f aca="false">IF(AG367=0,"",IF(AG367=Q367,"OK","Divergente"))</f>
        <v/>
      </c>
    </row>
    <row r="368" s="79" customFormat="true" ht="14" hidden="false" customHeight="false" outlineLevel="0" collapsed="false">
      <c r="A368" s="67"/>
      <c r="B368" s="68"/>
      <c r="C368" s="69" t="n">
        <f aca="false">IF(B368&lt;&gt;"",VLOOKUP(B368,'Tipo Projeto'!$A$3:$B$35,2,0),0)</f>
        <v>0</v>
      </c>
      <c r="D368" s="70"/>
      <c r="E368" s="70"/>
      <c r="F368" s="71"/>
      <c r="G368" s="70"/>
      <c r="H368" s="72"/>
      <c r="I368" s="73"/>
      <c r="J368" s="74"/>
      <c r="K368" s="75"/>
      <c r="L368" s="76" t="str">
        <f aca="false">IF(G368="EE",IF(OR(AND(OR(J368=1,J368=0),H368&gt;0,H368&lt;5),AND(OR(J368=1,J368=0),H368&gt;4,H368&lt;16),AND(J368=2,H368&gt;0,H368&lt;5)),"Simples",IF(OR(AND(OR(J368=1,J368=0),H368&gt;15),AND(J368=2,H368&gt;4,H368&lt;16),AND(J368&gt;2,H368&gt;0,H368&lt;5)),"Médio",IF(OR(AND(J368=2,H368&gt;15),AND(J368&gt;2,H368&gt;4,H368&lt;16),AND(J368&gt;2,H368&gt;15)),"Complexo",""))), IF(OR(G368="CE",G368="SE"),IF(OR(AND(OR(J368=1,J368=0),H368&gt;0,H368&lt;6),AND(OR(J368=1,J368=0),H368&gt;5,H368&lt;20),AND(J368&gt;1,J368&lt;4,H368&gt;0,H368&lt;6)),"Simples",IF(OR(AND(OR(J368=1,J368=0),H368&gt;19),AND(J368&gt;1,J368&lt;4,H368&gt;5,H368&lt;20),AND(J368&gt;3,H368&gt;0,H368&lt;6)),"Médio",IF(OR(AND(J368&gt;1,J368&lt;4,H368&gt;19),AND(J368&gt;3,H368&gt;5,H368&lt;20),AND(J368&gt;3,H368&gt;19)),"Complexo",""))),""))</f>
        <v/>
      </c>
      <c r="M368" s="71" t="str">
        <f aca="false">IF(G368="ALI",IF(OR(AND(OR(J368=1,J368=0),H368&gt;0,H368&lt;20),AND(OR(J368=1,J368=0),H368&gt;19,H368&lt;51),AND(J368&gt;1,J368&lt;6,H368&gt;0,H368&lt;20)),"Simples",IF(OR(AND(OR(J368=1,J368=0),H368&gt;50),AND(J368&gt;1,J368&lt;6,H368&gt;19,H368&lt;51),AND(J368&gt;5,H368&gt;0,H368&lt;20)),"Médio",IF(OR(AND(J368&gt;1,J368&lt;6,H368&gt;50),AND(J368&gt;5,H368&gt;19,H368&lt;51),AND(J368&gt;5,H368&gt;50)),"Complexo",""))), IF(G368="AIE",IF(OR(AND(OR(J368=1, J368=0),H368&gt;0,H368&lt;20),AND(OR(J368=1, J368=0),H368&gt;19,H368&lt;51),AND(J368&gt;1,J368&lt;6,H368&gt;0,H368&lt;20)),"Simples",IF(OR(AND(OR(J368=1, J368=0),H368&gt;50),AND(J368&gt;1,J368&lt;6,H368&gt;19,H368&lt;51),AND(J368&gt;5,H368&gt;0,H368&lt;20)),"Médio",IF(OR(AND(J368&gt;1,J368&lt;6,H368&gt;50),AND(J368&gt;5,H368&gt;19,H368&lt;51),AND(J368&gt;5,H368&gt;50)),"Complexo",""))),""))</f>
        <v/>
      </c>
      <c r="N368" s="77" t="str">
        <f aca="false">IF(L368="",M368,IF(M368="",L368,""))</f>
        <v/>
      </c>
      <c r="O368" s="78" t="n">
        <f aca="false">IF(AND(OR(G368="EE",G368="CE"),N368="Simples"),3, IF(AND(OR(G368="EE",G368="CE"),N368="Médio"),4, IF(AND(OR(G368="EE",G368="CE"),N368="Complexo"),6, IF(AND(G368="SE",N368="Simples"),4, IF(AND(G368="SE",N368="Médio"),5, IF(AND(G368="SE",N368="Complexo"),7,0))))))</f>
        <v>0</v>
      </c>
      <c r="P368" s="78" t="n">
        <f aca="false">IF(AND(G368="ALI",M368="Simples"),7, IF(AND(G368="ALI",M368="Médio"),10, IF(AND(G368="ALI",M368="Complexo"),15, IF(AND(G368="AIE",M368="Simples"),5, IF(AND(G368="AIE",M368="Médio"),7, IF(AND(G368="AIE",M368="Complexo"),10,0))))))</f>
        <v>0</v>
      </c>
      <c r="Q368" s="77" t="n">
        <f aca="false">IF(B368&lt;&gt;"Manutenção em interface",IF(B368&lt;&gt;"Desenv., Manutenção e Publicação de Páginas Estáticas",(O368+P368)*C368,C368),C368)</f>
        <v>0</v>
      </c>
      <c r="R368" s="70"/>
      <c r="T368" s="80"/>
      <c r="U368" s="68"/>
      <c r="V368" s="69" t="n">
        <f aca="false">IF(U368&lt;&gt;"",VLOOKUP(U368,'Tipo Projeto'!$A$3:$B$35,2,0),0)</f>
        <v>0</v>
      </c>
      <c r="W368" s="70"/>
      <c r="X368" s="72"/>
      <c r="Y368" s="73"/>
      <c r="Z368" s="74"/>
      <c r="AA368" s="75"/>
      <c r="AB368" s="76" t="str">
        <f aca="false">IF(W368="EE",IF(OR(AND(OR(Z368=1,Z368=0),X368&gt;0,X368&lt;5),AND(OR(Z368=1,Z368=0),X368&gt;4,X368&lt;16),AND(Z368=2,X368&gt;0,X368&lt;5)),"Simples",IF(OR(AND(OR(Z368=1,Z368=0),X368&gt;15),AND(Z368=2,X368&gt;4,X368&lt;16),AND(Z368&gt;2,X368&gt;0,X368&lt;5)),"Médio",IF(OR(AND(Z368=2,X368&gt;15),AND(Z368&gt;2,X368&gt;4,X368&lt;16),AND(Z368&gt;2,X368&gt;15)),"Complexo",""))), IF(OR(W368="CE",W368="SE"),IF(OR(AND(OR(Z368=1,Z368=0),X368&gt;0,X368&lt;6),AND(OR(Z368=1,Z368=0),X368&gt;5,X368&lt;20),AND(Z368&gt;1,Z368&lt;4,X368&gt;0,X368&lt;6)),"Simples",IF(OR(AND(OR(Z368=1,Z368=0),X368&gt;19),AND(Z368&gt;1,Z368&lt;4,X368&gt;5,X368&lt;20),AND(Z368&gt;3,X368&gt;0,X368&lt;6)),"Médio",IF(OR(AND(Z368&gt;1,Z368&lt;4,X368&gt;19),AND(Z368&gt;3,X368&gt;5,X368&lt;20),AND(Z368&gt;3,X368&gt;19)),"Complexo",""))),""))</f>
        <v/>
      </c>
      <c r="AC368" s="71" t="str">
        <f aca="false">IF(W368="ALI",IF(OR(AND(OR(Z368=1,Z368=0),X368&gt;0,X368&lt;20),AND(OR(Z368=1,Z368=0),X368&gt;19,X368&lt;51),AND(Z368&gt;1,Z368&lt;6,X368&gt;0,X368&lt;20)),"Simples",IF(OR(AND(OR(Z368=1,Z368=0),X368&gt;50),AND(Z368&gt;1,Z368&lt;6,X368&gt;19,X368&lt;51),AND(Z368&gt;5,X368&gt;0,X368&lt;20)),"Médio",IF(OR(AND(Z368&gt;1,Z368&lt;6,X368&gt;50),AND(Z368&gt;5,X368&gt;19,X368&lt;51),AND(Z368&gt;5,X368&gt;50)),"Complexo",""))), IF(W368="AIE",IF(OR(AND(OR(Z368=1, Z368=0),X368&gt;0,X368&lt;20),AND(OR(Z368=1, Z368=0),X368&gt;19,X368&lt;51),AND(Z368&gt;1,Z368&lt;6,X368&gt;0,X368&lt;20)),"Simples",IF(OR(AND(OR(Z368=1, Z368=0),X368&gt;50),AND(Z368&gt;1,Z368&lt;6,X368&gt;19,X368&lt;51),AND(Z368&gt;5,X368&gt;0,X368&lt;20)),"Médio",IF(OR(AND(Z368&gt;1,Z368&lt;6,X368&gt;50),AND(Z368&gt;5,X368&gt;19,X368&lt;51),AND(Z368&gt;5,X368&gt;50)),"Complexo",""))),""))</f>
        <v/>
      </c>
      <c r="AD368" s="77" t="str">
        <f aca="false">IF(AB368="",AC368,IF(AC368="",AB368,""))</f>
        <v/>
      </c>
      <c r="AE368" s="78" t="n">
        <f aca="false">IF(AND(OR(W368="EE",W368="CE"),AD368="Simples"),3, IF(AND(OR(W368="EE",W368="CE"),AD368="Médio"),4, IF(AND(OR(W368="EE",W368="CE"),AD368="Complexo"),6, IF(AND(W368="SE",AD368="Simples"),4, IF(AND(W368="SE",AD368="Médio"),5, IF(AND(W368="SE",AD368="Complexo"),7,0))))))</f>
        <v>0</v>
      </c>
      <c r="AF368" s="78" t="n">
        <f aca="false">IF(AND(W368="ALI",AC368="Simples"),7, IF(AND(W368="ALI",AC368="Médio"),10, IF(AND(W368="ALI",AC368="Complexo"),15, IF(AND(W368="AIE",AC368="Simples"),5, IF(AND(W368="AIE",AC368="Médio"),7, IF(AND(W368="AIE",AC368="Complexo"),10,0))))))</f>
        <v>0</v>
      </c>
      <c r="AG368" s="81" t="n">
        <f aca="false">IF(T368="OK",Q368,( IF(U368&lt;&gt;"Manutenção em interface",IF(U368&lt;&gt;"Desenv., Manutenção e Publicação de Páginas Estáticas",(AE368+AF368)*V368,V368),V368)))</f>
        <v>0</v>
      </c>
      <c r="AH368" s="70"/>
      <c r="AJ368" s="70"/>
      <c r="AL368" s="70"/>
      <c r="AM368" s="70" t="str">
        <f aca="false">IF(AG368=0,"",IF(AG368=Q368,"OK","Divergente"))</f>
        <v/>
      </c>
    </row>
    <row r="369" s="79" customFormat="true" ht="14" hidden="false" customHeight="false" outlineLevel="0" collapsed="false">
      <c r="A369" s="67"/>
      <c r="B369" s="68"/>
      <c r="C369" s="69" t="n">
        <f aca="false">IF(B369&lt;&gt;"",VLOOKUP(B369,'Tipo Projeto'!$A$3:$B$35,2,0),0)</f>
        <v>0</v>
      </c>
      <c r="D369" s="70"/>
      <c r="E369" s="70"/>
      <c r="F369" s="71"/>
      <c r="G369" s="70"/>
      <c r="H369" s="72"/>
      <c r="I369" s="73"/>
      <c r="J369" s="74"/>
      <c r="K369" s="75"/>
      <c r="L369" s="76" t="str">
        <f aca="false">IF(G369="EE",IF(OR(AND(OR(J369=1,J369=0),H369&gt;0,H369&lt;5),AND(OR(J369=1,J369=0),H369&gt;4,H369&lt;16),AND(J369=2,H369&gt;0,H369&lt;5)),"Simples",IF(OR(AND(OR(J369=1,J369=0),H369&gt;15),AND(J369=2,H369&gt;4,H369&lt;16),AND(J369&gt;2,H369&gt;0,H369&lt;5)),"Médio",IF(OR(AND(J369=2,H369&gt;15),AND(J369&gt;2,H369&gt;4,H369&lt;16),AND(J369&gt;2,H369&gt;15)),"Complexo",""))), IF(OR(G369="CE",G369="SE"),IF(OR(AND(OR(J369=1,J369=0),H369&gt;0,H369&lt;6),AND(OR(J369=1,J369=0),H369&gt;5,H369&lt;20),AND(J369&gt;1,J369&lt;4,H369&gt;0,H369&lt;6)),"Simples",IF(OR(AND(OR(J369=1,J369=0),H369&gt;19),AND(J369&gt;1,J369&lt;4,H369&gt;5,H369&lt;20),AND(J369&gt;3,H369&gt;0,H369&lt;6)),"Médio",IF(OR(AND(J369&gt;1,J369&lt;4,H369&gt;19),AND(J369&gt;3,H369&gt;5,H369&lt;20),AND(J369&gt;3,H369&gt;19)),"Complexo",""))),""))</f>
        <v/>
      </c>
      <c r="M369" s="71" t="str">
        <f aca="false">IF(G369="ALI",IF(OR(AND(OR(J369=1,J369=0),H369&gt;0,H369&lt;20),AND(OR(J369=1,J369=0),H369&gt;19,H369&lt;51),AND(J369&gt;1,J369&lt;6,H369&gt;0,H369&lt;20)),"Simples",IF(OR(AND(OR(J369=1,J369=0),H369&gt;50),AND(J369&gt;1,J369&lt;6,H369&gt;19,H369&lt;51),AND(J369&gt;5,H369&gt;0,H369&lt;20)),"Médio",IF(OR(AND(J369&gt;1,J369&lt;6,H369&gt;50),AND(J369&gt;5,H369&gt;19,H369&lt;51),AND(J369&gt;5,H369&gt;50)),"Complexo",""))), IF(G369="AIE",IF(OR(AND(OR(J369=1, J369=0),H369&gt;0,H369&lt;20),AND(OR(J369=1, J369=0),H369&gt;19,H369&lt;51),AND(J369&gt;1,J369&lt;6,H369&gt;0,H369&lt;20)),"Simples",IF(OR(AND(OR(J369=1, J369=0),H369&gt;50),AND(J369&gt;1,J369&lt;6,H369&gt;19,H369&lt;51),AND(J369&gt;5,H369&gt;0,H369&lt;20)),"Médio",IF(OR(AND(J369&gt;1,J369&lt;6,H369&gt;50),AND(J369&gt;5,H369&gt;19,H369&lt;51),AND(J369&gt;5,H369&gt;50)),"Complexo",""))),""))</f>
        <v/>
      </c>
      <c r="N369" s="77" t="str">
        <f aca="false">IF(L369="",M369,IF(M369="",L369,""))</f>
        <v/>
      </c>
      <c r="O369" s="78" t="n">
        <f aca="false">IF(AND(OR(G369="EE",G369="CE"),N369="Simples"),3, IF(AND(OR(G369="EE",G369="CE"),N369="Médio"),4, IF(AND(OR(G369="EE",G369="CE"),N369="Complexo"),6, IF(AND(G369="SE",N369="Simples"),4, IF(AND(G369="SE",N369="Médio"),5, IF(AND(G369="SE",N369="Complexo"),7,0))))))</f>
        <v>0</v>
      </c>
      <c r="P369" s="78" t="n">
        <f aca="false">IF(AND(G369="ALI",M369="Simples"),7, IF(AND(G369="ALI",M369="Médio"),10, IF(AND(G369="ALI",M369="Complexo"),15, IF(AND(G369="AIE",M369="Simples"),5, IF(AND(G369="AIE",M369="Médio"),7, IF(AND(G369="AIE",M369="Complexo"),10,0))))))</f>
        <v>0</v>
      </c>
      <c r="Q369" s="77" t="n">
        <f aca="false">IF(B369&lt;&gt;"Manutenção em interface",IF(B369&lt;&gt;"Desenv., Manutenção e Publicação de Páginas Estáticas",(O369+P369)*C369,C369),C369)</f>
        <v>0</v>
      </c>
      <c r="R369" s="70"/>
      <c r="T369" s="80"/>
      <c r="U369" s="68"/>
      <c r="V369" s="69" t="n">
        <f aca="false">IF(U369&lt;&gt;"",VLOOKUP(U369,'Tipo Projeto'!$A$3:$B$35,2,0),0)</f>
        <v>0</v>
      </c>
      <c r="W369" s="70"/>
      <c r="X369" s="72"/>
      <c r="Y369" s="73"/>
      <c r="Z369" s="74"/>
      <c r="AA369" s="75"/>
      <c r="AB369" s="76" t="str">
        <f aca="false">IF(W369="EE",IF(OR(AND(OR(Z369=1,Z369=0),X369&gt;0,X369&lt;5),AND(OR(Z369=1,Z369=0),X369&gt;4,X369&lt;16),AND(Z369=2,X369&gt;0,X369&lt;5)),"Simples",IF(OR(AND(OR(Z369=1,Z369=0),X369&gt;15),AND(Z369=2,X369&gt;4,X369&lt;16),AND(Z369&gt;2,X369&gt;0,X369&lt;5)),"Médio",IF(OR(AND(Z369=2,X369&gt;15),AND(Z369&gt;2,X369&gt;4,X369&lt;16),AND(Z369&gt;2,X369&gt;15)),"Complexo",""))), IF(OR(W369="CE",W369="SE"),IF(OR(AND(OR(Z369=1,Z369=0),X369&gt;0,X369&lt;6),AND(OR(Z369=1,Z369=0),X369&gt;5,X369&lt;20),AND(Z369&gt;1,Z369&lt;4,X369&gt;0,X369&lt;6)),"Simples",IF(OR(AND(OR(Z369=1,Z369=0),X369&gt;19),AND(Z369&gt;1,Z369&lt;4,X369&gt;5,X369&lt;20),AND(Z369&gt;3,X369&gt;0,X369&lt;6)),"Médio",IF(OR(AND(Z369&gt;1,Z369&lt;4,X369&gt;19),AND(Z369&gt;3,X369&gt;5,X369&lt;20),AND(Z369&gt;3,X369&gt;19)),"Complexo",""))),""))</f>
        <v/>
      </c>
      <c r="AC369" s="71" t="str">
        <f aca="false">IF(W369="ALI",IF(OR(AND(OR(Z369=1,Z369=0),X369&gt;0,X369&lt;20),AND(OR(Z369=1,Z369=0),X369&gt;19,X369&lt;51),AND(Z369&gt;1,Z369&lt;6,X369&gt;0,X369&lt;20)),"Simples",IF(OR(AND(OR(Z369=1,Z369=0),X369&gt;50),AND(Z369&gt;1,Z369&lt;6,X369&gt;19,X369&lt;51),AND(Z369&gt;5,X369&gt;0,X369&lt;20)),"Médio",IF(OR(AND(Z369&gt;1,Z369&lt;6,X369&gt;50),AND(Z369&gt;5,X369&gt;19,X369&lt;51),AND(Z369&gt;5,X369&gt;50)),"Complexo",""))), IF(W369="AIE",IF(OR(AND(OR(Z369=1, Z369=0),X369&gt;0,X369&lt;20),AND(OR(Z369=1, Z369=0),X369&gt;19,X369&lt;51),AND(Z369&gt;1,Z369&lt;6,X369&gt;0,X369&lt;20)),"Simples",IF(OR(AND(OR(Z369=1, Z369=0),X369&gt;50),AND(Z369&gt;1,Z369&lt;6,X369&gt;19,X369&lt;51),AND(Z369&gt;5,X369&gt;0,X369&lt;20)),"Médio",IF(OR(AND(Z369&gt;1,Z369&lt;6,X369&gt;50),AND(Z369&gt;5,X369&gt;19,X369&lt;51),AND(Z369&gt;5,X369&gt;50)),"Complexo",""))),""))</f>
        <v/>
      </c>
      <c r="AD369" s="77" t="str">
        <f aca="false">IF(AB369="",AC369,IF(AC369="",AB369,""))</f>
        <v/>
      </c>
      <c r="AE369" s="78" t="n">
        <f aca="false">IF(AND(OR(W369="EE",W369="CE"),AD369="Simples"),3, IF(AND(OR(W369="EE",W369="CE"),AD369="Médio"),4, IF(AND(OR(W369="EE",W369="CE"),AD369="Complexo"),6, IF(AND(W369="SE",AD369="Simples"),4, IF(AND(W369="SE",AD369="Médio"),5, IF(AND(W369="SE",AD369="Complexo"),7,0))))))</f>
        <v>0</v>
      </c>
      <c r="AF369" s="78" t="n">
        <f aca="false">IF(AND(W369="ALI",AC369="Simples"),7, IF(AND(W369="ALI",AC369="Médio"),10, IF(AND(W369="ALI",AC369="Complexo"),15, IF(AND(W369="AIE",AC369="Simples"),5, IF(AND(W369="AIE",AC369="Médio"),7, IF(AND(W369="AIE",AC369="Complexo"),10,0))))))</f>
        <v>0</v>
      </c>
      <c r="AG369" s="81" t="n">
        <f aca="false">IF(T369="OK",Q369,( IF(U369&lt;&gt;"Manutenção em interface",IF(U369&lt;&gt;"Desenv., Manutenção e Publicação de Páginas Estáticas",(AE369+AF369)*V369,V369),V369)))</f>
        <v>0</v>
      </c>
      <c r="AH369" s="70"/>
      <c r="AJ369" s="70"/>
      <c r="AL369" s="70"/>
      <c r="AM369" s="70" t="str">
        <f aca="false">IF(AG369=0,"",IF(AG369=Q369,"OK","Divergente"))</f>
        <v/>
      </c>
    </row>
    <row r="370" s="79" customFormat="true" ht="14" hidden="false" customHeight="false" outlineLevel="0" collapsed="false">
      <c r="A370" s="67"/>
      <c r="B370" s="68"/>
      <c r="C370" s="69" t="n">
        <f aca="false">IF(B370&lt;&gt;"",VLOOKUP(B370,'Tipo Projeto'!$A$3:$B$35,2,0),0)</f>
        <v>0</v>
      </c>
      <c r="D370" s="70"/>
      <c r="E370" s="70"/>
      <c r="F370" s="71"/>
      <c r="G370" s="70"/>
      <c r="H370" s="72"/>
      <c r="I370" s="73"/>
      <c r="J370" s="74"/>
      <c r="K370" s="75"/>
      <c r="L370" s="76" t="str">
        <f aca="false">IF(G370="EE",IF(OR(AND(OR(J370=1,J370=0),H370&gt;0,H370&lt;5),AND(OR(J370=1,J370=0),H370&gt;4,H370&lt;16),AND(J370=2,H370&gt;0,H370&lt;5)),"Simples",IF(OR(AND(OR(J370=1,J370=0),H370&gt;15),AND(J370=2,H370&gt;4,H370&lt;16),AND(J370&gt;2,H370&gt;0,H370&lt;5)),"Médio",IF(OR(AND(J370=2,H370&gt;15),AND(J370&gt;2,H370&gt;4,H370&lt;16),AND(J370&gt;2,H370&gt;15)),"Complexo",""))), IF(OR(G370="CE",G370="SE"),IF(OR(AND(OR(J370=1,J370=0),H370&gt;0,H370&lt;6),AND(OR(J370=1,J370=0),H370&gt;5,H370&lt;20),AND(J370&gt;1,J370&lt;4,H370&gt;0,H370&lt;6)),"Simples",IF(OR(AND(OR(J370=1,J370=0),H370&gt;19),AND(J370&gt;1,J370&lt;4,H370&gt;5,H370&lt;20),AND(J370&gt;3,H370&gt;0,H370&lt;6)),"Médio",IF(OR(AND(J370&gt;1,J370&lt;4,H370&gt;19),AND(J370&gt;3,H370&gt;5,H370&lt;20),AND(J370&gt;3,H370&gt;19)),"Complexo",""))),""))</f>
        <v/>
      </c>
      <c r="M370" s="71" t="str">
        <f aca="false">IF(G370="ALI",IF(OR(AND(OR(J370=1,J370=0),H370&gt;0,H370&lt;20),AND(OR(J370=1,J370=0),H370&gt;19,H370&lt;51),AND(J370&gt;1,J370&lt;6,H370&gt;0,H370&lt;20)),"Simples",IF(OR(AND(OR(J370=1,J370=0),H370&gt;50),AND(J370&gt;1,J370&lt;6,H370&gt;19,H370&lt;51),AND(J370&gt;5,H370&gt;0,H370&lt;20)),"Médio",IF(OR(AND(J370&gt;1,J370&lt;6,H370&gt;50),AND(J370&gt;5,H370&gt;19,H370&lt;51),AND(J370&gt;5,H370&gt;50)),"Complexo",""))), IF(G370="AIE",IF(OR(AND(OR(J370=1, J370=0),H370&gt;0,H370&lt;20),AND(OR(J370=1, J370=0),H370&gt;19,H370&lt;51),AND(J370&gt;1,J370&lt;6,H370&gt;0,H370&lt;20)),"Simples",IF(OR(AND(OR(J370=1, J370=0),H370&gt;50),AND(J370&gt;1,J370&lt;6,H370&gt;19,H370&lt;51),AND(J370&gt;5,H370&gt;0,H370&lt;20)),"Médio",IF(OR(AND(J370&gt;1,J370&lt;6,H370&gt;50),AND(J370&gt;5,H370&gt;19,H370&lt;51),AND(J370&gt;5,H370&gt;50)),"Complexo",""))),""))</f>
        <v/>
      </c>
      <c r="N370" s="77" t="str">
        <f aca="false">IF(L370="",M370,IF(M370="",L370,""))</f>
        <v/>
      </c>
      <c r="O370" s="78" t="n">
        <f aca="false">IF(AND(OR(G370="EE",G370="CE"),N370="Simples"),3, IF(AND(OR(G370="EE",G370="CE"),N370="Médio"),4, IF(AND(OR(G370="EE",G370="CE"),N370="Complexo"),6, IF(AND(G370="SE",N370="Simples"),4, IF(AND(G370="SE",N370="Médio"),5, IF(AND(G370="SE",N370="Complexo"),7,0))))))</f>
        <v>0</v>
      </c>
      <c r="P370" s="78" t="n">
        <f aca="false">IF(AND(G370="ALI",M370="Simples"),7, IF(AND(G370="ALI",M370="Médio"),10, IF(AND(G370="ALI",M370="Complexo"),15, IF(AND(G370="AIE",M370="Simples"),5, IF(AND(G370="AIE",M370="Médio"),7, IF(AND(G370="AIE",M370="Complexo"),10,0))))))</f>
        <v>0</v>
      </c>
      <c r="Q370" s="77" t="n">
        <f aca="false">IF(B370&lt;&gt;"Manutenção em interface",IF(B370&lt;&gt;"Desenv., Manutenção e Publicação de Páginas Estáticas",(O370+P370)*C370,C370),C370)</f>
        <v>0</v>
      </c>
      <c r="R370" s="70"/>
      <c r="T370" s="80"/>
      <c r="U370" s="68"/>
      <c r="V370" s="69" t="n">
        <f aca="false">IF(U370&lt;&gt;"",VLOOKUP(U370,'Tipo Projeto'!$A$3:$B$35,2,0),0)</f>
        <v>0</v>
      </c>
      <c r="W370" s="70"/>
      <c r="X370" s="72"/>
      <c r="Y370" s="73"/>
      <c r="Z370" s="74"/>
      <c r="AA370" s="75"/>
      <c r="AB370" s="76" t="str">
        <f aca="false">IF(W370="EE",IF(OR(AND(OR(Z370=1,Z370=0),X370&gt;0,X370&lt;5),AND(OR(Z370=1,Z370=0),X370&gt;4,X370&lt;16),AND(Z370=2,X370&gt;0,X370&lt;5)),"Simples",IF(OR(AND(OR(Z370=1,Z370=0),X370&gt;15),AND(Z370=2,X370&gt;4,X370&lt;16),AND(Z370&gt;2,X370&gt;0,X370&lt;5)),"Médio",IF(OR(AND(Z370=2,X370&gt;15),AND(Z370&gt;2,X370&gt;4,X370&lt;16),AND(Z370&gt;2,X370&gt;15)),"Complexo",""))), IF(OR(W370="CE",W370="SE"),IF(OR(AND(OR(Z370=1,Z370=0),X370&gt;0,X370&lt;6),AND(OR(Z370=1,Z370=0),X370&gt;5,X370&lt;20),AND(Z370&gt;1,Z370&lt;4,X370&gt;0,X370&lt;6)),"Simples",IF(OR(AND(OR(Z370=1,Z370=0),X370&gt;19),AND(Z370&gt;1,Z370&lt;4,X370&gt;5,X370&lt;20),AND(Z370&gt;3,X370&gt;0,X370&lt;6)),"Médio",IF(OR(AND(Z370&gt;1,Z370&lt;4,X370&gt;19),AND(Z370&gt;3,X370&gt;5,X370&lt;20),AND(Z370&gt;3,X370&gt;19)),"Complexo",""))),""))</f>
        <v/>
      </c>
      <c r="AC370" s="71" t="str">
        <f aca="false">IF(W370="ALI",IF(OR(AND(OR(Z370=1,Z370=0),X370&gt;0,X370&lt;20),AND(OR(Z370=1,Z370=0),X370&gt;19,X370&lt;51),AND(Z370&gt;1,Z370&lt;6,X370&gt;0,X370&lt;20)),"Simples",IF(OR(AND(OR(Z370=1,Z370=0),X370&gt;50),AND(Z370&gt;1,Z370&lt;6,X370&gt;19,X370&lt;51),AND(Z370&gt;5,X370&gt;0,X370&lt;20)),"Médio",IF(OR(AND(Z370&gt;1,Z370&lt;6,X370&gt;50),AND(Z370&gt;5,X370&gt;19,X370&lt;51),AND(Z370&gt;5,X370&gt;50)),"Complexo",""))), IF(W370="AIE",IF(OR(AND(OR(Z370=1, Z370=0),X370&gt;0,X370&lt;20),AND(OR(Z370=1, Z370=0),X370&gt;19,X370&lt;51),AND(Z370&gt;1,Z370&lt;6,X370&gt;0,X370&lt;20)),"Simples",IF(OR(AND(OR(Z370=1, Z370=0),X370&gt;50),AND(Z370&gt;1,Z370&lt;6,X370&gt;19,X370&lt;51),AND(Z370&gt;5,X370&gt;0,X370&lt;20)),"Médio",IF(OR(AND(Z370&gt;1,Z370&lt;6,X370&gt;50),AND(Z370&gt;5,X370&gt;19,X370&lt;51),AND(Z370&gt;5,X370&gt;50)),"Complexo",""))),""))</f>
        <v/>
      </c>
      <c r="AD370" s="77" t="str">
        <f aca="false">IF(AB370="",AC370,IF(AC370="",AB370,""))</f>
        <v/>
      </c>
      <c r="AE370" s="78" t="n">
        <f aca="false">IF(AND(OR(W370="EE",W370="CE"),AD370="Simples"),3, IF(AND(OR(W370="EE",W370="CE"),AD370="Médio"),4, IF(AND(OR(W370="EE",W370="CE"),AD370="Complexo"),6, IF(AND(W370="SE",AD370="Simples"),4, IF(AND(W370="SE",AD370="Médio"),5, IF(AND(W370="SE",AD370="Complexo"),7,0))))))</f>
        <v>0</v>
      </c>
      <c r="AF370" s="78" t="n">
        <f aca="false">IF(AND(W370="ALI",AC370="Simples"),7, IF(AND(W370="ALI",AC370="Médio"),10, IF(AND(W370="ALI",AC370="Complexo"),15, IF(AND(W370="AIE",AC370="Simples"),5, IF(AND(W370="AIE",AC370="Médio"),7, IF(AND(W370="AIE",AC370="Complexo"),10,0))))))</f>
        <v>0</v>
      </c>
      <c r="AG370" s="81" t="n">
        <f aca="false">IF(T370="OK",Q370,( IF(U370&lt;&gt;"Manutenção em interface",IF(U370&lt;&gt;"Desenv., Manutenção e Publicação de Páginas Estáticas",(AE370+AF370)*V370,V370),V370)))</f>
        <v>0</v>
      </c>
      <c r="AH370" s="70"/>
      <c r="AJ370" s="70"/>
      <c r="AL370" s="70"/>
      <c r="AM370" s="70" t="str">
        <f aca="false">IF(AG370=0,"",IF(AG370=Q370,"OK","Divergente"))</f>
        <v/>
      </c>
    </row>
    <row r="371" s="79" customFormat="true" ht="14" hidden="false" customHeight="false" outlineLevel="0" collapsed="false">
      <c r="A371" s="67"/>
      <c r="B371" s="68"/>
      <c r="C371" s="69" t="n">
        <f aca="false">IF(B371&lt;&gt;"",VLOOKUP(B371,'Tipo Projeto'!$A$3:$B$35,2,0),0)</f>
        <v>0</v>
      </c>
      <c r="D371" s="70"/>
      <c r="E371" s="70"/>
      <c r="F371" s="71"/>
      <c r="G371" s="70"/>
      <c r="H371" s="72"/>
      <c r="I371" s="73"/>
      <c r="J371" s="74"/>
      <c r="K371" s="75"/>
      <c r="L371" s="76" t="str">
        <f aca="false">IF(G371="EE",IF(OR(AND(OR(J371=1,J371=0),H371&gt;0,H371&lt;5),AND(OR(J371=1,J371=0),H371&gt;4,H371&lt;16),AND(J371=2,H371&gt;0,H371&lt;5)),"Simples",IF(OR(AND(OR(J371=1,J371=0),H371&gt;15),AND(J371=2,H371&gt;4,H371&lt;16),AND(J371&gt;2,H371&gt;0,H371&lt;5)),"Médio",IF(OR(AND(J371=2,H371&gt;15),AND(J371&gt;2,H371&gt;4,H371&lt;16),AND(J371&gt;2,H371&gt;15)),"Complexo",""))), IF(OR(G371="CE",G371="SE"),IF(OR(AND(OR(J371=1,J371=0),H371&gt;0,H371&lt;6),AND(OR(J371=1,J371=0),H371&gt;5,H371&lt;20),AND(J371&gt;1,J371&lt;4,H371&gt;0,H371&lt;6)),"Simples",IF(OR(AND(OR(J371=1,J371=0),H371&gt;19),AND(J371&gt;1,J371&lt;4,H371&gt;5,H371&lt;20),AND(J371&gt;3,H371&gt;0,H371&lt;6)),"Médio",IF(OR(AND(J371&gt;1,J371&lt;4,H371&gt;19),AND(J371&gt;3,H371&gt;5,H371&lt;20),AND(J371&gt;3,H371&gt;19)),"Complexo",""))),""))</f>
        <v/>
      </c>
      <c r="M371" s="71" t="str">
        <f aca="false">IF(G371="ALI",IF(OR(AND(OR(J371=1,J371=0),H371&gt;0,H371&lt;20),AND(OR(J371=1,J371=0),H371&gt;19,H371&lt;51),AND(J371&gt;1,J371&lt;6,H371&gt;0,H371&lt;20)),"Simples",IF(OR(AND(OR(J371=1,J371=0),H371&gt;50),AND(J371&gt;1,J371&lt;6,H371&gt;19,H371&lt;51),AND(J371&gt;5,H371&gt;0,H371&lt;20)),"Médio",IF(OR(AND(J371&gt;1,J371&lt;6,H371&gt;50),AND(J371&gt;5,H371&gt;19,H371&lt;51),AND(J371&gt;5,H371&gt;50)),"Complexo",""))), IF(G371="AIE",IF(OR(AND(OR(J371=1, J371=0),H371&gt;0,H371&lt;20),AND(OR(J371=1, J371=0),H371&gt;19,H371&lt;51),AND(J371&gt;1,J371&lt;6,H371&gt;0,H371&lt;20)),"Simples",IF(OR(AND(OR(J371=1, J371=0),H371&gt;50),AND(J371&gt;1,J371&lt;6,H371&gt;19,H371&lt;51),AND(J371&gt;5,H371&gt;0,H371&lt;20)),"Médio",IF(OR(AND(J371&gt;1,J371&lt;6,H371&gt;50),AND(J371&gt;5,H371&gt;19,H371&lt;51),AND(J371&gt;5,H371&gt;50)),"Complexo",""))),""))</f>
        <v/>
      </c>
      <c r="N371" s="77" t="str">
        <f aca="false">IF(L371="",M371,IF(M371="",L371,""))</f>
        <v/>
      </c>
      <c r="O371" s="78" t="n">
        <f aca="false">IF(AND(OR(G371="EE",G371="CE"),N371="Simples"),3, IF(AND(OR(G371="EE",G371="CE"),N371="Médio"),4, IF(AND(OR(G371="EE",G371="CE"),N371="Complexo"),6, IF(AND(G371="SE",N371="Simples"),4, IF(AND(G371="SE",N371="Médio"),5, IF(AND(G371="SE",N371="Complexo"),7,0))))))</f>
        <v>0</v>
      </c>
      <c r="P371" s="78" t="n">
        <f aca="false">IF(AND(G371="ALI",M371="Simples"),7, IF(AND(G371="ALI",M371="Médio"),10, IF(AND(G371="ALI",M371="Complexo"),15, IF(AND(G371="AIE",M371="Simples"),5, IF(AND(G371="AIE",M371="Médio"),7, IF(AND(G371="AIE",M371="Complexo"),10,0))))))</f>
        <v>0</v>
      </c>
      <c r="Q371" s="77" t="n">
        <f aca="false">IF(B371&lt;&gt;"Manutenção em interface",IF(B371&lt;&gt;"Desenv., Manutenção e Publicação de Páginas Estáticas",(O371+P371)*C371,C371),C371)</f>
        <v>0</v>
      </c>
      <c r="R371" s="70"/>
      <c r="T371" s="80"/>
      <c r="U371" s="68"/>
      <c r="V371" s="69" t="n">
        <f aca="false">IF(U371&lt;&gt;"",VLOOKUP(U371,'Tipo Projeto'!$A$3:$B$35,2,0),0)</f>
        <v>0</v>
      </c>
      <c r="W371" s="70"/>
      <c r="X371" s="72"/>
      <c r="Y371" s="73"/>
      <c r="Z371" s="74"/>
      <c r="AA371" s="75"/>
      <c r="AB371" s="76" t="str">
        <f aca="false">IF(W371="EE",IF(OR(AND(OR(Z371=1,Z371=0),X371&gt;0,X371&lt;5),AND(OR(Z371=1,Z371=0),X371&gt;4,X371&lt;16),AND(Z371=2,X371&gt;0,X371&lt;5)),"Simples",IF(OR(AND(OR(Z371=1,Z371=0),X371&gt;15),AND(Z371=2,X371&gt;4,X371&lt;16),AND(Z371&gt;2,X371&gt;0,X371&lt;5)),"Médio",IF(OR(AND(Z371=2,X371&gt;15),AND(Z371&gt;2,X371&gt;4,X371&lt;16),AND(Z371&gt;2,X371&gt;15)),"Complexo",""))), IF(OR(W371="CE",W371="SE"),IF(OR(AND(OR(Z371=1,Z371=0),X371&gt;0,X371&lt;6),AND(OR(Z371=1,Z371=0),X371&gt;5,X371&lt;20),AND(Z371&gt;1,Z371&lt;4,X371&gt;0,X371&lt;6)),"Simples",IF(OR(AND(OR(Z371=1,Z371=0),X371&gt;19),AND(Z371&gt;1,Z371&lt;4,X371&gt;5,X371&lt;20),AND(Z371&gt;3,X371&gt;0,X371&lt;6)),"Médio",IF(OR(AND(Z371&gt;1,Z371&lt;4,X371&gt;19),AND(Z371&gt;3,X371&gt;5,X371&lt;20),AND(Z371&gt;3,X371&gt;19)),"Complexo",""))),""))</f>
        <v/>
      </c>
      <c r="AC371" s="71" t="str">
        <f aca="false">IF(W371="ALI",IF(OR(AND(OR(Z371=1,Z371=0),X371&gt;0,X371&lt;20),AND(OR(Z371=1,Z371=0),X371&gt;19,X371&lt;51),AND(Z371&gt;1,Z371&lt;6,X371&gt;0,X371&lt;20)),"Simples",IF(OR(AND(OR(Z371=1,Z371=0),X371&gt;50),AND(Z371&gt;1,Z371&lt;6,X371&gt;19,X371&lt;51),AND(Z371&gt;5,X371&gt;0,X371&lt;20)),"Médio",IF(OR(AND(Z371&gt;1,Z371&lt;6,X371&gt;50),AND(Z371&gt;5,X371&gt;19,X371&lt;51),AND(Z371&gt;5,X371&gt;50)),"Complexo",""))), IF(W371="AIE",IF(OR(AND(OR(Z371=1, Z371=0),X371&gt;0,X371&lt;20),AND(OR(Z371=1, Z371=0),X371&gt;19,X371&lt;51),AND(Z371&gt;1,Z371&lt;6,X371&gt;0,X371&lt;20)),"Simples",IF(OR(AND(OR(Z371=1, Z371=0),X371&gt;50),AND(Z371&gt;1,Z371&lt;6,X371&gt;19,X371&lt;51),AND(Z371&gt;5,X371&gt;0,X371&lt;20)),"Médio",IF(OR(AND(Z371&gt;1,Z371&lt;6,X371&gt;50),AND(Z371&gt;5,X371&gt;19,X371&lt;51),AND(Z371&gt;5,X371&gt;50)),"Complexo",""))),""))</f>
        <v/>
      </c>
      <c r="AD371" s="77" t="str">
        <f aca="false">IF(AB371="",AC371,IF(AC371="",AB371,""))</f>
        <v/>
      </c>
      <c r="AE371" s="78" t="n">
        <f aca="false">IF(AND(OR(W371="EE",W371="CE"),AD371="Simples"),3, IF(AND(OR(W371="EE",W371="CE"),AD371="Médio"),4, IF(AND(OR(W371="EE",W371="CE"),AD371="Complexo"),6, IF(AND(W371="SE",AD371="Simples"),4, IF(AND(W371="SE",AD371="Médio"),5, IF(AND(W371="SE",AD371="Complexo"),7,0))))))</f>
        <v>0</v>
      </c>
      <c r="AF371" s="78" t="n">
        <f aca="false">IF(AND(W371="ALI",AC371="Simples"),7, IF(AND(W371="ALI",AC371="Médio"),10, IF(AND(W371="ALI",AC371="Complexo"),15, IF(AND(W371="AIE",AC371="Simples"),5, IF(AND(W371="AIE",AC371="Médio"),7, IF(AND(W371="AIE",AC371="Complexo"),10,0))))))</f>
        <v>0</v>
      </c>
      <c r="AG371" s="81" t="n">
        <f aca="false">IF(T371="OK",Q371,( IF(U371&lt;&gt;"Manutenção em interface",IF(U371&lt;&gt;"Desenv., Manutenção e Publicação de Páginas Estáticas",(AE371+AF371)*V371,V371),V371)))</f>
        <v>0</v>
      </c>
      <c r="AH371" s="70"/>
      <c r="AJ371" s="70"/>
      <c r="AL371" s="70"/>
      <c r="AM371" s="70" t="str">
        <f aca="false">IF(AG371=0,"",IF(AG371=Q371,"OK","Divergente"))</f>
        <v/>
      </c>
    </row>
    <row r="372" s="79" customFormat="true" ht="14" hidden="false" customHeight="false" outlineLevel="0" collapsed="false">
      <c r="A372" s="67"/>
      <c r="B372" s="68"/>
      <c r="C372" s="69" t="n">
        <f aca="false">IF(B372&lt;&gt;"",VLOOKUP(B372,'Tipo Projeto'!$A$3:$B$35,2,0),0)</f>
        <v>0</v>
      </c>
      <c r="D372" s="70"/>
      <c r="E372" s="70"/>
      <c r="F372" s="71"/>
      <c r="G372" s="70"/>
      <c r="H372" s="72"/>
      <c r="I372" s="73"/>
      <c r="J372" s="74"/>
      <c r="K372" s="75"/>
      <c r="L372" s="76" t="str">
        <f aca="false">IF(G372="EE",IF(OR(AND(OR(J372=1,J372=0),H372&gt;0,H372&lt;5),AND(OR(J372=1,J372=0),H372&gt;4,H372&lt;16),AND(J372=2,H372&gt;0,H372&lt;5)),"Simples",IF(OR(AND(OR(J372=1,J372=0),H372&gt;15),AND(J372=2,H372&gt;4,H372&lt;16),AND(J372&gt;2,H372&gt;0,H372&lt;5)),"Médio",IF(OR(AND(J372=2,H372&gt;15),AND(J372&gt;2,H372&gt;4,H372&lt;16),AND(J372&gt;2,H372&gt;15)),"Complexo",""))), IF(OR(G372="CE",G372="SE"),IF(OR(AND(OR(J372=1,J372=0),H372&gt;0,H372&lt;6),AND(OR(J372=1,J372=0),H372&gt;5,H372&lt;20),AND(J372&gt;1,J372&lt;4,H372&gt;0,H372&lt;6)),"Simples",IF(OR(AND(OR(J372=1,J372=0),H372&gt;19),AND(J372&gt;1,J372&lt;4,H372&gt;5,H372&lt;20),AND(J372&gt;3,H372&gt;0,H372&lt;6)),"Médio",IF(OR(AND(J372&gt;1,J372&lt;4,H372&gt;19),AND(J372&gt;3,H372&gt;5,H372&lt;20),AND(J372&gt;3,H372&gt;19)),"Complexo",""))),""))</f>
        <v/>
      </c>
      <c r="M372" s="71" t="str">
        <f aca="false">IF(G372="ALI",IF(OR(AND(OR(J372=1,J372=0),H372&gt;0,H372&lt;20),AND(OR(J372=1,J372=0),H372&gt;19,H372&lt;51),AND(J372&gt;1,J372&lt;6,H372&gt;0,H372&lt;20)),"Simples",IF(OR(AND(OR(J372=1,J372=0),H372&gt;50),AND(J372&gt;1,J372&lt;6,H372&gt;19,H372&lt;51),AND(J372&gt;5,H372&gt;0,H372&lt;20)),"Médio",IF(OR(AND(J372&gt;1,J372&lt;6,H372&gt;50),AND(J372&gt;5,H372&gt;19,H372&lt;51),AND(J372&gt;5,H372&gt;50)),"Complexo",""))), IF(G372="AIE",IF(OR(AND(OR(J372=1, J372=0),H372&gt;0,H372&lt;20),AND(OR(J372=1, J372=0),H372&gt;19,H372&lt;51),AND(J372&gt;1,J372&lt;6,H372&gt;0,H372&lt;20)),"Simples",IF(OR(AND(OR(J372=1, J372=0),H372&gt;50),AND(J372&gt;1,J372&lt;6,H372&gt;19,H372&lt;51),AND(J372&gt;5,H372&gt;0,H372&lt;20)),"Médio",IF(OR(AND(J372&gt;1,J372&lt;6,H372&gt;50),AND(J372&gt;5,H372&gt;19,H372&lt;51),AND(J372&gt;5,H372&gt;50)),"Complexo",""))),""))</f>
        <v/>
      </c>
      <c r="N372" s="77" t="str">
        <f aca="false">IF(L372="",M372,IF(M372="",L372,""))</f>
        <v/>
      </c>
      <c r="O372" s="78" t="n">
        <f aca="false">IF(AND(OR(G372="EE",G372="CE"),N372="Simples"),3, IF(AND(OR(G372="EE",G372="CE"),N372="Médio"),4, IF(AND(OR(G372="EE",G372="CE"),N372="Complexo"),6, IF(AND(G372="SE",N372="Simples"),4, IF(AND(G372="SE",N372="Médio"),5, IF(AND(G372="SE",N372="Complexo"),7,0))))))</f>
        <v>0</v>
      </c>
      <c r="P372" s="78" t="n">
        <f aca="false">IF(AND(G372="ALI",M372="Simples"),7, IF(AND(G372="ALI",M372="Médio"),10, IF(AND(G372="ALI",M372="Complexo"),15, IF(AND(G372="AIE",M372="Simples"),5, IF(AND(G372="AIE",M372="Médio"),7, IF(AND(G372="AIE",M372="Complexo"),10,0))))))</f>
        <v>0</v>
      </c>
      <c r="Q372" s="77" t="n">
        <f aca="false">IF(B372&lt;&gt;"Manutenção em interface",IF(B372&lt;&gt;"Desenv., Manutenção e Publicação de Páginas Estáticas",(O372+P372)*C372,C372),C372)</f>
        <v>0</v>
      </c>
      <c r="R372" s="70"/>
      <c r="T372" s="80"/>
      <c r="U372" s="68"/>
      <c r="V372" s="69" t="n">
        <f aca="false">IF(U372&lt;&gt;"",VLOOKUP(U372,'Tipo Projeto'!$A$3:$B$35,2,0),0)</f>
        <v>0</v>
      </c>
      <c r="W372" s="70"/>
      <c r="X372" s="72"/>
      <c r="Y372" s="73"/>
      <c r="Z372" s="74"/>
      <c r="AA372" s="75"/>
      <c r="AB372" s="76" t="str">
        <f aca="false">IF(W372="EE",IF(OR(AND(OR(Z372=1,Z372=0),X372&gt;0,X372&lt;5),AND(OR(Z372=1,Z372=0),X372&gt;4,X372&lt;16),AND(Z372=2,X372&gt;0,X372&lt;5)),"Simples",IF(OR(AND(OR(Z372=1,Z372=0),X372&gt;15),AND(Z372=2,X372&gt;4,X372&lt;16),AND(Z372&gt;2,X372&gt;0,X372&lt;5)),"Médio",IF(OR(AND(Z372=2,X372&gt;15),AND(Z372&gt;2,X372&gt;4,X372&lt;16),AND(Z372&gt;2,X372&gt;15)),"Complexo",""))), IF(OR(W372="CE",W372="SE"),IF(OR(AND(OR(Z372=1,Z372=0),X372&gt;0,X372&lt;6),AND(OR(Z372=1,Z372=0),X372&gt;5,X372&lt;20),AND(Z372&gt;1,Z372&lt;4,X372&gt;0,X372&lt;6)),"Simples",IF(OR(AND(OR(Z372=1,Z372=0),X372&gt;19),AND(Z372&gt;1,Z372&lt;4,X372&gt;5,X372&lt;20),AND(Z372&gt;3,X372&gt;0,X372&lt;6)),"Médio",IF(OR(AND(Z372&gt;1,Z372&lt;4,X372&gt;19),AND(Z372&gt;3,X372&gt;5,X372&lt;20),AND(Z372&gt;3,X372&gt;19)),"Complexo",""))),""))</f>
        <v/>
      </c>
      <c r="AC372" s="71" t="str">
        <f aca="false">IF(W372="ALI",IF(OR(AND(OR(Z372=1,Z372=0),X372&gt;0,X372&lt;20),AND(OR(Z372=1,Z372=0),X372&gt;19,X372&lt;51),AND(Z372&gt;1,Z372&lt;6,X372&gt;0,X372&lt;20)),"Simples",IF(OR(AND(OR(Z372=1,Z372=0),X372&gt;50),AND(Z372&gt;1,Z372&lt;6,X372&gt;19,X372&lt;51),AND(Z372&gt;5,X372&gt;0,X372&lt;20)),"Médio",IF(OR(AND(Z372&gt;1,Z372&lt;6,X372&gt;50),AND(Z372&gt;5,X372&gt;19,X372&lt;51),AND(Z372&gt;5,X372&gt;50)),"Complexo",""))), IF(W372="AIE",IF(OR(AND(OR(Z372=1, Z372=0),X372&gt;0,X372&lt;20),AND(OR(Z372=1, Z372=0),X372&gt;19,X372&lt;51),AND(Z372&gt;1,Z372&lt;6,X372&gt;0,X372&lt;20)),"Simples",IF(OR(AND(OR(Z372=1, Z372=0),X372&gt;50),AND(Z372&gt;1,Z372&lt;6,X372&gt;19,X372&lt;51),AND(Z372&gt;5,X372&gt;0,X372&lt;20)),"Médio",IF(OR(AND(Z372&gt;1,Z372&lt;6,X372&gt;50),AND(Z372&gt;5,X372&gt;19,X372&lt;51),AND(Z372&gt;5,X372&gt;50)),"Complexo",""))),""))</f>
        <v/>
      </c>
      <c r="AD372" s="77" t="str">
        <f aca="false">IF(AB372="",AC372,IF(AC372="",AB372,""))</f>
        <v/>
      </c>
      <c r="AE372" s="78" t="n">
        <f aca="false">IF(AND(OR(W372="EE",W372="CE"),AD372="Simples"),3, IF(AND(OR(W372="EE",W372="CE"),AD372="Médio"),4, IF(AND(OR(W372="EE",W372="CE"),AD372="Complexo"),6, IF(AND(W372="SE",AD372="Simples"),4, IF(AND(W372="SE",AD372="Médio"),5, IF(AND(W372="SE",AD372="Complexo"),7,0))))))</f>
        <v>0</v>
      </c>
      <c r="AF372" s="78" t="n">
        <f aca="false">IF(AND(W372="ALI",AC372="Simples"),7, IF(AND(W372="ALI",AC372="Médio"),10, IF(AND(W372="ALI",AC372="Complexo"),15, IF(AND(W372="AIE",AC372="Simples"),5, IF(AND(W372="AIE",AC372="Médio"),7, IF(AND(W372="AIE",AC372="Complexo"),10,0))))))</f>
        <v>0</v>
      </c>
      <c r="AG372" s="81" t="n">
        <f aca="false">IF(T372="OK",Q372,( IF(U372&lt;&gt;"Manutenção em interface",IF(U372&lt;&gt;"Desenv., Manutenção e Publicação de Páginas Estáticas",(AE372+AF372)*V372,V372),V372)))</f>
        <v>0</v>
      </c>
      <c r="AH372" s="70"/>
      <c r="AJ372" s="70"/>
      <c r="AL372" s="70"/>
      <c r="AM372" s="70" t="str">
        <f aca="false">IF(AG372=0,"",IF(AG372=Q372,"OK","Divergente"))</f>
        <v/>
      </c>
    </row>
    <row r="373" s="79" customFormat="true" ht="14" hidden="false" customHeight="false" outlineLevel="0" collapsed="false">
      <c r="A373" s="67"/>
      <c r="B373" s="68"/>
      <c r="C373" s="69" t="n">
        <f aca="false">IF(B373&lt;&gt;"",VLOOKUP(B373,'Tipo Projeto'!$A$3:$B$35,2,0),0)</f>
        <v>0</v>
      </c>
      <c r="D373" s="70"/>
      <c r="E373" s="70"/>
      <c r="F373" s="71"/>
      <c r="G373" s="70"/>
      <c r="H373" s="72"/>
      <c r="I373" s="73"/>
      <c r="J373" s="74"/>
      <c r="K373" s="75"/>
      <c r="L373" s="76" t="str">
        <f aca="false">IF(G373="EE",IF(OR(AND(OR(J373=1,J373=0),H373&gt;0,H373&lt;5),AND(OR(J373=1,J373=0),H373&gt;4,H373&lt;16),AND(J373=2,H373&gt;0,H373&lt;5)),"Simples",IF(OR(AND(OR(J373=1,J373=0),H373&gt;15),AND(J373=2,H373&gt;4,H373&lt;16),AND(J373&gt;2,H373&gt;0,H373&lt;5)),"Médio",IF(OR(AND(J373=2,H373&gt;15),AND(J373&gt;2,H373&gt;4,H373&lt;16),AND(J373&gt;2,H373&gt;15)),"Complexo",""))), IF(OR(G373="CE",G373="SE"),IF(OR(AND(OR(J373=1,J373=0),H373&gt;0,H373&lt;6),AND(OR(J373=1,J373=0),H373&gt;5,H373&lt;20),AND(J373&gt;1,J373&lt;4,H373&gt;0,H373&lt;6)),"Simples",IF(OR(AND(OR(J373=1,J373=0),H373&gt;19),AND(J373&gt;1,J373&lt;4,H373&gt;5,H373&lt;20),AND(J373&gt;3,H373&gt;0,H373&lt;6)),"Médio",IF(OR(AND(J373&gt;1,J373&lt;4,H373&gt;19),AND(J373&gt;3,H373&gt;5,H373&lt;20),AND(J373&gt;3,H373&gt;19)),"Complexo",""))),""))</f>
        <v/>
      </c>
      <c r="M373" s="71" t="str">
        <f aca="false">IF(G373="ALI",IF(OR(AND(OR(J373=1,J373=0),H373&gt;0,H373&lt;20),AND(OR(J373=1,J373=0),H373&gt;19,H373&lt;51),AND(J373&gt;1,J373&lt;6,H373&gt;0,H373&lt;20)),"Simples",IF(OR(AND(OR(J373=1,J373=0),H373&gt;50),AND(J373&gt;1,J373&lt;6,H373&gt;19,H373&lt;51),AND(J373&gt;5,H373&gt;0,H373&lt;20)),"Médio",IF(OR(AND(J373&gt;1,J373&lt;6,H373&gt;50),AND(J373&gt;5,H373&gt;19,H373&lt;51),AND(J373&gt;5,H373&gt;50)),"Complexo",""))), IF(G373="AIE",IF(OR(AND(OR(J373=1, J373=0),H373&gt;0,H373&lt;20),AND(OR(J373=1, J373=0),H373&gt;19,H373&lt;51),AND(J373&gt;1,J373&lt;6,H373&gt;0,H373&lt;20)),"Simples",IF(OR(AND(OR(J373=1, J373=0),H373&gt;50),AND(J373&gt;1,J373&lt;6,H373&gt;19,H373&lt;51),AND(J373&gt;5,H373&gt;0,H373&lt;20)),"Médio",IF(OR(AND(J373&gt;1,J373&lt;6,H373&gt;50),AND(J373&gt;5,H373&gt;19,H373&lt;51),AND(J373&gt;5,H373&gt;50)),"Complexo",""))),""))</f>
        <v/>
      </c>
      <c r="N373" s="77" t="str">
        <f aca="false">IF(L373="",M373,IF(M373="",L373,""))</f>
        <v/>
      </c>
      <c r="O373" s="78" t="n">
        <f aca="false">IF(AND(OR(G373="EE",G373="CE"),N373="Simples"),3, IF(AND(OR(G373="EE",G373="CE"),N373="Médio"),4, IF(AND(OR(G373="EE",G373="CE"),N373="Complexo"),6, IF(AND(G373="SE",N373="Simples"),4, IF(AND(G373="SE",N373="Médio"),5, IF(AND(G373="SE",N373="Complexo"),7,0))))))</f>
        <v>0</v>
      </c>
      <c r="P373" s="78" t="n">
        <f aca="false">IF(AND(G373="ALI",M373="Simples"),7, IF(AND(G373="ALI",M373="Médio"),10, IF(AND(G373="ALI",M373="Complexo"),15, IF(AND(G373="AIE",M373="Simples"),5, IF(AND(G373="AIE",M373="Médio"),7, IF(AND(G373="AIE",M373="Complexo"),10,0))))))</f>
        <v>0</v>
      </c>
      <c r="Q373" s="77" t="n">
        <f aca="false">IF(B373&lt;&gt;"Manutenção em interface",IF(B373&lt;&gt;"Desenv., Manutenção e Publicação de Páginas Estáticas",(O373+P373)*C373,C373),C373)</f>
        <v>0</v>
      </c>
      <c r="R373" s="70"/>
      <c r="T373" s="80"/>
      <c r="U373" s="68"/>
      <c r="V373" s="69" t="n">
        <f aca="false">IF(U373&lt;&gt;"",VLOOKUP(U373,'Tipo Projeto'!$A$3:$B$35,2,0),0)</f>
        <v>0</v>
      </c>
      <c r="W373" s="70"/>
      <c r="X373" s="72"/>
      <c r="Y373" s="73"/>
      <c r="Z373" s="74"/>
      <c r="AA373" s="75"/>
      <c r="AB373" s="76" t="str">
        <f aca="false">IF(W373="EE",IF(OR(AND(OR(Z373=1,Z373=0),X373&gt;0,X373&lt;5),AND(OR(Z373=1,Z373=0),X373&gt;4,X373&lt;16),AND(Z373=2,X373&gt;0,X373&lt;5)),"Simples",IF(OR(AND(OR(Z373=1,Z373=0),X373&gt;15),AND(Z373=2,X373&gt;4,X373&lt;16),AND(Z373&gt;2,X373&gt;0,X373&lt;5)),"Médio",IF(OR(AND(Z373=2,X373&gt;15),AND(Z373&gt;2,X373&gt;4,X373&lt;16),AND(Z373&gt;2,X373&gt;15)),"Complexo",""))), IF(OR(W373="CE",W373="SE"),IF(OR(AND(OR(Z373=1,Z373=0),X373&gt;0,X373&lt;6),AND(OR(Z373=1,Z373=0),X373&gt;5,X373&lt;20),AND(Z373&gt;1,Z373&lt;4,X373&gt;0,X373&lt;6)),"Simples",IF(OR(AND(OR(Z373=1,Z373=0),X373&gt;19),AND(Z373&gt;1,Z373&lt;4,X373&gt;5,X373&lt;20),AND(Z373&gt;3,X373&gt;0,X373&lt;6)),"Médio",IF(OR(AND(Z373&gt;1,Z373&lt;4,X373&gt;19),AND(Z373&gt;3,X373&gt;5,X373&lt;20),AND(Z373&gt;3,X373&gt;19)),"Complexo",""))),""))</f>
        <v/>
      </c>
      <c r="AC373" s="71" t="str">
        <f aca="false">IF(W373="ALI",IF(OR(AND(OR(Z373=1,Z373=0),X373&gt;0,X373&lt;20),AND(OR(Z373=1,Z373=0),X373&gt;19,X373&lt;51),AND(Z373&gt;1,Z373&lt;6,X373&gt;0,X373&lt;20)),"Simples",IF(OR(AND(OR(Z373=1,Z373=0),X373&gt;50),AND(Z373&gt;1,Z373&lt;6,X373&gt;19,X373&lt;51),AND(Z373&gt;5,X373&gt;0,X373&lt;20)),"Médio",IF(OR(AND(Z373&gt;1,Z373&lt;6,X373&gt;50),AND(Z373&gt;5,X373&gt;19,X373&lt;51),AND(Z373&gt;5,X373&gt;50)),"Complexo",""))), IF(W373="AIE",IF(OR(AND(OR(Z373=1, Z373=0),X373&gt;0,X373&lt;20),AND(OR(Z373=1, Z373=0),X373&gt;19,X373&lt;51),AND(Z373&gt;1,Z373&lt;6,X373&gt;0,X373&lt;20)),"Simples",IF(OR(AND(OR(Z373=1, Z373=0),X373&gt;50),AND(Z373&gt;1,Z373&lt;6,X373&gt;19,X373&lt;51),AND(Z373&gt;5,X373&gt;0,X373&lt;20)),"Médio",IF(OR(AND(Z373&gt;1,Z373&lt;6,X373&gt;50),AND(Z373&gt;5,X373&gt;19,X373&lt;51),AND(Z373&gt;5,X373&gt;50)),"Complexo",""))),""))</f>
        <v/>
      </c>
      <c r="AD373" s="77" t="str">
        <f aca="false">IF(AB373="",AC373,IF(AC373="",AB373,""))</f>
        <v/>
      </c>
      <c r="AE373" s="78" t="n">
        <f aca="false">IF(AND(OR(W373="EE",W373="CE"),AD373="Simples"),3, IF(AND(OR(W373="EE",W373="CE"),AD373="Médio"),4, IF(AND(OR(W373="EE",W373="CE"),AD373="Complexo"),6, IF(AND(W373="SE",AD373="Simples"),4, IF(AND(W373="SE",AD373="Médio"),5, IF(AND(W373="SE",AD373="Complexo"),7,0))))))</f>
        <v>0</v>
      </c>
      <c r="AF373" s="78" t="n">
        <f aca="false">IF(AND(W373="ALI",AC373="Simples"),7, IF(AND(W373="ALI",AC373="Médio"),10, IF(AND(W373="ALI",AC373="Complexo"),15, IF(AND(W373="AIE",AC373="Simples"),5, IF(AND(W373="AIE",AC373="Médio"),7, IF(AND(W373="AIE",AC373="Complexo"),10,0))))))</f>
        <v>0</v>
      </c>
      <c r="AG373" s="81" t="n">
        <f aca="false">IF(T373="OK",Q373,( IF(U373&lt;&gt;"Manutenção em interface",IF(U373&lt;&gt;"Desenv., Manutenção e Publicação de Páginas Estáticas",(AE373+AF373)*V373,V373),V373)))</f>
        <v>0</v>
      </c>
      <c r="AH373" s="70"/>
      <c r="AJ373" s="70"/>
      <c r="AL373" s="70"/>
      <c r="AM373" s="70" t="str">
        <f aca="false">IF(AG373=0,"",IF(AG373=Q373,"OK","Divergente"))</f>
        <v/>
      </c>
    </row>
    <row r="374" s="79" customFormat="true" ht="14" hidden="false" customHeight="false" outlineLevel="0" collapsed="false">
      <c r="A374" s="67"/>
      <c r="B374" s="68"/>
      <c r="C374" s="69" t="n">
        <f aca="false">IF(B374&lt;&gt;"",VLOOKUP(B374,'Tipo Projeto'!$A$3:$B$35,2,0),0)</f>
        <v>0</v>
      </c>
      <c r="D374" s="70"/>
      <c r="E374" s="70"/>
      <c r="F374" s="71"/>
      <c r="G374" s="70"/>
      <c r="H374" s="72"/>
      <c r="I374" s="73"/>
      <c r="J374" s="74"/>
      <c r="K374" s="75"/>
      <c r="L374" s="76" t="str">
        <f aca="false">IF(G374="EE",IF(OR(AND(OR(J374=1,J374=0),H374&gt;0,H374&lt;5),AND(OR(J374=1,J374=0),H374&gt;4,H374&lt;16),AND(J374=2,H374&gt;0,H374&lt;5)),"Simples",IF(OR(AND(OR(J374=1,J374=0),H374&gt;15),AND(J374=2,H374&gt;4,H374&lt;16),AND(J374&gt;2,H374&gt;0,H374&lt;5)),"Médio",IF(OR(AND(J374=2,H374&gt;15),AND(J374&gt;2,H374&gt;4,H374&lt;16),AND(J374&gt;2,H374&gt;15)),"Complexo",""))), IF(OR(G374="CE",G374="SE"),IF(OR(AND(OR(J374=1,J374=0),H374&gt;0,H374&lt;6),AND(OR(J374=1,J374=0),H374&gt;5,H374&lt;20),AND(J374&gt;1,J374&lt;4,H374&gt;0,H374&lt;6)),"Simples",IF(OR(AND(OR(J374=1,J374=0),H374&gt;19),AND(J374&gt;1,J374&lt;4,H374&gt;5,H374&lt;20),AND(J374&gt;3,H374&gt;0,H374&lt;6)),"Médio",IF(OR(AND(J374&gt;1,J374&lt;4,H374&gt;19),AND(J374&gt;3,H374&gt;5,H374&lt;20),AND(J374&gt;3,H374&gt;19)),"Complexo",""))),""))</f>
        <v/>
      </c>
      <c r="M374" s="71" t="str">
        <f aca="false">IF(G374="ALI",IF(OR(AND(OR(J374=1,J374=0),H374&gt;0,H374&lt;20),AND(OR(J374=1,J374=0),H374&gt;19,H374&lt;51),AND(J374&gt;1,J374&lt;6,H374&gt;0,H374&lt;20)),"Simples",IF(OR(AND(OR(J374=1,J374=0),H374&gt;50),AND(J374&gt;1,J374&lt;6,H374&gt;19,H374&lt;51),AND(J374&gt;5,H374&gt;0,H374&lt;20)),"Médio",IF(OR(AND(J374&gt;1,J374&lt;6,H374&gt;50),AND(J374&gt;5,H374&gt;19,H374&lt;51),AND(J374&gt;5,H374&gt;50)),"Complexo",""))), IF(G374="AIE",IF(OR(AND(OR(J374=1, J374=0),H374&gt;0,H374&lt;20),AND(OR(J374=1, J374=0),H374&gt;19,H374&lt;51),AND(J374&gt;1,J374&lt;6,H374&gt;0,H374&lt;20)),"Simples",IF(OR(AND(OR(J374=1, J374=0),H374&gt;50),AND(J374&gt;1,J374&lt;6,H374&gt;19,H374&lt;51),AND(J374&gt;5,H374&gt;0,H374&lt;20)),"Médio",IF(OR(AND(J374&gt;1,J374&lt;6,H374&gt;50),AND(J374&gt;5,H374&gt;19,H374&lt;51),AND(J374&gt;5,H374&gt;50)),"Complexo",""))),""))</f>
        <v/>
      </c>
      <c r="N374" s="77" t="str">
        <f aca="false">IF(L374="",M374,IF(M374="",L374,""))</f>
        <v/>
      </c>
      <c r="O374" s="78" t="n">
        <f aca="false">IF(AND(OR(G374="EE",G374="CE"),N374="Simples"),3, IF(AND(OR(G374="EE",G374="CE"),N374="Médio"),4, IF(AND(OR(G374="EE",G374="CE"),N374="Complexo"),6, IF(AND(G374="SE",N374="Simples"),4, IF(AND(G374="SE",N374="Médio"),5, IF(AND(G374="SE",N374="Complexo"),7,0))))))</f>
        <v>0</v>
      </c>
      <c r="P374" s="78" t="n">
        <f aca="false">IF(AND(G374="ALI",M374="Simples"),7, IF(AND(G374="ALI",M374="Médio"),10, IF(AND(G374="ALI",M374="Complexo"),15, IF(AND(G374="AIE",M374="Simples"),5, IF(AND(G374="AIE",M374="Médio"),7, IF(AND(G374="AIE",M374="Complexo"),10,0))))))</f>
        <v>0</v>
      </c>
      <c r="Q374" s="77" t="n">
        <f aca="false">IF(B374&lt;&gt;"Manutenção em interface",IF(B374&lt;&gt;"Desenv., Manutenção e Publicação de Páginas Estáticas",(O374+P374)*C374,C374),C374)</f>
        <v>0</v>
      </c>
      <c r="R374" s="70"/>
      <c r="T374" s="80"/>
      <c r="U374" s="68"/>
      <c r="V374" s="69" t="n">
        <f aca="false">IF(U374&lt;&gt;"",VLOOKUP(U374,'Tipo Projeto'!$A$3:$B$35,2,0),0)</f>
        <v>0</v>
      </c>
      <c r="W374" s="70"/>
      <c r="X374" s="72"/>
      <c r="Y374" s="73"/>
      <c r="Z374" s="74"/>
      <c r="AA374" s="75"/>
      <c r="AB374" s="76" t="str">
        <f aca="false">IF(W374="EE",IF(OR(AND(OR(Z374=1,Z374=0),X374&gt;0,X374&lt;5),AND(OR(Z374=1,Z374=0),X374&gt;4,X374&lt;16),AND(Z374=2,X374&gt;0,X374&lt;5)),"Simples",IF(OR(AND(OR(Z374=1,Z374=0),X374&gt;15),AND(Z374=2,X374&gt;4,X374&lt;16),AND(Z374&gt;2,X374&gt;0,X374&lt;5)),"Médio",IF(OR(AND(Z374=2,X374&gt;15),AND(Z374&gt;2,X374&gt;4,X374&lt;16),AND(Z374&gt;2,X374&gt;15)),"Complexo",""))), IF(OR(W374="CE",W374="SE"),IF(OR(AND(OR(Z374=1,Z374=0),X374&gt;0,X374&lt;6),AND(OR(Z374=1,Z374=0),X374&gt;5,X374&lt;20),AND(Z374&gt;1,Z374&lt;4,X374&gt;0,X374&lt;6)),"Simples",IF(OR(AND(OR(Z374=1,Z374=0),X374&gt;19),AND(Z374&gt;1,Z374&lt;4,X374&gt;5,X374&lt;20),AND(Z374&gt;3,X374&gt;0,X374&lt;6)),"Médio",IF(OR(AND(Z374&gt;1,Z374&lt;4,X374&gt;19),AND(Z374&gt;3,X374&gt;5,X374&lt;20),AND(Z374&gt;3,X374&gt;19)),"Complexo",""))),""))</f>
        <v/>
      </c>
      <c r="AC374" s="71" t="str">
        <f aca="false">IF(W374="ALI",IF(OR(AND(OR(Z374=1,Z374=0),X374&gt;0,X374&lt;20),AND(OR(Z374=1,Z374=0),X374&gt;19,X374&lt;51),AND(Z374&gt;1,Z374&lt;6,X374&gt;0,X374&lt;20)),"Simples",IF(OR(AND(OR(Z374=1,Z374=0),X374&gt;50),AND(Z374&gt;1,Z374&lt;6,X374&gt;19,X374&lt;51),AND(Z374&gt;5,X374&gt;0,X374&lt;20)),"Médio",IF(OR(AND(Z374&gt;1,Z374&lt;6,X374&gt;50),AND(Z374&gt;5,X374&gt;19,X374&lt;51),AND(Z374&gt;5,X374&gt;50)),"Complexo",""))), IF(W374="AIE",IF(OR(AND(OR(Z374=1, Z374=0),X374&gt;0,X374&lt;20),AND(OR(Z374=1, Z374=0),X374&gt;19,X374&lt;51),AND(Z374&gt;1,Z374&lt;6,X374&gt;0,X374&lt;20)),"Simples",IF(OR(AND(OR(Z374=1, Z374=0),X374&gt;50),AND(Z374&gt;1,Z374&lt;6,X374&gt;19,X374&lt;51),AND(Z374&gt;5,X374&gt;0,X374&lt;20)),"Médio",IF(OR(AND(Z374&gt;1,Z374&lt;6,X374&gt;50),AND(Z374&gt;5,X374&gt;19,X374&lt;51),AND(Z374&gt;5,X374&gt;50)),"Complexo",""))),""))</f>
        <v/>
      </c>
      <c r="AD374" s="77" t="str">
        <f aca="false">IF(AB374="",AC374,IF(AC374="",AB374,""))</f>
        <v/>
      </c>
      <c r="AE374" s="78" t="n">
        <f aca="false">IF(AND(OR(W374="EE",W374="CE"),AD374="Simples"),3, IF(AND(OR(W374="EE",W374="CE"),AD374="Médio"),4, IF(AND(OR(W374="EE",W374="CE"),AD374="Complexo"),6, IF(AND(W374="SE",AD374="Simples"),4, IF(AND(W374="SE",AD374="Médio"),5, IF(AND(W374="SE",AD374="Complexo"),7,0))))))</f>
        <v>0</v>
      </c>
      <c r="AF374" s="78" t="n">
        <f aca="false">IF(AND(W374="ALI",AC374="Simples"),7, IF(AND(W374="ALI",AC374="Médio"),10, IF(AND(W374="ALI",AC374="Complexo"),15, IF(AND(W374="AIE",AC374="Simples"),5, IF(AND(W374="AIE",AC374="Médio"),7, IF(AND(W374="AIE",AC374="Complexo"),10,0))))))</f>
        <v>0</v>
      </c>
      <c r="AG374" s="81" t="n">
        <f aca="false">IF(T374="OK",Q374,( IF(U374&lt;&gt;"Manutenção em interface",IF(U374&lt;&gt;"Desenv., Manutenção e Publicação de Páginas Estáticas",(AE374+AF374)*V374,V374),V374)))</f>
        <v>0</v>
      </c>
      <c r="AH374" s="70"/>
      <c r="AJ374" s="70"/>
      <c r="AL374" s="70"/>
      <c r="AM374" s="70" t="str">
        <f aca="false">IF(AG374=0,"",IF(AG374=Q374,"OK","Divergente"))</f>
        <v/>
      </c>
    </row>
    <row r="375" s="79" customFormat="true" ht="14" hidden="false" customHeight="false" outlineLevel="0" collapsed="false">
      <c r="A375" s="67"/>
      <c r="B375" s="68"/>
      <c r="C375" s="69" t="n">
        <f aca="false">IF(B375&lt;&gt;"",VLOOKUP(B375,'Tipo Projeto'!$A$3:$B$35,2,0),0)</f>
        <v>0</v>
      </c>
      <c r="D375" s="70"/>
      <c r="E375" s="70"/>
      <c r="F375" s="71"/>
      <c r="G375" s="70"/>
      <c r="H375" s="72"/>
      <c r="I375" s="73"/>
      <c r="J375" s="74"/>
      <c r="K375" s="75"/>
      <c r="L375" s="76" t="str">
        <f aca="false">IF(G375="EE",IF(OR(AND(OR(J375=1,J375=0),H375&gt;0,H375&lt;5),AND(OR(J375=1,J375=0),H375&gt;4,H375&lt;16),AND(J375=2,H375&gt;0,H375&lt;5)),"Simples",IF(OR(AND(OR(J375=1,J375=0),H375&gt;15),AND(J375=2,H375&gt;4,H375&lt;16),AND(J375&gt;2,H375&gt;0,H375&lt;5)),"Médio",IF(OR(AND(J375=2,H375&gt;15),AND(J375&gt;2,H375&gt;4,H375&lt;16),AND(J375&gt;2,H375&gt;15)),"Complexo",""))), IF(OR(G375="CE",G375="SE"),IF(OR(AND(OR(J375=1,J375=0),H375&gt;0,H375&lt;6),AND(OR(J375=1,J375=0),H375&gt;5,H375&lt;20),AND(J375&gt;1,J375&lt;4,H375&gt;0,H375&lt;6)),"Simples",IF(OR(AND(OR(J375=1,J375=0),H375&gt;19),AND(J375&gt;1,J375&lt;4,H375&gt;5,H375&lt;20),AND(J375&gt;3,H375&gt;0,H375&lt;6)),"Médio",IF(OR(AND(J375&gt;1,J375&lt;4,H375&gt;19),AND(J375&gt;3,H375&gt;5,H375&lt;20),AND(J375&gt;3,H375&gt;19)),"Complexo",""))),""))</f>
        <v/>
      </c>
      <c r="M375" s="71" t="str">
        <f aca="false">IF(G375="ALI",IF(OR(AND(OR(J375=1,J375=0),H375&gt;0,H375&lt;20),AND(OR(J375=1,J375=0),H375&gt;19,H375&lt;51),AND(J375&gt;1,J375&lt;6,H375&gt;0,H375&lt;20)),"Simples",IF(OR(AND(OR(J375=1,J375=0),H375&gt;50),AND(J375&gt;1,J375&lt;6,H375&gt;19,H375&lt;51),AND(J375&gt;5,H375&gt;0,H375&lt;20)),"Médio",IF(OR(AND(J375&gt;1,J375&lt;6,H375&gt;50),AND(J375&gt;5,H375&gt;19,H375&lt;51),AND(J375&gt;5,H375&gt;50)),"Complexo",""))), IF(G375="AIE",IF(OR(AND(OR(J375=1, J375=0),H375&gt;0,H375&lt;20),AND(OR(J375=1, J375=0),H375&gt;19,H375&lt;51),AND(J375&gt;1,J375&lt;6,H375&gt;0,H375&lt;20)),"Simples",IF(OR(AND(OR(J375=1, J375=0),H375&gt;50),AND(J375&gt;1,J375&lt;6,H375&gt;19,H375&lt;51),AND(J375&gt;5,H375&gt;0,H375&lt;20)),"Médio",IF(OR(AND(J375&gt;1,J375&lt;6,H375&gt;50),AND(J375&gt;5,H375&gt;19,H375&lt;51),AND(J375&gt;5,H375&gt;50)),"Complexo",""))),""))</f>
        <v/>
      </c>
      <c r="N375" s="77" t="str">
        <f aca="false">IF(L375="",M375,IF(M375="",L375,""))</f>
        <v/>
      </c>
      <c r="O375" s="78" t="n">
        <f aca="false">IF(AND(OR(G375="EE",G375="CE"),N375="Simples"),3, IF(AND(OR(G375="EE",G375="CE"),N375="Médio"),4, IF(AND(OR(G375="EE",G375="CE"),N375="Complexo"),6, IF(AND(G375="SE",N375="Simples"),4, IF(AND(G375="SE",N375="Médio"),5, IF(AND(G375="SE",N375="Complexo"),7,0))))))</f>
        <v>0</v>
      </c>
      <c r="P375" s="78" t="n">
        <f aca="false">IF(AND(G375="ALI",M375="Simples"),7, IF(AND(G375="ALI",M375="Médio"),10, IF(AND(G375="ALI",M375="Complexo"),15, IF(AND(G375="AIE",M375="Simples"),5, IF(AND(G375="AIE",M375="Médio"),7, IF(AND(G375="AIE",M375="Complexo"),10,0))))))</f>
        <v>0</v>
      </c>
      <c r="Q375" s="77" t="n">
        <f aca="false">IF(B375&lt;&gt;"Manutenção em interface",IF(B375&lt;&gt;"Desenv., Manutenção e Publicação de Páginas Estáticas",(O375+P375)*C375,C375),C375)</f>
        <v>0</v>
      </c>
      <c r="R375" s="70"/>
      <c r="T375" s="80"/>
      <c r="U375" s="68"/>
      <c r="V375" s="69" t="n">
        <f aca="false">IF(U375&lt;&gt;"",VLOOKUP(U375,'Tipo Projeto'!$A$3:$B$35,2,0),0)</f>
        <v>0</v>
      </c>
      <c r="W375" s="70"/>
      <c r="X375" s="72"/>
      <c r="Y375" s="73"/>
      <c r="Z375" s="74"/>
      <c r="AA375" s="75"/>
      <c r="AB375" s="76" t="str">
        <f aca="false">IF(W375="EE",IF(OR(AND(OR(Z375=1,Z375=0),X375&gt;0,X375&lt;5),AND(OR(Z375=1,Z375=0),X375&gt;4,X375&lt;16),AND(Z375=2,X375&gt;0,X375&lt;5)),"Simples",IF(OR(AND(OR(Z375=1,Z375=0),X375&gt;15),AND(Z375=2,X375&gt;4,X375&lt;16),AND(Z375&gt;2,X375&gt;0,X375&lt;5)),"Médio",IF(OR(AND(Z375=2,X375&gt;15),AND(Z375&gt;2,X375&gt;4,X375&lt;16),AND(Z375&gt;2,X375&gt;15)),"Complexo",""))), IF(OR(W375="CE",W375="SE"),IF(OR(AND(OR(Z375=1,Z375=0),X375&gt;0,X375&lt;6),AND(OR(Z375=1,Z375=0),X375&gt;5,X375&lt;20),AND(Z375&gt;1,Z375&lt;4,X375&gt;0,X375&lt;6)),"Simples",IF(OR(AND(OR(Z375=1,Z375=0),X375&gt;19),AND(Z375&gt;1,Z375&lt;4,X375&gt;5,X375&lt;20),AND(Z375&gt;3,X375&gt;0,X375&lt;6)),"Médio",IF(OR(AND(Z375&gt;1,Z375&lt;4,X375&gt;19),AND(Z375&gt;3,X375&gt;5,X375&lt;20),AND(Z375&gt;3,X375&gt;19)),"Complexo",""))),""))</f>
        <v/>
      </c>
      <c r="AC375" s="71" t="str">
        <f aca="false">IF(W375="ALI",IF(OR(AND(OR(Z375=1,Z375=0),X375&gt;0,X375&lt;20),AND(OR(Z375=1,Z375=0),X375&gt;19,X375&lt;51),AND(Z375&gt;1,Z375&lt;6,X375&gt;0,X375&lt;20)),"Simples",IF(OR(AND(OR(Z375=1,Z375=0),X375&gt;50),AND(Z375&gt;1,Z375&lt;6,X375&gt;19,X375&lt;51),AND(Z375&gt;5,X375&gt;0,X375&lt;20)),"Médio",IF(OR(AND(Z375&gt;1,Z375&lt;6,X375&gt;50),AND(Z375&gt;5,X375&gt;19,X375&lt;51),AND(Z375&gt;5,X375&gt;50)),"Complexo",""))), IF(W375="AIE",IF(OR(AND(OR(Z375=1, Z375=0),X375&gt;0,X375&lt;20),AND(OR(Z375=1, Z375=0),X375&gt;19,X375&lt;51),AND(Z375&gt;1,Z375&lt;6,X375&gt;0,X375&lt;20)),"Simples",IF(OR(AND(OR(Z375=1, Z375=0),X375&gt;50),AND(Z375&gt;1,Z375&lt;6,X375&gt;19,X375&lt;51),AND(Z375&gt;5,X375&gt;0,X375&lt;20)),"Médio",IF(OR(AND(Z375&gt;1,Z375&lt;6,X375&gt;50),AND(Z375&gt;5,X375&gt;19,X375&lt;51),AND(Z375&gt;5,X375&gt;50)),"Complexo",""))),""))</f>
        <v/>
      </c>
      <c r="AD375" s="77" t="str">
        <f aca="false">IF(AB375="",AC375,IF(AC375="",AB375,""))</f>
        <v/>
      </c>
      <c r="AE375" s="78" t="n">
        <f aca="false">IF(AND(OR(W375="EE",W375="CE"),AD375="Simples"),3, IF(AND(OR(W375="EE",W375="CE"),AD375="Médio"),4, IF(AND(OR(W375="EE",W375="CE"),AD375="Complexo"),6, IF(AND(W375="SE",AD375="Simples"),4, IF(AND(W375="SE",AD375="Médio"),5, IF(AND(W375="SE",AD375="Complexo"),7,0))))))</f>
        <v>0</v>
      </c>
      <c r="AF375" s="78" t="n">
        <f aca="false">IF(AND(W375="ALI",AC375="Simples"),7, IF(AND(W375="ALI",AC375="Médio"),10, IF(AND(W375="ALI",AC375="Complexo"),15, IF(AND(W375="AIE",AC375="Simples"),5, IF(AND(W375="AIE",AC375="Médio"),7, IF(AND(W375="AIE",AC375="Complexo"),10,0))))))</f>
        <v>0</v>
      </c>
      <c r="AG375" s="81" t="n">
        <f aca="false">IF(T375="OK",Q375,( IF(U375&lt;&gt;"Manutenção em interface",IF(U375&lt;&gt;"Desenv., Manutenção e Publicação de Páginas Estáticas",(AE375+AF375)*V375,V375),V375)))</f>
        <v>0</v>
      </c>
      <c r="AH375" s="70"/>
      <c r="AJ375" s="70"/>
      <c r="AL375" s="70"/>
      <c r="AM375" s="70" t="str">
        <f aca="false">IF(AG375=0,"",IF(AG375=Q375,"OK","Divergente"))</f>
        <v/>
      </c>
    </row>
    <row r="376" s="79" customFormat="true" ht="14" hidden="false" customHeight="false" outlineLevel="0" collapsed="false">
      <c r="A376" s="67"/>
      <c r="B376" s="68"/>
      <c r="C376" s="69" t="n">
        <f aca="false">IF(B376&lt;&gt;"",VLOOKUP(B376,'Tipo Projeto'!$A$3:$B$35,2,0),0)</f>
        <v>0</v>
      </c>
      <c r="D376" s="70"/>
      <c r="E376" s="70"/>
      <c r="F376" s="71"/>
      <c r="G376" s="70"/>
      <c r="H376" s="72"/>
      <c r="I376" s="73"/>
      <c r="J376" s="74"/>
      <c r="K376" s="75"/>
      <c r="L376" s="76" t="str">
        <f aca="false">IF(G376="EE",IF(OR(AND(OR(J376=1,J376=0),H376&gt;0,H376&lt;5),AND(OR(J376=1,J376=0),H376&gt;4,H376&lt;16),AND(J376=2,H376&gt;0,H376&lt;5)),"Simples",IF(OR(AND(OR(J376=1,J376=0),H376&gt;15),AND(J376=2,H376&gt;4,H376&lt;16),AND(J376&gt;2,H376&gt;0,H376&lt;5)),"Médio",IF(OR(AND(J376=2,H376&gt;15),AND(J376&gt;2,H376&gt;4,H376&lt;16),AND(J376&gt;2,H376&gt;15)),"Complexo",""))), IF(OR(G376="CE",G376="SE"),IF(OR(AND(OR(J376=1,J376=0),H376&gt;0,H376&lt;6),AND(OR(J376=1,J376=0),H376&gt;5,H376&lt;20),AND(J376&gt;1,J376&lt;4,H376&gt;0,H376&lt;6)),"Simples",IF(OR(AND(OR(J376=1,J376=0),H376&gt;19),AND(J376&gt;1,J376&lt;4,H376&gt;5,H376&lt;20),AND(J376&gt;3,H376&gt;0,H376&lt;6)),"Médio",IF(OR(AND(J376&gt;1,J376&lt;4,H376&gt;19),AND(J376&gt;3,H376&gt;5,H376&lt;20),AND(J376&gt;3,H376&gt;19)),"Complexo",""))),""))</f>
        <v/>
      </c>
      <c r="M376" s="71" t="str">
        <f aca="false">IF(G376="ALI",IF(OR(AND(OR(J376=1,J376=0),H376&gt;0,H376&lt;20),AND(OR(J376=1,J376=0),H376&gt;19,H376&lt;51),AND(J376&gt;1,J376&lt;6,H376&gt;0,H376&lt;20)),"Simples",IF(OR(AND(OR(J376=1,J376=0),H376&gt;50),AND(J376&gt;1,J376&lt;6,H376&gt;19,H376&lt;51),AND(J376&gt;5,H376&gt;0,H376&lt;20)),"Médio",IF(OR(AND(J376&gt;1,J376&lt;6,H376&gt;50),AND(J376&gt;5,H376&gt;19,H376&lt;51),AND(J376&gt;5,H376&gt;50)),"Complexo",""))), IF(G376="AIE",IF(OR(AND(OR(J376=1, J376=0),H376&gt;0,H376&lt;20),AND(OR(J376=1, J376=0),H376&gt;19,H376&lt;51),AND(J376&gt;1,J376&lt;6,H376&gt;0,H376&lt;20)),"Simples",IF(OR(AND(OR(J376=1, J376=0),H376&gt;50),AND(J376&gt;1,J376&lt;6,H376&gt;19,H376&lt;51),AND(J376&gt;5,H376&gt;0,H376&lt;20)),"Médio",IF(OR(AND(J376&gt;1,J376&lt;6,H376&gt;50),AND(J376&gt;5,H376&gt;19,H376&lt;51),AND(J376&gt;5,H376&gt;50)),"Complexo",""))),""))</f>
        <v/>
      </c>
      <c r="N376" s="77" t="str">
        <f aca="false">IF(L376="",M376,IF(M376="",L376,""))</f>
        <v/>
      </c>
      <c r="O376" s="78" t="n">
        <f aca="false">IF(AND(OR(G376="EE",G376="CE"),N376="Simples"),3, IF(AND(OR(G376="EE",G376="CE"),N376="Médio"),4, IF(AND(OR(G376="EE",G376="CE"),N376="Complexo"),6, IF(AND(G376="SE",N376="Simples"),4, IF(AND(G376="SE",N376="Médio"),5, IF(AND(G376="SE",N376="Complexo"),7,0))))))</f>
        <v>0</v>
      </c>
      <c r="P376" s="78" t="n">
        <f aca="false">IF(AND(G376="ALI",M376="Simples"),7, IF(AND(G376="ALI",M376="Médio"),10, IF(AND(G376="ALI",M376="Complexo"),15, IF(AND(G376="AIE",M376="Simples"),5, IF(AND(G376="AIE",M376="Médio"),7, IF(AND(G376="AIE",M376="Complexo"),10,0))))))</f>
        <v>0</v>
      </c>
      <c r="Q376" s="77" t="n">
        <f aca="false">IF(B376&lt;&gt;"Manutenção em interface",IF(B376&lt;&gt;"Desenv., Manutenção e Publicação de Páginas Estáticas",(O376+P376)*C376,C376),C376)</f>
        <v>0</v>
      </c>
      <c r="R376" s="70"/>
      <c r="T376" s="80"/>
      <c r="U376" s="68"/>
      <c r="V376" s="69" t="n">
        <f aca="false">IF(U376&lt;&gt;"",VLOOKUP(U376,'Tipo Projeto'!$A$3:$B$35,2,0),0)</f>
        <v>0</v>
      </c>
      <c r="W376" s="70"/>
      <c r="X376" s="72"/>
      <c r="Y376" s="73"/>
      <c r="Z376" s="74"/>
      <c r="AA376" s="75"/>
      <c r="AB376" s="76" t="str">
        <f aca="false">IF(W376="EE",IF(OR(AND(OR(Z376=1,Z376=0),X376&gt;0,X376&lt;5),AND(OR(Z376=1,Z376=0),X376&gt;4,X376&lt;16),AND(Z376=2,X376&gt;0,X376&lt;5)),"Simples",IF(OR(AND(OR(Z376=1,Z376=0),X376&gt;15),AND(Z376=2,X376&gt;4,X376&lt;16),AND(Z376&gt;2,X376&gt;0,X376&lt;5)),"Médio",IF(OR(AND(Z376=2,X376&gt;15),AND(Z376&gt;2,X376&gt;4,X376&lt;16),AND(Z376&gt;2,X376&gt;15)),"Complexo",""))), IF(OR(W376="CE",W376="SE"),IF(OR(AND(OR(Z376=1,Z376=0),X376&gt;0,X376&lt;6),AND(OR(Z376=1,Z376=0),X376&gt;5,X376&lt;20),AND(Z376&gt;1,Z376&lt;4,X376&gt;0,X376&lt;6)),"Simples",IF(OR(AND(OR(Z376=1,Z376=0),X376&gt;19),AND(Z376&gt;1,Z376&lt;4,X376&gt;5,X376&lt;20),AND(Z376&gt;3,X376&gt;0,X376&lt;6)),"Médio",IF(OR(AND(Z376&gt;1,Z376&lt;4,X376&gt;19),AND(Z376&gt;3,X376&gt;5,X376&lt;20),AND(Z376&gt;3,X376&gt;19)),"Complexo",""))),""))</f>
        <v/>
      </c>
      <c r="AC376" s="71" t="str">
        <f aca="false">IF(W376="ALI",IF(OR(AND(OR(Z376=1,Z376=0),X376&gt;0,X376&lt;20),AND(OR(Z376=1,Z376=0),X376&gt;19,X376&lt;51),AND(Z376&gt;1,Z376&lt;6,X376&gt;0,X376&lt;20)),"Simples",IF(OR(AND(OR(Z376=1,Z376=0),X376&gt;50),AND(Z376&gt;1,Z376&lt;6,X376&gt;19,X376&lt;51),AND(Z376&gt;5,X376&gt;0,X376&lt;20)),"Médio",IF(OR(AND(Z376&gt;1,Z376&lt;6,X376&gt;50),AND(Z376&gt;5,X376&gt;19,X376&lt;51),AND(Z376&gt;5,X376&gt;50)),"Complexo",""))), IF(W376="AIE",IF(OR(AND(OR(Z376=1, Z376=0),X376&gt;0,X376&lt;20),AND(OR(Z376=1, Z376=0),X376&gt;19,X376&lt;51),AND(Z376&gt;1,Z376&lt;6,X376&gt;0,X376&lt;20)),"Simples",IF(OR(AND(OR(Z376=1, Z376=0),X376&gt;50),AND(Z376&gt;1,Z376&lt;6,X376&gt;19,X376&lt;51),AND(Z376&gt;5,X376&gt;0,X376&lt;20)),"Médio",IF(OR(AND(Z376&gt;1,Z376&lt;6,X376&gt;50),AND(Z376&gt;5,X376&gt;19,X376&lt;51),AND(Z376&gt;5,X376&gt;50)),"Complexo",""))),""))</f>
        <v/>
      </c>
      <c r="AD376" s="77" t="str">
        <f aca="false">IF(AB376="",AC376,IF(AC376="",AB376,""))</f>
        <v/>
      </c>
      <c r="AE376" s="78" t="n">
        <f aca="false">IF(AND(OR(W376="EE",W376="CE"),AD376="Simples"),3, IF(AND(OR(W376="EE",W376="CE"),AD376="Médio"),4, IF(AND(OR(W376="EE",W376="CE"),AD376="Complexo"),6, IF(AND(W376="SE",AD376="Simples"),4, IF(AND(W376="SE",AD376="Médio"),5, IF(AND(W376="SE",AD376="Complexo"),7,0))))))</f>
        <v>0</v>
      </c>
      <c r="AF376" s="78" t="n">
        <f aca="false">IF(AND(W376="ALI",AC376="Simples"),7, IF(AND(W376="ALI",AC376="Médio"),10, IF(AND(W376="ALI",AC376="Complexo"),15, IF(AND(W376="AIE",AC376="Simples"),5, IF(AND(W376="AIE",AC376="Médio"),7, IF(AND(W376="AIE",AC376="Complexo"),10,0))))))</f>
        <v>0</v>
      </c>
      <c r="AG376" s="81" t="n">
        <f aca="false">IF(T376="OK",Q376,( IF(U376&lt;&gt;"Manutenção em interface",IF(U376&lt;&gt;"Desenv., Manutenção e Publicação de Páginas Estáticas",(AE376+AF376)*V376,V376),V376)))</f>
        <v>0</v>
      </c>
      <c r="AH376" s="70"/>
      <c r="AJ376" s="70"/>
      <c r="AL376" s="70"/>
      <c r="AM376" s="70" t="str">
        <f aca="false">IF(AG376=0,"",IF(AG376=Q376,"OK","Divergente"))</f>
        <v/>
      </c>
    </row>
    <row r="377" s="79" customFormat="true" ht="14" hidden="false" customHeight="false" outlineLevel="0" collapsed="false">
      <c r="A377" s="67"/>
      <c r="B377" s="68"/>
      <c r="C377" s="69" t="n">
        <f aca="false">IF(B377&lt;&gt;"",VLOOKUP(B377,'Tipo Projeto'!$A$3:$B$35,2,0),0)</f>
        <v>0</v>
      </c>
      <c r="D377" s="70"/>
      <c r="E377" s="70"/>
      <c r="F377" s="71"/>
      <c r="G377" s="70"/>
      <c r="H377" s="72"/>
      <c r="I377" s="73"/>
      <c r="J377" s="74"/>
      <c r="K377" s="75"/>
      <c r="L377" s="76" t="str">
        <f aca="false">IF(G377="EE",IF(OR(AND(OR(J377=1,J377=0),H377&gt;0,H377&lt;5),AND(OR(J377=1,J377=0),H377&gt;4,H377&lt;16),AND(J377=2,H377&gt;0,H377&lt;5)),"Simples",IF(OR(AND(OR(J377=1,J377=0),H377&gt;15),AND(J377=2,H377&gt;4,H377&lt;16),AND(J377&gt;2,H377&gt;0,H377&lt;5)),"Médio",IF(OR(AND(J377=2,H377&gt;15),AND(J377&gt;2,H377&gt;4,H377&lt;16),AND(J377&gt;2,H377&gt;15)),"Complexo",""))), IF(OR(G377="CE",G377="SE"),IF(OR(AND(OR(J377=1,J377=0),H377&gt;0,H377&lt;6),AND(OR(J377=1,J377=0),H377&gt;5,H377&lt;20),AND(J377&gt;1,J377&lt;4,H377&gt;0,H377&lt;6)),"Simples",IF(OR(AND(OR(J377=1,J377=0),H377&gt;19),AND(J377&gt;1,J377&lt;4,H377&gt;5,H377&lt;20),AND(J377&gt;3,H377&gt;0,H377&lt;6)),"Médio",IF(OR(AND(J377&gt;1,J377&lt;4,H377&gt;19),AND(J377&gt;3,H377&gt;5,H377&lt;20),AND(J377&gt;3,H377&gt;19)),"Complexo",""))),""))</f>
        <v/>
      </c>
      <c r="M377" s="71" t="str">
        <f aca="false">IF(G377="ALI",IF(OR(AND(OR(J377=1,J377=0),H377&gt;0,H377&lt;20),AND(OR(J377=1,J377=0),H377&gt;19,H377&lt;51),AND(J377&gt;1,J377&lt;6,H377&gt;0,H377&lt;20)),"Simples",IF(OR(AND(OR(J377=1,J377=0),H377&gt;50),AND(J377&gt;1,J377&lt;6,H377&gt;19,H377&lt;51),AND(J377&gt;5,H377&gt;0,H377&lt;20)),"Médio",IF(OR(AND(J377&gt;1,J377&lt;6,H377&gt;50),AND(J377&gt;5,H377&gt;19,H377&lt;51),AND(J377&gt;5,H377&gt;50)),"Complexo",""))), IF(G377="AIE",IF(OR(AND(OR(J377=1, J377=0),H377&gt;0,H377&lt;20),AND(OR(J377=1, J377=0),H377&gt;19,H377&lt;51),AND(J377&gt;1,J377&lt;6,H377&gt;0,H377&lt;20)),"Simples",IF(OR(AND(OR(J377=1, J377=0),H377&gt;50),AND(J377&gt;1,J377&lt;6,H377&gt;19,H377&lt;51),AND(J377&gt;5,H377&gt;0,H377&lt;20)),"Médio",IF(OR(AND(J377&gt;1,J377&lt;6,H377&gt;50),AND(J377&gt;5,H377&gt;19,H377&lt;51),AND(J377&gt;5,H377&gt;50)),"Complexo",""))),""))</f>
        <v/>
      </c>
      <c r="N377" s="77" t="str">
        <f aca="false">IF(L377="",M377,IF(M377="",L377,""))</f>
        <v/>
      </c>
      <c r="O377" s="78" t="n">
        <f aca="false">IF(AND(OR(G377="EE",G377="CE"),N377="Simples"),3, IF(AND(OR(G377="EE",G377="CE"),N377="Médio"),4, IF(AND(OR(G377="EE",G377="CE"),N377="Complexo"),6, IF(AND(G377="SE",N377="Simples"),4, IF(AND(G377="SE",N377="Médio"),5, IF(AND(G377="SE",N377="Complexo"),7,0))))))</f>
        <v>0</v>
      </c>
      <c r="P377" s="78" t="n">
        <f aca="false">IF(AND(G377="ALI",M377="Simples"),7, IF(AND(G377="ALI",M377="Médio"),10, IF(AND(G377="ALI",M377="Complexo"),15, IF(AND(G377="AIE",M377="Simples"),5, IF(AND(G377="AIE",M377="Médio"),7, IF(AND(G377="AIE",M377="Complexo"),10,0))))))</f>
        <v>0</v>
      </c>
      <c r="Q377" s="77" t="n">
        <f aca="false">IF(B377&lt;&gt;"Manutenção em interface",IF(B377&lt;&gt;"Desenv., Manutenção e Publicação de Páginas Estáticas",(O377+P377)*C377,C377),C377)</f>
        <v>0</v>
      </c>
      <c r="R377" s="70"/>
      <c r="T377" s="80"/>
      <c r="U377" s="68"/>
      <c r="V377" s="69" t="n">
        <f aca="false">IF(U377&lt;&gt;"",VLOOKUP(U377,'Tipo Projeto'!$A$3:$B$35,2,0),0)</f>
        <v>0</v>
      </c>
      <c r="W377" s="70"/>
      <c r="X377" s="72"/>
      <c r="Y377" s="73"/>
      <c r="Z377" s="74"/>
      <c r="AA377" s="75"/>
      <c r="AB377" s="76" t="str">
        <f aca="false">IF(W377="EE",IF(OR(AND(OR(Z377=1,Z377=0),X377&gt;0,X377&lt;5),AND(OR(Z377=1,Z377=0),X377&gt;4,X377&lt;16),AND(Z377=2,X377&gt;0,X377&lt;5)),"Simples",IF(OR(AND(OR(Z377=1,Z377=0),X377&gt;15),AND(Z377=2,X377&gt;4,X377&lt;16),AND(Z377&gt;2,X377&gt;0,X377&lt;5)),"Médio",IF(OR(AND(Z377=2,X377&gt;15),AND(Z377&gt;2,X377&gt;4,X377&lt;16),AND(Z377&gt;2,X377&gt;15)),"Complexo",""))), IF(OR(W377="CE",W377="SE"),IF(OR(AND(OR(Z377=1,Z377=0),X377&gt;0,X377&lt;6),AND(OR(Z377=1,Z377=0),X377&gt;5,X377&lt;20),AND(Z377&gt;1,Z377&lt;4,X377&gt;0,X377&lt;6)),"Simples",IF(OR(AND(OR(Z377=1,Z377=0),X377&gt;19),AND(Z377&gt;1,Z377&lt;4,X377&gt;5,X377&lt;20),AND(Z377&gt;3,X377&gt;0,X377&lt;6)),"Médio",IF(OR(AND(Z377&gt;1,Z377&lt;4,X377&gt;19),AND(Z377&gt;3,X377&gt;5,X377&lt;20),AND(Z377&gt;3,X377&gt;19)),"Complexo",""))),""))</f>
        <v/>
      </c>
      <c r="AC377" s="71" t="str">
        <f aca="false">IF(W377="ALI",IF(OR(AND(OR(Z377=1,Z377=0),X377&gt;0,X377&lt;20),AND(OR(Z377=1,Z377=0),X377&gt;19,X377&lt;51),AND(Z377&gt;1,Z377&lt;6,X377&gt;0,X377&lt;20)),"Simples",IF(OR(AND(OR(Z377=1,Z377=0),X377&gt;50),AND(Z377&gt;1,Z377&lt;6,X377&gt;19,X377&lt;51),AND(Z377&gt;5,X377&gt;0,X377&lt;20)),"Médio",IF(OR(AND(Z377&gt;1,Z377&lt;6,X377&gt;50),AND(Z377&gt;5,X377&gt;19,X377&lt;51),AND(Z377&gt;5,X377&gt;50)),"Complexo",""))), IF(W377="AIE",IF(OR(AND(OR(Z377=1, Z377=0),X377&gt;0,X377&lt;20),AND(OR(Z377=1, Z377=0),X377&gt;19,X377&lt;51),AND(Z377&gt;1,Z377&lt;6,X377&gt;0,X377&lt;20)),"Simples",IF(OR(AND(OR(Z377=1, Z377=0),X377&gt;50),AND(Z377&gt;1,Z377&lt;6,X377&gt;19,X377&lt;51),AND(Z377&gt;5,X377&gt;0,X377&lt;20)),"Médio",IF(OR(AND(Z377&gt;1,Z377&lt;6,X377&gt;50),AND(Z377&gt;5,X377&gt;19,X377&lt;51),AND(Z377&gt;5,X377&gt;50)),"Complexo",""))),""))</f>
        <v/>
      </c>
      <c r="AD377" s="77" t="str">
        <f aca="false">IF(AB377="",AC377,IF(AC377="",AB377,""))</f>
        <v/>
      </c>
      <c r="AE377" s="78" t="n">
        <f aca="false">IF(AND(OR(W377="EE",W377="CE"),AD377="Simples"),3, IF(AND(OR(W377="EE",W377="CE"),AD377="Médio"),4, IF(AND(OR(W377="EE",W377="CE"),AD377="Complexo"),6, IF(AND(W377="SE",AD377="Simples"),4, IF(AND(W377="SE",AD377="Médio"),5, IF(AND(W377="SE",AD377="Complexo"),7,0))))))</f>
        <v>0</v>
      </c>
      <c r="AF377" s="78" t="n">
        <f aca="false">IF(AND(W377="ALI",AC377="Simples"),7, IF(AND(W377="ALI",AC377="Médio"),10, IF(AND(W377="ALI",AC377="Complexo"),15, IF(AND(W377="AIE",AC377="Simples"),5, IF(AND(W377="AIE",AC377="Médio"),7, IF(AND(W377="AIE",AC377="Complexo"),10,0))))))</f>
        <v>0</v>
      </c>
      <c r="AG377" s="81" t="n">
        <f aca="false">IF(T377="OK",Q377,( IF(U377&lt;&gt;"Manutenção em interface",IF(U377&lt;&gt;"Desenv., Manutenção e Publicação de Páginas Estáticas",(AE377+AF377)*V377,V377),V377)))</f>
        <v>0</v>
      </c>
      <c r="AH377" s="70"/>
      <c r="AJ377" s="70"/>
      <c r="AL377" s="70"/>
      <c r="AM377" s="70" t="str">
        <f aca="false">IF(AG377=0,"",IF(AG377=Q377,"OK","Divergente"))</f>
        <v/>
      </c>
    </row>
    <row r="378" s="79" customFormat="true" ht="14" hidden="false" customHeight="false" outlineLevel="0" collapsed="false">
      <c r="A378" s="67"/>
      <c r="B378" s="68"/>
      <c r="C378" s="69" t="n">
        <f aca="false">IF(B378&lt;&gt;"",VLOOKUP(B378,'Tipo Projeto'!$A$3:$B$35,2,0),0)</f>
        <v>0</v>
      </c>
      <c r="D378" s="70"/>
      <c r="E378" s="70"/>
      <c r="F378" s="71"/>
      <c r="G378" s="70"/>
      <c r="H378" s="72"/>
      <c r="I378" s="73"/>
      <c r="J378" s="74"/>
      <c r="K378" s="75"/>
      <c r="L378" s="76" t="str">
        <f aca="false">IF(G378="EE",IF(OR(AND(OR(J378=1,J378=0),H378&gt;0,H378&lt;5),AND(OR(J378=1,J378=0),H378&gt;4,H378&lt;16),AND(J378=2,H378&gt;0,H378&lt;5)),"Simples",IF(OR(AND(OR(J378=1,J378=0),H378&gt;15),AND(J378=2,H378&gt;4,H378&lt;16),AND(J378&gt;2,H378&gt;0,H378&lt;5)),"Médio",IF(OR(AND(J378=2,H378&gt;15),AND(J378&gt;2,H378&gt;4,H378&lt;16),AND(J378&gt;2,H378&gt;15)),"Complexo",""))), IF(OR(G378="CE",G378="SE"),IF(OR(AND(OR(J378=1,J378=0),H378&gt;0,H378&lt;6),AND(OR(J378=1,J378=0),H378&gt;5,H378&lt;20),AND(J378&gt;1,J378&lt;4,H378&gt;0,H378&lt;6)),"Simples",IF(OR(AND(OR(J378=1,J378=0),H378&gt;19),AND(J378&gt;1,J378&lt;4,H378&gt;5,H378&lt;20),AND(J378&gt;3,H378&gt;0,H378&lt;6)),"Médio",IF(OR(AND(J378&gt;1,J378&lt;4,H378&gt;19),AND(J378&gt;3,H378&gt;5,H378&lt;20),AND(J378&gt;3,H378&gt;19)),"Complexo",""))),""))</f>
        <v/>
      </c>
      <c r="M378" s="71" t="str">
        <f aca="false">IF(G378="ALI",IF(OR(AND(OR(J378=1,J378=0),H378&gt;0,H378&lt;20),AND(OR(J378=1,J378=0),H378&gt;19,H378&lt;51),AND(J378&gt;1,J378&lt;6,H378&gt;0,H378&lt;20)),"Simples",IF(OR(AND(OR(J378=1,J378=0),H378&gt;50),AND(J378&gt;1,J378&lt;6,H378&gt;19,H378&lt;51),AND(J378&gt;5,H378&gt;0,H378&lt;20)),"Médio",IF(OR(AND(J378&gt;1,J378&lt;6,H378&gt;50),AND(J378&gt;5,H378&gt;19,H378&lt;51),AND(J378&gt;5,H378&gt;50)),"Complexo",""))), IF(G378="AIE",IF(OR(AND(OR(J378=1, J378=0),H378&gt;0,H378&lt;20),AND(OR(J378=1, J378=0),H378&gt;19,H378&lt;51),AND(J378&gt;1,J378&lt;6,H378&gt;0,H378&lt;20)),"Simples",IF(OR(AND(OR(J378=1, J378=0),H378&gt;50),AND(J378&gt;1,J378&lt;6,H378&gt;19,H378&lt;51),AND(J378&gt;5,H378&gt;0,H378&lt;20)),"Médio",IF(OR(AND(J378&gt;1,J378&lt;6,H378&gt;50),AND(J378&gt;5,H378&gt;19,H378&lt;51),AND(J378&gt;5,H378&gt;50)),"Complexo",""))),""))</f>
        <v/>
      </c>
      <c r="N378" s="77" t="str">
        <f aca="false">IF(L378="",M378,IF(M378="",L378,""))</f>
        <v/>
      </c>
      <c r="O378" s="78" t="n">
        <f aca="false">IF(AND(OR(G378="EE",G378="CE"),N378="Simples"),3, IF(AND(OR(G378="EE",G378="CE"),N378="Médio"),4, IF(AND(OR(G378="EE",G378="CE"),N378="Complexo"),6, IF(AND(G378="SE",N378="Simples"),4, IF(AND(G378="SE",N378="Médio"),5, IF(AND(G378="SE",N378="Complexo"),7,0))))))</f>
        <v>0</v>
      </c>
      <c r="P378" s="78" t="n">
        <f aca="false">IF(AND(G378="ALI",M378="Simples"),7, IF(AND(G378="ALI",M378="Médio"),10, IF(AND(G378="ALI",M378="Complexo"),15, IF(AND(G378="AIE",M378="Simples"),5, IF(AND(G378="AIE",M378="Médio"),7, IF(AND(G378="AIE",M378="Complexo"),10,0))))))</f>
        <v>0</v>
      </c>
      <c r="Q378" s="77" t="n">
        <f aca="false">IF(B378&lt;&gt;"Manutenção em interface",IF(B378&lt;&gt;"Desenv., Manutenção e Publicação de Páginas Estáticas",(O378+P378)*C378,C378),C378)</f>
        <v>0</v>
      </c>
      <c r="R378" s="70"/>
      <c r="T378" s="80"/>
      <c r="U378" s="68"/>
      <c r="V378" s="69" t="n">
        <f aca="false">IF(U378&lt;&gt;"",VLOOKUP(U378,'Tipo Projeto'!$A$3:$B$35,2,0),0)</f>
        <v>0</v>
      </c>
      <c r="W378" s="70"/>
      <c r="X378" s="72"/>
      <c r="Y378" s="73"/>
      <c r="Z378" s="74"/>
      <c r="AA378" s="75"/>
      <c r="AB378" s="76" t="str">
        <f aca="false">IF(W378="EE",IF(OR(AND(OR(Z378=1,Z378=0),X378&gt;0,X378&lt;5),AND(OR(Z378=1,Z378=0),X378&gt;4,X378&lt;16),AND(Z378=2,X378&gt;0,X378&lt;5)),"Simples",IF(OR(AND(OR(Z378=1,Z378=0),X378&gt;15),AND(Z378=2,X378&gt;4,X378&lt;16),AND(Z378&gt;2,X378&gt;0,X378&lt;5)),"Médio",IF(OR(AND(Z378=2,X378&gt;15),AND(Z378&gt;2,X378&gt;4,X378&lt;16),AND(Z378&gt;2,X378&gt;15)),"Complexo",""))), IF(OR(W378="CE",W378="SE"),IF(OR(AND(OR(Z378=1,Z378=0),X378&gt;0,X378&lt;6),AND(OR(Z378=1,Z378=0),X378&gt;5,X378&lt;20),AND(Z378&gt;1,Z378&lt;4,X378&gt;0,X378&lt;6)),"Simples",IF(OR(AND(OR(Z378=1,Z378=0),X378&gt;19),AND(Z378&gt;1,Z378&lt;4,X378&gt;5,X378&lt;20),AND(Z378&gt;3,X378&gt;0,X378&lt;6)),"Médio",IF(OR(AND(Z378&gt;1,Z378&lt;4,X378&gt;19),AND(Z378&gt;3,X378&gt;5,X378&lt;20),AND(Z378&gt;3,X378&gt;19)),"Complexo",""))),""))</f>
        <v/>
      </c>
      <c r="AC378" s="71" t="str">
        <f aca="false">IF(W378="ALI",IF(OR(AND(OR(Z378=1,Z378=0),X378&gt;0,X378&lt;20),AND(OR(Z378=1,Z378=0),X378&gt;19,X378&lt;51),AND(Z378&gt;1,Z378&lt;6,X378&gt;0,X378&lt;20)),"Simples",IF(OR(AND(OR(Z378=1,Z378=0),X378&gt;50),AND(Z378&gt;1,Z378&lt;6,X378&gt;19,X378&lt;51),AND(Z378&gt;5,X378&gt;0,X378&lt;20)),"Médio",IF(OR(AND(Z378&gt;1,Z378&lt;6,X378&gt;50),AND(Z378&gt;5,X378&gt;19,X378&lt;51),AND(Z378&gt;5,X378&gt;50)),"Complexo",""))), IF(W378="AIE",IF(OR(AND(OR(Z378=1, Z378=0),X378&gt;0,X378&lt;20),AND(OR(Z378=1, Z378=0),X378&gt;19,X378&lt;51),AND(Z378&gt;1,Z378&lt;6,X378&gt;0,X378&lt;20)),"Simples",IF(OR(AND(OR(Z378=1, Z378=0),X378&gt;50),AND(Z378&gt;1,Z378&lt;6,X378&gt;19,X378&lt;51),AND(Z378&gt;5,X378&gt;0,X378&lt;20)),"Médio",IF(OR(AND(Z378&gt;1,Z378&lt;6,X378&gt;50),AND(Z378&gt;5,X378&gt;19,X378&lt;51),AND(Z378&gt;5,X378&gt;50)),"Complexo",""))),""))</f>
        <v/>
      </c>
      <c r="AD378" s="77" t="str">
        <f aca="false">IF(AB378="",AC378,IF(AC378="",AB378,""))</f>
        <v/>
      </c>
      <c r="AE378" s="78" t="n">
        <f aca="false">IF(AND(OR(W378="EE",W378="CE"),AD378="Simples"),3, IF(AND(OR(W378="EE",W378="CE"),AD378="Médio"),4, IF(AND(OR(W378="EE",W378="CE"),AD378="Complexo"),6, IF(AND(W378="SE",AD378="Simples"),4, IF(AND(W378="SE",AD378="Médio"),5, IF(AND(W378="SE",AD378="Complexo"),7,0))))))</f>
        <v>0</v>
      </c>
      <c r="AF378" s="78" t="n">
        <f aca="false">IF(AND(W378="ALI",AC378="Simples"),7, IF(AND(W378="ALI",AC378="Médio"),10, IF(AND(W378="ALI",AC378="Complexo"),15, IF(AND(W378="AIE",AC378="Simples"),5, IF(AND(W378="AIE",AC378="Médio"),7, IF(AND(W378="AIE",AC378="Complexo"),10,0))))))</f>
        <v>0</v>
      </c>
      <c r="AG378" s="81" t="n">
        <f aca="false">IF(T378="OK",Q378,( IF(U378&lt;&gt;"Manutenção em interface",IF(U378&lt;&gt;"Desenv., Manutenção e Publicação de Páginas Estáticas",(AE378+AF378)*V378,V378),V378)))</f>
        <v>0</v>
      </c>
      <c r="AH378" s="70"/>
      <c r="AJ378" s="70"/>
      <c r="AL378" s="70"/>
      <c r="AM378" s="70" t="str">
        <f aca="false">IF(AG378=0,"",IF(AG378=Q378,"OK","Divergente"))</f>
        <v/>
      </c>
    </row>
    <row r="379" s="79" customFormat="true" ht="14" hidden="false" customHeight="false" outlineLevel="0" collapsed="false">
      <c r="A379" s="67"/>
      <c r="B379" s="68"/>
      <c r="C379" s="69" t="n">
        <f aca="false">IF(B379&lt;&gt;"",VLOOKUP(B379,'Tipo Projeto'!$A$3:$B$35,2,0),0)</f>
        <v>0</v>
      </c>
      <c r="D379" s="70"/>
      <c r="E379" s="70"/>
      <c r="F379" s="71"/>
      <c r="G379" s="70"/>
      <c r="H379" s="72"/>
      <c r="I379" s="73"/>
      <c r="J379" s="74"/>
      <c r="K379" s="75"/>
      <c r="L379" s="76" t="str">
        <f aca="false">IF(G379="EE",IF(OR(AND(OR(J379=1,J379=0),H379&gt;0,H379&lt;5),AND(OR(J379=1,J379=0),H379&gt;4,H379&lt;16),AND(J379=2,H379&gt;0,H379&lt;5)),"Simples",IF(OR(AND(OR(J379=1,J379=0),H379&gt;15),AND(J379=2,H379&gt;4,H379&lt;16),AND(J379&gt;2,H379&gt;0,H379&lt;5)),"Médio",IF(OR(AND(J379=2,H379&gt;15),AND(J379&gt;2,H379&gt;4,H379&lt;16),AND(J379&gt;2,H379&gt;15)),"Complexo",""))), IF(OR(G379="CE",G379="SE"),IF(OR(AND(OR(J379=1,J379=0),H379&gt;0,H379&lt;6),AND(OR(J379=1,J379=0),H379&gt;5,H379&lt;20),AND(J379&gt;1,J379&lt;4,H379&gt;0,H379&lt;6)),"Simples",IF(OR(AND(OR(J379=1,J379=0),H379&gt;19),AND(J379&gt;1,J379&lt;4,H379&gt;5,H379&lt;20),AND(J379&gt;3,H379&gt;0,H379&lt;6)),"Médio",IF(OR(AND(J379&gt;1,J379&lt;4,H379&gt;19),AND(J379&gt;3,H379&gt;5,H379&lt;20),AND(J379&gt;3,H379&gt;19)),"Complexo",""))),""))</f>
        <v/>
      </c>
      <c r="M379" s="71" t="str">
        <f aca="false">IF(G379="ALI",IF(OR(AND(OR(J379=1,J379=0),H379&gt;0,H379&lt;20),AND(OR(J379=1,J379=0),H379&gt;19,H379&lt;51),AND(J379&gt;1,J379&lt;6,H379&gt;0,H379&lt;20)),"Simples",IF(OR(AND(OR(J379=1,J379=0),H379&gt;50),AND(J379&gt;1,J379&lt;6,H379&gt;19,H379&lt;51),AND(J379&gt;5,H379&gt;0,H379&lt;20)),"Médio",IF(OR(AND(J379&gt;1,J379&lt;6,H379&gt;50),AND(J379&gt;5,H379&gt;19,H379&lt;51),AND(J379&gt;5,H379&gt;50)),"Complexo",""))), IF(G379="AIE",IF(OR(AND(OR(J379=1, J379=0),H379&gt;0,H379&lt;20),AND(OR(J379=1, J379=0),H379&gt;19,H379&lt;51),AND(J379&gt;1,J379&lt;6,H379&gt;0,H379&lt;20)),"Simples",IF(OR(AND(OR(J379=1, J379=0),H379&gt;50),AND(J379&gt;1,J379&lt;6,H379&gt;19,H379&lt;51),AND(J379&gt;5,H379&gt;0,H379&lt;20)),"Médio",IF(OR(AND(J379&gt;1,J379&lt;6,H379&gt;50),AND(J379&gt;5,H379&gt;19,H379&lt;51),AND(J379&gt;5,H379&gt;50)),"Complexo",""))),""))</f>
        <v/>
      </c>
      <c r="N379" s="77" t="str">
        <f aca="false">IF(L379="",M379,IF(M379="",L379,""))</f>
        <v/>
      </c>
      <c r="O379" s="78" t="n">
        <f aca="false">IF(AND(OR(G379="EE",G379="CE"),N379="Simples"),3, IF(AND(OR(G379="EE",G379="CE"),N379="Médio"),4, IF(AND(OR(G379="EE",G379="CE"),N379="Complexo"),6, IF(AND(G379="SE",N379="Simples"),4, IF(AND(G379="SE",N379="Médio"),5, IF(AND(G379="SE",N379="Complexo"),7,0))))))</f>
        <v>0</v>
      </c>
      <c r="P379" s="78" t="n">
        <f aca="false">IF(AND(G379="ALI",M379="Simples"),7, IF(AND(G379="ALI",M379="Médio"),10, IF(AND(G379="ALI",M379="Complexo"),15, IF(AND(G379="AIE",M379="Simples"),5, IF(AND(G379="AIE",M379="Médio"),7, IF(AND(G379="AIE",M379="Complexo"),10,0))))))</f>
        <v>0</v>
      </c>
      <c r="Q379" s="77" t="n">
        <f aca="false">IF(B379&lt;&gt;"Manutenção em interface",IF(B379&lt;&gt;"Desenv., Manutenção e Publicação de Páginas Estáticas",(O379+P379)*C379,C379),C379)</f>
        <v>0</v>
      </c>
      <c r="R379" s="70"/>
      <c r="T379" s="80"/>
      <c r="U379" s="68"/>
      <c r="V379" s="69" t="n">
        <f aca="false">IF(U379&lt;&gt;"",VLOOKUP(U379,'Tipo Projeto'!$A$3:$B$35,2,0),0)</f>
        <v>0</v>
      </c>
      <c r="W379" s="70"/>
      <c r="X379" s="72"/>
      <c r="Y379" s="73"/>
      <c r="Z379" s="74"/>
      <c r="AA379" s="75"/>
      <c r="AB379" s="76" t="str">
        <f aca="false">IF(W379="EE",IF(OR(AND(OR(Z379=1,Z379=0),X379&gt;0,X379&lt;5),AND(OR(Z379=1,Z379=0),X379&gt;4,X379&lt;16),AND(Z379=2,X379&gt;0,X379&lt;5)),"Simples",IF(OR(AND(OR(Z379=1,Z379=0),X379&gt;15),AND(Z379=2,X379&gt;4,X379&lt;16),AND(Z379&gt;2,X379&gt;0,X379&lt;5)),"Médio",IF(OR(AND(Z379=2,X379&gt;15),AND(Z379&gt;2,X379&gt;4,X379&lt;16),AND(Z379&gt;2,X379&gt;15)),"Complexo",""))), IF(OR(W379="CE",W379="SE"),IF(OR(AND(OR(Z379=1,Z379=0),X379&gt;0,X379&lt;6),AND(OR(Z379=1,Z379=0),X379&gt;5,X379&lt;20),AND(Z379&gt;1,Z379&lt;4,X379&gt;0,X379&lt;6)),"Simples",IF(OR(AND(OR(Z379=1,Z379=0),X379&gt;19),AND(Z379&gt;1,Z379&lt;4,X379&gt;5,X379&lt;20),AND(Z379&gt;3,X379&gt;0,X379&lt;6)),"Médio",IF(OR(AND(Z379&gt;1,Z379&lt;4,X379&gt;19),AND(Z379&gt;3,X379&gt;5,X379&lt;20),AND(Z379&gt;3,X379&gt;19)),"Complexo",""))),""))</f>
        <v/>
      </c>
      <c r="AC379" s="71" t="str">
        <f aca="false">IF(W379="ALI",IF(OR(AND(OR(Z379=1,Z379=0),X379&gt;0,X379&lt;20),AND(OR(Z379=1,Z379=0),X379&gt;19,X379&lt;51),AND(Z379&gt;1,Z379&lt;6,X379&gt;0,X379&lt;20)),"Simples",IF(OR(AND(OR(Z379=1,Z379=0),X379&gt;50),AND(Z379&gt;1,Z379&lt;6,X379&gt;19,X379&lt;51),AND(Z379&gt;5,X379&gt;0,X379&lt;20)),"Médio",IF(OR(AND(Z379&gt;1,Z379&lt;6,X379&gt;50),AND(Z379&gt;5,X379&gt;19,X379&lt;51),AND(Z379&gt;5,X379&gt;50)),"Complexo",""))), IF(W379="AIE",IF(OR(AND(OR(Z379=1, Z379=0),X379&gt;0,X379&lt;20),AND(OR(Z379=1, Z379=0),X379&gt;19,X379&lt;51),AND(Z379&gt;1,Z379&lt;6,X379&gt;0,X379&lt;20)),"Simples",IF(OR(AND(OR(Z379=1, Z379=0),X379&gt;50),AND(Z379&gt;1,Z379&lt;6,X379&gt;19,X379&lt;51),AND(Z379&gt;5,X379&gt;0,X379&lt;20)),"Médio",IF(OR(AND(Z379&gt;1,Z379&lt;6,X379&gt;50),AND(Z379&gt;5,X379&gt;19,X379&lt;51),AND(Z379&gt;5,X379&gt;50)),"Complexo",""))),""))</f>
        <v/>
      </c>
      <c r="AD379" s="77" t="str">
        <f aca="false">IF(AB379="",AC379,IF(AC379="",AB379,""))</f>
        <v/>
      </c>
      <c r="AE379" s="78" t="n">
        <f aca="false">IF(AND(OR(W379="EE",W379="CE"),AD379="Simples"),3, IF(AND(OR(W379="EE",W379="CE"),AD379="Médio"),4, IF(AND(OR(W379="EE",W379="CE"),AD379="Complexo"),6, IF(AND(W379="SE",AD379="Simples"),4, IF(AND(W379="SE",AD379="Médio"),5, IF(AND(W379="SE",AD379="Complexo"),7,0))))))</f>
        <v>0</v>
      </c>
      <c r="AF379" s="78" t="n">
        <f aca="false">IF(AND(W379="ALI",AC379="Simples"),7, IF(AND(W379="ALI",AC379="Médio"),10, IF(AND(W379="ALI",AC379="Complexo"),15, IF(AND(W379="AIE",AC379="Simples"),5, IF(AND(W379="AIE",AC379="Médio"),7, IF(AND(W379="AIE",AC379="Complexo"),10,0))))))</f>
        <v>0</v>
      </c>
      <c r="AG379" s="81" t="n">
        <f aca="false">IF(T379="OK",Q379,( IF(U379&lt;&gt;"Manutenção em interface",IF(U379&lt;&gt;"Desenv., Manutenção e Publicação de Páginas Estáticas",(AE379+AF379)*V379,V379),V379)))</f>
        <v>0</v>
      </c>
      <c r="AH379" s="70"/>
      <c r="AJ379" s="70"/>
      <c r="AL379" s="70"/>
      <c r="AM379" s="70" t="str">
        <f aca="false">IF(AG379=0,"",IF(AG379=Q379,"OK","Divergente"))</f>
        <v/>
      </c>
    </row>
    <row r="380" s="79" customFormat="true" ht="14" hidden="false" customHeight="false" outlineLevel="0" collapsed="false">
      <c r="A380" s="67"/>
      <c r="B380" s="68"/>
      <c r="C380" s="69" t="n">
        <f aca="false">IF(B380&lt;&gt;"",VLOOKUP(B380,'Tipo Projeto'!$A$3:$B$35,2,0),0)</f>
        <v>0</v>
      </c>
      <c r="D380" s="70"/>
      <c r="E380" s="70"/>
      <c r="F380" s="71"/>
      <c r="G380" s="70"/>
      <c r="H380" s="72"/>
      <c r="I380" s="73"/>
      <c r="J380" s="74"/>
      <c r="K380" s="75"/>
      <c r="L380" s="76" t="str">
        <f aca="false">IF(G380="EE",IF(OR(AND(OR(J380=1,J380=0),H380&gt;0,H380&lt;5),AND(OR(J380=1,J380=0),H380&gt;4,H380&lt;16),AND(J380=2,H380&gt;0,H380&lt;5)),"Simples",IF(OR(AND(OR(J380=1,J380=0),H380&gt;15),AND(J380=2,H380&gt;4,H380&lt;16),AND(J380&gt;2,H380&gt;0,H380&lt;5)),"Médio",IF(OR(AND(J380=2,H380&gt;15),AND(J380&gt;2,H380&gt;4,H380&lt;16),AND(J380&gt;2,H380&gt;15)),"Complexo",""))), IF(OR(G380="CE",G380="SE"),IF(OR(AND(OR(J380=1,J380=0),H380&gt;0,H380&lt;6),AND(OR(J380=1,J380=0),H380&gt;5,H380&lt;20),AND(J380&gt;1,J380&lt;4,H380&gt;0,H380&lt;6)),"Simples",IF(OR(AND(OR(J380=1,J380=0),H380&gt;19),AND(J380&gt;1,J380&lt;4,H380&gt;5,H380&lt;20),AND(J380&gt;3,H380&gt;0,H380&lt;6)),"Médio",IF(OR(AND(J380&gt;1,J380&lt;4,H380&gt;19),AND(J380&gt;3,H380&gt;5,H380&lt;20),AND(J380&gt;3,H380&gt;19)),"Complexo",""))),""))</f>
        <v/>
      </c>
      <c r="M380" s="71" t="str">
        <f aca="false">IF(G380="ALI",IF(OR(AND(OR(J380=1,J380=0),H380&gt;0,H380&lt;20),AND(OR(J380=1,J380=0),H380&gt;19,H380&lt;51),AND(J380&gt;1,J380&lt;6,H380&gt;0,H380&lt;20)),"Simples",IF(OR(AND(OR(J380=1,J380=0),H380&gt;50),AND(J380&gt;1,J380&lt;6,H380&gt;19,H380&lt;51),AND(J380&gt;5,H380&gt;0,H380&lt;20)),"Médio",IF(OR(AND(J380&gt;1,J380&lt;6,H380&gt;50),AND(J380&gt;5,H380&gt;19,H380&lt;51),AND(J380&gt;5,H380&gt;50)),"Complexo",""))), IF(G380="AIE",IF(OR(AND(OR(J380=1, J380=0),H380&gt;0,H380&lt;20),AND(OR(J380=1, J380=0),H380&gt;19,H380&lt;51),AND(J380&gt;1,J380&lt;6,H380&gt;0,H380&lt;20)),"Simples",IF(OR(AND(OR(J380=1, J380=0),H380&gt;50),AND(J380&gt;1,J380&lt;6,H380&gt;19,H380&lt;51),AND(J380&gt;5,H380&gt;0,H380&lt;20)),"Médio",IF(OR(AND(J380&gt;1,J380&lt;6,H380&gt;50),AND(J380&gt;5,H380&gt;19,H380&lt;51),AND(J380&gt;5,H380&gt;50)),"Complexo",""))),""))</f>
        <v/>
      </c>
      <c r="N380" s="77" t="str">
        <f aca="false">IF(L380="",M380,IF(M380="",L380,""))</f>
        <v/>
      </c>
      <c r="O380" s="78" t="n">
        <f aca="false">IF(AND(OR(G380="EE",G380="CE"),N380="Simples"),3, IF(AND(OR(G380="EE",G380="CE"),N380="Médio"),4, IF(AND(OR(G380="EE",G380="CE"),N380="Complexo"),6, IF(AND(G380="SE",N380="Simples"),4, IF(AND(G380="SE",N380="Médio"),5, IF(AND(G380="SE",N380="Complexo"),7,0))))))</f>
        <v>0</v>
      </c>
      <c r="P380" s="78" t="n">
        <f aca="false">IF(AND(G380="ALI",M380="Simples"),7, IF(AND(G380="ALI",M380="Médio"),10, IF(AND(G380="ALI",M380="Complexo"),15, IF(AND(G380="AIE",M380="Simples"),5, IF(AND(G380="AIE",M380="Médio"),7, IF(AND(G380="AIE",M380="Complexo"),10,0))))))</f>
        <v>0</v>
      </c>
      <c r="Q380" s="77" t="n">
        <f aca="false">IF(B380&lt;&gt;"Manutenção em interface",IF(B380&lt;&gt;"Desenv., Manutenção e Publicação de Páginas Estáticas",(O380+P380)*C380,C380),C380)</f>
        <v>0</v>
      </c>
      <c r="R380" s="70"/>
      <c r="T380" s="80"/>
      <c r="U380" s="68"/>
      <c r="V380" s="69" t="n">
        <f aca="false">IF(U380&lt;&gt;"",VLOOKUP(U380,'Tipo Projeto'!$A$3:$B$35,2,0),0)</f>
        <v>0</v>
      </c>
      <c r="W380" s="70"/>
      <c r="X380" s="72"/>
      <c r="Y380" s="73"/>
      <c r="Z380" s="74"/>
      <c r="AA380" s="75"/>
      <c r="AB380" s="76" t="str">
        <f aca="false">IF(W380="EE",IF(OR(AND(OR(Z380=1,Z380=0),X380&gt;0,X380&lt;5),AND(OR(Z380=1,Z380=0),X380&gt;4,X380&lt;16),AND(Z380=2,X380&gt;0,X380&lt;5)),"Simples",IF(OR(AND(OR(Z380=1,Z380=0),X380&gt;15),AND(Z380=2,X380&gt;4,X380&lt;16),AND(Z380&gt;2,X380&gt;0,X380&lt;5)),"Médio",IF(OR(AND(Z380=2,X380&gt;15),AND(Z380&gt;2,X380&gt;4,X380&lt;16),AND(Z380&gt;2,X380&gt;15)),"Complexo",""))), IF(OR(W380="CE",W380="SE"),IF(OR(AND(OR(Z380=1,Z380=0),X380&gt;0,X380&lt;6),AND(OR(Z380=1,Z380=0),X380&gt;5,X380&lt;20),AND(Z380&gt;1,Z380&lt;4,X380&gt;0,X380&lt;6)),"Simples",IF(OR(AND(OR(Z380=1,Z380=0),X380&gt;19),AND(Z380&gt;1,Z380&lt;4,X380&gt;5,X380&lt;20),AND(Z380&gt;3,X380&gt;0,X380&lt;6)),"Médio",IF(OR(AND(Z380&gt;1,Z380&lt;4,X380&gt;19),AND(Z380&gt;3,X380&gt;5,X380&lt;20),AND(Z380&gt;3,X380&gt;19)),"Complexo",""))),""))</f>
        <v/>
      </c>
      <c r="AC380" s="71" t="str">
        <f aca="false">IF(W380="ALI",IF(OR(AND(OR(Z380=1,Z380=0),X380&gt;0,X380&lt;20),AND(OR(Z380=1,Z380=0),X380&gt;19,X380&lt;51),AND(Z380&gt;1,Z380&lt;6,X380&gt;0,X380&lt;20)),"Simples",IF(OR(AND(OR(Z380=1,Z380=0),X380&gt;50),AND(Z380&gt;1,Z380&lt;6,X380&gt;19,X380&lt;51),AND(Z380&gt;5,X380&gt;0,X380&lt;20)),"Médio",IF(OR(AND(Z380&gt;1,Z380&lt;6,X380&gt;50),AND(Z380&gt;5,X380&gt;19,X380&lt;51),AND(Z380&gt;5,X380&gt;50)),"Complexo",""))), IF(W380="AIE",IF(OR(AND(OR(Z380=1, Z380=0),X380&gt;0,X380&lt;20),AND(OR(Z380=1, Z380=0),X380&gt;19,X380&lt;51),AND(Z380&gt;1,Z380&lt;6,X380&gt;0,X380&lt;20)),"Simples",IF(OR(AND(OR(Z380=1, Z380=0),X380&gt;50),AND(Z380&gt;1,Z380&lt;6,X380&gt;19,X380&lt;51),AND(Z380&gt;5,X380&gt;0,X380&lt;20)),"Médio",IF(OR(AND(Z380&gt;1,Z380&lt;6,X380&gt;50),AND(Z380&gt;5,X380&gt;19,X380&lt;51),AND(Z380&gt;5,X380&gt;50)),"Complexo",""))),""))</f>
        <v/>
      </c>
      <c r="AD380" s="77" t="str">
        <f aca="false">IF(AB380="",AC380,IF(AC380="",AB380,""))</f>
        <v/>
      </c>
      <c r="AE380" s="78" t="n">
        <f aca="false">IF(AND(OR(W380="EE",W380="CE"),AD380="Simples"),3, IF(AND(OR(W380="EE",W380="CE"),AD380="Médio"),4, IF(AND(OR(W380="EE",W380="CE"),AD380="Complexo"),6, IF(AND(W380="SE",AD380="Simples"),4, IF(AND(W380="SE",AD380="Médio"),5, IF(AND(W380="SE",AD380="Complexo"),7,0))))))</f>
        <v>0</v>
      </c>
      <c r="AF380" s="78" t="n">
        <f aca="false">IF(AND(W380="ALI",AC380="Simples"),7, IF(AND(W380="ALI",AC380="Médio"),10, IF(AND(W380="ALI",AC380="Complexo"),15, IF(AND(W380="AIE",AC380="Simples"),5, IF(AND(W380="AIE",AC380="Médio"),7, IF(AND(W380="AIE",AC380="Complexo"),10,0))))))</f>
        <v>0</v>
      </c>
      <c r="AG380" s="81" t="n">
        <f aca="false">IF(T380="OK",Q380,( IF(U380&lt;&gt;"Manutenção em interface",IF(U380&lt;&gt;"Desenv., Manutenção e Publicação de Páginas Estáticas",(AE380+AF380)*V380,V380),V380)))</f>
        <v>0</v>
      </c>
      <c r="AH380" s="70"/>
      <c r="AJ380" s="70"/>
      <c r="AL380" s="70"/>
      <c r="AM380" s="70" t="str">
        <f aca="false">IF(AG380=0,"",IF(AG380=Q380,"OK","Divergente"))</f>
        <v/>
      </c>
    </row>
    <row r="381" s="79" customFormat="true" ht="14" hidden="false" customHeight="false" outlineLevel="0" collapsed="false">
      <c r="A381" s="67"/>
      <c r="B381" s="68"/>
      <c r="C381" s="69" t="n">
        <f aca="false">IF(B381&lt;&gt;"",VLOOKUP(B381,'Tipo Projeto'!$A$3:$B$35,2,0),0)</f>
        <v>0</v>
      </c>
      <c r="D381" s="70"/>
      <c r="E381" s="70"/>
      <c r="F381" s="71"/>
      <c r="G381" s="70"/>
      <c r="H381" s="72"/>
      <c r="I381" s="73"/>
      <c r="J381" s="74"/>
      <c r="K381" s="75"/>
      <c r="L381" s="76" t="str">
        <f aca="false">IF(G381="EE",IF(OR(AND(OR(J381=1,J381=0),H381&gt;0,H381&lt;5),AND(OR(J381=1,J381=0),H381&gt;4,H381&lt;16),AND(J381=2,H381&gt;0,H381&lt;5)),"Simples",IF(OR(AND(OR(J381=1,J381=0),H381&gt;15),AND(J381=2,H381&gt;4,H381&lt;16),AND(J381&gt;2,H381&gt;0,H381&lt;5)),"Médio",IF(OR(AND(J381=2,H381&gt;15),AND(J381&gt;2,H381&gt;4,H381&lt;16),AND(J381&gt;2,H381&gt;15)),"Complexo",""))), IF(OR(G381="CE",G381="SE"),IF(OR(AND(OR(J381=1,J381=0),H381&gt;0,H381&lt;6),AND(OR(J381=1,J381=0),H381&gt;5,H381&lt;20),AND(J381&gt;1,J381&lt;4,H381&gt;0,H381&lt;6)),"Simples",IF(OR(AND(OR(J381=1,J381=0),H381&gt;19),AND(J381&gt;1,J381&lt;4,H381&gt;5,H381&lt;20),AND(J381&gt;3,H381&gt;0,H381&lt;6)),"Médio",IF(OR(AND(J381&gt;1,J381&lt;4,H381&gt;19),AND(J381&gt;3,H381&gt;5,H381&lt;20),AND(J381&gt;3,H381&gt;19)),"Complexo",""))),""))</f>
        <v/>
      </c>
      <c r="M381" s="71" t="str">
        <f aca="false">IF(G381="ALI",IF(OR(AND(OR(J381=1,J381=0),H381&gt;0,H381&lt;20),AND(OR(J381=1,J381=0),H381&gt;19,H381&lt;51),AND(J381&gt;1,J381&lt;6,H381&gt;0,H381&lt;20)),"Simples",IF(OR(AND(OR(J381=1,J381=0),H381&gt;50),AND(J381&gt;1,J381&lt;6,H381&gt;19,H381&lt;51),AND(J381&gt;5,H381&gt;0,H381&lt;20)),"Médio",IF(OR(AND(J381&gt;1,J381&lt;6,H381&gt;50),AND(J381&gt;5,H381&gt;19,H381&lt;51),AND(J381&gt;5,H381&gt;50)),"Complexo",""))), IF(G381="AIE",IF(OR(AND(OR(J381=1, J381=0),H381&gt;0,H381&lt;20),AND(OR(J381=1, J381=0),H381&gt;19,H381&lt;51),AND(J381&gt;1,J381&lt;6,H381&gt;0,H381&lt;20)),"Simples",IF(OR(AND(OR(J381=1, J381=0),H381&gt;50),AND(J381&gt;1,J381&lt;6,H381&gt;19,H381&lt;51),AND(J381&gt;5,H381&gt;0,H381&lt;20)),"Médio",IF(OR(AND(J381&gt;1,J381&lt;6,H381&gt;50),AND(J381&gt;5,H381&gt;19,H381&lt;51),AND(J381&gt;5,H381&gt;50)),"Complexo",""))),""))</f>
        <v/>
      </c>
      <c r="N381" s="77" t="str">
        <f aca="false">IF(L381="",M381,IF(M381="",L381,""))</f>
        <v/>
      </c>
      <c r="O381" s="78" t="n">
        <f aca="false">IF(AND(OR(G381="EE",G381="CE"),N381="Simples"),3, IF(AND(OR(G381="EE",G381="CE"),N381="Médio"),4, IF(AND(OR(G381="EE",G381="CE"),N381="Complexo"),6, IF(AND(G381="SE",N381="Simples"),4, IF(AND(G381="SE",N381="Médio"),5, IF(AND(G381="SE",N381="Complexo"),7,0))))))</f>
        <v>0</v>
      </c>
      <c r="P381" s="78" t="n">
        <f aca="false">IF(AND(G381="ALI",M381="Simples"),7, IF(AND(G381="ALI",M381="Médio"),10, IF(AND(G381="ALI",M381="Complexo"),15, IF(AND(G381="AIE",M381="Simples"),5, IF(AND(G381="AIE",M381="Médio"),7, IF(AND(G381="AIE",M381="Complexo"),10,0))))))</f>
        <v>0</v>
      </c>
      <c r="Q381" s="77" t="n">
        <f aca="false">IF(B381&lt;&gt;"Manutenção em interface",IF(B381&lt;&gt;"Desenv., Manutenção e Publicação de Páginas Estáticas",(O381+P381)*C381,C381),C381)</f>
        <v>0</v>
      </c>
      <c r="R381" s="70"/>
      <c r="T381" s="80"/>
      <c r="U381" s="68"/>
      <c r="V381" s="69" t="n">
        <f aca="false">IF(U381&lt;&gt;"",VLOOKUP(U381,'Tipo Projeto'!$A$3:$B$35,2,0),0)</f>
        <v>0</v>
      </c>
      <c r="W381" s="70"/>
      <c r="X381" s="72"/>
      <c r="Y381" s="73"/>
      <c r="Z381" s="74"/>
      <c r="AA381" s="75"/>
      <c r="AB381" s="76" t="str">
        <f aca="false">IF(W381="EE",IF(OR(AND(OR(Z381=1,Z381=0),X381&gt;0,X381&lt;5),AND(OR(Z381=1,Z381=0),X381&gt;4,X381&lt;16),AND(Z381=2,X381&gt;0,X381&lt;5)),"Simples",IF(OR(AND(OR(Z381=1,Z381=0),X381&gt;15),AND(Z381=2,X381&gt;4,X381&lt;16),AND(Z381&gt;2,X381&gt;0,X381&lt;5)),"Médio",IF(OR(AND(Z381=2,X381&gt;15),AND(Z381&gt;2,X381&gt;4,X381&lt;16),AND(Z381&gt;2,X381&gt;15)),"Complexo",""))), IF(OR(W381="CE",W381="SE"),IF(OR(AND(OR(Z381=1,Z381=0),X381&gt;0,X381&lt;6),AND(OR(Z381=1,Z381=0),X381&gt;5,X381&lt;20),AND(Z381&gt;1,Z381&lt;4,X381&gt;0,X381&lt;6)),"Simples",IF(OR(AND(OR(Z381=1,Z381=0),X381&gt;19),AND(Z381&gt;1,Z381&lt;4,X381&gt;5,X381&lt;20),AND(Z381&gt;3,X381&gt;0,X381&lt;6)),"Médio",IF(OR(AND(Z381&gt;1,Z381&lt;4,X381&gt;19),AND(Z381&gt;3,X381&gt;5,X381&lt;20),AND(Z381&gt;3,X381&gt;19)),"Complexo",""))),""))</f>
        <v/>
      </c>
      <c r="AC381" s="71" t="str">
        <f aca="false">IF(W381="ALI",IF(OR(AND(OR(Z381=1,Z381=0),X381&gt;0,X381&lt;20),AND(OR(Z381=1,Z381=0),X381&gt;19,X381&lt;51),AND(Z381&gt;1,Z381&lt;6,X381&gt;0,X381&lt;20)),"Simples",IF(OR(AND(OR(Z381=1,Z381=0),X381&gt;50),AND(Z381&gt;1,Z381&lt;6,X381&gt;19,X381&lt;51),AND(Z381&gt;5,X381&gt;0,X381&lt;20)),"Médio",IF(OR(AND(Z381&gt;1,Z381&lt;6,X381&gt;50),AND(Z381&gt;5,X381&gt;19,X381&lt;51),AND(Z381&gt;5,X381&gt;50)),"Complexo",""))), IF(W381="AIE",IF(OR(AND(OR(Z381=1, Z381=0),X381&gt;0,X381&lt;20),AND(OR(Z381=1, Z381=0),X381&gt;19,X381&lt;51),AND(Z381&gt;1,Z381&lt;6,X381&gt;0,X381&lt;20)),"Simples",IF(OR(AND(OR(Z381=1, Z381=0),X381&gt;50),AND(Z381&gt;1,Z381&lt;6,X381&gt;19,X381&lt;51),AND(Z381&gt;5,X381&gt;0,X381&lt;20)),"Médio",IF(OR(AND(Z381&gt;1,Z381&lt;6,X381&gt;50),AND(Z381&gt;5,X381&gt;19,X381&lt;51),AND(Z381&gt;5,X381&gt;50)),"Complexo",""))),""))</f>
        <v/>
      </c>
      <c r="AD381" s="77" t="str">
        <f aca="false">IF(AB381="",AC381,IF(AC381="",AB381,""))</f>
        <v/>
      </c>
      <c r="AE381" s="78" t="n">
        <f aca="false">IF(AND(OR(W381="EE",W381="CE"),AD381="Simples"),3, IF(AND(OR(W381="EE",W381="CE"),AD381="Médio"),4, IF(AND(OR(W381="EE",W381="CE"),AD381="Complexo"),6, IF(AND(W381="SE",AD381="Simples"),4, IF(AND(W381="SE",AD381="Médio"),5, IF(AND(W381="SE",AD381="Complexo"),7,0))))))</f>
        <v>0</v>
      </c>
      <c r="AF381" s="78" t="n">
        <f aca="false">IF(AND(W381="ALI",AC381="Simples"),7, IF(AND(W381="ALI",AC381="Médio"),10, IF(AND(W381="ALI",AC381="Complexo"),15, IF(AND(W381="AIE",AC381="Simples"),5, IF(AND(W381="AIE",AC381="Médio"),7, IF(AND(W381="AIE",AC381="Complexo"),10,0))))))</f>
        <v>0</v>
      </c>
      <c r="AG381" s="81" t="n">
        <f aca="false">IF(T381="OK",Q381,( IF(U381&lt;&gt;"Manutenção em interface",IF(U381&lt;&gt;"Desenv., Manutenção e Publicação de Páginas Estáticas",(AE381+AF381)*V381,V381),V381)))</f>
        <v>0</v>
      </c>
      <c r="AH381" s="70"/>
      <c r="AJ381" s="70"/>
      <c r="AL381" s="70"/>
      <c r="AM381" s="70" t="str">
        <f aca="false">IF(AG381=0,"",IF(AG381=Q381,"OK","Divergente"))</f>
        <v/>
      </c>
    </row>
    <row r="382" s="79" customFormat="true" ht="14.5" hidden="false" customHeight="false" outlineLevel="0" collapsed="false">
      <c r="A382" s="67"/>
      <c r="B382" s="68"/>
      <c r="C382" s="69" t="n">
        <f aca="false">IF(B382&lt;&gt;"",VLOOKUP(B382,'Tipo Projeto'!$A$3:$B$35,2,0),0)</f>
        <v>0</v>
      </c>
      <c r="D382" s="70"/>
      <c r="E382" s="70"/>
      <c r="F382" s="71"/>
      <c r="G382" s="70"/>
      <c r="H382" s="72"/>
      <c r="I382" s="73"/>
      <c r="J382" s="82"/>
      <c r="K382" s="75"/>
      <c r="L382" s="76" t="str">
        <f aca="false">IF(G382="EE",IF(OR(AND(OR(J382=1,J382=0),H382&gt;0,H382&lt;5),AND(OR(J382=1,J382=0),H382&gt;4,H382&lt;16),AND(J382=2,H382&gt;0,H382&lt;5)),"Simples",IF(OR(AND(OR(J382=1,J382=0),H382&gt;15),AND(J382=2,H382&gt;4,H382&lt;16),AND(J382&gt;2,H382&gt;0,H382&lt;5)),"Médio",IF(OR(AND(J382=2,H382&gt;15),AND(J382&gt;2,H382&gt;4,H382&lt;16),AND(J382&gt;2,H382&gt;15)),"Complexo",""))), IF(OR(G382="CE",G382="SE"),IF(OR(AND(OR(J382=1,J382=0),H382&gt;0,H382&lt;6),AND(OR(J382=1,J382=0),H382&gt;5,H382&lt;20),AND(J382&gt;1,J382&lt;4,H382&gt;0,H382&lt;6)),"Simples",IF(OR(AND(OR(J382=1,J382=0),H382&gt;19),AND(J382&gt;1,J382&lt;4,H382&gt;5,H382&lt;20),AND(J382&gt;3,H382&gt;0,H382&lt;6)),"Médio",IF(OR(AND(J382&gt;1,J382&lt;4,H382&gt;19),AND(J382&gt;3,H382&gt;5,H382&lt;20),AND(J382&gt;3,H382&gt;19)),"Complexo",""))),""))</f>
        <v/>
      </c>
      <c r="M382" s="71" t="str">
        <f aca="false">IF(G382="ALI",IF(OR(AND(OR(J382=1,J382=0),H382&gt;0,H382&lt;20),AND(OR(J382=1,J382=0),H382&gt;19,H382&lt;51),AND(J382&gt;1,J382&lt;6,H382&gt;0,H382&lt;20)),"Simples",IF(OR(AND(OR(J382=1,J382=0),H382&gt;50),AND(J382&gt;1,J382&lt;6,H382&gt;19,H382&lt;51),AND(J382&gt;5,H382&gt;0,H382&lt;20)),"Médio",IF(OR(AND(J382&gt;1,J382&lt;6,H382&gt;50),AND(J382&gt;5,H382&gt;19,H382&lt;51),AND(J382&gt;5,H382&gt;50)),"Complexo",""))), IF(G382="AIE",IF(OR(AND(OR(J382=1, J382=0),H382&gt;0,H382&lt;20),AND(OR(J382=1, J382=0),H382&gt;19,H382&lt;51),AND(J382&gt;1,J382&lt;6,H382&gt;0,H382&lt;20)),"Simples",IF(OR(AND(OR(J382=1, J382=0),H382&gt;50),AND(J382&gt;1,J382&lt;6,H382&gt;19,H382&lt;51),AND(J382&gt;5,H382&gt;0,H382&lt;20)),"Médio",IF(OR(AND(J382&gt;1,J382&lt;6,H382&gt;50),AND(J382&gt;5,H382&gt;19,H382&lt;51),AND(J382&gt;5,H382&gt;50)),"Complexo",""))),""))</f>
        <v/>
      </c>
      <c r="N382" s="77" t="str">
        <f aca="false">IF(L382="",M382,IF(M382="",L382,""))</f>
        <v/>
      </c>
      <c r="O382" s="78" t="n">
        <f aca="false">IF(AND(OR(G382="EE",G382="CE"),N382="Simples"),3, IF(AND(OR(G382="EE",G382="CE"),N382="Médio"),4, IF(AND(OR(G382="EE",G382="CE"),N382="Complexo"),6, IF(AND(G382="SE",N382="Simples"),4, IF(AND(G382="SE",N382="Médio"),5, IF(AND(G382="SE",N382="Complexo"),7,0))))))</f>
        <v>0</v>
      </c>
      <c r="P382" s="78" t="n">
        <f aca="false">IF(AND(G382="ALI",M382="Simples"),7, IF(AND(G382="ALI",M382="Médio"),10, IF(AND(G382="ALI",M382="Complexo"),15, IF(AND(G382="AIE",M382="Simples"),5, IF(AND(G382="AIE",M382="Médio"),7, IF(AND(G382="AIE",M382="Complexo"),10,0))))))</f>
        <v>0</v>
      </c>
      <c r="Q382" s="77" t="n">
        <f aca="false">IF(B382&lt;&gt;"Manutenção em interface",IF(B382&lt;&gt;"Desenv., Manutenção e Publicação de Páginas Estáticas",(O382+P382)*C382,C382),C382)</f>
        <v>0</v>
      </c>
      <c r="R382" s="70"/>
      <c r="T382" s="80"/>
      <c r="U382" s="68"/>
      <c r="V382" s="69" t="n">
        <f aca="false">IF(U382&lt;&gt;"",VLOOKUP(U382,'Tipo Projeto'!$A$3:$B$35,2,0),0)</f>
        <v>0</v>
      </c>
      <c r="W382" s="70"/>
      <c r="X382" s="72"/>
      <c r="Y382" s="73"/>
      <c r="Z382" s="74"/>
      <c r="AA382" s="75"/>
      <c r="AB382" s="76" t="str">
        <f aca="false">IF(W382="EE",IF(OR(AND(OR(Z382=1,Z382=0),X382&gt;0,X382&lt;5),AND(OR(Z382=1,Z382=0),X382&gt;4,X382&lt;16),AND(Z382=2,X382&gt;0,X382&lt;5)),"Simples",IF(OR(AND(OR(Z382=1,Z382=0),X382&gt;15),AND(Z382=2,X382&gt;4,X382&lt;16),AND(Z382&gt;2,X382&gt;0,X382&lt;5)),"Médio",IF(OR(AND(Z382=2,X382&gt;15),AND(Z382&gt;2,X382&gt;4,X382&lt;16),AND(Z382&gt;2,X382&gt;15)),"Complexo",""))), IF(OR(W382="CE",W382="SE"),IF(OR(AND(OR(Z382=1,Z382=0),X382&gt;0,X382&lt;6),AND(OR(Z382=1,Z382=0),X382&gt;5,X382&lt;20),AND(Z382&gt;1,Z382&lt;4,X382&gt;0,X382&lt;6)),"Simples",IF(OR(AND(OR(Z382=1,Z382=0),X382&gt;19),AND(Z382&gt;1,Z382&lt;4,X382&gt;5,X382&lt;20),AND(Z382&gt;3,X382&gt;0,X382&lt;6)),"Médio",IF(OR(AND(Z382&gt;1,Z382&lt;4,X382&gt;19),AND(Z382&gt;3,X382&gt;5,X382&lt;20),AND(Z382&gt;3,X382&gt;19)),"Complexo",""))),""))</f>
        <v/>
      </c>
      <c r="AC382" s="71" t="str">
        <f aca="false">IF(W382="ALI",IF(OR(AND(OR(Z382=1,Z382=0),X382&gt;0,X382&lt;20),AND(OR(Z382=1,Z382=0),X382&gt;19,X382&lt;51),AND(Z382&gt;1,Z382&lt;6,X382&gt;0,X382&lt;20)),"Simples",IF(OR(AND(OR(Z382=1,Z382=0),X382&gt;50),AND(Z382&gt;1,Z382&lt;6,X382&gt;19,X382&lt;51),AND(Z382&gt;5,X382&gt;0,X382&lt;20)),"Médio",IF(OR(AND(Z382&gt;1,Z382&lt;6,X382&gt;50),AND(Z382&gt;5,X382&gt;19,X382&lt;51),AND(Z382&gt;5,X382&gt;50)),"Complexo",""))), IF(W382="AIE",IF(OR(AND(OR(Z382=1, Z382=0),X382&gt;0,X382&lt;20),AND(OR(Z382=1, Z382=0),X382&gt;19,X382&lt;51),AND(Z382&gt;1,Z382&lt;6,X382&gt;0,X382&lt;20)),"Simples",IF(OR(AND(OR(Z382=1, Z382=0),X382&gt;50),AND(Z382&gt;1,Z382&lt;6,X382&gt;19,X382&lt;51),AND(Z382&gt;5,X382&gt;0,X382&lt;20)),"Médio",IF(OR(AND(Z382&gt;1,Z382&lt;6,X382&gt;50),AND(Z382&gt;5,X382&gt;19,X382&lt;51),AND(Z382&gt;5,X382&gt;50)),"Complexo",""))),""))</f>
        <v/>
      </c>
      <c r="AD382" s="77" t="str">
        <f aca="false">IF(AB382="",AC382,IF(AC382="",AB382,""))</f>
        <v/>
      </c>
      <c r="AE382" s="78" t="n">
        <f aca="false">IF(AND(OR(W382="EE",W382="CE"),AD382="Simples"),3, IF(AND(OR(W382="EE",W382="CE"),AD382="Médio"),4, IF(AND(OR(W382="EE",W382="CE"),AD382="Complexo"),6, IF(AND(W382="SE",AD382="Simples"),4, IF(AND(W382="SE",AD382="Médio"),5, IF(AND(W382="SE",AD382="Complexo"),7,0))))))</f>
        <v>0</v>
      </c>
      <c r="AF382" s="78" t="n">
        <f aca="false">IF(AND(W382="ALI",AC382="Simples"),7, IF(AND(W382="ALI",AC382="Médio"),10, IF(AND(W382="ALI",AC382="Complexo"),15, IF(AND(W382="AIE",AC382="Simples"),5, IF(AND(W382="AIE",AC382="Médio"),7, IF(AND(W382="AIE",AC382="Complexo"),10,0))))))</f>
        <v>0</v>
      </c>
      <c r="AG382" s="81" t="n">
        <f aca="false">IF(T382="OK",Q382,( IF(U382&lt;&gt;"Manutenção em interface",IF(U382&lt;&gt;"Desenv., Manutenção e Publicação de Páginas Estáticas",(AE382+AF382)*V382,V382),V382)))</f>
        <v>0</v>
      </c>
      <c r="AH382" s="70"/>
      <c r="AJ382" s="70"/>
      <c r="AL382" s="70"/>
      <c r="AM382" s="70" t="str">
        <f aca="false">IF(AG382=0,"",IF(AG382=Q382,"OK","Divergente"))</f>
        <v/>
      </c>
    </row>
    <row r="383" s="79" customFormat="true" ht="14" hidden="false" customHeight="false" outlineLevel="0" collapsed="false">
      <c r="A383" s="83" t="s">
        <v>67</v>
      </c>
      <c r="B383" s="84"/>
      <c r="C383" s="84"/>
      <c r="D383" s="84"/>
      <c r="E383" s="84"/>
      <c r="F383" s="84"/>
      <c r="G383" s="84"/>
      <c r="H383" s="84"/>
      <c r="I383" s="85"/>
      <c r="J383" s="86"/>
      <c r="K383" s="87"/>
      <c r="L383" s="84"/>
      <c r="M383" s="84"/>
      <c r="N383" s="84"/>
      <c r="O383" s="84"/>
      <c r="P383" s="84"/>
      <c r="Q383" s="84"/>
      <c r="R383" s="88"/>
      <c r="T383" s="83" t="s">
        <v>67</v>
      </c>
      <c r="U383" s="84"/>
      <c r="V383" s="84"/>
      <c r="W383" s="84"/>
      <c r="X383" s="84"/>
      <c r="Y383" s="84"/>
      <c r="Z383" s="84"/>
      <c r="AA383" s="84"/>
      <c r="AB383" s="84"/>
      <c r="AC383" s="84"/>
      <c r="AD383" s="84"/>
      <c r="AE383" s="84"/>
      <c r="AF383" s="84"/>
      <c r="AG383" s="84"/>
      <c r="AH383" s="84"/>
      <c r="AJ383" s="84"/>
      <c r="AL383" s="84"/>
      <c r="AM383" s="84"/>
    </row>
    <row r="384" customFormat="false" ht="26" hidden="false" customHeight="false" outlineLevel="0" collapsed="false">
      <c r="A384" s="89"/>
      <c r="B384" s="90"/>
      <c r="C384" s="90"/>
      <c r="D384" s="91"/>
      <c r="E384" s="91"/>
      <c r="G384" s="89"/>
      <c r="H384" s="89"/>
      <c r="I384" s="92"/>
      <c r="J384" s="89"/>
      <c r="K384" s="92"/>
      <c r="L384" s="90"/>
      <c r="M384" s="90"/>
      <c r="N384" s="93" t="s">
        <v>68</v>
      </c>
      <c r="O384" s="90"/>
      <c r="P384" s="71" t="n">
        <f aca="false">IF(AND(G384="ALI",M384="Simples"),7, IF(AND(G384="ALI",M384="Médio"),10, IF(AND(G384="ALI",M384="Complexo"),15, IF(AND(G384="AIE",M384="Simples"),5, IF(AND(G384="AIE",M384="Médio"),7, IF(AND(G384="AIE",M384="Complexo"),10,0))))))</f>
        <v>0</v>
      </c>
      <c r="Q384" s="94" t="n">
        <f aca="false">SUM(Q10:Q383)</f>
        <v>0</v>
      </c>
      <c r="R384" s="95"/>
      <c r="AD384" s="93" t="s">
        <v>68</v>
      </c>
      <c r="AE384" s="90"/>
      <c r="AF384" s="71" t="n">
        <f aca="false">IF(AND(W384="ALI",AC384="Simples"),7, IF(AND(W384="ALI",AC384="Médio"),10, IF(AND(W384="ALI",AC384="Complexo"),15, IF(AND(W384="AIE",AC384="Simples"),5, IF(AND(W384="AIE",AC384="Médio"),7, IF(AND(W384="AIE",AC384="Complexo"),10,0))))))</f>
        <v>0</v>
      </c>
      <c r="AG384" s="94" t="n">
        <f aca="false">SUM(AG10:AG382)</f>
        <v>0</v>
      </c>
      <c r="AH384" s="95"/>
      <c r="AJ384" s="95"/>
      <c r="AL384" s="95"/>
      <c r="AM384" s="95"/>
    </row>
    <row r="397" customFormat="false" ht="13" hidden="false" customHeight="false" outlineLevel="0" collapsed="false"/>
    <row r="398" customFormat="false" ht="13" hidden="false" customHeight="false" outlineLevel="0" collapsed="false"/>
  </sheetData>
  <mergeCells count="45">
    <mergeCell ref="C1:R1"/>
    <mergeCell ref="G3:K3"/>
    <mergeCell ref="N3:R3"/>
    <mergeCell ref="T3:V6"/>
    <mergeCell ref="W3:AA3"/>
    <mergeCell ref="AD3:AH3"/>
    <mergeCell ref="G4:K4"/>
    <mergeCell ref="N4:R4"/>
    <mergeCell ref="W4:AA4"/>
    <mergeCell ref="AD4:AH4"/>
    <mergeCell ref="A5:C5"/>
    <mergeCell ref="E5:E6"/>
    <mergeCell ref="G5:K5"/>
    <mergeCell ref="N5:R5"/>
    <mergeCell ref="W5:AA5"/>
    <mergeCell ref="AD5:AH5"/>
    <mergeCell ref="A6:C6"/>
    <mergeCell ref="G6:K6"/>
    <mergeCell ref="N6:R6"/>
    <mergeCell ref="W6:AA6"/>
    <mergeCell ref="AD6:AH6"/>
    <mergeCell ref="A8:A9"/>
    <mergeCell ref="B8:B9"/>
    <mergeCell ref="C8:C9"/>
    <mergeCell ref="D8:D9"/>
    <mergeCell ref="E8:E9"/>
    <mergeCell ref="F8:F9"/>
    <mergeCell ref="G8:G9"/>
    <mergeCell ref="H8:I8"/>
    <mergeCell ref="J8:K8"/>
    <mergeCell ref="N8:N9"/>
    <mergeCell ref="Q8:Q9"/>
    <mergeCell ref="R8:R9"/>
    <mergeCell ref="T8:T9"/>
    <mergeCell ref="U8:U9"/>
    <mergeCell ref="V8:V9"/>
    <mergeCell ref="W8:W9"/>
    <mergeCell ref="X8:Y8"/>
    <mergeCell ref="Z8:AA8"/>
    <mergeCell ref="AD8:AD9"/>
    <mergeCell ref="AG8:AG9"/>
    <mergeCell ref="AH8:AH9"/>
    <mergeCell ref="AJ8:AJ9"/>
    <mergeCell ref="AL8:AL9"/>
    <mergeCell ref="AM8:AM9"/>
  </mergeCells>
  <conditionalFormatting sqref="G22:G382">
    <cfRule type="cellIs" priority="2" operator="between" aboveAverage="0" equalAverage="0" bottom="0" percent="0" rank="0" text="" dxfId="0">
      <formula>"Desenvolvimento"</formula>
      <formula>"Manutenção"</formula>
    </cfRule>
  </conditionalFormatting>
  <conditionalFormatting sqref="G10 G12:G21">
    <cfRule type="cellIs" priority="3" operator="between" aboveAverage="0" equalAverage="0" bottom="0" percent="0" rank="0" text="" dxfId="0">
      <formula>"Desenvolvimento"</formula>
      <formula>"Manutenção"</formula>
    </cfRule>
  </conditionalFormatting>
  <conditionalFormatting sqref="W10:W15 W17:W382">
    <cfRule type="cellIs" priority="4" operator="between" aboveAverage="0" equalAverage="0" bottom="0" percent="0" rank="0" text="" dxfId="0">
      <formula>"Desenvolvimento"</formula>
      <formula>"Manutenção"</formula>
    </cfRule>
  </conditionalFormatting>
  <conditionalFormatting sqref="U10:AA15 U41:AD382 U16:V16 AA16 U17:AA33 AB10:AC33 U34:AC40 AD10:AD40">
    <cfRule type="expression" priority="5" aboveAverage="0" equalAverage="0" bottom="0" percent="0" rank="0" text="" dxfId="1">
      <formula>$T10="OK"</formula>
    </cfRule>
  </conditionalFormatting>
  <conditionalFormatting sqref="W16">
    <cfRule type="cellIs" priority="6" operator="between" aboveAverage="0" equalAverage="0" bottom="0" percent="0" rank="0" text="" dxfId="0">
      <formula>"Desenvolvimento"</formula>
      <formula>"Manutenção"</formula>
    </cfRule>
  </conditionalFormatting>
  <conditionalFormatting sqref="B26">
    <cfRule type="expression" priority="7" aboveAverage="0" equalAverage="0" bottom="0" percent="0" rank="0" text="" dxfId="2">
      <formula>$T26="OK"</formula>
    </cfRule>
  </conditionalFormatting>
  <conditionalFormatting sqref="G11">
    <cfRule type="cellIs" priority="8" operator="between" aboveAverage="0" equalAverage="0" bottom="0" percent="0" rank="0" text="" dxfId="0">
      <formula>"Desenvolvimento"</formula>
      <formula>"Manutenção"</formula>
    </cfRule>
  </conditionalFormatting>
  <dataValidations count="3">
    <dataValidation allowBlank="true" error="Selecione uma das opções apresentada" errorTitle="Erro" operator="between" showDropDown="false" showErrorMessage="true" showInputMessage="true" sqref="G10:G382 W10:W382" type="list">
      <formula1>"-------,EE,SE,CE,ALI,AIE"</formula1>
      <formula2>0</formula2>
    </dataValidation>
    <dataValidation allowBlank="true" operator="between" showDropDown="false" showErrorMessage="true" showInputMessage="true" sqref="B10:B382 U10:U382" type="list">
      <formula1>TipoProjeto</formula1>
      <formula2>0</formula2>
    </dataValidation>
    <dataValidation allowBlank="true" operator="between" showDropDown="false" showErrorMessage="true" showInputMessage="true" sqref="T10:T382" type="list">
      <formula1>"OK,Divergente,Novo"</formula1>
      <formula2>0</formula2>
    </dataValidation>
  </dataValidations>
  <printOptions headings="false" gridLines="false" gridLinesSet="true" horizontalCentered="false" verticalCentered="false"/>
  <pageMargins left="0.196527777777778" right="0.196527777777778" top="0.329861111111111" bottom="0.429861111111111" header="0.179861111111111" footer="0.275694444444444"/>
  <pageSetup paperSize="9" scale="100" firstPageNumber="0" fitToWidth="1" fitToHeight="10" pageOrder="downThenOver" orientation="landscape" blackAndWhite="false" draft="false" cellComments="none" useFirstPageNumber="false" horizontalDpi="300" verticalDpi="300" copies="1"/>
  <headerFooter differentFirst="false" differentOddEven="false">
    <oddHeader>&amp;C&amp;A</oddHeader>
    <oddFooter>&amp;CPágina &amp;P de &amp;N</oddFooter>
  </headerFooter>
  <drawing r:id="rId1"/>
</worksheet>
</file>

<file path=xl/worksheets/sheet4.xml><?xml version="1.0" encoding="utf-8"?>
<worksheet xmlns="http://schemas.openxmlformats.org/spreadsheetml/2006/main" xmlns:r="http://schemas.openxmlformats.org/officeDocument/2006/relationships">
  <sheetPr filterMode="false">
    <tabColor rgb="FFFFC000"/>
    <pageSetUpPr fitToPage="true"/>
  </sheetPr>
  <dimension ref="A1:W398"/>
  <sheetViews>
    <sheetView showFormulas="false" showGridLines="false" showRowColHeaders="true" showZeros="true" rightToLeft="false" tabSelected="false" showOutlineSymbols="true" defaultGridColor="true" view="normal" topLeftCell="A1" colorId="64" zoomScale="70" zoomScaleNormal="70" zoomScalePageLayoutView="100" workbookViewId="0">
      <selection pane="topLeft" activeCell="P4" activeCellId="0" sqref="P4"/>
    </sheetView>
  </sheetViews>
  <sheetFormatPr defaultRowHeight="12.5" zeroHeight="false" outlineLevelRow="0" outlineLevelCol="0"/>
  <cols>
    <col collapsed="false" customWidth="true" hidden="false" outlineLevel="0" max="1" min="1" style="27" width="5.55"/>
    <col collapsed="false" customWidth="true" hidden="false" outlineLevel="0" max="2" min="2" style="28" width="37.18"/>
    <col collapsed="false" customWidth="true" hidden="false" outlineLevel="0" max="3" min="3" style="28" width="8.36"/>
    <col collapsed="false" customWidth="true" hidden="false" outlineLevel="0" max="4" min="4" style="29" width="7.54"/>
    <col collapsed="false" customWidth="true" hidden="false" outlineLevel="0" max="5" min="5" style="29" width="9.63"/>
    <col collapsed="false" customWidth="false" hidden="false" outlineLevel="0" max="6" min="6" style="29" width="11.54"/>
    <col collapsed="false" customWidth="true" hidden="false" outlineLevel="0" max="7" min="7" style="29" width="16.45"/>
    <col collapsed="false" customWidth="true" hidden="false" outlineLevel="0" max="8" min="8" style="30" width="38.36"/>
    <col collapsed="false" customWidth="true" hidden="true" outlineLevel="0" max="9" min="9" style="27" width="6.36"/>
    <col collapsed="false" customWidth="true" hidden="false" outlineLevel="0" max="11" min="10" style="27" width="8.09"/>
    <col collapsed="false" customWidth="true" hidden="false" outlineLevel="0" max="12" min="12" style="27" width="7.91"/>
    <col collapsed="false" customWidth="true" hidden="false" outlineLevel="0" max="13" min="13" style="27" width="12.37"/>
    <col collapsed="false" customWidth="true" hidden="true" outlineLevel="0" max="15" min="14" style="28" width="15.63"/>
    <col collapsed="false" customWidth="true" hidden="false" outlineLevel="0" max="16" min="16" style="27" width="15.09"/>
    <col collapsed="false" customWidth="true" hidden="true" outlineLevel="0" max="18" min="17" style="28" width="16.63"/>
    <col collapsed="false" customWidth="true" hidden="false" outlineLevel="0" max="20" min="19" style="28" width="8.36"/>
    <col collapsed="false" customWidth="true" hidden="false" outlineLevel="0" max="22" min="21" style="28" width="9.09"/>
    <col collapsed="false" customWidth="true" hidden="false" outlineLevel="0" max="23" min="23" style="28" width="9.63"/>
    <col collapsed="false" customWidth="true" hidden="false" outlineLevel="0" max="32" min="24" style="28" width="9.09"/>
    <col collapsed="false" customWidth="true" hidden="false" outlineLevel="0" max="1025" min="33" style="28" width="8.91"/>
  </cols>
  <sheetData>
    <row r="1" customFormat="false" ht="69" hidden="false" customHeight="true" outlineLevel="0" collapsed="false">
      <c r="A1" s="2" t="str">
        <f aca="false">Resumo!A1</f>
        <v>Template V.2.0</v>
      </c>
      <c r="B1" s="32"/>
      <c r="C1" s="33" t="s">
        <v>69</v>
      </c>
      <c r="D1" s="33"/>
      <c r="E1" s="33"/>
      <c r="F1" s="33"/>
      <c r="G1" s="33"/>
      <c r="H1" s="33"/>
      <c r="I1" s="33"/>
      <c r="J1" s="33"/>
      <c r="K1" s="33"/>
      <c r="L1" s="33"/>
      <c r="M1" s="33"/>
      <c r="N1" s="33"/>
      <c r="O1" s="33"/>
      <c r="P1" s="33"/>
      <c r="Q1" s="33"/>
      <c r="R1" s="33"/>
      <c r="S1" s="33"/>
      <c r="T1" s="33"/>
    </row>
    <row r="2" customFormat="false" ht="9" hidden="false" customHeight="true" outlineLevel="0" collapsed="false">
      <c r="A2" s="34"/>
      <c r="B2" s="34"/>
      <c r="C2" s="35"/>
      <c r="D2" s="35"/>
      <c r="E2" s="35"/>
      <c r="F2" s="35"/>
      <c r="G2" s="35"/>
      <c r="H2" s="35"/>
      <c r="I2" s="35"/>
      <c r="J2" s="35"/>
      <c r="K2" s="35"/>
      <c r="L2" s="35"/>
      <c r="M2" s="35"/>
      <c r="N2" s="35"/>
      <c r="O2" s="35"/>
      <c r="P2" s="35"/>
      <c r="Q2" s="35"/>
      <c r="R2" s="35"/>
      <c r="S2" s="35"/>
      <c r="T2" s="35"/>
    </row>
    <row r="3" s="28" customFormat="true" ht="18.65" hidden="false" customHeight="true" outlineLevel="0" collapsed="false">
      <c r="B3" s="37"/>
      <c r="C3" s="35"/>
      <c r="D3" s="35"/>
      <c r="E3" s="35"/>
      <c r="F3" s="35"/>
      <c r="G3" s="35"/>
      <c r="H3" s="35"/>
      <c r="I3" s="35"/>
      <c r="J3" s="35"/>
      <c r="K3" s="38" t="s">
        <v>8</v>
      </c>
      <c r="L3" s="38"/>
      <c r="M3" s="38"/>
      <c r="N3" s="39"/>
      <c r="O3" s="39"/>
      <c r="P3" s="40"/>
      <c r="Q3" s="40"/>
      <c r="R3" s="40"/>
      <c r="S3" s="40"/>
      <c r="T3" s="40"/>
    </row>
    <row r="4" s="28" customFormat="true" ht="18.65" hidden="false" customHeight="true" outlineLevel="0" collapsed="false">
      <c r="B4" s="37"/>
      <c r="C4" s="35"/>
      <c r="D4" s="35"/>
      <c r="E4" s="35"/>
      <c r="F4" s="35"/>
      <c r="G4" s="35"/>
      <c r="H4" s="35"/>
      <c r="I4" s="35"/>
      <c r="J4" s="35"/>
      <c r="K4" s="38" t="s">
        <v>9</v>
      </c>
      <c r="L4" s="38"/>
      <c r="M4" s="38"/>
      <c r="N4" s="39"/>
      <c r="O4" s="39"/>
      <c r="P4" s="43"/>
      <c r="Q4" s="43"/>
      <c r="R4" s="43"/>
      <c r="S4" s="43"/>
      <c r="T4" s="43"/>
    </row>
    <row r="5" customFormat="false" ht="18.65" hidden="false" customHeight="true" outlineLevel="0" collapsed="false">
      <c r="A5" s="38" t="s">
        <v>70</v>
      </c>
      <c r="B5" s="38"/>
      <c r="C5" s="38"/>
      <c r="D5" s="96" t="str">
        <f aca="false">TEXT(S385,"#.##0,0#")</f>
        <v>0,0</v>
      </c>
      <c r="E5" s="96"/>
      <c r="F5" s="35"/>
      <c r="G5" s="35"/>
      <c r="H5" s="35"/>
      <c r="I5" s="35"/>
      <c r="J5" s="35"/>
      <c r="K5" s="38" t="s">
        <v>10</v>
      </c>
      <c r="L5" s="38"/>
      <c r="M5" s="38"/>
      <c r="N5" s="39"/>
      <c r="O5" s="39"/>
      <c r="P5" s="40"/>
      <c r="Q5" s="40"/>
      <c r="R5" s="40"/>
      <c r="S5" s="40"/>
      <c r="T5" s="40"/>
    </row>
    <row r="6" customFormat="false" ht="18.65" hidden="false" customHeight="true" outlineLevel="0" collapsed="false">
      <c r="A6" s="38"/>
      <c r="B6" s="38"/>
      <c r="C6" s="38"/>
      <c r="D6" s="96"/>
      <c r="E6" s="96"/>
      <c r="F6" s="35"/>
      <c r="G6" s="35"/>
      <c r="H6" s="35"/>
      <c r="I6" s="35"/>
      <c r="J6" s="35"/>
      <c r="K6" s="38" t="s">
        <v>11</v>
      </c>
      <c r="L6" s="38"/>
      <c r="M6" s="38"/>
      <c r="N6" s="39"/>
      <c r="O6" s="39"/>
      <c r="P6" s="43"/>
      <c r="Q6" s="43"/>
      <c r="R6" s="43"/>
      <c r="S6" s="43"/>
      <c r="T6" s="43"/>
    </row>
    <row r="7" customFormat="false" ht="9" hidden="false" customHeight="true" outlineLevel="0" collapsed="false">
      <c r="A7" s="97"/>
      <c r="B7" s="97"/>
      <c r="C7" s="97"/>
      <c r="D7" s="97"/>
      <c r="E7" s="97"/>
      <c r="F7" s="97"/>
      <c r="G7" s="97"/>
      <c r="H7" s="97"/>
      <c r="I7" s="97"/>
      <c r="J7" s="97"/>
      <c r="K7" s="97"/>
      <c r="L7" s="97"/>
      <c r="M7" s="97"/>
      <c r="N7" s="97"/>
      <c r="O7" s="97"/>
      <c r="P7" s="97"/>
      <c r="Q7" s="97"/>
      <c r="R7" s="97"/>
      <c r="S7" s="97"/>
      <c r="T7" s="97"/>
    </row>
    <row r="8" s="59" customFormat="true" ht="18.65" hidden="false" customHeight="true" outlineLevel="0" collapsed="false">
      <c r="A8" s="52" t="s">
        <v>44</v>
      </c>
      <c r="B8" s="53" t="s">
        <v>45</v>
      </c>
      <c r="C8" s="53" t="s">
        <v>46</v>
      </c>
      <c r="D8" s="53" t="s">
        <v>71</v>
      </c>
      <c r="E8" s="98" t="s">
        <v>72</v>
      </c>
      <c r="F8" s="53" t="s">
        <v>47</v>
      </c>
      <c r="G8" s="53" t="s">
        <v>48</v>
      </c>
      <c r="H8" s="54" t="s">
        <v>49</v>
      </c>
      <c r="I8" s="99"/>
      <c r="J8" s="55" t="s">
        <v>73</v>
      </c>
      <c r="K8" s="55"/>
      <c r="L8" s="55"/>
      <c r="M8" s="55"/>
      <c r="N8" s="55"/>
      <c r="O8" s="55"/>
      <c r="P8" s="55"/>
      <c r="Q8" s="55"/>
      <c r="R8" s="55"/>
      <c r="S8" s="55"/>
      <c r="T8" s="55" t="s">
        <v>74</v>
      </c>
    </row>
    <row r="9" s="66" customFormat="true" ht="15.5" hidden="false" customHeight="false" outlineLevel="0" collapsed="false">
      <c r="A9" s="52"/>
      <c r="B9" s="53"/>
      <c r="C9" s="53"/>
      <c r="D9" s="53"/>
      <c r="E9" s="53"/>
      <c r="F9" s="53"/>
      <c r="G9" s="53"/>
      <c r="H9" s="54"/>
      <c r="I9" s="98" t="s">
        <v>50</v>
      </c>
      <c r="J9" s="98" t="s">
        <v>75</v>
      </c>
      <c r="K9" s="98" t="s">
        <v>76</v>
      </c>
      <c r="L9" s="98" t="s">
        <v>77</v>
      </c>
      <c r="M9" s="55" t="s">
        <v>50</v>
      </c>
      <c r="N9" s="55" t="s">
        <v>63</v>
      </c>
      <c r="O9" s="55" t="s">
        <v>64</v>
      </c>
      <c r="P9" s="55" t="s">
        <v>53</v>
      </c>
      <c r="Q9" s="55" t="s">
        <v>65</v>
      </c>
      <c r="R9" s="55" t="s">
        <v>66</v>
      </c>
      <c r="S9" s="55" t="s">
        <v>54</v>
      </c>
      <c r="T9" s="55"/>
    </row>
    <row r="10" s="79" customFormat="true" ht="14" hidden="false" customHeight="false" outlineLevel="0" collapsed="false">
      <c r="A10" s="100" t="s">
        <v>78</v>
      </c>
      <c r="B10" s="100"/>
      <c r="C10" s="100"/>
      <c r="D10" s="100"/>
      <c r="E10" s="100"/>
      <c r="F10" s="100"/>
      <c r="G10" s="100"/>
      <c r="H10" s="100"/>
      <c r="I10" s="100"/>
      <c r="J10" s="100"/>
      <c r="K10" s="100"/>
      <c r="L10" s="100"/>
      <c r="M10" s="100"/>
      <c r="N10" s="100"/>
      <c r="O10" s="100"/>
      <c r="P10" s="100"/>
      <c r="Q10" s="100"/>
      <c r="R10" s="100"/>
      <c r="S10" s="100"/>
      <c r="T10" s="100"/>
    </row>
    <row r="11" s="79" customFormat="true" ht="14" hidden="false" customHeight="false" outlineLevel="0" collapsed="false">
      <c r="A11" s="67"/>
      <c r="B11" s="68"/>
      <c r="C11" s="69" t="n">
        <f aca="false">IF($B11&lt;&gt;"",VLOOKUP($B11,Matriz_INM,2,0),0)</f>
        <v>0</v>
      </c>
      <c r="D11" s="70"/>
      <c r="E11" s="70"/>
      <c r="F11" s="70"/>
      <c r="G11" s="70"/>
      <c r="H11" s="71"/>
      <c r="I11" s="101" t="str">
        <f aca="false">IFERROR(VLOOKUP($B11,Matriz_INM,3,0),"")</f>
        <v/>
      </c>
      <c r="J11" s="72"/>
      <c r="K11" s="72"/>
      <c r="L11" s="72"/>
      <c r="M11" s="70"/>
      <c r="N11" s="71" t="str">
        <f aca="false">IF(M11="EE",IF(OR(AND(OR(L11=1,L11=0),K11&gt;0,K11&lt;5),AND(OR(L11=1,L11=0),K11&gt;4,K11&lt;16),AND(L11=2,K11&gt;0,K11&lt;5)),"Simples",IF(OR(AND(OR(L11=1,L11=0),K11&gt;15),AND(L11=2,K11&gt;4,K11&lt;16),AND(L11&gt;2,K11&gt;0,K11&lt;5)),"Médio",IF(OR(AND(L11=2,K11&gt;15),AND(L11&gt;2,K11&gt;4,K11&lt;16),AND(L11&gt;2,K11&gt;15)),"Complexo",""))), IF(OR(M11="CE",M11="SE"),IF(OR(AND(OR(L11=1,L11=0),K11&gt;0,K11&lt;6),AND(OR(L11=1,L11=0),K11&gt;5,K11&lt;20),AND(L11&gt;1,L11&lt;4,K11&gt;0,K11&lt;6)),"Simples",IF(OR(AND(OR(L11=1,L11=0),K11&gt;19),AND(L11&gt;1,L11&lt;4,K11&gt;5,K11&lt;20),AND(L11&gt;3,K11&gt;0,K11&lt;6)),"Médio",IF(OR(AND(L11&gt;1,L11&lt;4,K11&gt;19),AND(L11&gt;3,K11&gt;5,K11&lt;20),AND(L11&gt;3,K11&gt;19)),"Complexo",""))),""))</f>
        <v/>
      </c>
      <c r="O11" s="71" t="str">
        <f aca="false">IF(M11="ALI",IF(OR(AND(OR(L11=1,L11=0),K11&gt;0,K11&lt;20),AND(OR(L11=1,L11=0),K11&gt;19,K11&lt;51),AND(L11&gt;1,L11&lt;6,K11&gt;0,K11&lt;20)),"Simples",IF(OR(AND(OR(L11=1,L11=0),K11&gt;50),AND(L11&gt;1,L11&lt;6,K11&gt;19,K11&lt;51),AND(L11&gt;5,K11&gt;0,K11&lt;20)),"Médio",IF(OR(AND(L11&gt;1,L11&lt;6,K11&gt;50),AND(L11&gt;5,K11&gt;19,K11&lt;51),AND(L11&gt;5,K11&gt;50)),"Complexo",""))), IF(M11="AIE",IF(OR(AND(OR(L11=1, L11=0),K11&gt;0,K11&lt;20),AND(OR(L11=1, L11=0),K11&gt;19,K11&lt;51),AND(L11&gt;1,L11&lt;6,K11&gt;0,K11&lt;20)),"Simples",IF(OR(AND(OR(L11=1, L11=0),K11&gt;50),AND(L11&gt;1,L11&lt;6,K11&gt;19,K11&lt;51),AND(L11&gt;5,K11&gt;0,K11&lt;20)),"Médio",IF(OR(AND(L11&gt;1,L11&lt;6,K11&gt;50),AND(L11&gt;5,K11&gt;19,K11&lt;51),AND(L11&gt;5,K11&gt;50)),"Complexo",""))),""))</f>
        <v/>
      </c>
      <c r="P11" s="102" t="str">
        <f aca="false">IF(N11="",O11,IF(O11="",N11,""))</f>
        <v/>
      </c>
      <c r="Q11" s="103" t="n">
        <f aca="false">IF(AND(OR(M11="EE",M11="CE"),P11="Simples"),3, IF(AND(OR(M11="EE",M11="CE"),P11="Médio"),4, IF(AND(OR(M11="EE",M11="CE"),P11="Complexo"),6, IF(AND(M11="SE",P11="Simples"),4, IF(AND(M11="SE",P11="Médio"),5, IF(AND(M11="SE",P11="Complexo"),7,0))))))</f>
        <v>0</v>
      </c>
      <c r="R11" s="103" t="n">
        <f aca="false">IF(AND(M11="ALI",O11="Simples"),7, IF(AND(M11="ALI",O11="Médio"),10, IF(AND(M11="ALI",O11="Complexo"),15, IF(AND(M11="AIE",O11="Simples"),5, IF(AND(M11="AIE",O11="Médio"),7, IF(AND(M11="AIE",O11="Complexo"),10,0))))))</f>
        <v>0</v>
      </c>
      <c r="S11" s="102" t="n">
        <f aca="false">IF($I11="%",($Q11+$R11)*$C11,$C11*J11)</f>
        <v>0</v>
      </c>
      <c r="T11" s="70"/>
    </row>
    <row r="12" s="79" customFormat="true" ht="14" hidden="false" customHeight="false" outlineLevel="0" collapsed="false">
      <c r="A12" s="67"/>
      <c r="B12" s="68"/>
      <c r="C12" s="69" t="n">
        <f aca="false">IF($B12&lt;&gt;"",VLOOKUP($B12,Matriz_INM,2,0),0)</f>
        <v>0</v>
      </c>
      <c r="D12" s="70"/>
      <c r="E12" s="70"/>
      <c r="F12" s="70"/>
      <c r="G12" s="70"/>
      <c r="H12" s="71"/>
      <c r="I12" s="101" t="str">
        <f aca="false">IFERROR(VLOOKUP($B12,Matriz_INM,3,0),"")</f>
        <v/>
      </c>
      <c r="J12" s="72"/>
      <c r="K12" s="72"/>
      <c r="L12" s="72"/>
      <c r="M12" s="70"/>
      <c r="N12" s="71" t="str">
        <f aca="false">IF(M12="EE",IF(OR(AND(OR(L12=1,L12=0),K12&gt;0,K12&lt;5),AND(OR(L12=1,L12=0),K12&gt;4,K12&lt;16),AND(L12=2,K12&gt;0,K12&lt;5)),"Simples",IF(OR(AND(OR(L12=1,L12=0),K12&gt;15),AND(L12=2,K12&gt;4,K12&lt;16),AND(L12&gt;2,K12&gt;0,K12&lt;5)),"Médio",IF(OR(AND(L12=2,K12&gt;15),AND(L12&gt;2,K12&gt;4,K12&lt;16),AND(L12&gt;2,K12&gt;15)),"Complexo",""))), IF(OR(M12="CE",M12="SE"),IF(OR(AND(OR(L12=1,L12=0),K12&gt;0,K12&lt;6),AND(OR(L12=1,L12=0),K12&gt;5,K12&lt;20),AND(L12&gt;1,L12&lt;4,K12&gt;0,K12&lt;6)),"Simples",IF(OR(AND(OR(L12=1,L12=0),K12&gt;19),AND(L12&gt;1,L12&lt;4,K12&gt;5,K12&lt;20),AND(L12&gt;3,K12&gt;0,K12&lt;6)),"Médio",IF(OR(AND(L12&gt;1,L12&lt;4,K12&gt;19),AND(L12&gt;3,K12&gt;5,K12&lt;20),AND(L12&gt;3,K12&gt;19)),"Complexo",""))),""))</f>
        <v/>
      </c>
      <c r="O12" s="71" t="str">
        <f aca="false">IF(M12="ALI",IF(OR(AND(OR(L12=1,L12=0),K12&gt;0,K12&lt;20),AND(OR(L12=1,L12=0),K12&gt;19,K12&lt;51),AND(L12&gt;1,L12&lt;6,K12&gt;0,K12&lt;20)),"Simples",IF(OR(AND(OR(L12=1,L12=0),K12&gt;50),AND(L12&gt;1,L12&lt;6,K12&gt;19,K12&lt;51),AND(L12&gt;5,K12&gt;0,K12&lt;20)),"Médio",IF(OR(AND(L12&gt;1,L12&lt;6,K12&gt;50),AND(L12&gt;5,K12&gt;19,K12&lt;51),AND(L12&gt;5,K12&gt;50)),"Complexo",""))), IF(M12="AIE",IF(OR(AND(OR(L12=1, L12=0),K12&gt;0,K12&lt;20),AND(OR(L12=1, L12=0),K12&gt;19,K12&lt;51),AND(L12&gt;1,L12&lt;6,K12&gt;0,K12&lt;20)),"Simples",IF(OR(AND(OR(L12=1, L12=0),K12&gt;50),AND(L12&gt;1,L12&lt;6,K12&gt;19,K12&lt;51),AND(L12&gt;5,K12&gt;0,K12&lt;20)),"Médio",IF(OR(AND(L12&gt;1,L12&lt;6,K12&gt;50),AND(L12&gt;5,K12&gt;19,K12&lt;51),AND(L12&gt;5,K12&gt;50)),"Complexo",""))),""))</f>
        <v/>
      </c>
      <c r="P12" s="102" t="str">
        <f aca="false">IF(N12="",O12,IF(O12="",N12,""))</f>
        <v/>
      </c>
      <c r="Q12" s="103" t="n">
        <f aca="false">IF(AND(OR(M12="EE",M12="CE"),P12="Simples"),3, IF(AND(OR(M12="EE",M12="CE"),P12="Médio"),4, IF(AND(OR(M12="EE",M12="CE"),P12="Complexo"),6, IF(AND(M12="SE",P12="Simples"),4, IF(AND(M12="SE",P12="Médio"),5, IF(AND(M12="SE",P12="Complexo"),7,0))))))</f>
        <v>0</v>
      </c>
      <c r="R12" s="103" t="n">
        <f aca="false">IF(AND(M12="ALI",O12="Simples"),7, IF(AND(M12="ALI",O12="Médio"),10, IF(AND(M12="ALI",O12="Complexo"),15, IF(AND(M12="AIE",O12="Simples"),5, IF(AND(M12="AIE",O12="Médio"),7, IF(AND(M12="AIE",O12="Complexo"),10,0))))))</f>
        <v>0</v>
      </c>
      <c r="S12" s="102" t="n">
        <f aca="false">IF($I12="%",($Q12+$R12)*$C12,$C12)</f>
        <v>0</v>
      </c>
      <c r="T12" s="70"/>
    </row>
    <row r="13" s="79" customFormat="true" ht="14" hidden="false" customHeight="false" outlineLevel="0" collapsed="false">
      <c r="A13" s="67"/>
      <c r="B13" s="68"/>
      <c r="C13" s="69" t="n">
        <f aca="false">IF($B13&lt;&gt;"",VLOOKUP($B13,Matriz_INM,2,0),0)</f>
        <v>0</v>
      </c>
      <c r="D13" s="70"/>
      <c r="E13" s="70"/>
      <c r="F13" s="70"/>
      <c r="G13" s="70"/>
      <c r="H13" s="71"/>
      <c r="I13" s="101" t="str">
        <f aca="false">IFERROR(VLOOKUP($B13,Matriz_INM,3,0),"")</f>
        <v/>
      </c>
      <c r="J13" s="72"/>
      <c r="K13" s="72"/>
      <c r="L13" s="72"/>
      <c r="M13" s="70"/>
      <c r="N13" s="71" t="str">
        <f aca="false">IF(M13="EE",IF(OR(AND(OR(L13=1,L13=0),K13&gt;0,K13&lt;5),AND(OR(L13=1,L13=0),K13&gt;4,K13&lt;16),AND(L13=2,K13&gt;0,K13&lt;5)),"Simples",IF(OR(AND(OR(L13=1,L13=0),K13&gt;15),AND(L13=2,K13&gt;4,K13&lt;16),AND(L13&gt;2,K13&gt;0,K13&lt;5)),"Médio",IF(OR(AND(L13=2,K13&gt;15),AND(L13&gt;2,K13&gt;4,K13&lt;16),AND(L13&gt;2,K13&gt;15)),"Complexo",""))), IF(OR(M13="CE",M13="SE"),IF(OR(AND(OR(L13=1,L13=0),K13&gt;0,K13&lt;6),AND(OR(L13=1,L13=0),K13&gt;5,K13&lt;20),AND(L13&gt;1,L13&lt;4,K13&gt;0,K13&lt;6)),"Simples",IF(OR(AND(OR(L13=1,L13=0),K13&gt;19),AND(L13&gt;1,L13&lt;4,K13&gt;5,K13&lt;20),AND(L13&gt;3,K13&gt;0,K13&lt;6)),"Médio",IF(OR(AND(L13&gt;1,L13&lt;4,K13&gt;19),AND(L13&gt;3,K13&gt;5,K13&lt;20),AND(L13&gt;3,K13&gt;19)),"Complexo",""))),""))</f>
        <v/>
      </c>
      <c r="O13" s="71" t="str">
        <f aca="false">IF(M13="ALI",IF(OR(AND(OR(L13=1,L13=0),K13&gt;0,K13&lt;20),AND(OR(L13=1,L13=0),K13&gt;19,K13&lt;51),AND(L13&gt;1,L13&lt;6,K13&gt;0,K13&lt;20)),"Simples",IF(OR(AND(OR(L13=1,L13=0),K13&gt;50),AND(L13&gt;1,L13&lt;6,K13&gt;19,K13&lt;51),AND(L13&gt;5,K13&gt;0,K13&lt;20)),"Médio",IF(OR(AND(L13&gt;1,L13&lt;6,K13&gt;50),AND(L13&gt;5,K13&gt;19,K13&lt;51),AND(L13&gt;5,K13&gt;50)),"Complexo",""))), IF(M13="AIE",IF(OR(AND(OR(L13=1, L13=0),K13&gt;0,K13&lt;20),AND(OR(L13=1, L13=0),K13&gt;19,K13&lt;51),AND(L13&gt;1,L13&lt;6,K13&gt;0,K13&lt;20)),"Simples",IF(OR(AND(OR(L13=1, L13=0),K13&gt;50),AND(L13&gt;1,L13&lt;6,K13&gt;19,K13&lt;51),AND(L13&gt;5,K13&gt;0,K13&lt;20)),"Médio",IF(OR(AND(L13&gt;1,L13&lt;6,K13&gt;50),AND(L13&gt;5,K13&gt;19,K13&lt;51),AND(L13&gt;5,K13&gt;50)),"Complexo",""))),""))</f>
        <v/>
      </c>
      <c r="P13" s="102" t="str">
        <f aca="false">IF(N13="",O13,IF(O13="",N13,""))</f>
        <v/>
      </c>
      <c r="Q13" s="103" t="n">
        <f aca="false">IF(AND(OR(M13="EE",M13="CE"),P13="Simples"),3, IF(AND(OR(M13="EE",M13="CE"),P13="Médio"),4, IF(AND(OR(M13="EE",M13="CE"),P13="Complexo"),6, IF(AND(M13="SE",P13="Simples"),4, IF(AND(M13="SE",P13="Médio"),5, IF(AND(M13="SE",P13="Complexo"),7,0))))))</f>
        <v>0</v>
      </c>
      <c r="R13" s="103" t="n">
        <f aca="false">IF(AND(M13="ALI",O13="Simples"),7, IF(AND(M13="ALI",O13="Médio"),10, IF(AND(M13="ALI",O13="Complexo"),15, IF(AND(M13="AIE",O13="Simples"),5, IF(AND(M13="AIE",O13="Médio"),7, IF(AND(M13="AIE",O13="Complexo"),10,0))))))</f>
        <v>0</v>
      </c>
      <c r="S13" s="102" t="n">
        <f aca="false">IF($I13="%",($Q13+$R13)*$C13,$C13)</f>
        <v>0</v>
      </c>
      <c r="T13" s="70"/>
    </row>
    <row r="14" s="79" customFormat="true" ht="14" hidden="false" customHeight="false" outlineLevel="0" collapsed="false">
      <c r="A14" s="67"/>
      <c r="B14" s="68"/>
      <c r="C14" s="69" t="n">
        <f aca="false">IF($B14&lt;&gt;"",VLOOKUP($B14,Matriz_INM,2,0),0)</f>
        <v>0</v>
      </c>
      <c r="D14" s="70"/>
      <c r="E14" s="70"/>
      <c r="F14" s="70"/>
      <c r="G14" s="70"/>
      <c r="H14" s="71"/>
      <c r="I14" s="101" t="str">
        <f aca="false">IFERROR(VLOOKUP($B14,Matriz_INM,3,0),"")</f>
        <v/>
      </c>
      <c r="J14" s="72"/>
      <c r="K14" s="72"/>
      <c r="L14" s="72"/>
      <c r="M14" s="70"/>
      <c r="N14" s="71" t="str">
        <f aca="false">IF(M14="EE",IF(OR(AND(OR(L14=1,L14=0),K14&gt;0,K14&lt;5),AND(OR(L14=1,L14=0),K14&gt;4,K14&lt;16),AND(L14=2,K14&gt;0,K14&lt;5)),"Simples",IF(OR(AND(OR(L14=1,L14=0),K14&gt;15),AND(L14=2,K14&gt;4,K14&lt;16),AND(L14&gt;2,K14&gt;0,K14&lt;5)),"Médio",IF(OR(AND(L14=2,K14&gt;15),AND(L14&gt;2,K14&gt;4,K14&lt;16),AND(L14&gt;2,K14&gt;15)),"Complexo",""))), IF(OR(M14="CE",M14="SE"),IF(OR(AND(OR(L14=1,L14=0),K14&gt;0,K14&lt;6),AND(OR(L14=1,L14=0),K14&gt;5,K14&lt;20),AND(L14&gt;1,L14&lt;4,K14&gt;0,K14&lt;6)),"Simples",IF(OR(AND(OR(L14=1,L14=0),K14&gt;19),AND(L14&gt;1,L14&lt;4,K14&gt;5,K14&lt;20),AND(L14&gt;3,K14&gt;0,K14&lt;6)),"Médio",IF(OR(AND(L14&gt;1,L14&lt;4,K14&gt;19),AND(L14&gt;3,K14&gt;5,K14&lt;20),AND(L14&gt;3,K14&gt;19)),"Complexo",""))),""))</f>
        <v/>
      </c>
      <c r="O14" s="71" t="str">
        <f aca="false">IF(M14="ALI",IF(OR(AND(OR(L14=1,L14=0),K14&gt;0,K14&lt;20),AND(OR(L14=1,L14=0),K14&gt;19,K14&lt;51),AND(L14&gt;1,L14&lt;6,K14&gt;0,K14&lt;20)),"Simples",IF(OR(AND(OR(L14=1,L14=0),K14&gt;50),AND(L14&gt;1,L14&lt;6,K14&gt;19,K14&lt;51),AND(L14&gt;5,K14&gt;0,K14&lt;20)),"Médio",IF(OR(AND(L14&gt;1,L14&lt;6,K14&gt;50),AND(L14&gt;5,K14&gt;19,K14&lt;51),AND(L14&gt;5,K14&gt;50)),"Complexo",""))), IF(M14="AIE",IF(OR(AND(OR(L14=1, L14=0),K14&gt;0,K14&lt;20),AND(OR(L14=1, L14=0),K14&gt;19,K14&lt;51),AND(L14&gt;1,L14&lt;6,K14&gt;0,K14&lt;20)),"Simples",IF(OR(AND(OR(L14=1, L14=0),K14&gt;50),AND(L14&gt;1,L14&lt;6,K14&gt;19,K14&lt;51),AND(L14&gt;5,K14&gt;0,K14&lt;20)),"Médio",IF(OR(AND(L14&gt;1,L14&lt;6,K14&gt;50),AND(L14&gt;5,K14&gt;19,K14&lt;51),AND(L14&gt;5,K14&gt;50)),"Complexo",""))),""))</f>
        <v/>
      </c>
      <c r="P14" s="102" t="str">
        <f aca="false">IF(N14="",O14,IF(O14="",N14,""))</f>
        <v/>
      </c>
      <c r="Q14" s="103" t="n">
        <f aca="false">IF(AND(OR(M14="EE",M14="CE"),P14="Simples"),3, IF(AND(OR(M14="EE",M14="CE"),P14="Médio"),4, IF(AND(OR(M14="EE",M14="CE"),P14="Complexo"),6, IF(AND(M14="SE",P14="Simples"),4, IF(AND(M14="SE",P14="Médio"),5, IF(AND(M14="SE",P14="Complexo"),7,0))))))</f>
        <v>0</v>
      </c>
      <c r="R14" s="103" t="n">
        <f aca="false">IF(AND(M14="ALI",O14="Simples"),7, IF(AND(M14="ALI",O14="Médio"),10, IF(AND(M14="ALI",O14="Complexo"),15, IF(AND(M14="AIE",O14="Simples"),5, IF(AND(M14="AIE",O14="Médio"),7, IF(AND(M14="AIE",O14="Complexo"),10,0))))))</f>
        <v>0</v>
      </c>
      <c r="S14" s="102" t="n">
        <f aca="false">IF($I14="%",($Q14+$R14)*$C14,$C14)</f>
        <v>0</v>
      </c>
      <c r="T14" s="70"/>
    </row>
    <row r="15" s="79" customFormat="true" ht="14" hidden="false" customHeight="false" outlineLevel="0" collapsed="false">
      <c r="A15" s="67"/>
      <c r="B15" s="68"/>
      <c r="C15" s="69" t="n">
        <f aca="false">IF($B15&lt;&gt;"",VLOOKUP($B15,Matriz_INM,2,0),0)</f>
        <v>0</v>
      </c>
      <c r="D15" s="70"/>
      <c r="E15" s="70"/>
      <c r="F15" s="70"/>
      <c r="G15" s="70"/>
      <c r="H15" s="71"/>
      <c r="I15" s="101" t="str">
        <f aca="false">IFERROR(VLOOKUP($B15,Matriz_INM,3,0),"")</f>
        <v/>
      </c>
      <c r="J15" s="72"/>
      <c r="K15" s="72"/>
      <c r="L15" s="72"/>
      <c r="M15" s="70"/>
      <c r="N15" s="71" t="str">
        <f aca="false">IF(M15="EE",IF(OR(AND(OR(L15=1,L15=0),K15&gt;0,K15&lt;5),AND(OR(L15=1,L15=0),K15&gt;4,K15&lt;16),AND(L15=2,K15&gt;0,K15&lt;5)),"Simples",IF(OR(AND(OR(L15=1,L15=0),K15&gt;15),AND(L15=2,K15&gt;4,K15&lt;16),AND(L15&gt;2,K15&gt;0,K15&lt;5)),"Médio",IF(OR(AND(L15=2,K15&gt;15),AND(L15&gt;2,K15&gt;4,K15&lt;16),AND(L15&gt;2,K15&gt;15)),"Complexo",""))), IF(OR(M15="CE",M15="SE"),IF(OR(AND(OR(L15=1,L15=0),K15&gt;0,K15&lt;6),AND(OR(L15=1,L15=0),K15&gt;5,K15&lt;20),AND(L15&gt;1,L15&lt;4,K15&gt;0,K15&lt;6)),"Simples",IF(OR(AND(OR(L15=1,L15=0),K15&gt;19),AND(L15&gt;1,L15&lt;4,K15&gt;5,K15&lt;20),AND(L15&gt;3,K15&gt;0,K15&lt;6)),"Médio",IF(OR(AND(L15&gt;1,L15&lt;4,K15&gt;19),AND(L15&gt;3,K15&gt;5,K15&lt;20),AND(L15&gt;3,K15&gt;19)),"Complexo",""))),""))</f>
        <v/>
      </c>
      <c r="O15" s="71" t="str">
        <f aca="false">IF(M15="ALI",IF(OR(AND(OR(L15=1,L15=0),K15&gt;0,K15&lt;20),AND(OR(L15=1,L15=0),K15&gt;19,K15&lt;51),AND(L15&gt;1,L15&lt;6,K15&gt;0,K15&lt;20)),"Simples",IF(OR(AND(OR(L15=1,L15=0),K15&gt;50),AND(L15&gt;1,L15&lt;6,K15&gt;19,K15&lt;51),AND(L15&gt;5,K15&gt;0,K15&lt;20)),"Médio",IF(OR(AND(L15&gt;1,L15&lt;6,K15&gt;50),AND(L15&gt;5,K15&gt;19,K15&lt;51),AND(L15&gt;5,K15&gt;50)),"Complexo",""))), IF(M15="AIE",IF(OR(AND(OR(L15=1, L15=0),K15&gt;0,K15&lt;20),AND(OR(L15=1, L15=0),K15&gt;19,K15&lt;51),AND(L15&gt;1,L15&lt;6,K15&gt;0,K15&lt;20)),"Simples",IF(OR(AND(OR(L15=1, L15=0),K15&gt;50),AND(L15&gt;1,L15&lt;6,K15&gt;19,K15&lt;51),AND(L15&gt;5,K15&gt;0,K15&lt;20)),"Médio",IF(OR(AND(L15&gt;1,L15&lt;6,K15&gt;50),AND(L15&gt;5,K15&gt;19,K15&lt;51),AND(L15&gt;5,K15&gt;50)),"Complexo",""))),""))</f>
        <v/>
      </c>
      <c r="P15" s="102" t="str">
        <f aca="false">IF(N15="",O15,IF(O15="",N15,""))</f>
        <v/>
      </c>
      <c r="Q15" s="103" t="n">
        <f aca="false">IF(AND(OR(M15="EE",M15="CE"),P15="Simples"),3, IF(AND(OR(M15="EE",M15="CE"),P15="Médio"),4, IF(AND(OR(M15="EE",M15="CE"),P15="Complexo"),6, IF(AND(M15="SE",P15="Simples"),4, IF(AND(M15="SE",P15="Médio"),5, IF(AND(M15="SE",P15="Complexo"),7,0))))))</f>
        <v>0</v>
      </c>
      <c r="R15" s="103" t="n">
        <f aca="false">IF(AND(M15="ALI",O15="Simples"),7, IF(AND(M15="ALI",O15="Médio"),10, IF(AND(M15="ALI",O15="Complexo"),15, IF(AND(M15="AIE",O15="Simples"),5, IF(AND(M15="AIE",O15="Médio"),7, IF(AND(M15="AIE",O15="Complexo"),10,0))))))</f>
        <v>0</v>
      </c>
      <c r="S15" s="102" t="n">
        <f aca="false">IF($I15="%",($Q15+$R15)*$C15,$C15)</f>
        <v>0</v>
      </c>
      <c r="T15" s="70"/>
    </row>
    <row r="16" s="79" customFormat="true" ht="14" hidden="false" customHeight="false" outlineLevel="0" collapsed="false">
      <c r="A16" s="67"/>
      <c r="B16" s="68"/>
      <c r="C16" s="69" t="n">
        <f aca="false">IF($B16&lt;&gt;"",VLOOKUP($B16,Matriz_INM,2,0),0)</f>
        <v>0</v>
      </c>
      <c r="D16" s="70"/>
      <c r="E16" s="70"/>
      <c r="F16" s="70"/>
      <c r="G16" s="70"/>
      <c r="H16" s="71"/>
      <c r="I16" s="101" t="str">
        <f aca="false">IFERROR(VLOOKUP($B16,Matriz_INM,3,0),"")</f>
        <v/>
      </c>
      <c r="J16" s="72"/>
      <c r="K16" s="72"/>
      <c r="L16" s="72"/>
      <c r="M16" s="70"/>
      <c r="N16" s="71" t="str">
        <f aca="false">IF(M16="EE",IF(OR(AND(OR(L16=1,L16=0),K16&gt;0,K16&lt;5),AND(OR(L16=1,L16=0),K16&gt;4,K16&lt;16),AND(L16=2,K16&gt;0,K16&lt;5)),"Simples",IF(OR(AND(OR(L16=1,L16=0),K16&gt;15),AND(L16=2,K16&gt;4,K16&lt;16),AND(L16&gt;2,K16&gt;0,K16&lt;5)),"Médio",IF(OR(AND(L16=2,K16&gt;15),AND(L16&gt;2,K16&gt;4,K16&lt;16),AND(L16&gt;2,K16&gt;15)),"Complexo",""))), IF(OR(M16="CE",M16="SE"),IF(OR(AND(OR(L16=1,L16=0),K16&gt;0,K16&lt;6),AND(OR(L16=1,L16=0),K16&gt;5,K16&lt;20),AND(L16&gt;1,L16&lt;4,K16&gt;0,K16&lt;6)),"Simples",IF(OR(AND(OR(L16=1,L16=0),K16&gt;19),AND(L16&gt;1,L16&lt;4,K16&gt;5,K16&lt;20),AND(L16&gt;3,K16&gt;0,K16&lt;6)),"Médio",IF(OR(AND(L16&gt;1,L16&lt;4,K16&gt;19),AND(L16&gt;3,K16&gt;5,K16&lt;20),AND(L16&gt;3,K16&gt;19)),"Complexo",""))),""))</f>
        <v/>
      </c>
      <c r="O16" s="71" t="str">
        <f aca="false">IF(M16="ALI",IF(OR(AND(OR(L16=1,L16=0),K16&gt;0,K16&lt;20),AND(OR(L16=1,L16=0),K16&gt;19,K16&lt;51),AND(L16&gt;1,L16&lt;6,K16&gt;0,K16&lt;20)),"Simples",IF(OR(AND(OR(L16=1,L16=0),K16&gt;50),AND(L16&gt;1,L16&lt;6,K16&gt;19,K16&lt;51),AND(L16&gt;5,K16&gt;0,K16&lt;20)),"Médio",IF(OR(AND(L16&gt;1,L16&lt;6,K16&gt;50),AND(L16&gt;5,K16&gt;19,K16&lt;51),AND(L16&gt;5,K16&gt;50)),"Complexo",""))), IF(M16="AIE",IF(OR(AND(OR(L16=1, L16=0),K16&gt;0,K16&lt;20),AND(OR(L16=1, L16=0),K16&gt;19,K16&lt;51),AND(L16&gt;1,L16&lt;6,K16&gt;0,K16&lt;20)),"Simples",IF(OR(AND(OR(L16=1, L16=0),K16&gt;50),AND(L16&gt;1,L16&lt;6,K16&gt;19,K16&lt;51),AND(L16&gt;5,K16&gt;0,K16&lt;20)),"Médio",IF(OR(AND(L16&gt;1,L16&lt;6,K16&gt;50),AND(L16&gt;5,K16&gt;19,K16&lt;51),AND(L16&gt;5,K16&gt;50)),"Complexo",""))),""))</f>
        <v/>
      </c>
      <c r="P16" s="102" t="str">
        <f aca="false">IF(N16="",O16,IF(O16="",N16,""))</f>
        <v/>
      </c>
      <c r="Q16" s="103" t="n">
        <f aca="false">IF(AND(OR(M16="EE",M16="CE"),P16="Simples"),3, IF(AND(OR(M16="EE",M16="CE"),P16="Médio"),4, IF(AND(OR(M16="EE",M16="CE"),P16="Complexo"),6, IF(AND(M16="SE",P16="Simples"),4, IF(AND(M16="SE",P16="Médio"),5, IF(AND(M16="SE",P16="Complexo"),7,0))))))</f>
        <v>0</v>
      </c>
      <c r="R16" s="103" t="n">
        <f aca="false">IF(AND(M16="ALI",O16="Simples"),7, IF(AND(M16="ALI",O16="Médio"),10, IF(AND(M16="ALI",O16="Complexo"),15, IF(AND(M16="AIE",O16="Simples"),5, IF(AND(M16="AIE",O16="Médio"),7, IF(AND(M16="AIE",O16="Complexo"),10,0))))))</f>
        <v>0</v>
      </c>
      <c r="S16" s="102" t="n">
        <f aca="false">IF($I16="%",($Q16+$R16)*$C16,$C16)</f>
        <v>0</v>
      </c>
      <c r="T16" s="70"/>
    </row>
    <row r="17" s="79" customFormat="true" ht="14" hidden="false" customHeight="false" outlineLevel="0" collapsed="false">
      <c r="A17" s="67"/>
      <c r="B17" s="68"/>
      <c r="C17" s="69" t="n">
        <f aca="false">IF($B17&lt;&gt;"",VLOOKUP($B17,Matriz_INM,2,0),0)</f>
        <v>0</v>
      </c>
      <c r="D17" s="70"/>
      <c r="E17" s="70"/>
      <c r="F17" s="70"/>
      <c r="G17" s="70"/>
      <c r="H17" s="71"/>
      <c r="I17" s="101" t="str">
        <f aca="false">IFERROR(VLOOKUP($B17,Matriz_INM,3,0),"")</f>
        <v/>
      </c>
      <c r="J17" s="72"/>
      <c r="K17" s="72"/>
      <c r="L17" s="72"/>
      <c r="M17" s="70"/>
      <c r="N17" s="71" t="str">
        <f aca="false">IF(M17="EE",IF(OR(AND(OR(L17=1,L17=0),K17&gt;0,K17&lt;5),AND(OR(L17=1,L17=0),K17&gt;4,K17&lt;16),AND(L17=2,K17&gt;0,K17&lt;5)),"Simples",IF(OR(AND(OR(L17=1,L17=0),K17&gt;15),AND(L17=2,K17&gt;4,K17&lt;16),AND(L17&gt;2,K17&gt;0,K17&lt;5)),"Médio",IF(OR(AND(L17=2,K17&gt;15),AND(L17&gt;2,K17&gt;4,K17&lt;16),AND(L17&gt;2,K17&gt;15)),"Complexo",""))), IF(OR(M17="CE",M17="SE"),IF(OR(AND(OR(L17=1,L17=0),K17&gt;0,K17&lt;6),AND(OR(L17=1,L17=0),K17&gt;5,K17&lt;20),AND(L17&gt;1,L17&lt;4,K17&gt;0,K17&lt;6)),"Simples",IF(OR(AND(OR(L17=1,L17=0),K17&gt;19),AND(L17&gt;1,L17&lt;4,K17&gt;5,K17&lt;20),AND(L17&gt;3,K17&gt;0,K17&lt;6)),"Médio",IF(OR(AND(L17&gt;1,L17&lt;4,K17&gt;19),AND(L17&gt;3,K17&gt;5,K17&lt;20),AND(L17&gt;3,K17&gt;19)),"Complexo",""))),""))</f>
        <v/>
      </c>
      <c r="O17" s="71" t="str">
        <f aca="false">IF(M17="ALI",IF(OR(AND(OR(L17=1,L17=0),K17&gt;0,K17&lt;20),AND(OR(L17=1,L17=0),K17&gt;19,K17&lt;51),AND(L17&gt;1,L17&lt;6,K17&gt;0,K17&lt;20)),"Simples",IF(OR(AND(OR(L17=1,L17=0),K17&gt;50),AND(L17&gt;1,L17&lt;6,K17&gt;19,K17&lt;51),AND(L17&gt;5,K17&gt;0,K17&lt;20)),"Médio",IF(OR(AND(L17&gt;1,L17&lt;6,K17&gt;50),AND(L17&gt;5,K17&gt;19,K17&lt;51),AND(L17&gt;5,K17&gt;50)),"Complexo",""))), IF(M17="AIE",IF(OR(AND(OR(L17=1, L17=0),K17&gt;0,K17&lt;20),AND(OR(L17=1, L17=0),K17&gt;19,K17&lt;51),AND(L17&gt;1,L17&lt;6,K17&gt;0,K17&lt;20)),"Simples",IF(OR(AND(OR(L17=1, L17=0),K17&gt;50),AND(L17&gt;1,L17&lt;6,K17&gt;19,K17&lt;51),AND(L17&gt;5,K17&gt;0,K17&lt;20)),"Médio",IF(OR(AND(L17&gt;1,L17&lt;6,K17&gt;50),AND(L17&gt;5,K17&gt;19,K17&lt;51),AND(L17&gt;5,K17&gt;50)),"Complexo",""))),""))</f>
        <v/>
      </c>
      <c r="P17" s="102" t="str">
        <f aca="false">IF(N17="",O17,IF(O17="",N17,""))</f>
        <v/>
      </c>
      <c r="Q17" s="103" t="n">
        <f aca="false">IF(AND(OR(M17="EE",M17="CE"),P17="Simples"),3, IF(AND(OR(M17="EE",M17="CE"),P17="Médio"),4, IF(AND(OR(M17="EE",M17="CE"),P17="Complexo"),6, IF(AND(M17="SE",P17="Simples"),4, IF(AND(M17="SE",P17="Médio"),5, IF(AND(M17="SE",P17="Complexo"),7,0))))))</f>
        <v>0</v>
      </c>
      <c r="R17" s="103" t="n">
        <f aca="false">IF(AND(M17="ALI",O17="Simples"),7, IF(AND(M17="ALI",O17="Médio"),10, IF(AND(M17="ALI",O17="Complexo"),15, IF(AND(M17="AIE",O17="Simples"),5, IF(AND(M17="AIE",O17="Médio"),7, IF(AND(M17="AIE",O17="Complexo"),10,0))))))</f>
        <v>0</v>
      </c>
      <c r="S17" s="102" t="n">
        <f aca="false">IF($I17="%",($Q17+$R17)*$C17,$C17)</f>
        <v>0</v>
      </c>
      <c r="T17" s="70"/>
    </row>
    <row r="18" s="79" customFormat="true" ht="14" hidden="false" customHeight="false" outlineLevel="0" collapsed="false">
      <c r="A18" s="67"/>
      <c r="B18" s="68"/>
      <c r="C18" s="69" t="n">
        <f aca="false">IF($B18&lt;&gt;"",VLOOKUP($B18,Matriz_INM,2,0),0)</f>
        <v>0</v>
      </c>
      <c r="D18" s="70"/>
      <c r="E18" s="70"/>
      <c r="F18" s="70"/>
      <c r="G18" s="70"/>
      <c r="H18" s="71"/>
      <c r="I18" s="101" t="str">
        <f aca="false">IFERROR(VLOOKUP($B18,Matriz_INM,3,0),"")</f>
        <v/>
      </c>
      <c r="J18" s="72"/>
      <c r="K18" s="72"/>
      <c r="L18" s="72"/>
      <c r="M18" s="70"/>
      <c r="N18" s="71" t="str">
        <f aca="false">IF(M18="EE",IF(OR(AND(OR(L18=1,L18=0),K18&gt;0,K18&lt;5),AND(OR(L18=1,L18=0),K18&gt;4,K18&lt;16),AND(L18=2,K18&gt;0,K18&lt;5)),"Simples",IF(OR(AND(OR(L18=1,L18=0),K18&gt;15),AND(L18=2,K18&gt;4,K18&lt;16),AND(L18&gt;2,K18&gt;0,K18&lt;5)),"Médio",IF(OR(AND(L18=2,K18&gt;15),AND(L18&gt;2,K18&gt;4,K18&lt;16),AND(L18&gt;2,K18&gt;15)),"Complexo",""))), IF(OR(M18="CE",M18="SE"),IF(OR(AND(OR(L18=1,L18=0),K18&gt;0,K18&lt;6),AND(OR(L18=1,L18=0),K18&gt;5,K18&lt;20),AND(L18&gt;1,L18&lt;4,K18&gt;0,K18&lt;6)),"Simples",IF(OR(AND(OR(L18=1,L18=0),K18&gt;19),AND(L18&gt;1,L18&lt;4,K18&gt;5,K18&lt;20),AND(L18&gt;3,K18&gt;0,K18&lt;6)),"Médio",IF(OR(AND(L18&gt;1,L18&lt;4,K18&gt;19),AND(L18&gt;3,K18&gt;5,K18&lt;20),AND(L18&gt;3,K18&gt;19)),"Complexo",""))),""))</f>
        <v/>
      </c>
      <c r="O18" s="71" t="str">
        <f aca="false">IF(M18="ALI",IF(OR(AND(OR(L18=1,L18=0),K18&gt;0,K18&lt;20),AND(OR(L18=1,L18=0),K18&gt;19,K18&lt;51),AND(L18&gt;1,L18&lt;6,K18&gt;0,K18&lt;20)),"Simples",IF(OR(AND(OR(L18=1,L18=0),K18&gt;50),AND(L18&gt;1,L18&lt;6,K18&gt;19,K18&lt;51),AND(L18&gt;5,K18&gt;0,K18&lt;20)),"Médio",IF(OR(AND(L18&gt;1,L18&lt;6,K18&gt;50),AND(L18&gt;5,K18&gt;19,K18&lt;51),AND(L18&gt;5,K18&gt;50)),"Complexo",""))), IF(M18="AIE",IF(OR(AND(OR(L18=1, L18=0),K18&gt;0,K18&lt;20),AND(OR(L18=1, L18=0),K18&gt;19,K18&lt;51),AND(L18&gt;1,L18&lt;6,K18&gt;0,K18&lt;20)),"Simples",IF(OR(AND(OR(L18=1, L18=0),K18&gt;50),AND(L18&gt;1,L18&lt;6,K18&gt;19,K18&lt;51),AND(L18&gt;5,K18&gt;0,K18&lt;20)),"Médio",IF(OR(AND(L18&gt;1,L18&lt;6,K18&gt;50),AND(L18&gt;5,K18&gt;19,K18&lt;51),AND(L18&gt;5,K18&gt;50)),"Complexo",""))),""))</f>
        <v/>
      </c>
      <c r="P18" s="102" t="str">
        <f aca="false">IF(N18="",O18,IF(O18="",N18,""))</f>
        <v/>
      </c>
      <c r="Q18" s="103" t="n">
        <f aca="false">IF(AND(OR(M18="EE",M18="CE"),P18="Simples"),3, IF(AND(OR(M18="EE",M18="CE"),P18="Médio"),4, IF(AND(OR(M18="EE",M18="CE"),P18="Complexo"),6, IF(AND(M18="SE",P18="Simples"),4, IF(AND(M18="SE",P18="Médio"),5, IF(AND(M18="SE",P18="Complexo"),7,0))))))</f>
        <v>0</v>
      </c>
      <c r="R18" s="103" t="n">
        <f aca="false">IF(AND(M18="ALI",O18="Simples"),7, IF(AND(M18="ALI",O18="Médio"),10, IF(AND(M18="ALI",O18="Complexo"),15, IF(AND(M18="AIE",O18="Simples"),5, IF(AND(M18="AIE",O18="Médio"),7, IF(AND(M18="AIE",O18="Complexo"),10,0))))))</f>
        <v>0</v>
      </c>
      <c r="S18" s="102" t="n">
        <f aca="false">IF($I18="%",($Q18+$R18)*$C18,$C18)</f>
        <v>0</v>
      </c>
      <c r="T18" s="70"/>
    </row>
    <row r="19" s="79" customFormat="true" ht="14" hidden="false" customHeight="false" outlineLevel="0" collapsed="false">
      <c r="A19" s="67"/>
      <c r="B19" s="68"/>
      <c r="C19" s="69" t="n">
        <f aca="false">IF($B19&lt;&gt;"",VLOOKUP($B19,Matriz_INM,2,0),0)</f>
        <v>0</v>
      </c>
      <c r="D19" s="70"/>
      <c r="E19" s="70"/>
      <c r="F19" s="70"/>
      <c r="G19" s="70"/>
      <c r="H19" s="71"/>
      <c r="I19" s="101" t="str">
        <f aca="false">IFERROR(VLOOKUP($B19,Matriz_INM,3,0),"")</f>
        <v/>
      </c>
      <c r="J19" s="72"/>
      <c r="K19" s="72"/>
      <c r="L19" s="72"/>
      <c r="M19" s="70"/>
      <c r="N19" s="71" t="str">
        <f aca="false">IF(M19="EE",IF(OR(AND(OR(L19=1,L19=0),K19&gt;0,K19&lt;5),AND(OR(L19=1,L19=0),K19&gt;4,K19&lt;16),AND(L19=2,K19&gt;0,K19&lt;5)),"Simples",IF(OR(AND(OR(L19=1,L19=0),K19&gt;15),AND(L19=2,K19&gt;4,K19&lt;16),AND(L19&gt;2,K19&gt;0,K19&lt;5)),"Médio",IF(OR(AND(L19=2,K19&gt;15),AND(L19&gt;2,K19&gt;4,K19&lt;16),AND(L19&gt;2,K19&gt;15)),"Complexo",""))), IF(OR(M19="CE",M19="SE"),IF(OR(AND(OR(L19=1,L19=0),K19&gt;0,K19&lt;6),AND(OR(L19=1,L19=0),K19&gt;5,K19&lt;20),AND(L19&gt;1,L19&lt;4,K19&gt;0,K19&lt;6)),"Simples",IF(OR(AND(OR(L19=1,L19=0),K19&gt;19),AND(L19&gt;1,L19&lt;4,K19&gt;5,K19&lt;20),AND(L19&gt;3,K19&gt;0,K19&lt;6)),"Médio",IF(OR(AND(L19&gt;1,L19&lt;4,K19&gt;19),AND(L19&gt;3,K19&gt;5,K19&lt;20),AND(L19&gt;3,K19&gt;19)),"Complexo",""))),""))</f>
        <v/>
      </c>
      <c r="O19" s="71" t="str">
        <f aca="false">IF(M19="ALI",IF(OR(AND(OR(L19=1,L19=0),K19&gt;0,K19&lt;20),AND(OR(L19=1,L19=0),K19&gt;19,K19&lt;51),AND(L19&gt;1,L19&lt;6,K19&gt;0,K19&lt;20)),"Simples",IF(OR(AND(OR(L19=1,L19=0),K19&gt;50),AND(L19&gt;1,L19&lt;6,K19&gt;19,K19&lt;51),AND(L19&gt;5,K19&gt;0,K19&lt;20)),"Médio",IF(OR(AND(L19&gt;1,L19&lt;6,K19&gt;50),AND(L19&gt;5,K19&gt;19,K19&lt;51),AND(L19&gt;5,K19&gt;50)),"Complexo",""))), IF(M19="AIE",IF(OR(AND(OR(L19=1, L19=0),K19&gt;0,K19&lt;20),AND(OR(L19=1, L19=0),K19&gt;19,K19&lt;51),AND(L19&gt;1,L19&lt;6,K19&gt;0,K19&lt;20)),"Simples",IF(OR(AND(OR(L19=1, L19=0),K19&gt;50),AND(L19&gt;1,L19&lt;6,K19&gt;19,K19&lt;51),AND(L19&gt;5,K19&gt;0,K19&lt;20)),"Médio",IF(OR(AND(L19&gt;1,L19&lt;6,K19&gt;50),AND(L19&gt;5,K19&gt;19,K19&lt;51),AND(L19&gt;5,K19&gt;50)),"Complexo",""))),""))</f>
        <v/>
      </c>
      <c r="P19" s="102" t="str">
        <f aca="false">IF(N19="",O19,IF(O19="",N19,""))</f>
        <v/>
      </c>
      <c r="Q19" s="103" t="n">
        <f aca="false">IF(AND(OR(M19="EE",M19="CE"),P19="Simples"),3, IF(AND(OR(M19="EE",M19="CE"),P19="Médio"),4, IF(AND(OR(M19="EE",M19="CE"),P19="Complexo"),6, IF(AND(M19="SE",P19="Simples"),4, IF(AND(M19="SE",P19="Médio"),5, IF(AND(M19="SE",P19="Complexo"),7,0))))))</f>
        <v>0</v>
      </c>
      <c r="R19" s="103" t="n">
        <f aca="false">IF(AND(M19="ALI",O19="Simples"),7, IF(AND(M19="ALI",O19="Médio"),10, IF(AND(M19="ALI",O19="Complexo"),15, IF(AND(M19="AIE",O19="Simples"),5, IF(AND(M19="AIE",O19="Médio"),7, IF(AND(M19="AIE",O19="Complexo"),10,0))))))</f>
        <v>0</v>
      </c>
      <c r="S19" s="102" t="n">
        <f aca="false">IF($I19="%",($Q19+$R19)*$C19,$C19)</f>
        <v>0</v>
      </c>
      <c r="T19" s="70"/>
    </row>
    <row r="20" s="79" customFormat="true" ht="14" hidden="false" customHeight="false" outlineLevel="0" collapsed="false">
      <c r="A20" s="67"/>
      <c r="B20" s="68"/>
      <c r="C20" s="69" t="n">
        <f aca="false">IF($B20&lt;&gt;"",VLOOKUP($B20,Matriz_INM,2,0),0)</f>
        <v>0</v>
      </c>
      <c r="D20" s="70"/>
      <c r="E20" s="70"/>
      <c r="F20" s="70"/>
      <c r="G20" s="70"/>
      <c r="H20" s="71"/>
      <c r="I20" s="101" t="str">
        <f aca="false">IFERROR(VLOOKUP($B20,Matriz_INM,3,0),"")</f>
        <v/>
      </c>
      <c r="J20" s="72"/>
      <c r="K20" s="72"/>
      <c r="L20" s="72"/>
      <c r="M20" s="70"/>
      <c r="N20" s="71" t="str">
        <f aca="false">IF(M20="EE",IF(OR(AND(OR(L20=1,L20=0),K20&gt;0,K20&lt;5),AND(OR(L20=1,L20=0),K20&gt;4,K20&lt;16),AND(L20=2,K20&gt;0,K20&lt;5)),"Simples",IF(OR(AND(OR(L20=1,L20=0),K20&gt;15),AND(L20=2,K20&gt;4,K20&lt;16),AND(L20&gt;2,K20&gt;0,K20&lt;5)),"Médio",IF(OR(AND(L20=2,K20&gt;15),AND(L20&gt;2,K20&gt;4,K20&lt;16),AND(L20&gt;2,K20&gt;15)),"Complexo",""))), IF(OR(M20="CE",M20="SE"),IF(OR(AND(OR(L20=1,L20=0),K20&gt;0,K20&lt;6),AND(OR(L20=1,L20=0),K20&gt;5,K20&lt;20),AND(L20&gt;1,L20&lt;4,K20&gt;0,K20&lt;6)),"Simples",IF(OR(AND(OR(L20=1,L20=0),K20&gt;19),AND(L20&gt;1,L20&lt;4,K20&gt;5,K20&lt;20),AND(L20&gt;3,K20&gt;0,K20&lt;6)),"Médio",IF(OR(AND(L20&gt;1,L20&lt;4,K20&gt;19),AND(L20&gt;3,K20&gt;5,K20&lt;20),AND(L20&gt;3,K20&gt;19)),"Complexo",""))),""))</f>
        <v/>
      </c>
      <c r="O20" s="71" t="str">
        <f aca="false">IF(M20="ALI",IF(OR(AND(OR(L20=1,L20=0),K20&gt;0,K20&lt;20),AND(OR(L20=1,L20=0),K20&gt;19,K20&lt;51),AND(L20&gt;1,L20&lt;6,K20&gt;0,K20&lt;20)),"Simples",IF(OR(AND(OR(L20=1,L20=0),K20&gt;50),AND(L20&gt;1,L20&lt;6,K20&gt;19,K20&lt;51),AND(L20&gt;5,K20&gt;0,K20&lt;20)),"Médio",IF(OR(AND(L20&gt;1,L20&lt;6,K20&gt;50),AND(L20&gt;5,K20&gt;19,K20&lt;51),AND(L20&gt;5,K20&gt;50)),"Complexo",""))), IF(M20="AIE",IF(OR(AND(OR(L20=1, L20=0),K20&gt;0,K20&lt;20),AND(OR(L20=1, L20=0),K20&gt;19,K20&lt;51),AND(L20&gt;1,L20&lt;6,K20&gt;0,K20&lt;20)),"Simples",IF(OR(AND(OR(L20=1, L20=0),K20&gt;50),AND(L20&gt;1,L20&lt;6,K20&gt;19,K20&lt;51),AND(L20&gt;5,K20&gt;0,K20&lt;20)),"Médio",IF(OR(AND(L20&gt;1,L20&lt;6,K20&gt;50),AND(L20&gt;5,K20&gt;19,K20&lt;51),AND(L20&gt;5,K20&gt;50)),"Complexo",""))),""))</f>
        <v/>
      </c>
      <c r="P20" s="102" t="str">
        <f aca="false">IF(N20="",O20,IF(O20="",N20,""))</f>
        <v/>
      </c>
      <c r="Q20" s="103" t="n">
        <f aca="false">IF(AND(OR(M20="EE",M20="CE"),P20="Simples"),3, IF(AND(OR(M20="EE",M20="CE"),P20="Médio"),4, IF(AND(OR(M20="EE",M20="CE"),P20="Complexo"),6, IF(AND(M20="SE",P20="Simples"),4, IF(AND(M20="SE",P20="Médio"),5, IF(AND(M20="SE",P20="Complexo"),7,0))))))</f>
        <v>0</v>
      </c>
      <c r="R20" s="103" t="n">
        <f aca="false">IF(AND(M20="ALI",O20="Simples"),7, IF(AND(M20="ALI",O20="Médio"),10, IF(AND(M20="ALI",O20="Complexo"),15, IF(AND(M20="AIE",O20="Simples"),5, IF(AND(M20="AIE",O20="Médio"),7, IF(AND(M20="AIE",O20="Complexo"),10,0))))))</f>
        <v>0</v>
      </c>
      <c r="S20" s="102" t="n">
        <f aca="false">IF($I20="%",($Q20+$R20)*$C20,$C20)</f>
        <v>0</v>
      </c>
      <c r="T20" s="70"/>
    </row>
    <row r="21" s="79" customFormat="true" ht="14" hidden="false" customHeight="false" outlineLevel="0" collapsed="false">
      <c r="A21" s="67"/>
      <c r="B21" s="68"/>
      <c r="C21" s="69" t="n">
        <f aca="false">IF($B21&lt;&gt;"",VLOOKUP($B21,Matriz_INM,2,0),0)</f>
        <v>0</v>
      </c>
      <c r="D21" s="70"/>
      <c r="E21" s="70"/>
      <c r="F21" s="70"/>
      <c r="G21" s="70"/>
      <c r="H21" s="71"/>
      <c r="I21" s="101" t="str">
        <f aca="false">IFERROR(VLOOKUP($B21,Matriz_INM,3,0),"")</f>
        <v/>
      </c>
      <c r="J21" s="72"/>
      <c r="K21" s="72"/>
      <c r="L21" s="72"/>
      <c r="M21" s="70"/>
      <c r="N21" s="71" t="str">
        <f aca="false">IF(M21="EE",IF(OR(AND(OR(L21=1,L21=0),K21&gt;0,K21&lt;5),AND(OR(L21=1,L21=0),K21&gt;4,K21&lt;16),AND(L21=2,K21&gt;0,K21&lt;5)),"Simples",IF(OR(AND(OR(L21=1,L21=0),K21&gt;15),AND(L21=2,K21&gt;4,K21&lt;16),AND(L21&gt;2,K21&gt;0,K21&lt;5)),"Médio",IF(OR(AND(L21=2,K21&gt;15),AND(L21&gt;2,K21&gt;4,K21&lt;16),AND(L21&gt;2,K21&gt;15)),"Complexo",""))), IF(OR(M21="CE",M21="SE"),IF(OR(AND(OR(L21=1,L21=0),K21&gt;0,K21&lt;6),AND(OR(L21=1,L21=0),K21&gt;5,K21&lt;20),AND(L21&gt;1,L21&lt;4,K21&gt;0,K21&lt;6)),"Simples",IF(OR(AND(OR(L21=1,L21=0),K21&gt;19),AND(L21&gt;1,L21&lt;4,K21&gt;5,K21&lt;20),AND(L21&gt;3,K21&gt;0,K21&lt;6)),"Médio",IF(OR(AND(L21&gt;1,L21&lt;4,K21&gt;19),AND(L21&gt;3,K21&gt;5,K21&lt;20),AND(L21&gt;3,K21&gt;19)),"Complexo",""))),""))</f>
        <v/>
      </c>
      <c r="O21" s="71" t="str">
        <f aca="false">IF(M21="ALI",IF(OR(AND(OR(L21=1,L21=0),K21&gt;0,K21&lt;20),AND(OR(L21=1,L21=0),K21&gt;19,K21&lt;51),AND(L21&gt;1,L21&lt;6,K21&gt;0,K21&lt;20)),"Simples",IF(OR(AND(OR(L21=1,L21=0),K21&gt;50),AND(L21&gt;1,L21&lt;6,K21&gt;19,K21&lt;51),AND(L21&gt;5,K21&gt;0,K21&lt;20)),"Médio",IF(OR(AND(L21&gt;1,L21&lt;6,K21&gt;50),AND(L21&gt;5,K21&gt;19,K21&lt;51),AND(L21&gt;5,K21&gt;50)),"Complexo",""))), IF(M21="AIE",IF(OR(AND(OR(L21=1, L21=0),K21&gt;0,K21&lt;20),AND(OR(L21=1, L21=0),K21&gt;19,K21&lt;51),AND(L21&gt;1,L21&lt;6,K21&gt;0,K21&lt;20)),"Simples",IF(OR(AND(OR(L21=1, L21=0),K21&gt;50),AND(L21&gt;1,L21&lt;6,K21&gt;19,K21&lt;51),AND(L21&gt;5,K21&gt;0,K21&lt;20)),"Médio",IF(OR(AND(L21&gt;1,L21&lt;6,K21&gt;50),AND(L21&gt;5,K21&gt;19,K21&lt;51),AND(L21&gt;5,K21&gt;50)),"Complexo",""))),""))</f>
        <v/>
      </c>
      <c r="P21" s="102" t="str">
        <f aca="false">IF(N21="",O21,IF(O21="",N21,""))</f>
        <v/>
      </c>
      <c r="Q21" s="103" t="n">
        <f aca="false">IF(AND(OR(M21="EE",M21="CE"),P21="Simples"),3, IF(AND(OR(M21="EE",M21="CE"),P21="Médio"),4, IF(AND(OR(M21="EE",M21="CE"),P21="Complexo"),6, IF(AND(M21="SE",P21="Simples"),4, IF(AND(M21="SE",P21="Médio"),5, IF(AND(M21="SE",P21="Complexo"),7,0))))))</f>
        <v>0</v>
      </c>
      <c r="R21" s="103" t="n">
        <f aca="false">IF(AND(M21="ALI",O21="Simples"),7, IF(AND(M21="ALI",O21="Médio"),10, IF(AND(M21="ALI",O21="Complexo"),15, IF(AND(M21="AIE",O21="Simples"),5, IF(AND(M21="AIE",O21="Médio"),7, IF(AND(M21="AIE",O21="Complexo"),10,0))))))</f>
        <v>0</v>
      </c>
      <c r="S21" s="102" t="n">
        <f aca="false">IF($I21="%",($Q21+$R21)*$C21,$C21)</f>
        <v>0</v>
      </c>
      <c r="T21" s="70"/>
    </row>
    <row r="22" s="79" customFormat="true" ht="14" hidden="false" customHeight="false" outlineLevel="0" collapsed="false">
      <c r="A22" s="67"/>
      <c r="B22" s="68"/>
      <c r="C22" s="69" t="n">
        <f aca="false">IF($B22&lt;&gt;"",VLOOKUP($B22,Matriz_INM,2,0),0)</f>
        <v>0</v>
      </c>
      <c r="D22" s="70"/>
      <c r="E22" s="70"/>
      <c r="F22" s="70"/>
      <c r="G22" s="70"/>
      <c r="H22" s="71"/>
      <c r="I22" s="101" t="str">
        <f aca="false">IFERROR(VLOOKUP($B22,Matriz_INM,3,0),"")</f>
        <v/>
      </c>
      <c r="J22" s="72"/>
      <c r="K22" s="72"/>
      <c r="L22" s="72"/>
      <c r="M22" s="70"/>
      <c r="N22" s="71" t="str">
        <f aca="false">IF(M22="EE",IF(OR(AND(OR(L22=1,L22=0),K22&gt;0,K22&lt;5),AND(OR(L22=1,L22=0),K22&gt;4,K22&lt;16),AND(L22=2,K22&gt;0,K22&lt;5)),"Simples",IF(OR(AND(OR(L22=1,L22=0),K22&gt;15),AND(L22=2,K22&gt;4,K22&lt;16),AND(L22&gt;2,K22&gt;0,K22&lt;5)),"Médio",IF(OR(AND(L22=2,K22&gt;15),AND(L22&gt;2,K22&gt;4,K22&lt;16),AND(L22&gt;2,K22&gt;15)),"Complexo",""))), IF(OR(M22="CE",M22="SE"),IF(OR(AND(OR(L22=1,L22=0),K22&gt;0,K22&lt;6),AND(OR(L22=1,L22=0),K22&gt;5,K22&lt;20),AND(L22&gt;1,L22&lt;4,K22&gt;0,K22&lt;6)),"Simples",IF(OR(AND(OR(L22=1,L22=0),K22&gt;19),AND(L22&gt;1,L22&lt;4,K22&gt;5,K22&lt;20),AND(L22&gt;3,K22&gt;0,K22&lt;6)),"Médio",IF(OR(AND(L22&gt;1,L22&lt;4,K22&gt;19),AND(L22&gt;3,K22&gt;5,K22&lt;20),AND(L22&gt;3,K22&gt;19)),"Complexo",""))),""))</f>
        <v/>
      </c>
      <c r="O22" s="71" t="str">
        <f aca="false">IF(M22="ALI",IF(OR(AND(OR(L22=1,L22=0),K22&gt;0,K22&lt;20),AND(OR(L22=1,L22=0),K22&gt;19,K22&lt;51),AND(L22&gt;1,L22&lt;6,K22&gt;0,K22&lt;20)),"Simples",IF(OR(AND(OR(L22=1,L22=0),K22&gt;50),AND(L22&gt;1,L22&lt;6,K22&gt;19,K22&lt;51),AND(L22&gt;5,K22&gt;0,K22&lt;20)),"Médio",IF(OR(AND(L22&gt;1,L22&lt;6,K22&gt;50),AND(L22&gt;5,K22&gt;19,K22&lt;51),AND(L22&gt;5,K22&gt;50)),"Complexo",""))), IF(M22="AIE",IF(OR(AND(OR(L22=1, L22=0),K22&gt;0,K22&lt;20),AND(OR(L22=1, L22=0),K22&gt;19,K22&lt;51),AND(L22&gt;1,L22&lt;6,K22&gt;0,K22&lt;20)),"Simples",IF(OR(AND(OR(L22=1, L22=0),K22&gt;50),AND(L22&gt;1,L22&lt;6,K22&gt;19,K22&lt;51),AND(L22&gt;5,K22&gt;0,K22&lt;20)),"Médio",IF(OR(AND(L22&gt;1,L22&lt;6,K22&gt;50),AND(L22&gt;5,K22&gt;19,K22&lt;51),AND(L22&gt;5,K22&gt;50)),"Complexo",""))),""))</f>
        <v/>
      </c>
      <c r="P22" s="102" t="str">
        <f aca="false">IF(N22="",O22,IF(O22="",N22,""))</f>
        <v/>
      </c>
      <c r="Q22" s="103" t="n">
        <f aca="false">IF(AND(OR(M22="EE",M22="CE"),P22="Simples"),3, IF(AND(OR(M22="EE",M22="CE"),P22="Médio"),4, IF(AND(OR(M22="EE",M22="CE"),P22="Complexo"),6, IF(AND(M22="SE",P22="Simples"),4, IF(AND(M22="SE",P22="Médio"),5, IF(AND(M22="SE",P22="Complexo"),7,0))))))</f>
        <v>0</v>
      </c>
      <c r="R22" s="103" t="n">
        <f aca="false">IF(AND(M22="ALI",O22="Simples"),7, IF(AND(M22="ALI",O22="Médio"),10, IF(AND(M22="ALI",O22="Complexo"),15, IF(AND(M22="AIE",O22="Simples"),5, IF(AND(M22="AIE",O22="Médio"),7, IF(AND(M22="AIE",O22="Complexo"),10,0))))))</f>
        <v>0</v>
      </c>
      <c r="S22" s="102" t="n">
        <f aca="false">IF($I22="%",($Q22+$R22)*$C22,$C22)</f>
        <v>0</v>
      </c>
      <c r="T22" s="70"/>
    </row>
    <row r="23" s="79" customFormat="true" ht="14" hidden="false" customHeight="false" outlineLevel="0" collapsed="false">
      <c r="A23" s="67"/>
      <c r="B23" s="68"/>
      <c r="C23" s="69" t="n">
        <f aca="false">IF($B23&lt;&gt;"",VLOOKUP($B23,Matriz_INM,2,0),0)</f>
        <v>0</v>
      </c>
      <c r="D23" s="70"/>
      <c r="E23" s="70"/>
      <c r="F23" s="70"/>
      <c r="G23" s="70"/>
      <c r="H23" s="71"/>
      <c r="I23" s="101" t="str">
        <f aca="false">IFERROR(VLOOKUP($B23,Matriz_INM,3,0),"")</f>
        <v/>
      </c>
      <c r="J23" s="72"/>
      <c r="K23" s="72"/>
      <c r="L23" s="72"/>
      <c r="M23" s="70"/>
      <c r="N23" s="71" t="str">
        <f aca="false">IF(M23="EE",IF(OR(AND(OR(L23=1,L23=0),K23&gt;0,K23&lt;5),AND(OR(L23=1,L23=0),K23&gt;4,K23&lt;16),AND(L23=2,K23&gt;0,K23&lt;5)),"Simples",IF(OR(AND(OR(L23=1,L23=0),K23&gt;15),AND(L23=2,K23&gt;4,K23&lt;16),AND(L23&gt;2,K23&gt;0,K23&lt;5)),"Médio",IF(OR(AND(L23=2,K23&gt;15),AND(L23&gt;2,K23&gt;4,K23&lt;16),AND(L23&gt;2,K23&gt;15)),"Complexo",""))), IF(OR(M23="CE",M23="SE"),IF(OR(AND(OR(L23=1,L23=0),K23&gt;0,K23&lt;6),AND(OR(L23=1,L23=0),K23&gt;5,K23&lt;20),AND(L23&gt;1,L23&lt;4,K23&gt;0,K23&lt;6)),"Simples",IF(OR(AND(OR(L23=1,L23=0),K23&gt;19),AND(L23&gt;1,L23&lt;4,K23&gt;5,K23&lt;20),AND(L23&gt;3,K23&gt;0,K23&lt;6)),"Médio",IF(OR(AND(L23&gt;1,L23&lt;4,K23&gt;19),AND(L23&gt;3,K23&gt;5,K23&lt;20),AND(L23&gt;3,K23&gt;19)),"Complexo",""))),""))</f>
        <v/>
      </c>
      <c r="O23" s="71" t="str">
        <f aca="false">IF(M23="ALI",IF(OR(AND(OR(L23=1,L23=0),K23&gt;0,K23&lt;20),AND(OR(L23=1,L23=0),K23&gt;19,K23&lt;51),AND(L23&gt;1,L23&lt;6,K23&gt;0,K23&lt;20)),"Simples",IF(OR(AND(OR(L23=1,L23=0),K23&gt;50),AND(L23&gt;1,L23&lt;6,K23&gt;19,K23&lt;51),AND(L23&gt;5,K23&gt;0,K23&lt;20)),"Médio",IF(OR(AND(L23&gt;1,L23&lt;6,K23&gt;50),AND(L23&gt;5,K23&gt;19,K23&lt;51),AND(L23&gt;5,K23&gt;50)),"Complexo",""))), IF(M23="AIE",IF(OR(AND(OR(L23=1, L23=0),K23&gt;0,K23&lt;20),AND(OR(L23=1, L23=0),K23&gt;19,K23&lt;51),AND(L23&gt;1,L23&lt;6,K23&gt;0,K23&lt;20)),"Simples",IF(OR(AND(OR(L23=1, L23=0),K23&gt;50),AND(L23&gt;1,L23&lt;6,K23&gt;19,K23&lt;51),AND(L23&gt;5,K23&gt;0,K23&lt;20)),"Médio",IF(OR(AND(L23&gt;1,L23&lt;6,K23&gt;50),AND(L23&gt;5,K23&gt;19,K23&lt;51),AND(L23&gt;5,K23&gt;50)),"Complexo",""))),""))</f>
        <v/>
      </c>
      <c r="P23" s="102" t="str">
        <f aca="false">IF(N23="",O23,IF(O23="",N23,""))</f>
        <v/>
      </c>
      <c r="Q23" s="103" t="n">
        <f aca="false">IF(AND(OR(M23="EE",M23="CE"),P23="Simples"),3, IF(AND(OR(M23="EE",M23="CE"),P23="Médio"),4, IF(AND(OR(M23="EE",M23="CE"),P23="Complexo"),6, IF(AND(M23="SE",P23="Simples"),4, IF(AND(M23="SE",P23="Médio"),5, IF(AND(M23="SE",P23="Complexo"),7,0))))))</f>
        <v>0</v>
      </c>
      <c r="R23" s="103" t="n">
        <f aca="false">IF(AND(M23="ALI",O23="Simples"),7, IF(AND(M23="ALI",O23="Médio"),10, IF(AND(M23="ALI",O23="Complexo"),15, IF(AND(M23="AIE",O23="Simples"),5, IF(AND(M23="AIE",O23="Médio"),7, IF(AND(M23="AIE",O23="Complexo"),10,0))))))</f>
        <v>0</v>
      </c>
      <c r="S23" s="102" t="n">
        <f aca="false">IF($I23="%",($Q23+$R23)*$C23,$C23)</f>
        <v>0</v>
      </c>
      <c r="T23" s="70"/>
    </row>
    <row r="24" s="79" customFormat="true" ht="14" hidden="false" customHeight="false" outlineLevel="0" collapsed="false">
      <c r="A24" s="67"/>
      <c r="B24" s="68"/>
      <c r="C24" s="69" t="n">
        <f aca="false">IF($B24&lt;&gt;"",VLOOKUP($B24,Matriz_INM,2,0),0)</f>
        <v>0</v>
      </c>
      <c r="D24" s="70"/>
      <c r="E24" s="70"/>
      <c r="F24" s="70"/>
      <c r="G24" s="70"/>
      <c r="H24" s="71"/>
      <c r="I24" s="101" t="str">
        <f aca="false">IFERROR(VLOOKUP($B24,Matriz_INM,3,0),"")</f>
        <v/>
      </c>
      <c r="J24" s="72"/>
      <c r="K24" s="72"/>
      <c r="L24" s="72"/>
      <c r="M24" s="70"/>
      <c r="N24" s="71" t="str">
        <f aca="false">IF(M24="EE",IF(OR(AND(OR(L24=1,L24=0),K24&gt;0,K24&lt;5),AND(OR(L24=1,L24=0),K24&gt;4,K24&lt;16),AND(L24=2,K24&gt;0,K24&lt;5)),"Simples",IF(OR(AND(OR(L24=1,L24=0),K24&gt;15),AND(L24=2,K24&gt;4,K24&lt;16),AND(L24&gt;2,K24&gt;0,K24&lt;5)),"Médio",IF(OR(AND(L24=2,K24&gt;15),AND(L24&gt;2,K24&gt;4,K24&lt;16),AND(L24&gt;2,K24&gt;15)),"Complexo",""))), IF(OR(M24="CE",M24="SE"),IF(OR(AND(OR(L24=1,L24=0),K24&gt;0,K24&lt;6),AND(OR(L24=1,L24=0),K24&gt;5,K24&lt;20),AND(L24&gt;1,L24&lt;4,K24&gt;0,K24&lt;6)),"Simples",IF(OR(AND(OR(L24=1,L24=0),K24&gt;19),AND(L24&gt;1,L24&lt;4,K24&gt;5,K24&lt;20),AND(L24&gt;3,K24&gt;0,K24&lt;6)),"Médio",IF(OR(AND(L24&gt;1,L24&lt;4,K24&gt;19),AND(L24&gt;3,K24&gt;5,K24&lt;20),AND(L24&gt;3,K24&gt;19)),"Complexo",""))),""))</f>
        <v/>
      </c>
      <c r="O24" s="71" t="str">
        <f aca="false">IF(M24="ALI",IF(OR(AND(OR(L24=1,L24=0),K24&gt;0,K24&lt;20),AND(OR(L24=1,L24=0),K24&gt;19,K24&lt;51),AND(L24&gt;1,L24&lt;6,K24&gt;0,K24&lt;20)),"Simples",IF(OR(AND(OR(L24=1,L24=0),K24&gt;50),AND(L24&gt;1,L24&lt;6,K24&gt;19,K24&lt;51),AND(L24&gt;5,K24&gt;0,K24&lt;20)),"Médio",IF(OR(AND(L24&gt;1,L24&lt;6,K24&gt;50),AND(L24&gt;5,K24&gt;19,K24&lt;51),AND(L24&gt;5,K24&gt;50)),"Complexo",""))), IF(M24="AIE",IF(OR(AND(OR(L24=1, L24=0),K24&gt;0,K24&lt;20),AND(OR(L24=1, L24=0),K24&gt;19,K24&lt;51),AND(L24&gt;1,L24&lt;6,K24&gt;0,K24&lt;20)),"Simples",IF(OR(AND(OR(L24=1, L24=0),K24&gt;50),AND(L24&gt;1,L24&lt;6,K24&gt;19,K24&lt;51),AND(L24&gt;5,K24&gt;0,K24&lt;20)),"Médio",IF(OR(AND(L24&gt;1,L24&lt;6,K24&gt;50),AND(L24&gt;5,K24&gt;19,K24&lt;51),AND(L24&gt;5,K24&gt;50)),"Complexo",""))),""))</f>
        <v/>
      </c>
      <c r="P24" s="102" t="str">
        <f aca="false">IF(N24="",O24,IF(O24="",N24,""))</f>
        <v/>
      </c>
      <c r="Q24" s="103" t="n">
        <f aca="false">IF(AND(OR(M24="EE",M24="CE"),P24="Simples"),3, IF(AND(OR(M24="EE",M24="CE"),P24="Médio"),4, IF(AND(OR(M24="EE",M24="CE"),P24="Complexo"),6, IF(AND(M24="SE",P24="Simples"),4, IF(AND(M24="SE",P24="Médio"),5, IF(AND(M24="SE",P24="Complexo"),7,0))))))</f>
        <v>0</v>
      </c>
      <c r="R24" s="103" t="n">
        <f aca="false">IF(AND(M24="ALI",O24="Simples"),7, IF(AND(M24="ALI",O24="Médio"),10, IF(AND(M24="ALI",O24="Complexo"),15, IF(AND(M24="AIE",O24="Simples"),5, IF(AND(M24="AIE",O24="Médio"),7, IF(AND(M24="AIE",O24="Complexo"),10,0))))))</f>
        <v>0</v>
      </c>
      <c r="S24" s="102" t="n">
        <f aca="false">IF($I24="%",($Q24+$R24)*$C24,$C24)</f>
        <v>0</v>
      </c>
      <c r="T24" s="70"/>
    </row>
    <row r="25" s="79" customFormat="true" ht="14" hidden="false" customHeight="false" outlineLevel="0" collapsed="false">
      <c r="A25" s="67"/>
      <c r="B25" s="68"/>
      <c r="C25" s="69" t="n">
        <f aca="false">IF($B25&lt;&gt;"",VLOOKUP($B25,Matriz_INM,2,0),0)</f>
        <v>0</v>
      </c>
      <c r="D25" s="70"/>
      <c r="E25" s="70"/>
      <c r="F25" s="70"/>
      <c r="G25" s="70"/>
      <c r="H25" s="71"/>
      <c r="I25" s="101" t="str">
        <f aca="false">IFERROR(VLOOKUP($B25,Matriz_INM,3,0),"")</f>
        <v/>
      </c>
      <c r="J25" s="72"/>
      <c r="K25" s="72"/>
      <c r="L25" s="72"/>
      <c r="M25" s="70"/>
      <c r="N25" s="71" t="str">
        <f aca="false">IF(M25="EE",IF(OR(AND(OR(L25=1,L25=0),K25&gt;0,K25&lt;5),AND(OR(L25=1,L25=0),K25&gt;4,K25&lt;16),AND(L25=2,K25&gt;0,K25&lt;5)),"Simples",IF(OR(AND(OR(L25=1,L25=0),K25&gt;15),AND(L25=2,K25&gt;4,K25&lt;16),AND(L25&gt;2,K25&gt;0,K25&lt;5)),"Médio",IF(OR(AND(L25=2,K25&gt;15),AND(L25&gt;2,K25&gt;4,K25&lt;16),AND(L25&gt;2,K25&gt;15)),"Complexo",""))), IF(OR(M25="CE",M25="SE"),IF(OR(AND(OR(L25=1,L25=0),K25&gt;0,K25&lt;6),AND(OR(L25=1,L25=0),K25&gt;5,K25&lt;20),AND(L25&gt;1,L25&lt;4,K25&gt;0,K25&lt;6)),"Simples",IF(OR(AND(OR(L25=1,L25=0),K25&gt;19),AND(L25&gt;1,L25&lt;4,K25&gt;5,K25&lt;20),AND(L25&gt;3,K25&gt;0,K25&lt;6)),"Médio",IF(OR(AND(L25&gt;1,L25&lt;4,K25&gt;19),AND(L25&gt;3,K25&gt;5,K25&lt;20),AND(L25&gt;3,K25&gt;19)),"Complexo",""))),""))</f>
        <v/>
      </c>
      <c r="O25" s="71" t="str">
        <f aca="false">IF(M25="ALI",IF(OR(AND(OR(L25=1,L25=0),K25&gt;0,K25&lt;20),AND(OR(L25=1,L25=0),K25&gt;19,K25&lt;51),AND(L25&gt;1,L25&lt;6,K25&gt;0,K25&lt;20)),"Simples",IF(OR(AND(OR(L25=1,L25=0),K25&gt;50),AND(L25&gt;1,L25&lt;6,K25&gt;19,K25&lt;51),AND(L25&gt;5,K25&gt;0,K25&lt;20)),"Médio",IF(OR(AND(L25&gt;1,L25&lt;6,K25&gt;50),AND(L25&gt;5,K25&gt;19,K25&lt;51),AND(L25&gt;5,K25&gt;50)),"Complexo",""))), IF(M25="AIE",IF(OR(AND(OR(L25=1, L25=0),K25&gt;0,K25&lt;20),AND(OR(L25=1, L25=0),K25&gt;19,K25&lt;51),AND(L25&gt;1,L25&lt;6,K25&gt;0,K25&lt;20)),"Simples",IF(OR(AND(OR(L25=1, L25=0),K25&gt;50),AND(L25&gt;1,L25&lt;6,K25&gt;19,K25&lt;51),AND(L25&gt;5,K25&gt;0,K25&lt;20)),"Médio",IF(OR(AND(L25&gt;1,L25&lt;6,K25&gt;50),AND(L25&gt;5,K25&gt;19,K25&lt;51),AND(L25&gt;5,K25&gt;50)),"Complexo",""))),""))</f>
        <v/>
      </c>
      <c r="P25" s="102" t="str">
        <f aca="false">IF(N25="",O25,IF(O25="",N25,""))</f>
        <v/>
      </c>
      <c r="Q25" s="103" t="n">
        <f aca="false">IF(AND(OR(M25="EE",M25="CE"),P25="Simples"),3, IF(AND(OR(M25="EE",M25="CE"),P25="Médio"),4, IF(AND(OR(M25="EE",M25="CE"),P25="Complexo"),6, IF(AND(M25="SE",P25="Simples"),4, IF(AND(M25="SE",P25="Médio"),5, IF(AND(M25="SE",P25="Complexo"),7,0))))))</f>
        <v>0</v>
      </c>
      <c r="R25" s="103" t="n">
        <f aca="false">IF(AND(M25="ALI",O25="Simples"),7, IF(AND(M25="ALI",O25="Médio"),10, IF(AND(M25="ALI",O25="Complexo"),15, IF(AND(M25="AIE",O25="Simples"),5, IF(AND(M25="AIE",O25="Médio"),7, IF(AND(M25="AIE",O25="Complexo"),10,0))))))</f>
        <v>0</v>
      </c>
      <c r="S25" s="102" t="n">
        <f aca="false">IF($I25="%",($Q25+$R25)*$C25,$C25)</f>
        <v>0</v>
      </c>
      <c r="T25" s="70"/>
    </row>
    <row r="26" s="79" customFormat="true" ht="14" hidden="false" customHeight="false" outlineLevel="0" collapsed="false">
      <c r="A26" s="67"/>
      <c r="B26" s="68"/>
      <c r="C26" s="69" t="n">
        <f aca="false">IF($B26&lt;&gt;"",VLOOKUP($B26,Matriz_INM,2,0),0)</f>
        <v>0</v>
      </c>
      <c r="D26" s="70"/>
      <c r="E26" s="70"/>
      <c r="F26" s="70"/>
      <c r="G26" s="70"/>
      <c r="H26" s="71"/>
      <c r="I26" s="101" t="str">
        <f aca="false">IFERROR(VLOOKUP($B26,Matriz_INM,3,0),"")</f>
        <v/>
      </c>
      <c r="J26" s="72"/>
      <c r="K26" s="72"/>
      <c r="L26" s="72"/>
      <c r="M26" s="70"/>
      <c r="N26" s="71" t="str">
        <f aca="false">IF(M26="EE",IF(OR(AND(OR(L26=1,L26=0),K26&gt;0,K26&lt;5),AND(OR(L26=1,L26=0),K26&gt;4,K26&lt;16),AND(L26=2,K26&gt;0,K26&lt;5)),"Simples",IF(OR(AND(OR(L26=1,L26=0),K26&gt;15),AND(L26=2,K26&gt;4,K26&lt;16),AND(L26&gt;2,K26&gt;0,K26&lt;5)),"Médio",IF(OR(AND(L26=2,K26&gt;15),AND(L26&gt;2,K26&gt;4,K26&lt;16),AND(L26&gt;2,K26&gt;15)),"Complexo",""))), IF(OR(M26="CE",M26="SE"),IF(OR(AND(OR(L26=1,L26=0),K26&gt;0,K26&lt;6),AND(OR(L26=1,L26=0),K26&gt;5,K26&lt;20),AND(L26&gt;1,L26&lt;4,K26&gt;0,K26&lt;6)),"Simples",IF(OR(AND(OR(L26=1,L26=0),K26&gt;19),AND(L26&gt;1,L26&lt;4,K26&gt;5,K26&lt;20),AND(L26&gt;3,K26&gt;0,K26&lt;6)),"Médio",IF(OR(AND(L26&gt;1,L26&lt;4,K26&gt;19),AND(L26&gt;3,K26&gt;5,K26&lt;20),AND(L26&gt;3,K26&gt;19)),"Complexo",""))),""))</f>
        <v/>
      </c>
      <c r="O26" s="71" t="str">
        <f aca="false">IF(M26="ALI",IF(OR(AND(OR(L26=1,L26=0),K26&gt;0,K26&lt;20),AND(OR(L26=1,L26=0),K26&gt;19,K26&lt;51),AND(L26&gt;1,L26&lt;6,K26&gt;0,K26&lt;20)),"Simples",IF(OR(AND(OR(L26=1,L26=0),K26&gt;50),AND(L26&gt;1,L26&lt;6,K26&gt;19,K26&lt;51),AND(L26&gt;5,K26&gt;0,K26&lt;20)),"Médio",IF(OR(AND(L26&gt;1,L26&lt;6,K26&gt;50),AND(L26&gt;5,K26&gt;19,K26&lt;51),AND(L26&gt;5,K26&gt;50)),"Complexo",""))), IF(M26="AIE",IF(OR(AND(OR(L26=1, L26=0),K26&gt;0,K26&lt;20),AND(OR(L26=1, L26=0),K26&gt;19,K26&lt;51),AND(L26&gt;1,L26&lt;6,K26&gt;0,K26&lt;20)),"Simples",IF(OR(AND(OR(L26=1, L26=0),K26&gt;50),AND(L26&gt;1,L26&lt;6,K26&gt;19,K26&lt;51),AND(L26&gt;5,K26&gt;0,K26&lt;20)),"Médio",IF(OR(AND(L26&gt;1,L26&lt;6,K26&gt;50),AND(L26&gt;5,K26&gt;19,K26&lt;51),AND(L26&gt;5,K26&gt;50)),"Complexo",""))),""))</f>
        <v/>
      </c>
      <c r="P26" s="102" t="str">
        <f aca="false">IF(N26="",O26,IF(O26="",N26,""))</f>
        <v/>
      </c>
      <c r="Q26" s="103" t="n">
        <f aca="false">IF(AND(OR(M26="EE",M26="CE"),P26="Simples"),3, IF(AND(OR(M26="EE",M26="CE"),P26="Médio"),4, IF(AND(OR(M26="EE",M26="CE"),P26="Complexo"),6, IF(AND(M26="SE",P26="Simples"),4, IF(AND(M26="SE",P26="Médio"),5, IF(AND(M26="SE",P26="Complexo"),7,0))))))</f>
        <v>0</v>
      </c>
      <c r="R26" s="103" t="n">
        <f aca="false">IF(AND(M26="ALI",O26="Simples"),7, IF(AND(M26="ALI",O26="Médio"),10, IF(AND(M26="ALI",O26="Complexo"),15, IF(AND(M26="AIE",O26="Simples"),5, IF(AND(M26="AIE",O26="Médio"),7, IF(AND(M26="AIE",O26="Complexo"),10,0))))))</f>
        <v>0</v>
      </c>
      <c r="S26" s="102" t="n">
        <f aca="false">IF($I26="%",($Q26+$R26)*$C26,$C26)</f>
        <v>0</v>
      </c>
      <c r="T26" s="70"/>
    </row>
    <row r="27" s="79" customFormat="true" ht="14" hidden="false" customHeight="false" outlineLevel="0" collapsed="false">
      <c r="A27" s="67"/>
      <c r="B27" s="68"/>
      <c r="C27" s="69" t="n">
        <f aca="false">IF($B27&lt;&gt;"",VLOOKUP($B27,Matriz_INM,2,0),0)</f>
        <v>0</v>
      </c>
      <c r="D27" s="70"/>
      <c r="E27" s="70"/>
      <c r="F27" s="70"/>
      <c r="G27" s="70"/>
      <c r="H27" s="71"/>
      <c r="I27" s="101" t="str">
        <f aca="false">IFERROR(VLOOKUP($B27,Matriz_INM,3,0),"")</f>
        <v/>
      </c>
      <c r="J27" s="72"/>
      <c r="K27" s="72"/>
      <c r="L27" s="72"/>
      <c r="M27" s="70"/>
      <c r="N27" s="71" t="str">
        <f aca="false">IF(M27="EE",IF(OR(AND(OR(L27=1,L27=0),K27&gt;0,K27&lt;5),AND(OR(L27=1,L27=0),K27&gt;4,K27&lt;16),AND(L27=2,K27&gt;0,K27&lt;5)),"Simples",IF(OR(AND(OR(L27=1,L27=0),K27&gt;15),AND(L27=2,K27&gt;4,K27&lt;16),AND(L27&gt;2,K27&gt;0,K27&lt;5)),"Médio",IF(OR(AND(L27=2,K27&gt;15),AND(L27&gt;2,K27&gt;4,K27&lt;16),AND(L27&gt;2,K27&gt;15)),"Complexo",""))), IF(OR(M27="CE",M27="SE"),IF(OR(AND(OR(L27=1,L27=0),K27&gt;0,K27&lt;6),AND(OR(L27=1,L27=0),K27&gt;5,K27&lt;20),AND(L27&gt;1,L27&lt;4,K27&gt;0,K27&lt;6)),"Simples",IF(OR(AND(OR(L27=1,L27=0),K27&gt;19),AND(L27&gt;1,L27&lt;4,K27&gt;5,K27&lt;20),AND(L27&gt;3,K27&gt;0,K27&lt;6)),"Médio",IF(OR(AND(L27&gt;1,L27&lt;4,K27&gt;19),AND(L27&gt;3,K27&gt;5,K27&lt;20),AND(L27&gt;3,K27&gt;19)),"Complexo",""))),""))</f>
        <v/>
      </c>
      <c r="O27" s="71" t="str">
        <f aca="false">IF(M27="ALI",IF(OR(AND(OR(L27=1,L27=0),K27&gt;0,K27&lt;20),AND(OR(L27=1,L27=0),K27&gt;19,K27&lt;51),AND(L27&gt;1,L27&lt;6,K27&gt;0,K27&lt;20)),"Simples",IF(OR(AND(OR(L27=1,L27=0),K27&gt;50),AND(L27&gt;1,L27&lt;6,K27&gt;19,K27&lt;51),AND(L27&gt;5,K27&gt;0,K27&lt;20)),"Médio",IF(OR(AND(L27&gt;1,L27&lt;6,K27&gt;50),AND(L27&gt;5,K27&gt;19,K27&lt;51),AND(L27&gt;5,K27&gt;50)),"Complexo",""))), IF(M27="AIE",IF(OR(AND(OR(L27=1, L27=0),K27&gt;0,K27&lt;20),AND(OR(L27=1, L27=0),K27&gt;19,K27&lt;51),AND(L27&gt;1,L27&lt;6,K27&gt;0,K27&lt;20)),"Simples",IF(OR(AND(OR(L27=1, L27=0),K27&gt;50),AND(L27&gt;1,L27&lt;6,K27&gt;19,K27&lt;51),AND(L27&gt;5,K27&gt;0,K27&lt;20)),"Médio",IF(OR(AND(L27&gt;1,L27&lt;6,K27&gt;50),AND(L27&gt;5,K27&gt;19,K27&lt;51),AND(L27&gt;5,K27&gt;50)),"Complexo",""))),""))</f>
        <v/>
      </c>
      <c r="P27" s="102" t="str">
        <f aca="false">IF(N27="",O27,IF(O27="",N27,""))</f>
        <v/>
      </c>
      <c r="Q27" s="103" t="n">
        <f aca="false">IF(AND(OR(M27="EE",M27="CE"),P27="Simples"),3, IF(AND(OR(M27="EE",M27="CE"),P27="Médio"),4, IF(AND(OR(M27="EE",M27="CE"),P27="Complexo"),6, IF(AND(M27="SE",P27="Simples"),4, IF(AND(M27="SE",P27="Médio"),5, IF(AND(M27="SE",P27="Complexo"),7,0))))))</f>
        <v>0</v>
      </c>
      <c r="R27" s="103" t="n">
        <f aca="false">IF(AND(M27="ALI",O27="Simples"),7, IF(AND(M27="ALI",O27="Médio"),10, IF(AND(M27="ALI",O27="Complexo"),15, IF(AND(M27="AIE",O27="Simples"),5, IF(AND(M27="AIE",O27="Médio"),7, IF(AND(M27="AIE",O27="Complexo"),10,0))))))</f>
        <v>0</v>
      </c>
      <c r="S27" s="102" t="n">
        <f aca="false">IF($I27="%",($Q27+$R27)*$C27,$C27)</f>
        <v>0</v>
      </c>
      <c r="T27" s="70"/>
    </row>
    <row r="28" s="79" customFormat="true" ht="14" hidden="false" customHeight="false" outlineLevel="0" collapsed="false">
      <c r="A28" s="67"/>
      <c r="B28" s="68"/>
      <c r="C28" s="69" t="n">
        <f aca="false">IF($B28&lt;&gt;"",VLOOKUP($B28,Matriz_INM,2,0),0)</f>
        <v>0</v>
      </c>
      <c r="D28" s="70"/>
      <c r="E28" s="70"/>
      <c r="F28" s="70"/>
      <c r="G28" s="70"/>
      <c r="H28" s="71"/>
      <c r="I28" s="101" t="str">
        <f aca="false">IFERROR(VLOOKUP($B28,Matriz_INM,3,0),"")</f>
        <v/>
      </c>
      <c r="J28" s="72"/>
      <c r="K28" s="72"/>
      <c r="L28" s="72"/>
      <c r="M28" s="70"/>
      <c r="N28" s="71" t="str">
        <f aca="false">IF(M28="EE",IF(OR(AND(OR(L28=1,L28=0),K28&gt;0,K28&lt;5),AND(OR(L28=1,L28=0),K28&gt;4,K28&lt;16),AND(L28=2,K28&gt;0,K28&lt;5)),"Simples",IF(OR(AND(OR(L28=1,L28=0),K28&gt;15),AND(L28=2,K28&gt;4,K28&lt;16),AND(L28&gt;2,K28&gt;0,K28&lt;5)),"Médio",IF(OR(AND(L28=2,K28&gt;15),AND(L28&gt;2,K28&gt;4,K28&lt;16),AND(L28&gt;2,K28&gt;15)),"Complexo",""))), IF(OR(M28="CE",M28="SE"),IF(OR(AND(OR(L28=1,L28=0),K28&gt;0,K28&lt;6),AND(OR(L28=1,L28=0),K28&gt;5,K28&lt;20),AND(L28&gt;1,L28&lt;4,K28&gt;0,K28&lt;6)),"Simples",IF(OR(AND(OR(L28=1,L28=0),K28&gt;19),AND(L28&gt;1,L28&lt;4,K28&gt;5,K28&lt;20),AND(L28&gt;3,K28&gt;0,K28&lt;6)),"Médio",IF(OR(AND(L28&gt;1,L28&lt;4,K28&gt;19),AND(L28&gt;3,K28&gt;5,K28&lt;20),AND(L28&gt;3,K28&gt;19)),"Complexo",""))),""))</f>
        <v/>
      </c>
      <c r="O28" s="71" t="str">
        <f aca="false">IF(M28="ALI",IF(OR(AND(OR(L28=1,L28=0),K28&gt;0,K28&lt;20),AND(OR(L28=1,L28=0),K28&gt;19,K28&lt;51),AND(L28&gt;1,L28&lt;6,K28&gt;0,K28&lt;20)),"Simples",IF(OR(AND(OR(L28=1,L28=0),K28&gt;50),AND(L28&gt;1,L28&lt;6,K28&gt;19,K28&lt;51),AND(L28&gt;5,K28&gt;0,K28&lt;20)),"Médio",IF(OR(AND(L28&gt;1,L28&lt;6,K28&gt;50),AND(L28&gt;5,K28&gt;19,K28&lt;51),AND(L28&gt;5,K28&gt;50)),"Complexo",""))), IF(M28="AIE",IF(OR(AND(OR(L28=1, L28=0),K28&gt;0,K28&lt;20),AND(OR(L28=1, L28=0),K28&gt;19,K28&lt;51),AND(L28&gt;1,L28&lt;6,K28&gt;0,K28&lt;20)),"Simples",IF(OR(AND(OR(L28=1, L28=0),K28&gt;50),AND(L28&gt;1,L28&lt;6,K28&gt;19,K28&lt;51),AND(L28&gt;5,K28&gt;0,K28&lt;20)),"Médio",IF(OR(AND(L28&gt;1,L28&lt;6,K28&gt;50),AND(L28&gt;5,K28&gt;19,K28&lt;51),AND(L28&gt;5,K28&gt;50)),"Complexo",""))),""))</f>
        <v/>
      </c>
      <c r="P28" s="102" t="str">
        <f aca="false">IF(N28="",O28,IF(O28="",N28,""))</f>
        <v/>
      </c>
      <c r="Q28" s="103" t="n">
        <f aca="false">IF(AND(OR(M28="EE",M28="CE"),P28="Simples"),3, IF(AND(OR(M28="EE",M28="CE"),P28="Médio"),4, IF(AND(OR(M28="EE",M28="CE"),P28="Complexo"),6, IF(AND(M28="SE",P28="Simples"),4, IF(AND(M28="SE",P28="Médio"),5, IF(AND(M28="SE",P28="Complexo"),7,0))))))</f>
        <v>0</v>
      </c>
      <c r="R28" s="103" t="n">
        <f aca="false">IF(AND(M28="ALI",O28="Simples"),7, IF(AND(M28="ALI",O28="Médio"),10, IF(AND(M28="ALI",O28="Complexo"),15, IF(AND(M28="AIE",O28="Simples"),5, IF(AND(M28="AIE",O28="Médio"),7, IF(AND(M28="AIE",O28="Complexo"),10,0))))))</f>
        <v>0</v>
      </c>
      <c r="S28" s="102" t="n">
        <f aca="false">IF($I28="%",($Q28+$R28)*$C28,$C28)</f>
        <v>0</v>
      </c>
      <c r="T28" s="70"/>
    </row>
    <row r="29" s="79" customFormat="true" ht="14" hidden="false" customHeight="false" outlineLevel="0" collapsed="false">
      <c r="A29" s="67"/>
      <c r="B29" s="68"/>
      <c r="C29" s="69" t="n">
        <f aca="false">IF($B29&lt;&gt;"",VLOOKUP($B29,Matriz_INM,2,0),0)</f>
        <v>0</v>
      </c>
      <c r="D29" s="70"/>
      <c r="E29" s="70"/>
      <c r="F29" s="70"/>
      <c r="G29" s="70"/>
      <c r="H29" s="71"/>
      <c r="I29" s="101" t="str">
        <f aca="false">IFERROR(VLOOKUP($B29,Matriz_INM,3,0),"")</f>
        <v/>
      </c>
      <c r="J29" s="72"/>
      <c r="K29" s="72"/>
      <c r="L29" s="72"/>
      <c r="M29" s="70"/>
      <c r="N29" s="71" t="str">
        <f aca="false">IF(M29="EE",IF(OR(AND(OR(L29=1,L29=0),K29&gt;0,K29&lt;5),AND(OR(L29=1,L29=0),K29&gt;4,K29&lt;16),AND(L29=2,K29&gt;0,K29&lt;5)),"Simples",IF(OR(AND(OR(L29=1,L29=0),K29&gt;15),AND(L29=2,K29&gt;4,K29&lt;16),AND(L29&gt;2,K29&gt;0,K29&lt;5)),"Médio",IF(OR(AND(L29=2,K29&gt;15),AND(L29&gt;2,K29&gt;4,K29&lt;16),AND(L29&gt;2,K29&gt;15)),"Complexo",""))), IF(OR(M29="CE",M29="SE"),IF(OR(AND(OR(L29=1,L29=0),K29&gt;0,K29&lt;6),AND(OR(L29=1,L29=0),K29&gt;5,K29&lt;20),AND(L29&gt;1,L29&lt;4,K29&gt;0,K29&lt;6)),"Simples",IF(OR(AND(OR(L29=1,L29=0),K29&gt;19),AND(L29&gt;1,L29&lt;4,K29&gt;5,K29&lt;20),AND(L29&gt;3,K29&gt;0,K29&lt;6)),"Médio",IF(OR(AND(L29&gt;1,L29&lt;4,K29&gt;19),AND(L29&gt;3,K29&gt;5,K29&lt;20),AND(L29&gt;3,K29&gt;19)),"Complexo",""))),""))</f>
        <v/>
      </c>
      <c r="O29" s="71" t="str">
        <f aca="false">IF(M29="ALI",IF(OR(AND(OR(L29=1,L29=0),K29&gt;0,K29&lt;20),AND(OR(L29=1,L29=0),K29&gt;19,K29&lt;51),AND(L29&gt;1,L29&lt;6,K29&gt;0,K29&lt;20)),"Simples",IF(OR(AND(OR(L29=1,L29=0),K29&gt;50),AND(L29&gt;1,L29&lt;6,K29&gt;19,K29&lt;51),AND(L29&gt;5,K29&gt;0,K29&lt;20)),"Médio",IF(OR(AND(L29&gt;1,L29&lt;6,K29&gt;50),AND(L29&gt;5,K29&gt;19,K29&lt;51),AND(L29&gt;5,K29&gt;50)),"Complexo",""))), IF(M29="AIE",IF(OR(AND(OR(L29=1, L29=0),K29&gt;0,K29&lt;20),AND(OR(L29=1, L29=0),K29&gt;19,K29&lt;51),AND(L29&gt;1,L29&lt;6,K29&gt;0,K29&lt;20)),"Simples",IF(OR(AND(OR(L29=1, L29=0),K29&gt;50),AND(L29&gt;1,L29&lt;6,K29&gt;19,K29&lt;51),AND(L29&gt;5,K29&gt;0,K29&lt;20)),"Médio",IF(OR(AND(L29&gt;1,L29&lt;6,K29&gt;50),AND(L29&gt;5,K29&gt;19,K29&lt;51),AND(L29&gt;5,K29&gt;50)),"Complexo",""))),""))</f>
        <v/>
      </c>
      <c r="P29" s="102" t="str">
        <f aca="false">IF(N29="",O29,IF(O29="",N29,""))</f>
        <v/>
      </c>
      <c r="Q29" s="103" t="n">
        <f aca="false">IF(AND(OR(M29="EE",M29="CE"),P29="Simples"),3, IF(AND(OR(M29="EE",M29="CE"),P29="Médio"),4, IF(AND(OR(M29="EE",M29="CE"),P29="Complexo"),6, IF(AND(M29="SE",P29="Simples"),4, IF(AND(M29="SE",P29="Médio"),5, IF(AND(M29="SE",P29="Complexo"),7,0))))))</f>
        <v>0</v>
      </c>
      <c r="R29" s="103" t="n">
        <f aca="false">IF(AND(M29="ALI",O29="Simples"),7, IF(AND(M29="ALI",O29="Médio"),10, IF(AND(M29="ALI",O29="Complexo"),15, IF(AND(M29="AIE",O29="Simples"),5, IF(AND(M29="AIE",O29="Médio"),7, IF(AND(M29="AIE",O29="Complexo"),10,0))))))</f>
        <v>0</v>
      </c>
      <c r="S29" s="102" t="n">
        <f aca="false">IF($I29="%",($Q29+$R29)*$C29,$C29)</f>
        <v>0</v>
      </c>
      <c r="T29" s="70"/>
    </row>
    <row r="30" s="79" customFormat="true" ht="14" hidden="false" customHeight="false" outlineLevel="0" collapsed="false">
      <c r="A30" s="67"/>
      <c r="B30" s="68"/>
      <c r="C30" s="69" t="n">
        <f aca="false">IF($B30&lt;&gt;"",VLOOKUP($B30,Matriz_INM,2,0),0)</f>
        <v>0</v>
      </c>
      <c r="D30" s="70"/>
      <c r="E30" s="70"/>
      <c r="F30" s="70"/>
      <c r="G30" s="70"/>
      <c r="H30" s="71"/>
      <c r="I30" s="101" t="str">
        <f aca="false">IFERROR(VLOOKUP($B30,Matriz_INM,3,0),"")</f>
        <v/>
      </c>
      <c r="J30" s="72"/>
      <c r="K30" s="72"/>
      <c r="L30" s="72"/>
      <c r="M30" s="70"/>
      <c r="N30" s="71" t="str">
        <f aca="false">IF(M30="EE",IF(OR(AND(OR(L30=1,L30=0),K30&gt;0,K30&lt;5),AND(OR(L30=1,L30=0),K30&gt;4,K30&lt;16),AND(L30=2,K30&gt;0,K30&lt;5)),"Simples",IF(OR(AND(OR(L30=1,L30=0),K30&gt;15),AND(L30=2,K30&gt;4,K30&lt;16),AND(L30&gt;2,K30&gt;0,K30&lt;5)),"Médio",IF(OR(AND(L30=2,K30&gt;15),AND(L30&gt;2,K30&gt;4,K30&lt;16),AND(L30&gt;2,K30&gt;15)),"Complexo",""))), IF(OR(M30="CE",M30="SE"),IF(OR(AND(OR(L30=1,L30=0),K30&gt;0,K30&lt;6),AND(OR(L30=1,L30=0),K30&gt;5,K30&lt;20),AND(L30&gt;1,L30&lt;4,K30&gt;0,K30&lt;6)),"Simples",IF(OR(AND(OR(L30=1,L30=0),K30&gt;19),AND(L30&gt;1,L30&lt;4,K30&gt;5,K30&lt;20),AND(L30&gt;3,K30&gt;0,K30&lt;6)),"Médio",IF(OR(AND(L30&gt;1,L30&lt;4,K30&gt;19),AND(L30&gt;3,K30&gt;5,K30&lt;20),AND(L30&gt;3,K30&gt;19)),"Complexo",""))),""))</f>
        <v/>
      </c>
      <c r="O30" s="71" t="str">
        <f aca="false">IF(M30="ALI",IF(OR(AND(OR(L30=1,L30=0),K30&gt;0,K30&lt;20),AND(OR(L30=1,L30=0),K30&gt;19,K30&lt;51),AND(L30&gt;1,L30&lt;6,K30&gt;0,K30&lt;20)),"Simples",IF(OR(AND(OR(L30=1,L30=0),K30&gt;50),AND(L30&gt;1,L30&lt;6,K30&gt;19,K30&lt;51),AND(L30&gt;5,K30&gt;0,K30&lt;20)),"Médio",IF(OR(AND(L30&gt;1,L30&lt;6,K30&gt;50),AND(L30&gt;5,K30&gt;19,K30&lt;51),AND(L30&gt;5,K30&gt;50)),"Complexo",""))), IF(M30="AIE",IF(OR(AND(OR(L30=1, L30=0),K30&gt;0,K30&lt;20),AND(OR(L30=1, L30=0),K30&gt;19,K30&lt;51),AND(L30&gt;1,L30&lt;6,K30&gt;0,K30&lt;20)),"Simples",IF(OR(AND(OR(L30=1, L30=0),K30&gt;50),AND(L30&gt;1,L30&lt;6,K30&gt;19,K30&lt;51),AND(L30&gt;5,K30&gt;0,K30&lt;20)),"Médio",IF(OR(AND(L30&gt;1,L30&lt;6,K30&gt;50),AND(L30&gt;5,K30&gt;19,K30&lt;51),AND(L30&gt;5,K30&gt;50)),"Complexo",""))),""))</f>
        <v/>
      </c>
      <c r="P30" s="102" t="str">
        <f aca="false">IF(N30="",O30,IF(O30="",N30,""))</f>
        <v/>
      </c>
      <c r="Q30" s="103" t="n">
        <f aca="false">IF(AND(OR(M30="EE",M30="CE"),P30="Simples"),3, IF(AND(OR(M30="EE",M30="CE"),P30="Médio"),4, IF(AND(OR(M30="EE",M30="CE"),P30="Complexo"),6, IF(AND(M30="SE",P30="Simples"),4, IF(AND(M30="SE",P30="Médio"),5, IF(AND(M30="SE",P30="Complexo"),7,0))))))</f>
        <v>0</v>
      </c>
      <c r="R30" s="103" t="n">
        <f aca="false">IF(AND(M30="ALI",O30="Simples"),7, IF(AND(M30="ALI",O30="Médio"),10, IF(AND(M30="ALI",O30="Complexo"),15, IF(AND(M30="AIE",O30="Simples"),5, IF(AND(M30="AIE",O30="Médio"),7, IF(AND(M30="AIE",O30="Complexo"),10,0))))))</f>
        <v>0</v>
      </c>
      <c r="S30" s="102" t="n">
        <f aca="false">IF($I30="%",($Q30+$R30)*$C30,$C30)</f>
        <v>0</v>
      </c>
      <c r="T30" s="70"/>
    </row>
    <row r="31" s="79" customFormat="true" ht="14" hidden="false" customHeight="false" outlineLevel="0" collapsed="false">
      <c r="A31" s="67"/>
      <c r="B31" s="68"/>
      <c r="C31" s="69" t="n">
        <f aca="false">IF($B31&lt;&gt;"",VLOOKUP($B31,Matriz_INM,2,0),0)</f>
        <v>0</v>
      </c>
      <c r="D31" s="70"/>
      <c r="E31" s="70"/>
      <c r="F31" s="70"/>
      <c r="G31" s="70"/>
      <c r="H31" s="71"/>
      <c r="I31" s="101" t="str">
        <f aca="false">IFERROR(VLOOKUP($B31,Matriz_INM,3,0),"")</f>
        <v/>
      </c>
      <c r="J31" s="72"/>
      <c r="K31" s="72"/>
      <c r="L31" s="72"/>
      <c r="M31" s="70"/>
      <c r="N31" s="71" t="str">
        <f aca="false">IF(M31="EE",IF(OR(AND(OR(L31=1,L31=0),K31&gt;0,K31&lt;5),AND(OR(L31=1,L31=0),K31&gt;4,K31&lt;16),AND(L31=2,K31&gt;0,K31&lt;5)),"Simples",IF(OR(AND(OR(L31=1,L31=0),K31&gt;15),AND(L31=2,K31&gt;4,K31&lt;16),AND(L31&gt;2,K31&gt;0,K31&lt;5)),"Médio",IF(OR(AND(L31=2,K31&gt;15),AND(L31&gt;2,K31&gt;4,K31&lt;16),AND(L31&gt;2,K31&gt;15)),"Complexo",""))), IF(OR(M31="CE",M31="SE"),IF(OR(AND(OR(L31=1,L31=0),K31&gt;0,K31&lt;6),AND(OR(L31=1,L31=0),K31&gt;5,K31&lt;20),AND(L31&gt;1,L31&lt;4,K31&gt;0,K31&lt;6)),"Simples",IF(OR(AND(OR(L31=1,L31=0),K31&gt;19),AND(L31&gt;1,L31&lt;4,K31&gt;5,K31&lt;20),AND(L31&gt;3,K31&gt;0,K31&lt;6)),"Médio",IF(OR(AND(L31&gt;1,L31&lt;4,K31&gt;19),AND(L31&gt;3,K31&gt;5,K31&lt;20),AND(L31&gt;3,K31&gt;19)),"Complexo",""))),""))</f>
        <v/>
      </c>
      <c r="O31" s="71" t="str">
        <f aca="false">IF(M31="ALI",IF(OR(AND(OR(L31=1,L31=0),K31&gt;0,K31&lt;20),AND(OR(L31=1,L31=0),K31&gt;19,K31&lt;51),AND(L31&gt;1,L31&lt;6,K31&gt;0,K31&lt;20)),"Simples",IF(OR(AND(OR(L31=1,L31=0),K31&gt;50),AND(L31&gt;1,L31&lt;6,K31&gt;19,K31&lt;51),AND(L31&gt;5,K31&gt;0,K31&lt;20)),"Médio",IF(OR(AND(L31&gt;1,L31&lt;6,K31&gt;50),AND(L31&gt;5,K31&gt;19,K31&lt;51),AND(L31&gt;5,K31&gt;50)),"Complexo",""))), IF(M31="AIE",IF(OR(AND(OR(L31=1, L31=0),K31&gt;0,K31&lt;20),AND(OR(L31=1, L31=0),K31&gt;19,K31&lt;51),AND(L31&gt;1,L31&lt;6,K31&gt;0,K31&lt;20)),"Simples",IF(OR(AND(OR(L31=1, L31=0),K31&gt;50),AND(L31&gt;1,L31&lt;6,K31&gt;19,K31&lt;51),AND(L31&gt;5,K31&gt;0,K31&lt;20)),"Médio",IF(OR(AND(L31&gt;1,L31&lt;6,K31&gt;50),AND(L31&gt;5,K31&gt;19,K31&lt;51),AND(L31&gt;5,K31&gt;50)),"Complexo",""))),""))</f>
        <v/>
      </c>
      <c r="P31" s="102" t="str">
        <f aca="false">IF(N31="",O31,IF(O31="",N31,""))</f>
        <v/>
      </c>
      <c r="Q31" s="103" t="n">
        <f aca="false">IF(AND(OR(M31="EE",M31="CE"),P31="Simples"),3, IF(AND(OR(M31="EE",M31="CE"),P31="Médio"),4, IF(AND(OR(M31="EE",M31="CE"),P31="Complexo"),6, IF(AND(M31="SE",P31="Simples"),4, IF(AND(M31="SE",P31="Médio"),5, IF(AND(M31="SE",P31="Complexo"),7,0))))))</f>
        <v>0</v>
      </c>
      <c r="R31" s="103" t="n">
        <f aca="false">IF(AND(M31="ALI",O31="Simples"),7, IF(AND(M31="ALI",O31="Médio"),10, IF(AND(M31="ALI",O31="Complexo"),15, IF(AND(M31="AIE",O31="Simples"),5, IF(AND(M31="AIE",O31="Médio"),7, IF(AND(M31="AIE",O31="Complexo"),10,0))))))</f>
        <v>0</v>
      </c>
      <c r="S31" s="102" t="n">
        <f aca="false">IF($I31="%",($Q31+$R31)*$C31,$C31)</f>
        <v>0</v>
      </c>
      <c r="T31" s="70"/>
    </row>
    <row r="32" s="79" customFormat="true" ht="14" hidden="false" customHeight="false" outlineLevel="0" collapsed="false">
      <c r="A32" s="67"/>
      <c r="B32" s="68"/>
      <c r="C32" s="69" t="n">
        <f aca="false">IF($B32&lt;&gt;"",VLOOKUP($B32,Matriz_INM,2,0),0)</f>
        <v>0</v>
      </c>
      <c r="D32" s="70"/>
      <c r="E32" s="70"/>
      <c r="F32" s="70"/>
      <c r="G32" s="70"/>
      <c r="H32" s="71"/>
      <c r="I32" s="101" t="str">
        <f aca="false">IFERROR(VLOOKUP($B32,Matriz_INM,3,0),"")</f>
        <v/>
      </c>
      <c r="J32" s="72"/>
      <c r="K32" s="72"/>
      <c r="L32" s="72"/>
      <c r="M32" s="70"/>
      <c r="N32" s="71" t="str">
        <f aca="false">IF(M32="EE",IF(OR(AND(OR(L32=1,L32=0),K32&gt;0,K32&lt;5),AND(OR(L32=1,L32=0),K32&gt;4,K32&lt;16),AND(L32=2,K32&gt;0,K32&lt;5)),"Simples",IF(OR(AND(OR(L32=1,L32=0),K32&gt;15),AND(L32=2,K32&gt;4,K32&lt;16),AND(L32&gt;2,K32&gt;0,K32&lt;5)),"Médio",IF(OR(AND(L32=2,K32&gt;15),AND(L32&gt;2,K32&gt;4,K32&lt;16),AND(L32&gt;2,K32&gt;15)),"Complexo",""))), IF(OR(M32="CE",M32="SE"),IF(OR(AND(OR(L32=1,L32=0),K32&gt;0,K32&lt;6),AND(OR(L32=1,L32=0),K32&gt;5,K32&lt;20),AND(L32&gt;1,L32&lt;4,K32&gt;0,K32&lt;6)),"Simples",IF(OR(AND(OR(L32=1,L32=0),K32&gt;19),AND(L32&gt;1,L32&lt;4,K32&gt;5,K32&lt;20),AND(L32&gt;3,K32&gt;0,K32&lt;6)),"Médio",IF(OR(AND(L32&gt;1,L32&lt;4,K32&gt;19),AND(L32&gt;3,K32&gt;5,K32&lt;20),AND(L32&gt;3,K32&gt;19)),"Complexo",""))),""))</f>
        <v/>
      </c>
      <c r="O32" s="71" t="str">
        <f aca="false">IF(M32="ALI",IF(OR(AND(OR(L32=1,L32=0),K32&gt;0,K32&lt;20),AND(OR(L32=1,L32=0),K32&gt;19,K32&lt;51),AND(L32&gt;1,L32&lt;6,K32&gt;0,K32&lt;20)),"Simples",IF(OR(AND(OR(L32=1,L32=0),K32&gt;50),AND(L32&gt;1,L32&lt;6,K32&gt;19,K32&lt;51),AND(L32&gt;5,K32&gt;0,K32&lt;20)),"Médio",IF(OR(AND(L32&gt;1,L32&lt;6,K32&gt;50),AND(L32&gt;5,K32&gt;19,K32&lt;51),AND(L32&gt;5,K32&gt;50)),"Complexo",""))), IF(M32="AIE",IF(OR(AND(OR(L32=1, L32=0),K32&gt;0,K32&lt;20),AND(OR(L32=1, L32=0),K32&gt;19,K32&lt;51),AND(L32&gt;1,L32&lt;6,K32&gt;0,K32&lt;20)),"Simples",IF(OR(AND(OR(L32=1, L32=0),K32&gt;50),AND(L32&gt;1,L32&lt;6,K32&gt;19,K32&lt;51),AND(L32&gt;5,K32&gt;0,K32&lt;20)),"Médio",IF(OR(AND(L32&gt;1,L32&lt;6,K32&gt;50),AND(L32&gt;5,K32&gt;19,K32&lt;51),AND(L32&gt;5,K32&gt;50)),"Complexo",""))),""))</f>
        <v/>
      </c>
      <c r="P32" s="102" t="str">
        <f aca="false">IF(N32="",O32,IF(O32="",N32,""))</f>
        <v/>
      </c>
      <c r="Q32" s="103" t="n">
        <f aca="false">IF(AND(OR(M32="EE",M32="CE"),P32="Simples"),3, IF(AND(OR(M32="EE",M32="CE"),P32="Médio"),4, IF(AND(OR(M32="EE",M32="CE"),P32="Complexo"),6, IF(AND(M32="SE",P32="Simples"),4, IF(AND(M32="SE",P32="Médio"),5, IF(AND(M32="SE",P32="Complexo"),7,0))))))</f>
        <v>0</v>
      </c>
      <c r="R32" s="103" t="n">
        <f aca="false">IF(AND(M32="ALI",O32="Simples"),7, IF(AND(M32="ALI",O32="Médio"),10, IF(AND(M32="ALI",O32="Complexo"),15, IF(AND(M32="AIE",O32="Simples"),5, IF(AND(M32="AIE",O32="Médio"),7, IF(AND(M32="AIE",O32="Complexo"),10,0))))))</f>
        <v>0</v>
      </c>
      <c r="S32" s="102" t="n">
        <f aca="false">IF($I32="%",($Q32+$R32)*$C32,$C32)</f>
        <v>0</v>
      </c>
      <c r="T32" s="70"/>
    </row>
    <row r="33" s="79" customFormat="true" ht="14" hidden="false" customHeight="false" outlineLevel="0" collapsed="false">
      <c r="A33" s="67"/>
      <c r="B33" s="68"/>
      <c r="C33" s="69" t="n">
        <f aca="false">IF($B33&lt;&gt;"",VLOOKUP($B33,Matriz_INM,2,0),0)</f>
        <v>0</v>
      </c>
      <c r="D33" s="70"/>
      <c r="E33" s="70"/>
      <c r="F33" s="70"/>
      <c r="G33" s="70"/>
      <c r="H33" s="71"/>
      <c r="I33" s="101" t="str">
        <f aca="false">IFERROR(VLOOKUP($B33,Matriz_INM,3,0),"")</f>
        <v/>
      </c>
      <c r="J33" s="72"/>
      <c r="K33" s="72"/>
      <c r="L33" s="72"/>
      <c r="M33" s="70"/>
      <c r="N33" s="71" t="str">
        <f aca="false">IF(M33="EE",IF(OR(AND(OR(L33=1,L33=0),K33&gt;0,K33&lt;5),AND(OR(L33=1,L33=0),K33&gt;4,K33&lt;16),AND(L33=2,K33&gt;0,K33&lt;5)),"Simples",IF(OR(AND(OR(L33=1,L33=0),K33&gt;15),AND(L33=2,K33&gt;4,K33&lt;16),AND(L33&gt;2,K33&gt;0,K33&lt;5)),"Médio",IF(OR(AND(L33=2,K33&gt;15),AND(L33&gt;2,K33&gt;4,K33&lt;16),AND(L33&gt;2,K33&gt;15)),"Complexo",""))), IF(OR(M33="CE",M33="SE"),IF(OR(AND(OR(L33=1,L33=0),K33&gt;0,K33&lt;6),AND(OR(L33=1,L33=0),K33&gt;5,K33&lt;20),AND(L33&gt;1,L33&lt;4,K33&gt;0,K33&lt;6)),"Simples",IF(OR(AND(OR(L33=1,L33=0),K33&gt;19),AND(L33&gt;1,L33&lt;4,K33&gt;5,K33&lt;20),AND(L33&gt;3,K33&gt;0,K33&lt;6)),"Médio",IF(OR(AND(L33&gt;1,L33&lt;4,K33&gt;19),AND(L33&gt;3,K33&gt;5,K33&lt;20),AND(L33&gt;3,K33&gt;19)),"Complexo",""))),""))</f>
        <v/>
      </c>
      <c r="O33" s="71" t="str">
        <f aca="false">IF(M33="ALI",IF(OR(AND(OR(L33=1,L33=0),K33&gt;0,K33&lt;20),AND(OR(L33=1,L33=0),K33&gt;19,K33&lt;51),AND(L33&gt;1,L33&lt;6,K33&gt;0,K33&lt;20)),"Simples",IF(OR(AND(OR(L33=1,L33=0),K33&gt;50),AND(L33&gt;1,L33&lt;6,K33&gt;19,K33&lt;51),AND(L33&gt;5,K33&gt;0,K33&lt;20)),"Médio",IF(OR(AND(L33&gt;1,L33&lt;6,K33&gt;50),AND(L33&gt;5,K33&gt;19,K33&lt;51),AND(L33&gt;5,K33&gt;50)),"Complexo",""))), IF(M33="AIE",IF(OR(AND(OR(L33=1, L33=0),K33&gt;0,K33&lt;20),AND(OR(L33=1, L33=0),K33&gt;19,K33&lt;51),AND(L33&gt;1,L33&lt;6,K33&gt;0,K33&lt;20)),"Simples",IF(OR(AND(OR(L33=1, L33=0),K33&gt;50),AND(L33&gt;1,L33&lt;6,K33&gt;19,K33&lt;51),AND(L33&gt;5,K33&gt;0,K33&lt;20)),"Médio",IF(OR(AND(L33&gt;1,L33&lt;6,K33&gt;50),AND(L33&gt;5,K33&gt;19,K33&lt;51),AND(L33&gt;5,K33&gt;50)),"Complexo",""))),""))</f>
        <v/>
      </c>
      <c r="P33" s="102" t="str">
        <f aca="false">IF(N33="",O33,IF(O33="",N33,""))</f>
        <v/>
      </c>
      <c r="Q33" s="103" t="n">
        <f aca="false">IF(AND(OR(M33="EE",M33="CE"),P33="Simples"),3, IF(AND(OR(M33="EE",M33="CE"),P33="Médio"),4, IF(AND(OR(M33="EE",M33="CE"),P33="Complexo"),6, IF(AND(M33="SE",P33="Simples"),4, IF(AND(M33="SE",P33="Médio"),5, IF(AND(M33="SE",P33="Complexo"),7,0))))))</f>
        <v>0</v>
      </c>
      <c r="R33" s="103" t="n">
        <f aca="false">IF(AND(M33="ALI",O33="Simples"),7, IF(AND(M33="ALI",O33="Médio"),10, IF(AND(M33="ALI",O33="Complexo"),15, IF(AND(M33="AIE",O33="Simples"),5, IF(AND(M33="AIE",O33="Médio"),7, IF(AND(M33="AIE",O33="Complexo"),10,0))))))</f>
        <v>0</v>
      </c>
      <c r="S33" s="102" t="n">
        <f aca="false">IF($I33="%",($Q33+$R33)*$C33,$C33)</f>
        <v>0</v>
      </c>
      <c r="T33" s="70"/>
    </row>
    <row r="34" s="79" customFormat="true" ht="14" hidden="false" customHeight="false" outlineLevel="0" collapsed="false">
      <c r="A34" s="67"/>
      <c r="B34" s="68"/>
      <c r="C34" s="69" t="n">
        <f aca="false">IF($B34&lt;&gt;"",VLOOKUP($B34,Matriz_INM,2,0),0)</f>
        <v>0</v>
      </c>
      <c r="D34" s="70"/>
      <c r="E34" s="70"/>
      <c r="F34" s="70"/>
      <c r="G34" s="70"/>
      <c r="H34" s="71"/>
      <c r="I34" s="101" t="str">
        <f aca="false">IFERROR(VLOOKUP($B34,Matriz_INM,3,0),"")</f>
        <v/>
      </c>
      <c r="J34" s="72"/>
      <c r="K34" s="72"/>
      <c r="L34" s="72"/>
      <c r="M34" s="70"/>
      <c r="N34" s="71" t="str">
        <f aca="false">IF(M34="EE",IF(OR(AND(OR(L34=1,L34=0),K34&gt;0,K34&lt;5),AND(OR(L34=1,L34=0),K34&gt;4,K34&lt;16),AND(L34=2,K34&gt;0,K34&lt;5)),"Simples",IF(OR(AND(OR(L34=1,L34=0),K34&gt;15),AND(L34=2,K34&gt;4,K34&lt;16),AND(L34&gt;2,K34&gt;0,K34&lt;5)),"Médio",IF(OR(AND(L34=2,K34&gt;15),AND(L34&gt;2,K34&gt;4,K34&lt;16),AND(L34&gt;2,K34&gt;15)),"Complexo",""))), IF(OR(M34="CE",M34="SE"),IF(OR(AND(OR(L34=1,L34=0),K34&gt;0,K34&lt;6),AND(OR(L34=1,L34=0),K34&gt;5,K34&lt;20),AND(L34&gt;1,L34&lt;4,K34&gt;0,K34&lt;6)),"Simples",IF(OR(AND(OR(L34=1,L34=0),K34&gt;19),AND(L34&gt;1,L34&lt;4,K34&gt;5,K34&lt;20),AND(L34&gt;3,K34&gt;0,K34&lt;6)),"Médio",IF(OR(AND(L34&gt;1,L34&lt;4,K34&gt;19),AND(L34&gt;3,K34&gt;5,K34&lt;20),AND(L34&gt;3,K34&gt;19)),"Complexo",""))),""))</f>
        <v/>
      </c>
      <c r="O34" s="71" t="str">
        <f aca="false">IF(M34="ALI",IF(OR(AND(OR(L34=1,L34=0),K34&gt;0,K34&lt;20),AND(OR(L34=1,L34=0),K34&gt;19,K34&lt;51),AND(L34&gt;1,L34&lt;6,K34&gt;0,K34&lt;20)),"Simples",IF(OR(AND(OR(L34=1,L34=0),K34&gt;50),AND(L34&gt;1,L34&lt;6,K34&gt;19,K34&lt;51),AND(L34&gt;5,K34&gt;0,K34&lt;20)),"Médio",IF(OR(AND(L34&gt;1,L34&lt;6,K34&gt;50),AND(L34&gt;5,K34&gt;19,K34&lt;51),AND(L34&gt;5,K34&gt;50)),"Complexo",""))), IF(M34="AIE",IF(OR(AND(OR(L34=1, L34=0),K34&gt;0,K34&lt;20),AND(OR(L34=1, L34=0),K34&gt;19,K34&lt;51),AND(L34&gt;1,L34&lt;6,K34&gt;0,K34&lt;20)),"Simples",IF(OR(AND(OR(L34=1, L34=0),K34&gt;50),AND(L34&gt;1,L34&lt;6,K34&gt;19,K34&lt;51),AND(L34&gt;5,K34&gt;0,K34&lt;20)),"Médio",IF(OR(AND(L34&gt;1,L34&lt;6,K34&gt;50),AND(L34&gt;5,K34&gt;19,K34&lt;51),AND(L34&gt;5,K34&gt;50)),"Complexo",""))),""))</f>
        <v/>
      </c>
      <c r="P34" s="102" t="str">
        <f aca="false">IF(N34="",O34,IF(O34="",N34,""))</f>
        <v/>
      </c>
      <c r="Q34" s="103" t="n">
        <f aca="false">IF(AND(OR(M34="EE",M34="CE"),P34="Simples"),3, IF(AND(OR(M34="EE",M34="CE"),P34="Médio"),4, IF(AND(OR(M34="EE",M34="CE"),P34="Complexo"),6, IF(AND(M34="SE",P34="Simples"),4, IF(AND(M34="SE",P34="Médio"),5, IF(AND(M34="SE",P34="Complexo"),7,0))))))</f>
        <v>0</v>
      </c>
      <c r="R34" s="103" t="n">
        <f aca="false">IF(AND(M34="ALI",O34="Simples"),7, IF(AND(M34="ALI",O34="Médio"),10, IF(AND(M34="ALI",O34="Complexo"),15, IF(AND(M34="AIE",O34="Simples"),5, IF(AND(M34="AIE",O34="Médio"),7, IF(AND(M34="AIE",O34="Complexo"),10,0))))))</f>
        <v>0</v>
      </c>
      <c r="S34" s="102" t="n">
        <f aca="false">IF($I34="%",($Q34+$R34)*$C34,$C34)</f>
        <v>0</v>
      </c>
      <c r="T34" s="70"/>
    </row>
    <row r="35" s="79" customFormat="true" ht="14" hidden="false" customHeight="false" outlineLevel="0" collapsed="false">
      <c r="A35" s="67"/>
      <c r="B35" s="68"/>
      <c r="C35" s="69" t="n">
        <f aca="false">IF($B35&lt;&gt;"",VLOOKUP($B35,Matriz_INM,2,0),0)</f>
        <v>0</v>
      </c>
      <c r="D35" s="70"/>
      <c r="E35" s="70"/>
      <c r="F35" s="70"/>
      <c r="G35" s="70"/>
      <c r="H35" s="71"/>
      <c r="I35" s="101" t="str">
        <f aca="false">IFERROR(VLOOKUP($B35,Matriz_INM,3,0),"")</f>
        <v/>
      </c>
      <c r="J35" s="72"/>
      <c r="K35" s="72"/>
      <c r="L35" s="72"/>
      <c r="M35" s="70"/>
      <c r="N35" s="71" t="str">
        <f aca="false">IF(M35="EE",IF(OR(AND(OR(L35=1,L35=0),K35&gt;0,K35&lt;5),AND(OR(L35=1,L35=0),K35&gt;4,K35&lt;16),AND(L35=2,K35&gt;0,K35&lt;5)),"Simples",IF(OR(AND(OR(L35=1,L35=0),K35&gt;15),AND(L35=2,K35&gt;4,K35&lt;16),AND(L35&gt;2,K35&gt;0,K35&lt;5)),"Médio",IF(OR(AND(L35=2,K35&gt;15),AND(L35&gt;2,K35&gt;4,K35&lt;16),AND(L35&gt;2,K35&gt;15)),"Complexo",""))), IF(OR(M35="CE",M35="SE"),IF(OR(AND(OR(L35=1,L35=0),K35&gt;0,K35&lt;6),AND(OR(L35=1,L35=0),K35&gt;5,K35&lt;20),AND(L35&gt;1,L35&lt;4,K35&gt;0,K35&lt;6)),"Simples",IF(OR(AND(OR(L35=1,L35=0),K35&gt;19),AND(L35&gt;1,L35&lt;4,K35&gt;5,K35&lt;20),AND(L35&gt;3,K35&gt;0,K35&lt;6)),"Médio",IF(OR(AND(L35&gt;1,L35&lt;4,K35&gt;19),AND(L35&gt;3,K35&gt;5,K35&lt;20),AND(L35&gt;3,K35&gt;19)),"Complexo",""))),""))</f>
        <v/>
      </c>
      <c r="O35" s="71" t="str">
        <f aca="false">IF(M35="ALI",IF(OR(AND(OR(L35=1,L35=0),K35&gt;0,K35&lt;20),AND(OR(L35=1,L35=0),K35&gt;19,K35&lt;51),AND(L35&gt;1,L35&lt;6,K35&gt;0,K35&lt;20)),"Simples",IF(OR(AND(OR(L35=1,L35=0),K35&gt;50),AND(L35&gt;1,L35&lt;6,K35&gt;19,K35&lt;51),AND(L35&gt;5,K35&gt;0,K35&lt;20)),"Médio",IF(OR(AND(L35&gt;1,L35&lt;6,K35&gt;50),AND(L35&gt;5,K35&gt;19,K35&lt;51),AND(L35&gt;5,K35&gt;50)),"Complexo",""))), IF(M35="AIE",IF(OR(AND(OR(L35=1, L35=0),K35&gt;0,K35&lt;20),AND(OR(L35=1, L35=0),K35&gt;19,K35&lt;51),AND(L35&gt;1,L35&lt;6,K35&gt;0,K35&lt;20)),"Simples",IF(OR(AND(OR(L35=1, L35=0),K35&gt;50),AND(L35&gt;1,L35&lt;6,K35&gt;19,K35&lt;51),AND(L35&gt;5,K35&gt;0,K35&lt;20)),"Médio",IF(OR(AND(L35&gt;1,L35&lt;6,K35&gt;50),AND(L35&gt;5,K35&gt;19,K35&lt;51),AND(L35&gt;5,K35&gt;50)),"Complexo",""))),""))</f>
        <v/>
      </c>
      <c r="P35" s="102" t="str">
        <f aca="false">IF(N35="",O35,IF(O35="",N35,""))</f>
        <v/>
      </c>
      <c r="Q35" s="103" t="n">
        <f aca="false">IF(AND(OR(M35="EE",M35="CE"),P35="Simples"),3, IF(AND(OR(M35="EE",M35="CE"),P35="Médio"),4, IF(AND(OR(M35="EE",M35="CE"),P35="Complexo"),6, IF(AND(M35="SE",P35="Simples"),4, IF(AND(M35="SE",P35="Médio"),5, IF(AND(M35="SE",P35="Complexo"),7,0))))))</f>
        <v>0</v>
      </c>
      <c r="R35" s="103" t="n">
        <f aca="false">IF(AND(M35="ALI",O35="Simples"),7, IF(AND(M35="ALI",O35="Médio"),10, IF(AND(M35="ALI",O35="Complexo"),15, IF(AND(M35="AIE",O35="Simples"),5, IF(AND(M35="AIE",O35="Médio"),7, IF(AND(M35="AIE",O35="Complexo"),10,0))))))</f>
        <v>0</v>
      </c>
      <c r="S35" s="102" t="n">
        <f aca="false">IF($I35="%",($Q35+$R35)*$C35,$C35)</f>
        <v>0</v>
      </c>
      <c r="T35" s="70"/>
    </row>
    <row r="36" s="79" customFormat="true" ht="14" hidden="false" customHeight="false" outlineLevel="0" collapsed="false">
      <c r="A36" s="67"/>
      <c r="B36" s="68"/>
      <c r="C36" s="69" t="n">
        <f aca="false">IF($B36&lt;&gt;"",VLOOKUP($B36,Matriz_INM,2,0),0)</f>
        <v>0</v>
      </c>
      <c r="D36" s="70"/>
      <c r="E36" s="70"/>
      <c r="F36" s="70"/>
      <c r="G36" s="70"/>
      <c r="H36" s="71"/>
      <c r="I36" s="101" t="str">
        <f aca="false">IFERROR(VLOOKUP($B36,Matriz_INM,3,0),"")</f>
        <v/>
      </c>
      <c r="J36" s="72"/>
      <c r="K36" s="72"/>
      <c r="L36" s="72"/>
      <c r="M36" s="70"/>
      <c r="N36" s="71" t="str">
        <f aca="false">IF(M36="EE",IF(OR(AND(OR(L36=1,L36=0),K36&gt;0,K36&lt;5),AND(OR(L36=1,L36=0),K36&gt;4,K36&lt;16),AND(L36=2,K36&gt;0,K36&lt;5)),"Simples",IF(OR(AND(OR(L36=1,L36=0),K36&gt;15),AND(L36=2,K36&gt;4,K36&lt;16),AND(L36&gt;2,K36&gt;0,K36&lt;5)),"Médio",IF(OR(AND(L36=2,K36&gt;15),AND(L36&gt;2,K36&gt;4,K36&lt;16),AND(L36&gt;2,K36&gt;15)),"Complexo",""))), IF(OR(M36="CE",M36="SE"),IF(OR(AND(OR(L36=1,L36=0),K36&gt;0,K36&lt;6),AND(OR(L36=1,L36=0),K36&gt;5,K36&lt;20),AND(L36&gt;1,L36&lt;4,K36&gt;0,K36&lt;6)),"Simples",IF(OR(AND(OR(L36=1,L36=0),K36&gt;19),AND(L36&gt;1,L36&lt;4,K36&gt;5,K36&lt;20),AND(L36&gt;3,K36&gt;0,K36&lt;6)),"Médio",IF(OR(AND(L36&gt;1,L36&lt;4,K36&gt;19),AND(L36&gt;3,K36&gt;5,K36&lt;20),AND(L36&gt;3,K36&gt;19)),"Complexo",""))),""))</f>
        <v/>
      </c>
      <c r="O36" s="71" t="str">
        <f aca="false">IF(M36="ALI",IF(OR(AND(OR(L36=1,L36=0),K36&gt;0,K36&lt;20),AND(OR(L36=1,L36=0),K36&gt;19,K36&lt;51),AND(L36&gt;1,L36&lt;6,K36&gt;0,K36&lt;20)),"Simples",IF(OR(AND(OR(L36=1,L36=0),K36&gt;50),AND(L36&gt;1,L36&lt;6,K36&gt;19,K36&lt;51),AND(L36&gt;5,K36&gt;0,K36&lt;20)),"Médio",IF(OR(AND(L36&gt;1,L36&lt;6,K36&gt;50),AND(L36&gt;5,K36&gt;19,K36&lt;51),AND(L36&gt;5,K36&gt;50)),"Complexo",""))), IF(M36="AIE",IF(OR(AND(OR(L36=1, L36=0),K36&gt;0,K36&lt;20),AND(OR(L36=1, L36=0),K36&gt;19,K36&lt;51),AND(L36&gt;1,L36&lt;6,K36&gt;0,K36&lt;20)),"Simples",IF(OR(AND(OR(L36=1, L36=0),K36&gt;50),AND(L36&gt;1,L36&lt;6,K36&gt;19,K36&lt;51),AND(L36&gt;5,K36&gt;0,K36&lt;20)),"Médio",IF(OR(AND(L36&gt;1,L36&lt;6,K36&gt;50),AND(L36&gt;5,K36&gt;19,K36&lt;51),AND(L36&gt;5,K36&gt;50)),"Complexo",""))),""))</f>
        <v/>
      </c>
      <c r="P36" s="102" t="str">
        <f aca="false">IF(N36="",O36,IF(O36="",N36,""))</f>
        <v/>
      </c>
      <c r="Q36" s="103" t="n">
        <f aca="false">IF(AND(OR(M36="EE",M36="CE"),P36="Simples"),3, IF(AND(OR(M36="EE",M36="CE"),P36="Médio"),4, IF(AND(OR(M36="EE",M36="CE"),P36="Complexo"),6, IF(AND(M36="SE",P36="Simples"),4, IF(AND(M36="SE",P36="Médio"),5, IF(AND(M36="SE",P36="Complexo"),7,0))))))</f>
        <v>0</v>
      </c>
      <c r="R36" s="103" t="n">
        <f aca="false">IF(AND(M36="ALI",O36="Simples"),7, IF(AND(M36="ALI",O36="Médio"),10, IF(AND(M36="ALI",O36="Complexo"),15, IF(AND(M36="AIE",O36="Simples"),5, IF(AND(M36="AIE",O36="Médio"),7, IF(AND(M36="AIE",O36="Complexo"),10,0))))))</f>
        <v>0</v>
      </c>
      <c r="S36" s="102" t="n">
        <f aca="false">IF($I36="%",($Q36+$R36)*$C36,$C36)</f>
        <v>0</v>
      </c>
      <c r="T36" s="70"/>
    </row>
    <row r="37" s="79" customFormat="true" ht="14" hidden="false" customHeight="false" outlineLevel="0" collapsed="false">
      <c r="A37" s="67"/>
      <c r="B37" s="68"/>
      <c r="C37" s="69" t="n">
        <f aca="false">IF($B37&lt;&gt;"",VLOOKUP($B37,Matriz_INM,2,0),0)</f>
        <v>0</v>
      </c>
      <c r="D37" s="70"/>
      <c r="E37" s="70"/>
      <c r="F37" s="70"/>
      <c r="G37" s="70"/>
      <c r="H37" s="71"/>
      <c r="I37" s="101" t="str">
        <f aca="false">IFERROR(VLOOKUP($B37,Matriz_INM,3,0),"")</f>
        <v/>
      </c>
      <c r="J37" s="72"/>
      <c r="K37" s="72"/>
      <c r="L37" s="72"/>
      <c r="M37" s="70"/>
      <c r="N37" s="71" t="str">
        <f aca="false">IF(M37="EE",IF(OR(AND(OR(L37=1,L37=0),K37&gt;0,K37&lt;5),AND(OR(L37=1,L37=0),K37&gt;4,K37&lt;16),AND(L37=2,K37&gt;0,K37&lt;5)),"Simples",IF(OR(AND(OR(L37=1,L37=0),K37&gt;15),AND(L37=2,K37&gt;4,K37&lt;16),AND(L37&gt;2,K37&gt;0,K37&lt;5)),"Médio",IF(OR(AND(L37=2,K37&gt;15),AND(L37&gt;2,K37&gt;4,K37&lt;16),AND(L37&gt;2,K37&gt;15)),"Complexo",""))), IF(OR(M37="CE",M37="SE"),IF(OR(AND(OR(L37=1,L37=0),K37&gt;0,K37&lt;6),AND(OR(L37=1,L37=0),K37&gt;5,K37&lt;20),AND(L37&gt;1,L37&lt;4,K37&gt;0,K37&lt;6)),"Simples",IF(OR(AND(OR(L37=1,L37=0),K37&gt;19),AND(L37&gt;1,L37&lt;4,K37&gt;5,K37&lt;20),AND(L37&gt;3,K37&gt;0,K37&lt;6)),"Médio",IF(OR(AND(L37&gt;1,L37&lt;4,K37&gt;19),AND(L37&gt;3,K37&gt;5,K37&lt;20),AND(L37&gt;3,K37&gt;19)),"Complexo",""))),""))</f>
        <v/>
      </c>
      <c r="O37" s="71" t="str">
        <f aca="false">IF(M37="ALI",IF(OR(AND(OR(L37=1,L37=0),K37&gt;0,K37&lt;20),AND(OR(L37=1,L37=0),K37&gt;19,K37&lt;51),AND(L37&gt;1,L37&lt;6,K37&gt;0,K37&lt;20)),"Simples",IF(OR(AND(OR(L37=1,L37=0),K37&gt;50),AND(L37&gt;1,L37&lt;6,K37&gt;19,K37&lt;51),AND(L37&gt;5,K37&gt;0,K37&lt;20)),"Médio",IF(OR(AND(L37&gt;1,L37&lt;6,K37&gt;50),AND(L37&gt;5,K37&gt;19,K37&lt;51),AND(L37&gt;5,K37&gt;50)),"Complexo",""))), IF(M37="AIE",IF(OR(AND(OR(L37=1, L37=0),K37&gt;0,K37&lt;20),AND(OR(L37=1, L37=0),K37&gt;19,K37&lt;51),AND(L37&gt;1,L37&lt;6,K37&gt;0,K37&lt;20)),"Simples",IF(OR(AND(OR(L37=1, L37=0),K37&gt;50),AND(L37&gt;1,L37&lt;6,K37&gt;19,K37&lt;51),AND(L37&gt;5,K37&gt;0,K37&lt;20)),"Médio",IF(OR(AND(L37&gt;1,L37&lt;6,K37&gt;50),AND(L37&gt;5,K37&gt;19,K37&lt;51),AND(L37&gt;5,K37&gt;50)),"Complexo",""))),""))</f>
        <v/>
      </c>
      <c r="P37" s="102" t="str">
        <f aca="false">IF(N37="",O37,IF(O37="",N37,""))</f>
        <v/>
      </c>
      <c r="Q37" s="103" t="n">
        <f aca="false">IF(AND(OR(M37="EE",M37="CE"),P37="Simples"),3, IF(AND(OR(M37="EE",M37="CE"),P37="Médio"),4, IF(AND(OR(M37="EE",M37="CE"),P37="Complexo"),6, IF(AND(M37="SE",P37="Simples"),4, IF(AND(M37="SE",P37="Médio"),5, IF(AND(M37="SE",P37="Complexo"),7,0))))))</f>
        <v>0</v>
      </c>
      <c r="R37" s="103" t="n">
        <f aca="false">IF(AND(M37="ALI",O37="Simples"),7, IF(AND(M37="ALI",O37="Médio"),10, IF(AND(M37="ALI",O37="Complexo"),15, IF(AND(M37="AIE",O37="Simples"),5, IF(AND(M37="AIE",O37="Médio"),7, IF(AND(M37="AIE",O37="Complexo"),10,0))))))</f>
        <v>0</v>
      </c>
      <c r="S37" s="102" t="n">
        <f aca="false">IF($I37="%",($Q37+$R37)*$C37,$C37)</f>
        <v>0</v>
      </c>
      <c r="T37" s="70"/>
    </row>
    <row r="38" s="79" customFormat="true" ht="14" hidden="false" customHeight="false" outlineLevel="0" collapsed="false">
      <c r="A38" s="67"/>
      <c r="B38" s="68"/>
      <c r="C38" s="69" t="n">
        <f aca="false">IF($B38&lt;&gt;"",VLOOKUP($B38,Matriz_INM,2,0),0)</f>
        <v>0</v>
      </c>
      <c r="D38" s="70"/>
      <c r="E38" s="70"/>
      <c r="F38" s="70"/>
      <c r="G38" s="70"/>
      <c r="H38" s="71"/>
      <c r="I38" s="101" t="str">
        <f aca="false">IFERROR(VLOOKUP($B38,Matriz_INM,3,0),"")</f>
        <v/>
      </c>
      <c r="J38" s="72"/>
      <c r="K38" s="72"/>
      <c r="L38" s="72"/>
      <c r="M38" s="70"/>
      <c r="N38" s="71" t="str">
        <f aca="false">IF(M38="EE",IF(OR(AND(OR(L38=1,L38=0),K38&gt;0,K38&lt;5),AND(OR(L38=1,L38=0),K38&gt;4,K38&lt;16),AND(L38=2,K38&gt;0,K38&lt;5)),"Simples",IF(OR(AND(OR(L38=1,L38=0),K38&gt;15),AND(L38=2,K38&gt;4,K38&lt;16),AND(L38&gt;2,K38&gt;0,K38&lt;5)),"Médio",IF(OR(AND(L38=2,K38&gt;15),AND(L38&gt;2,K38&gt;4,K38&lt;16),AND(L38&gt;2,K38&gt;15)),"Complexo",""))), IF(OR(M38="CE",M38="SE"),IF(OR(AND(OR(L38=1,L38=0),K38&gt;0,K38&lt;6),AND(OR(L38=1,L38=0),K38&gt;5,K38&lt;20),AND(L38&gt;1,L38&lt;4,K38&gt;0,K38&lt;6)),"Simples",IF(OR(AND(OR(L38=1,L38=0),K38&gt;19),AND(L38&gt;1,L38&lt;4,K38&gt;5,K38&lt;20),AND(L38&gt;3,K38&gt;0,K38&lt;6)),"Médio",IF(OR(AND(L38&gt;1,L38&lt;4,K38&gt;19),AND(L38&gt;3,K38&gt;5,K38&lt;20),AND(L38&gt;3,K38&gt;19)),"Complexo",""))),""))</f>
        <v/>
      </c>
      <c r="O38" s="71" t="str">
        <f aca="false">IF(M38="ALI",IF(OR(AND(OR(L38=1,L38=0),K38&gt;0,K38&lt;20),AND(OR(L38=1,L38=0),K38&gt;19,K38&lt;51),AND(L38&gt;1,L38&lt;6,K38&gt;0,K38&lt;20)),"Simples",IF(OR(AND(OR(L38=1,L38=0),K38&gt;50),AND(L38&gt;1,L38&lt;6,K38&gt;19,K38&lt;51),AND(L38&gt;5,K38&gt;0,K38&lt;20)),"Médio",IF(OR(AND(L38&gt;1,L38&lt;6,K38&gt;50),AND(L38&gt;5,K38&gt;19,K38&lt;51),AND(L38&gt;5,K38&gt;50)),"Complexo",""))), IF(M38="AIE",IF(OR(AND(OR(L38=1, L38=0),K38&gt;0,K38&lt;20),AND(OR(L38=1, L38=0),K38&gt;19,K38&lt;51),AND(L38&gt;1,L38&lt;6,K38&gt;0,K38&lt;20)),"Simples",IF(OR(AND(OR(L38=1, L38=0),K38&gt;50),AND(L38&gt;1,L38&lt;6,K38&gt;19,K38&lt;51),AND(L38&gt;5,K38&gt;0,K38&lt;20)),"Médio",IF(OR(AND(L38&gt;1,L38&lt;6,K38&gt;50),AND(L38&gt;5,K38&gt;19,K38&lt;51),AND(L38&gt;5,K38&gt;50)),"Complexo",""))),""))</f>
        <v/>
      </c>
      <c r="P38" s="102" t="str">
        <f aca="false">IF(N38="",O38,IF(O38="",N38,""))</f>
        <v/>
      </c>
      <c r="Q38" s="103" t="n">
        <f aca="false">IF(AND(OR(M38="EE",M38="CE"),P38="Simples"),3, IF(AND(OR(M38="EE",M38="CE"),P38="Médio"),4, IF(AND(OR(M38="EE",M38="CE"),P38="Complexo"),6, IF(AND(M38="SE",P38="Simples"),4, IF(AND(M38="SE",P38="Médio"),5, IF(AND(M38="SE",P38="Complexo"),7,0))))))</f>
        <v>0</v>
      </c>
      <c r="R38" s="103" t="n">
        <f aca="false">IF(AND(M38="ALI",O38="Simples"),7, IF(AND(M38="ALI",O38="Médio"),10, IF(AND(M38="ALI",O38="Complexo"),15, IF(AND(M38="AIE",O38="Simples"),5, IF(AND(M38="AIE",O38="Médio"),7, IF(AND(M38="AIE",O38="Complexo"),10,0))))))</f>
        <v>0</v>
      </c>
      <c r="S38" s="102" t="n">
        <f aca="false">IF($I38="%",($Q38+$R38)*$C38,$C38)</f>
        <v>0</v>
      </c>
      <c r="T38" s="70"/>
    </row>
    <row r="39" s="79" customFormat="true" ht="14" hidden="false" customHeight="false" outlineLevel="0" collapsed="false">
      <c r="A39" s="67"/>
      <c r="B39" s="68"/>
      <c r="C39" s="69" t="n">
        <f aca="false">IF($B39&lt;&gt;"",VLOOKUP($B39,Matriz_INM,2,0),0)</f>
        <v>0</v>
      </c>
      <c r="D39" s="70"/>
      <c r="E39" s="70"/>
      <c r="F39" s="70"/>
      <c r="G39" s="70"/>
      <c r="H39" s="71"/>
      <c r="I39" s="101" t="str">
        <f aca="false">IFERROR(VLOOKUP($B39,Matriz_INM,3,0),"")</f>
        <v/>
      </c>
      <c r="J39" s="72"/>
      <c r="K39" s="72"/>
      <c r="L39" s="72"/>
      <c r="M39" s="70"/>
      <c r="N39" s="71" t="str">
        <f aca="false">IF(M39="EE",IF(OR(AND(OR(L39=1,L39=0),K39&gt;0,K39&lt;5),AND(OR(L39=1,L39=0),K39&gt;4,K39&lt;16),AND(L39=2,K39&gt;0,K39&lt;5)),"Simples",IF(OR(AND(OR(L39=1,L39=0),K39&gt;15),AND(L39=2,K39&gt;4,K39&lt;16),AND(L39&gt;2,K39&gt;0,K39&lt;5)),"Médio",IF(OR(AND(L39=2,K39&gt;15),AND(L39&gt;2,K39&gt;4,K39&lt;16),AND(L39&gt;2,K39&gt;15)),"Complexo",""))), IF(OR(M39="CE",M39="SE"),IF(OR(AND(OR(L39=1,L39=0),K39&gt;0,K39&lt;6),AND(OR(L39=1,L39=0),K39&gt;5,K39&lt;20),AND(L39&gt;1,L39&lt;4,K39&gt;0,K39&lt;6)),"Simples",IF(OR(AND(OR(L39=1,L39=0),K39&gt;19),AND(L39&gt;1,L39&lt;4,K39&gt;5,K39&lt;20),AND(L39&gt;3,K39&gt;0,K39&lt;6)),"Médio",IF(OR(AND(L39&gt;1,L39&lt;4,K39&gt;19),AND(L39&gt;3,K39&gt;5,K39&lt;20),AND(L39&gt;3,K39&gt;19)),"Complexo",""))),""))</f>
        <v/>
      </c>
      <c r="O39" s="71" t="str">
        <f aca="false">IF(M39="ALI",IF(OR(AND(OR(L39=1,L39=0),K39&gt;0,K39&lt;20),AND(OR(L39=1,L39=0),K39&gt;19,K39&lt;51),AND(L39&gt;1,L39&lt;6,K39&gt;0,K39&lt;20)),"Simples",IF(OR(AND(OR(L39=1,L39=0),K39&gt;50),AND(L39&gt;1,L39&lt;6,K39&gt;19,K39&lt;51),AND(L39&gt;5,K39&gt;0,K39&lt;20)),"Médio",IF(OR(AND(L39&gt;1,L39&lt;6,K39&gt;50),AND(L39&gt;5,K39&gt;19,K39&lt;51),AND(L39&gt;5,K39&gt;50)),"Complexo",""))), IF(M39="AIE",IF(OR(AND(OR(L39=1, L39=0),K39&gt;0,K39&lt;20),AND(OR(L39=1, L39=0),K39&gt;19,K39&lt;51),AND(L39&gt;1,L39&lt;6,K39&gt;0,K39&lt;20)),"Simples",IF(OR(AND(OR(L39=1, L39=0),K39&gt;50),AND(L39&gt;1,L39&lt;6,K39&gt;19,K39&lt;51),AND(L39&gt;5,K39&gt;0,K39&lt;20)),"Médio",IF(OR(AND(L39&gt;1,L39&lt;6,K39&gt;50),AND(L39&gt;5,K39&gt;19,K39&lt;51),AND(L39&gt;5,K39&gt;50)),"Complexo",""))),""))</f>
        <v/>
      </c>
      <c r="P39" s="102" t="str">
        <f aca="false">IF(N39="",O39,IF(O39="",N39,""))</f>
        <v/>
      </c>
      <c r="Q39" s="103" t="n">
        <f aca="false">IF(AND(OR(M39="EE",M39="CE"),P39="Simples"),3, IF(AND(OR(M39="EE",M39="CE"),P39="Médio"),4, IF(AND(OR(M39="EE",M39="CE"),P39="Complexo"),6, IF(AND(M39="SE",P39="Simples"),4, IF(AND(M39="SE",P39="Médio"),5, IF(AND(M39="SE",P39="Complexo"),7,0))))))</f>
        <v>0</v>
      </c>
      <c r="R39" s="103" t="n">
        <f aca="false">IF(AND(M39="ALI",O39="Simples"),7, IF(AND(M39="ALI",O39="Médio"),10, IF(AND(M39="ALI",O39="Complexo"),15, IF(AND(M39="AIE",O39="Simples"),5, IF(AND(M39="AIE",O39="Médio"),7, IF(AND(M39="AIE",O39="Complexo"),10,0))))))</f>
        <v>0</v>
      </c>
      <c r="S39" s="102" t="n">
        <f aca="false">IF($I39="%",($Q39+$R39)*$C39,$C39)</f>
        <v>0</v>
      </c>
      <c r="T39" s="70"/>
    </row>
    <row r="40" s="79" customFormat="true" ht="14" hidden="false" customHeight="false" outlineLevel="0" collapsed="false">
      <c r="A40" s="67"/>
      <c r="B40" s="68"/>
      <c r="C40" s="69" t="n">
        <f aca="false">IF($B40&lt;&gt;"",VLOOKUP($B40,Matriz_INM,2,0),0)</f>
        <v>0</v>
      </c>
      <c r="D40" s="70"/>
      <c r="E40" s="70"/>
      <c r="F40" s="70"/>
      <c r="G40" s="70"/>
      <c r="H40" s="71"/>
      <c r="I40" s="101" t="str">
        <f aca="false">IFERROR(VLOOKUP($B40,Matriz_INM,3,0),"")</f>
        <v/>
      </c>
      <c r="J40" s="72"/>
      <c r="K40" s="72"/>
      <c r="L40" s="72"/>
      <c r="M40" s="70"/>
      <c r="N40" s="71" t="str">
        <f aca="false">IF(M40="EE",IF(OR(AND(OR(L40=1,L40=0),K40&gt;0,K40&lt;5),AND(OR(L40=1,L40=0),K40&gt;4,K40&lt;16),AND(L40=2,K40&gt;0,K40&lt;5)),"Simples",IF(OR(AND(OR(L40=1,L40=0),K40&gt;15),AND(L40=2,K40&gt;4,K40&lt;16),AND(L40&gt;2,K40&gt;0,K40&lt;5)),"Médio",IF(OR(AND(L40=2,K40&gt;15),AND(L40&gt;2,K40&gt;4,K40&lt;16),AND(L40&gt;2,K40&gt;15)),"Complexo",""))), IF(OR(M40="CE",M40="SE"),IF(OR(AND(OR(L40=1,L40=0),K40&gt;0,K40&lt;6),AND(OR(L40=1,L40=0),K40&gt;5,K40&lt;20),AND(L40&gt;1,L40&lt;4,K40&gt;0,K40&lt;6)),"Simples",IF(OR(AND(OR(L40=1,L40=0),K40&gt;19),AND(L40&gt;1,L40&lt;4,K40&gt;5,K40&lt;20),AND(L40&gt;3,K40&gt;0,K40&lt;6)),"Médio",IF(OR(AND(L40&gt;1,L40&lt;4,K40&gt;19),AND(L40&gt;3,K40&gt;5,K40&lt;20),AND(L40&gt;3,K40&gt;19)),"Complexo",""))),""))</f>
        <v/>
      </c>
      <c r="O40" s="71" t="str">
        <f aca="false">IF(M40="ALI",IF(OR(AND(OR(L40=1,L40=0),K40&gt;0,K40&lt;20),AND(OR(L40=1,L40=0),K40&gt;19,K40&lt;51),AND(L40&gt;1,L40&lt;6,K40&gt;0,K40&lt;20)),"Simples",IF(OR(AND(OR(L40=1,L40=0),K40&gt;50),AND(L40&gt;1,L40&lt;6,K40&gt;19,K40&lt;51),AND(L40&gt;5,K40&gt;0,K40&lt;20)),"Médio",IF(OR(AND(L40&gt;1,L40&lt;6,K40&gt;50),AND(L40&gt;5,K40&gt;19,K40&lt;51),AND(L40&gt;5,K40&gt;50)),"Complexo",""))), IF(M40="AIE",IF(OR(AND(OR(L40=1, L40=0),K40&gt;0,K40&lt;20),AND(OR(L40=1, L40=0),K40&gt;19,K40&lt;51),AND(L40&gt;1,L40&lt;6,K40&gt;0,K40&lt;20)),"Simples",IF(OR(AND(OR(L40=1, L40=0),K40&gt;50),AND(L40&gt;1,L40&lt;6,K40&gt;19,K40&lt;51),AND(L40&gt;5,K40&gt;0,K40&lt;20)),"Médio",IF(OR(AND(L40&gt;1,L40&lt;6,K40&gt;50),AND(L40&gt;5,K40&gt;19,K40&lt;51),AND(L40&gt;5,K40&gt;50)),"Complexo",""))),""))</f>
        <v/>
      </c>
      <c r="P40" s="102" t="str">
        <f aca="false">IF(N40="",O40,IF(O40="",N40,""))</f>
        <v/>
      </c>
      <c r="Q40" s="103" t="n">
        <f aca="false">IF(AND(OR(M40="EE",M40="CE"),P40="Simples"),3, IF(AND(OR(M40="EE",M40="CE"),P40="Médio"),4, IF(AND(OR(M40="EE",M40="CE"),P40="Complexo"),6, IF(AND(M40="SE",P40="Simples"),4, IF(AND(M40="SE",P40="Médio"),5, IF(AND(M40="SE",P40="Complexo"),7,0))))))</f>
        <v>0</v>
      </c>
      <c r="R40" s="103" t="n">
        <f aca="false">IF(AND(M40="ALI",O40="Simples"),7, IF(AND(M40="ALI",O40="Médio"),10, IF(AND(M40="ALI",O40="Complexo"),15, IF(AND(M40="AIE",O40="Simples"),5, IF(AND(M40="AIE",O40="Médio"),7, IF(AND(M40="AIE",O40="Complexo"),10,0))))))</f>
        <v>0</v>
      </c>
      <c r="S40" s="102" t="n">
        <f aca="false">IF($I40="%",($Q40+$R40)*$C40,$C40)</f>
        <v>0</v>
      </c>
      <c r="T40" s="70"/>
    </row>
    <row r="41" s="79" customFormat="true" ht="14" hidden="false" customHeight="false" outlineLevel="0" collapsed="false">
      <c r="A41" s="67"/>
      <c r="B41" s="68"/>
      <c r="C41" s="69" t="n">
        <f aca="false">IF($B41&lt;&gt;"",VLOOKUP($B41,Matriz_INM,2,0),0)</f>
        <v>0</v>
      </c>
      <c r="D41" s="70"/>
      <c r="E41" s="70"/>
      <c r="F41" s="70"/>
      <c r="G41" s="70"/>
      <c r="H41" s="71"/>
      <c r="I41" s="101" t="str">
        <f aca="false">IFERROR(VLOOKUP($B41,Matriz_INM,3,0),"")</f>
        <v/>
      </c>
      <c r="J41" s="72"/>
      <c r="K41" s="72"/>
      <c r="L41" s="72"/>
      <c r="M41" s="70"/>
      <c r="N41" s="71" t="str">
        <f aca="false">IF(M41="EE",IF(OR(AND(OR(L41=1,L41=0),K41&gt;0,K41&lt;5),AND(OR(L41=1,L41=0),K41&gt;4,K41&lt;16),AND(L41=2,K41&gt;0,K41&lt;5)),"Simples",IF(OR(AND(OR(L41=1,L41=0),K41&gt;15),AND(L41=2,K41&gt;4,K41&lt;16),AND(L41&gt;2,K41&gt;0,K41&lt;5)),"Médio",IF(OR(AND(L41=2,K41&gt;15),AND(L41&gt;2,K41&gt;4,K41&lt;16),AND(L41&gt;2,K41&gt;15)),"Complexo",""))), IF(OR(M41="CE",M41="SE"),IF(OR(AND(OR(L41=1,L41=0),K41&gt;0,K41&lt;6),AND(OR(L41=1,L41=0),K41&gt;5,K41&lt;20),AND(L41&gt;1,L41&lt;4,K41&gt;0,K41&lt;6)),"Simples",IF(OR(AND(OR(L41=1,L41=0),K41&gt;19),AND(L41&gt;1,L41&lt;4,K41&gt;5,K41&lt;20),AND(L41&gt;3,K41&gt;0,K41&lt;6)),"Médio",IF(OR(AND(L41&gt;1,L41&lt;4,K41&gt;19),AND(L41&gt;3,K41&gt;5,K41&lt;20),AND(L41&gt;3,K41&gt;19)),"Complexo",""))),""))</f>
        <v/>
      </c>
      <c r="O41" s="71" t="str">
        <f aca="false">IF(M41="ALI",IF(OR(AND(OR(L41=1,L41=0),K41&gt;0,K41&lt;20),AND(OR(L41=1,L41=0),K41&gt;19,K41&lt;51),AND(L41&gt;1,L41&lt;6,K41&gt;0,K41&lt;20)),"Simples",IF(OR(AND(OR(L41=1,L41=0),K41&gt;50),AND(L41&gt;1,L41&lt;6,K41&gt;19,K41&lt;51),AND(L41&gt;5,K41&gt;0,K41&lt;20)),"Médio",IF(OR(AND(L41&gt;1,L41&lt;6,K41&gt;50),AND(L41&gt;5,K41&gt;19,K41&lt;51),AND(L41&gt;5,K41&gt;50)),"Complexo",""))), IF(M41="AIE",IF(OR(AND(OR(L41=1, L41=0),K41&gt;0,K41&lt;20),AND(OR(L41=1, L41=0),K41&gt;19,K41&lt;51),AND(L41&gt;1,L41&lt;6,K41&gt;0,K41&lt;20)),"Simples",IF(OR(AND(OR(L41=1, L41=0),K41&gt;50),AND(L41&gt;1,L41&lt;6,K41&gt;19,K41&lt;51),AND(L41&gt;5,K41&gt;0,K41&lt;20)),"Médio",IF(OR(AND(L41&gt;1,L41&lt;6,K41&gt;50),AND(L41&gt;5,K41&gt;19,K41&lt;51),AND(L41&gt;5,K41&gt;50)),"Complexo",""))),""))</f>
        <v/>
      </c>
      <c r="P41" s="102" t="str">
        <f aca="false">IF(N41="",O41,IF(O41="",N41,""))</f>
        <v/>
      </c>
      <c r="Q41" s="103" t="n">
        <f aca="false">IF(AND(OR(M41="EE",M41="CE"),P41="Simples"),3, IF(AND(OR(M41="EE",M41="CE"),P41="Médio"),4, IF(AND(OR(M41="EE",M41="CE"),P41="Complexo"),6, IF(AND(M41="SE",P41="Simples"),4, IF(AND(M41="SE",P41="Médio"),5, IF(AND(M41="SE",P41="Complexo"),7,0))))))</f>
        <v>0</v>
      </c>
      <c r="R41" s="103" t="n">
        <f aca="false">IF(AND(M41="ALI",O41="Simples"),7, IF(AND(M41="ALI",O41="Médio"),10, IF(AND(M41="ALI",O41="Complexo"),15, IF(AND(M41="AIE",O41="Simples"),5, IF(AND(M41="AIE",O41="Médio"),7, IF(AND(M41="AIE",O41="Complexo"),10,0))))))</f>
        <v>0</v>
      </c>
      <c r="S41" s="102" t="n">
        <f aca="false">IF($I41="%",($Q41+$R41)*$C41,$C41)</f>
        <v>0</v>
      </c>
      <c r="T41" s="70"/>
    </row>
    <row r="42" s="79" customFormat="true" ht="14" hidden="false" customHeight="false" outlineLevel="0" collapsed="false">
      <c r="A42" s="67"/>
      <c r="B42" s="68"/>
      <c r="C42" s="69" t="n">
        <f aca="false">IF($B42&lt;&gt;"",VLOOKUP($B42,Matriz_INM,2,0),0)</f>
        <v>0</v>
      </c>
      <c r="D42" s="70"/>
      <c r="E42" s="70"/>
      <c r="F42" s="70"/>
      <c r="G42" s="70"/>
      <c r="H42" s="71"/>
      <c r="I42" s="101" t="str">
        <f aca="false">IFERROR(VLOOKUP($B42,Matriz_INM,3,0),"")</f>
        <v/>
      </c>
      <c r="J42" s="72"/>
      <c r="K42" s="72"/>
      <c r="L42" s="72"/>
      <c r="M42" s="70"/>
      <c r="N42" s="71" t="str">
        <f aca="false">IF(M42="EE",IF(OR(AND(OR(L42=1,L42=0),K42&gt;0,K42&lt;5),AND(OR(L42=1,L42=0),K42&gt;4,K42&lt;16),AND(L42=2,K42&gt;0,K42&lt;5)),"Simples",IF(OR(AND(OR(L42=1,L42=0),K42&gt;15),AND(L42=2,K42&gt;4,K42&lt;16),AND(L42&gt;2,K42&gt;0,K42&lt;5)),"Médio",IF(OR(AND(L42=2,K42&gt;15),AND(L42&gt;2,K42&gt;4,K42&lt;16),AND(L42&gt;2,K42&gt;15)),"Complexo",""))), IF(OR(M42="CE",M42="SE"),IF(OR(AND(OR(L42=1,L42=0),K42&gt;0,K42&lt;6),AND(OR(L42=1,L42=0),K42&gt;5,K42&lt;20),AND(L42&gt;1,L42&lt;4,K42&gt;0,K42&lt;6)),"Simples",IF(OR(AND(OR(L42=1,L42=0),K42&gt;19),AND(L42&gt;1,L42&lt;4,K42&gt;5,K42&lt;20),AND(L42&gt;3,K42&gt;0,K42&lt;6)),"Médio",IF(OR(AND(L42&gt;1,L42&lt;4,K42&gt;19),AND(L42&gt;3,K42&gt;5,K42&lt;20),AND(L42&gt;3,K42&gt;19)),"Complexo",""))),""))</f>
        <v/>
      </c>
      <c r="O42" s="71" t="str">
        <f aca="false">IF(M42="ALI",IF(OR(AND(OR(L42=1,L42=0),K42&gt;0,K42&lt;20),AND(OR(L42=1,L42=0),K42&gt;19,K42&lt;51),AND(L42&gt;1,L42&lt;6,K42&gt;0,K42&lt;20)),"Simples",IF(OR(AND(OR(L42=1,L42=0),K42&gt;50),AND(L42&gt;1,L42&lt;6,K42&gt;19,K42&lt;51),AND(L42&gt;5,K42&gt;0,K42&lt;20)),"Médio",IF(OR(AND(L42&gt;1,L42&lt;6,K42&gt;50),AND(L42&gt;5,K42&gt;19,K42&lt;51),AND(L42&gt;5,K42&gt;50)),"Complexo",""))), IF(M42="AIE",IF(OR(AND(OR(L42=1, L42=0),K42&gt;0,K42&lt;20),AND(OR(L42=1, L42=0),K42&gt;19,K42&lt;51),AND(L42&gt;1,L42&lt;6,K42&gt;0,K42&lt;20)),"Simples",IF(OR(AND(OR(L42=1, L42=0),K42&gt;50),AND(L42&gt;1,L42&lt;6,K42&gt;19,K42&lt;51),AND(L42&gt;5,K42&gt;0,K42&lt;20)),"Médio",IF(OR(AND(L42&gt;1,L42&lt;6,K42&gt;50),AND(L42&gt;5,K42&gt;19,K42&lt;51),AND(L42&gt;5,K42&gt;50)),"Complexo",""))),""))</f>
        <v/>
      </c>
      <c r="P42" s="102" t="str">
        <f aca="false">IF(N42="",O42,IF(O42="",N42,""))</f>
        <v/>
      </c>
      <c r="Q42" s="103" t="n">
        <f aca="false">IF(AND(OR(M42="EE",M42="CE"),P42="Simples"),3, IF(AND(OR(M42="EE",M42="CE"),P42="Médio"),4, IF(AND(OR(M42="EE",M42="CE"),P42="Complexo"),6, IF(AND(M42="SE",P42="Simples"),4, IF(AND(M42="SE",P42="Médio"),5, IF(AND(M42="SE",P42="Complexo"),7,0))))))</f>
        <v>0</v>
      </c>
      <c r="R42" s="103" t="n">
        <f aca="false">IF(AND(M42="ALI",O42="Simples"),7, IF(AND(M42="ALI",O42="Médio"),10, IF(AND(M42="ALI",O42="Complexo"),15, IF(AND(M42="AIE",O42="Simples"),5, IF(AND(M42="AIE",O42="Médio"),7, IF(AND(M42="AIE",O42="Complexo"),10,0))))))</f>
        <v>0</v>
      </c>
      <c r="S42" s="102" t="n">
        <f aca="false">IF($I42="%",($Q42+$R42)*$C42,$C42)</f>
        <v>0</v>
      </c>
      <c r="T42" s="70"/>
    </row>
    <row r="43" s="79" customFormat="true" ht="14" hidden="false" customHeight="false" outlineLevel="0" collapsed="false">
      <c r="A43" s="67"/>
      <c r="B43" s="68"/>
      <c r="C43" s="69" t="n">
        <f aca="false">IF($B43&lt;&gt;"",VLOOKUP($B43,Matriz_INM,2,0),0)</f>
        <v>0</v>
      </c>
      <c r="D43" s="70"/>
      <c r="E43" s="70"/>
      <c r="F43" s="70"/>
      <c r="G43" s="70"/>
      <c r="H43" s="71"/>
      <c r="I43" s="101" t="str">
        <f aca="false">IFERROR(VLOOKUP($B43,Matriz_INM,3,0),"")</f>
        <v/>
      </c>
      <c r="J43" s="72"/>
      <c r="K43" s="72"/>
      <c r="L43" s="72"/>
      <c r="M43" s="70"/>
      <c r="N43" s="71" t="str">
        <f aca="false">IF(M43="EE",IF(OR(AND(OR(L43=1,L43=0),K43&gt;0,K43&lt;5),AND(OR(L43=1,L43=0),K43&gt;4,K43&lt;16),AND(L43=2,K43&gt;0,K43&lt;5)),"Simples",IF(OR(AND(OR(L43=1,L43=0),K43&gt;15),AND(L43=2,K43&gt;4,K43&lt;16),AND(L43&gt;2,K43&gt;0,K43&lt;5)),"Médio",IF(OR(AND(L43=2,K43&gt;15),AND(L43&gt;2,K43&gt;4,K43&lt;16),AND(L43&gt;2,K43&gt;15)),"Complexo",""))), IF(OR(M43="CE",M43="SE"),IF(OR(AND(OR(L43=1,L43=0),K43&gt;0,K43&lt;6),AND(OR(L43=1,L43=0),K43&gt;5,K43&lt;20),AND(L43&gt;1,L43&lt;4,K43&gt;0,K43&lt;6)),"Simples",IF(OR(AND(OR(L43=1,L43=0),K43&gt;19),AND(L43&gt;1,L43&lt;4,K43&gt;5,K43&lt;20),AND(L43&gt;3,K43&gt;0,K43&lt;6)),"Médio",IF(OR(AND(L43&gt;1,L43&lt;4,K43&gt;19),AND(L43&gt;3,K43&gt;5,K43&lt;20),AND(L43&gt;3,K43&gt;19)),"Complexo",""))),""))</f>
        <v/>
      </c>
      <c r="O43" s="71" t="str">
        <f aca="false">IF(M43="ALI",IF(OR(AND(OR(L43=1,L43=0),K43&gt;0,K43&lt;20),AND(OR(L43=1,L43=0),K43&gt;19,K43&lt;51),AND(L43&gt;1,L43&lt;6,K43&gt;0,K43&lt;20)),"Simples",IF(OR(AND(OR(L43=1,L43=0),K43&gt;50),AND(L43&gt;1,L43&lt;6,K43&gt;19,K43&lt;51),AND(L43&gt;5,K43&gt;0,K43&lt;20)),"Médio",IF(OR(AND(L43&gt;1,L43&lt;6,K43&gt;50),AND(L43&gt;5,K43&gt;19,K43&lt;51),AND(L43&gt;5,K43&gt;50)),"Complexo",""))), IF(M43="AIE",IF(OR(AND(OR(L43=1, L43=0),K43&gt;0,K43&lt;20),AND(OR(L43=1, L43=0),K43&gt;19,K43&lt;51),AND(L43&gt;1,L43&lt;6,K43&gt;0,K43&lt;20)),"Simples",IF(OR(AND(OR(L43=1, L43=0),K43&gt;50),AND(L43&gt;1,L43&lt;6,K43&gt;19,K43&lt;51),AND(L43&gt;5,K43&gt;0,K43&lt;20)),"Médio",IF(OR(AND(L43&gt;1,L43&lt;6,K43&gt;50),AND(L43&gt;5,K43&gt;19,K43&lt;51),AND(L43&gt;5,K43&gt;50)),"Complexo",""))),""))</f>
        <v/>
      </c>
      <c r="P43" s="102" t="str">
        <f aca="false">IF(N43="",O43,IF(O43="",N43,""))</f>
        <v/>
      </c>
      <c r="Q43" s="103" t="n">
        <f aca="false">IF(AND(OR(M43="EE",M43="CE"),P43="Simples"),3, IF(AND(OR(M43="EE",M43="CE"),P43="Médio"),4, IF(AND(OR(M43="EE",M43="CE"),P43="Complexo"),6, IF(AND(M43="SE",P43="Simples"),4, IF(AND(M43="SE",P43="Médio"),5, IF(AND(M43="SE",P43="Complexo"),7,0))))))</f>
        <v>0</v>
      </c>
      <c r="R43" s="103" t="n">
        <f aca="false">IF(AND(M43="ALI",O43="Simples"),7, IF(AND(M43="ALI",O43="Médio"),10, IF(AND(M43="ALI",O43="Complexo"),15, IF(AND(M43="AIE",O43="Simples"),5, IF(AND(M43="AIE",O43="Médio"),7, IF(AND(M43="AIE",O43="Complexo"),10,0))))))</f>
        <v>0</v>
      </c>
      <c r="S43" s="102" t="n">
        <f aca="false">IF($I43="%",($Q43+$R43)*$C43,$C43)</f>
        <v>0</v>
      </c>
      <c r="T43" s="70"/>
    </row>
    <row r="44" s="79" customFormat="true" ht="14" hidden="false" customHeight="false" outlineLevel="0" collapsed="false">
      <c r="A44" s="67"/>
      <c r="B44" s="68"/>
      <c r="C44" s="69" t="n">
        <f aca="false">IF($B44&lt;&gt;"",VLOOKUP($B44,Matriz_INM,2,0),0)</f>
        <v>0</v>
      </c>
      <c r="D44" s="70"/>
      <c r="E44" s="70"/>
      <c r="F44" s="70"/>
      <c r="G44" s="70"/>
      <c r="H44" s="71"/>
      <c r="I44" s="101" t="str">
        <f aca="false">IFERROR(VLOOKUP($B44,Matriz_INM,3,0),"")</f>
        <v/>
      </c>
      <c r="J44" s="72"/>
      <c r="K44" s="72"/>
      <c r="L44" s="72"/>
      <c r="M44" s="70"/>
      <c r="N44" s="71" t="str">
        <f aca="false">IF(M44="EE",IF(OR(AND(OR(L44=1,L44=0),K44&gt;0,K44&lt;5),AND(OR(L44=1,L44=0),K44&gt;4,K44&lt;16),AND(L44=2,K44&gt;0,K44&lt;5)),"Simples",IF(OR(AND(OR(L44=1,L44=0),K44&gt;15),AND(L44=2,K44&gt;4,K44&lt;16),AND(L44&gt;2,K44&gt;0,K44&lt;5)),"Médio",IF(OR(AND(L44=2,K44&gt;15),AND(L44&gt;2,K44&gt;4,K44&lt;16),AND(L44&gt;2,K44&gt;15)),"Complexo",""))), IF(OR(M44="CE",M44="SE"),IF(OR(AND(OR(L44=1,L44=0),K44&gt;0,K44&lt;6),AND(OR(L44=1,L44=0),K44&gt;5,K44&lt;20),AND(L44&gt;1,L44&lt;4,K44&gt;0,K44&lt;6)),"Simples",IF(OR(AND(OR(L44=1,L44=0),K44&gt;19),AND(L44&gt;1,L44&lt;4,K44&gt;5,K44&lt;20),AND(L44&gt;3,K44&gt;0,K44&lt;6)),"Médio",IF(OR(AND(L44&gt;1,L44&lt;4,K44&gt;19),AND(L44&gt;3,K44&gt;5,K44&lt;20),AND(L44&gt;3,K44&gt;19)),"Complexo",""))),""))</f>
        <v/>
      </c>
      <c r="O44" s="71" t="str">
        <f aca="false">IF(M44="ALI",IF(OR(AND(OR(L44=1,L44=0),K44&gt;0,K44&lt;20),AND(OR(L44=1,L44=0),K44&gt;19,K44&lt;51),AND(L44&gt;1,L44&lt;6,K44&gt;0,K44&lt;20)),"Simples",IF(OR(AND(OR(L44=1,L44=0),K44&gt;50),AND(L44&gt;1,L44&lt;6,K44&gt;19,K44&lt;51),AND(L44&gt;5,K44&gt;0,K44&lt;20)),"Médio",IF(OR(AND(L44&gt;1,L44&lt;6,K44&gt;50),AND(L44&gt;5,K44&gt;19,K44&lt;51),AND(L44&gt;5,K44&gt;50)),"Complexo",""))), IF(M44="AIE",IF(OR(AND(OR(L44=1, L44=0),K44&gt;0,K44&lt;20),AND(OR(L44=1, L44=0),K44&gt;19,K44&lt;51),AND(L44&gt;1,L44&lt;6,K44&gt;0,K44&lt;20)),"Simples",IF(OR(AND(OR(L44=1, L44=0),K44&gt;50),AND(L44&gt;1,L44&lt;6,K44&gt;19,K44&lt;51),AND(L44&gt;5,K44&gt;0,K44&lt;20)),"Médio",IF(OR(AND(L44&gt;1,L44&lt;6,K44&gt;50),AND(L44&gt;5,K44&gt;19,K44&lt;51),AND(L44&gt;5,K44&gt;50)),"Complexo",""))),""))</f>
        <v/>
      </c>
      <c r="P44" s="102" t="str">
        <f aca="false">IF(N44="",O44,IF(O44="",N44,""))</f>
        <v/>
      </c>
      <c r="Q44" s="103" t="n">
        <f aca="false">IF(AND(OR(M44="EE",M44="CE"),P44="Simples"),3, IF(AND(OR(M44="EE",M44="CE"),P44="Médio"),4, IF(AND(OR(M44="EE",M44="CE"),P44="Complexo"),6, IF(AND(M44="SE",P44="Simples"),4, IF(AND(M44="SE",P44="Médio"),5, IF(AND(M44="SE",P44="Complexo"),7,0))))))</f>
        <v>0</v>
      </c>
      <c r="R44" s="103" t="n">
        <f aca="false">IF(AND(M44="ALI",O44="Simples"),7, IF(AND(M44="ALI",O44="Médio"),10, IF(AND(M44="ALI",O44="Complexo"),15, IF(AND(M44="AIE",O44="Simples"),5, IF(AND(M44="AIE",O44="Médio"),7, IF(AND(M44="AIE",O44="Complexo"),10,0))))))</f>
        <v>0</v>
      </c>
      <c r="S44" s="102" t="n">
        <f aca="false">IF($I44="%",($Q44+$R44)*$C44,$C44)</f>
        <v>0</v>
      </c>
      <c r="T44" s="70"/>
    </row>
    <row r="45" s="79" customFormat="true" ht="14" hidden="false" customHeight="false" outlineLevel="0" collapsed="false">
      <c r="A45" s="67"/>
      <c r="B45" s="68"/>
      <c r="C45" s="69" t="n">
        <f aca="false">IF($B45&lt;&gt;"",VLOOKUP($B45,Matriz_INM,2,0),0)</f>
        <v>0</v>
      </c>
      <c r="D45" s="70"/>
      <c r="E45" s="70"/>
      <c r="F45" s="70"/>
      <c r="G45" s="70"/>
      <c r="H45" s="71"/>
      <c r="I45" s="101" t="str">
        <f aca="false">IFERROR(VLOOKUP($B45,Matriz_INM,3,0),"")</f>
        <v/>
      </c>
      <c r="J45" s="72"/>
      <c r="K45" s="72"/>
      <c r="L45" s="72"/>
      <c r="M45" s="70"/>
      <c r="N45" s="71" t="str">
        <f aca="false">IF(M45="EE",IF(OR(AND(OR(L45=1,L45=0),K45&gt;0,K45&lt;5),AND(OR(L45=1,L45=0),K45&gt;4,K45&lt;16),AND(L45=2,K45&gt;0,K45&lt;5)),"Simples",IF(OR(AND(OR(L45=1,L45=0),K45&gt;15),AND(L45=2,K45&gt;4,K45&lt;16),AND(L45&gt;2,K45&gt;0,K45&lt;5)),"Médio",IF(OR(AND(L45=2,K45&gt;15),AND(L45&gt;2,K45&gt;4,K45&lt;16),AND(L45&gt;2,K45&gt;15)),"Complexo",""))), IF(OR(M45="CE",M45="SE"),IF(OR(AND(OR(L45=1,L45=0),K45&gt;0,K45&lt;6),AND(OR(L45=1,L45=0),K45&gt;5,K45&lt;20),AND(L45&gt;1,L45&lt;4,K45&gt;0,K45&lt;6)),"Simples",IF(OR(AND(OR(L45=1,L45=0),K45&gt;19),AND(L45&gt;1,L45&lt;4,K45&gt;5,K45&lt;20),AND(L45&gt;3,K45&gt;0,K45&lt;6)),"Médio",IF(OR(AND(L45&gt;1,L45&lt;4,K45&gt;19),AND(L45&gt;3,K45&gt;5,K45&lt;20),AND(L45&gt;3,K45&gt;19)),"Complexo",""))),""))</f>
        <v/>
      </c>
      <c r="O45" s="71" t="str">
        <f aca="false">IF(M45="ALI",IF(OR(AND(OR(L45=1,L45=0),K45&gt;0,K45&lt;20),AND(OR(L45=1,L45=0),K45&gt;19,K45&lt;51),AND(L45&gt;1,L45&lt;6,K45&gt;0,K45&lt;20)),"Simples",IF(OR(AND(OR(L45=1,L45=0),K45&gt;50),AND(L45&gt;1,L45&lt;6,K45&gt;19,K45&lt;51),AND(L45&gt;5,K45&gt;0,K45&lt;20)),"Médio",IF(OR(AND(L45&gt;1,L45&lt;6,K45&gt;50),AND(L45&gt;5,K45&gt;19,K45&lt;51),AND(L45&gt;5,K45&gt;50)),"Complexo",""))), IF(M45="AIE",IF(OR(AND(OR(L45=1, L45=0),K45&gt;0,K45&lt;20),AND(OR(L45=1, L45=0),K45&gt;19,K45&lt;51),AND(L45&gt;1,L45&lt;6,K45&gt;0,K45&lt;20)),"Simples",IF(OR(AND(OR(L45=1, L45=0),K45&gt;50),AND(L45&gt;1,L45&lt;6,K45&gt;19,K45&lt;51),AND(L45&gt;5,K45&gt;0,K45&lt;20)),"Médio",IF(OR(AND(L45&gt;1,L45&lt;6,K45&gt;50),AND(L45&gt;5,K45&gt;19,K45&lt;51),AND(L45&gt;5,K45&gt;50)),"Complexo",""))),""))</f>
        <v/>
      </c>
      <c r="P45" s="102" t="str">
        <f aca="false">IF(N45="",O45,IF(O45="",N45,""))</f>
        <v/>
      </c>
      <c r="Q45" s="103" t="n">
        <f aca="false">IF(AND(OR(M45="EE",M45="CE"),P45="Simples"),3, IF(AND(OR(M45="EE",M45="CE"),P45="Médio"),4, IF(AND(OR(M45="EE",M45="CE"),P45="Complexo"),6, IF(AND(M45="SE",P45="Simples"),4, IF(AND(M45="SE",P45="Médio"),5, IF(AND(M45="SE",P45="Complexo"),7,0))))))</f>
        <v>0</v>
      </c>
      <c r="R45" s="103" t="n">
        <f aca="false">IF(AND(M45="ALI",O45="Simples"),7, IF(AND(M45="ALI",O45="Médio"),10, IF(AND(M45="ALI",O45="Complexo"),15, IF(AND(M45="AIE",O45="Simples"),5, IF(AND(M45="AIE",O45="Médio"),7, IF(AND(M45="AIE",O45="Complexo"),10,0))))))</f>
        <v>0</v>
      </c>
      <c r="S45" s="102" t="n">
        <f aca="false">IF($I45="%",($Q45+$R45)*$C45,$C45)</f>
        <v>0</v>
      </c>
      <c r="T45" s="70"/>
    </row>
    <row r="46" s="79" customFormat="true" ht="14" hidden="false" customHeight="false" outlineLevel="0" collapsed="false">
      <c r="A46" s="67"/>
      <c r="B46" s="68"/>
      <c r="C46" s="69" t="n">
        <f aca="false">IF($B46&lt;&gt;"",VLOOKUP($B46,Matriz_INM,2,0),0)</f>
        <v>0</v>
      </c>
      <c r="D46" s="70"/>
      <c r="E46" s="70"/>
      <c r="F46" s="70"/>
      <c r="G46" s="70"/>
      <c r="H46" s="71"/>
      <c r="I46" s="101" t="str">
        <f aca="false">IFERROR(VLOOKUP($B46,Matriz_INM,3,0),"")</f>
        <v/>
      </c>
      <c r="J46" s="72"/>
      <c r="K46" s="72"/>
      <c r="L46" s="72"/>
      <c r="M46" s="70"/>
      <c r="N46" s="71" t="str">
        <f aca="false">IF(M46="EE",IF(OR(AND(OR(L46=1,L46=0),K46&gt;0,K46&lt;5),AND(OR(L46=1,L46=0),K46&gt;4,K46&lt;16),AND(L46=2,K46&gt;0,K46&lt;5)),"Simples",IF(OR(AND(OR(L46=1,L46=0),K46&gt;15),AND(L46=2,K46&gt;4,K46&lt;16),AND(L46&gt;2,K46&gt;0,K46&lt;5)),"Médio",IF(OR(AND(L46=2,K46&gt;15),AND(L46&gt;2,K46&gt;4,K46&lt;16),AND(L46&gt;2,K46&gt;15)),"Complexo",""))), IF(OR(M46="CE",M46="SE"),IF(OR(AND(OR(L46=1,L46=0),K46&gt;0,K46&lt;6),AND(OR(L46=1,L46=0),K46&gt;5,K46&lt;20),AND(L46&gt;1,L46&lt;4,K46&gt;0,K46&lt;6)),"Simples",IF(OR(AND(OR(L46=1,L46=0),K46&gt;19),AND(L46&gt;1,L46&lt;4,K46&gt;5,K46&lt;20),AND(L46&gt;3,K46&gt;0,K46&lt;6)),"Médio",IF(OR(AND(L46&gt;1,L46&lt;4,K46&gt;19),AND(L46&gt;3,K46&gt;5,K46&lt;20),AND(L46&gt;3,K46&gt;19)),"Complexo",""))),""))</f>
        <v/>
      </c>
      <c r="O46" s="71" t="str">
        <f aca="false">IF(M46="ALI",IF(OR(AND(OR(L46=1,L46=0),K46&gt;0,K46&lt;20),AND(OR(L46=1,L46=0),K46&gt;19,K46&lt;51),AND(L46&gt;1,L46&lt;6,K46&gt;0,K46&lt;20)),"Simples",IF(OR(AND(OR(L46=1,L46=0),K46&gt;50),AND(L46&gt;1,L46&lt;6,K46&gt;19,K46&lt;51),AND(L46&gt;5,K46&gt;0,K46&lt;20)),"Médio",IF(OR(AND(L46&gt;1,L46&lt;6,K46&gt;50),AND(L46&gt;5,K46&gt;19,K46&lt;51),AND(L46&gt;5,K46&gt;50)),"Complexo",""))), IF(M46="AIE",IF(OR(AND(OR(L46=1, L46=0),K46&gt;0,K46&lt;20),AND(OR(L46=1, L46=0),K46&gt;19,K46&lt;51),AND(L46&gt;1,L46&lt;6,K46&gt;0,K46&lt;20)),"Simples",IF(OR(AND(OR(L46=1, L46=0),K46&gt;50),AND(L46&gt;1,L46&lt;6,K46&gt;19,K46&lt;51),AND(L46&gt;5,K46&gt;0,K46&lt;20)),"Médio",IF(OR(AND(L46&gt;1,L46&lt;6,K46&gt;50),AND(L46&gt;5,K46&gt;19,K46&lt;51),AND(L46&gt;5,K46&gt;50)),"Complexo",""))),""))</f>
        <v/>
      </c>
      <c r="P46" s="102" t="str">
        <f aca="false">IF(N46="",O46,IF(O46="",N46,""))</f>
        <v/>
      </c>
      <c r="Q46" s="103" t="n">
        <f aca="false">IF(AND(OR(M46="EE",M46="CE"),P46="Simples"),3, IF(AND(OR(M46="EE",M46="CE"),P46="Médio"),4, IF(AND(OR(M46="EE",M46="CE"),P46="Complexo"),6, IF(AND(M46="SE",P46="Simples"),4, IF(AND(M46="SE",P46="Médio"),5, IF(AND(M46="SE",P46="Complexo"),7,0))))))</f>
        <v>0</v>
      </c>
      <c r="R46" s="103" t="n">
        <f aca="false">IF(AND(M46="ALI",O46="Simples"),7, IF(AND(M46="ALI",O46="Médio"),10, IF(AND(M46="ALI",O46="Complexo"),15, IF(AND(M46="AIE",O46="Simples"),5, IF(AND(M46="AIE",O46="Médio"),7, IF(AND(M46="AIE",O46="Complexo"),10,0))))))</f>
        <v>0</v>
      </c>
      <c r="S46" s="102" t="n">
        <f aca="false">IF($I46="%",($Q46+$R46)*$C46,$C46)</f>
        <v>0</v>
      </c>
      <c r="T46" s="70"/>
    </row>
    <row r="47" s="79" customFormat="true" ht="14" hidden="false" customHeight="false" outlineLevel="0" collapsed="false">
      <c r="A47" s="67"/>
      <c r="B47" s="68"/>
      <c r="C47" s="69" t="n">
        <f aca="false">IF($B47&lt;&gt;"",VLOOKUP($B47,Matriz_INM,2,0),0)</f>
        <v>0</v>
      </c>
      <c r="D47" s="70"/>
      <c r="E47" s="70"/>
      <c r="F47" s="70"/>
      <c r="G47" s="70"/>
      <c r="H47" s="71"/>
      <c r="I47" s="101" t="str">
        <f aca="false">IFERROR(VLOOKUP($B47,Matriz_INM,3,0),"")</f>
        <v/>
      </c>
      <c r="J47" s="72"/>
      <c r="K47" s="72"/>
      <c r="L47" s="72"/>
      <c r="M47" s="70"/>
      <c r="N47" s="71" t="str">
        <f aca="false">IF(M47="EE",IF(OR(AND(OR(L47=1,L47=0),K47&gt;0,K47&lt;5),AND(OR(L47=1,L47=0),K47&gt;4,K47&lt;16),AND(L47=2,K47&gt;0,K47&lt;5)),"Simples",IF(OR(AND(OR(L47=1,L47=0),K47&gt;15),AND(L47=2,K47&gt;4,K47&lt;16),AND(L47&gt;2,K47&gt;0,K47&lt;5)),"Médio",IF(OR(AND(L47=2,K47&gt;15),AND(L47&gt;2,K47&gt;4,K47&lt;16),AND(L47&gt;2,K47&gt;15)),"Complexo",""))), IF(OR(M47="CE",M47="SE"),IF(OR(AND(OR(L47=1,L47=0),K47&gt;0,K47&lt;6),AND(OR(L47=1,L47=0),K47&gt;5,K47&lt;20),AND(L47&gt;1,L47&lt;4,K47&gt;0,K47&lt;6)),"Simples",IF(OR(AND(OR(L47=1,L47=0),K47&gt;19),AND(L47&gt;1,L47&lt;4,K47&gt;5,K47&lt;20),AND(L47&gt;3,K47&gt;0,K47&lt;6)),"Médio",IF(OR(AND(L47&gt;1,L47&lt;4,K47&gt;19),AND(L47&gt;3,K47&gt;5,K47&lt;20),AND(L47&gt;3,K47&gt;19)),"Complexo",""))),""))</f>
        <v/>
      </c>
      <c r="O47" s="71" t="str">
        <f aca="false">IF(M47="ALI",IF(OR(AND(OR(L47=1,L47=0),K47&gt;0,K47&lt;20),AND(OR(L47=1,L47=0),K47&gt;19,K47&lt;51),AND(L47&gt;1,L47&lt;6,K47&gt;0,K47&lt;20)),"Simples",IF(OR(AND(OR(L47=1,L47=0),K47&gt;50),AND(L47&gt;1,L47&lt;6,K47&gt;19,K47&lt;51),AND(L47&gt;5,K47&gt;0,K47&lt;20)),"Médio",IF(OR(AND(L47&gt;1,L47&lt;6,K47&gt;50),AND(L47&gt;5,K47&gt;19,K47&lt;51),AND(L47&gt;5,K47&gt;50)),"Complexo",""))), IF(M47="AIE",IF(OR(AND(OR(L47=1, L47=0),K47&gt;0,K47&lt;20),AND(OR(L47=1, L47=0),K47&gt;19,K47&lt;51),AND(L47&gt;1,L47&lt;6,K47&gt;0,K47&lt;20)),"Simples",IF(OR(AND(OR(L47=1, L47=0),K47&gt;50),AND(L47&gt;1,L47&lt;6,K47&gt;19,K47&lt;51),AND(L47&gt;5,K47&gt;0,K47&lt;20)),"Médio",IF(OR(AND(L47&gt;1,L47&lt;6,K47&gt;50),AND(L47&gt;5,K47&gt;19,K47&lt;51),AND(L47&gt;5,K47&gt;50)),"Complexo",""))),""))</f>
        <v/>
      </c>
      <c r="P47" s="102" t="str">
        <f aca="false">IF(N47="",O47,IF(O47="",N47,""))</f>
        <v/>
      </c>
      <c r="Q47" s="103" t="n">
        <f aca="false">IF(AND(OR(M47="EE",M47="CE"),P47="Simples"),3, IF(AND(OR(M47="EE",M47="CE"),P47="Médio"),4, IF(AND(OR(M47="EE",M47="CE"),P47="Complexo"),6, IF(AND(M47="SE",P47="Simples"),4, IF(AND(M47="SE",P47="Médio"),5, IF(AND(M47="SE",P47="Complexo"),7,0))))))</f>
        <v>0</v>
      </c>
      <c r="R47" s="103" t="n">
        <f aca="false">IF(AND(M47="ALI",O47="Simples"),7, IF(AND(M47="ALI",O47="Médio"),10, IF(AND(M47="ALI",O47="Complexo"),15, IF(AND(M47="AIE",O47="Simples"),5, IF(AND(M47="AIE",O47="Médio"),7, IF(AND(M47="AIE",O47="Complexo"),10,0))))))</f>
        <v>0</v>
      </c>
      <c r="S47" s="102" t="n">
        <f aca="false">IF($I47="%",($Q47+$R47)*$C47,$C47)</f>
        <v>0</v>
      </c>
      <c r="T47" s="70"/>
    </row>
    <row r="48" s="79" customFormat="true" ht="14" hidden="false" customHeight="false" outlineLevel="0" collapsed="false">
      <c r="A48" s="67"/>
      <c r="B48" s="68"/>
      <c r="C48" s="69" t="n">
        <f aca="false">IF($B48&lt;&gt;"",VLOOKUP($B48,Matriz_INM,2,0),0)</f>
        <v>0</v>
      </c>
      <c r="D48" s="70"/>
      <c r="E48" s="70"/>
      <c r="F48" s="70"/>
      <c r="G48" s="70"/>
      <c r="H48" s="71"/>
      <c r="I48" s="101" t="str">
        <f aca="false">IFERROR(VLOOKUP($B48,Matriz_INM,3,0),"")</f>
        <v/>
      </c>
      <c r="J48" s="72"/>
      <c r="K48" s="72"/>
      <c r="L48" s="72"/>
      <c r="M48" s="70"/>
      <c r="N48" s="71" t="str">
        <f aca="false">IF(M48="EE",IF(OR(AND(OR(L48=1,L48=0),K48&gt;0,K48&lt;5),AND(OR(L48=1,L48=0),K48&gt;4,K48&lt;16),AND(L48=2,K48&gt;0,K48&lt;5)),"Simples",IF(OR(AND(OR(L48=1,L48=0),K48&gt;15),AND(L48=2,K48&gt;4,K48&lt;16),AND(L48&gt;2,K48&gt;0,K48&lt;5)),"Médio",IF(OR(AND(L48=2,K48&gt;15),AND(L48&gt;2,K48&gt;4,K48&lt;16),AND(L48&gt;2,K48&gt;15)),"Complexo",""))), IF(OR(M48="CE",M48="SE"),IF(OR(AND(OR(L48=1,L48=0),K48&gt;0,K48&lt;6),AND(OR(L48=1,L48=0),K48&gt;5,K48&lt;20),AND(L48&gt;1,L48&lt;4,K48&gt;0,K48&lt;6)),"Simples",IF(OR(AND(OR(L48=1,L48=0),K48&gt;19),AND(L48&gt;1,L48&lt;4,K48&gt;5,K48&lt;20),AND(L48&gt;3,K48&gt;0,K48&lt;6)),"Médio",IF(OR(AND(L48&gt;1,L48&lt;4,K48&gt;19),AND(L48&gt;3,K48&gt;5,K48&lt;20),AND(L48&gt;3,K48&gt;19)),"Complexo",""))),""))</f>
        <v/>
      </c>
      <c r="O48" s="71" t="str">
        <f aca="false">IF(M48="ALI",IF(OR(AND(OR(L48=1,L48=0),K48&gt;0,K48&lt;20),AND(OR(L48=1,L48=0),K48&gt;19,K48&lt;51),AND(L48&gt;1,L48&lt;6,K48&gt;0,K48&lt;20)),"Simples",IF(OR(AND(OR(L48=1,L48=0),K48&gt;50),AND(L48&gt;1,L48&lt;6,K48&gt;19,K48&lt;51),AND(L48&gt;5,K48&gt;0,K48&lt;20)),"Médio",IF(OR(AND(L48&gt;1,L48&lt;6,K48&gt;50),AND(L48&gt;5,K48&gt;19,K48&lt;51),AND(L48&gt;5,K48&gt;50)),"Complexo",""))), IF(M48="AIE",IF(OR(AND(OR(L48=1, L48=0),K48&gt;0,K48&lt;20),AND(OR(L48=1, L48=0),K48&gt;19,K48&lt;51),AND(L48&gt;1,L48&lt;6,K48&gt;0,K48&lt;20)),"Simples",IF(OR(AND(OR(L48=1, L48=0),K48&gt;50),AND(L48&gt;1,L48&lt;6,K48&gt;19,K48&lt;51),AND(L48&gt;5,K48&gt;0,K48&lt;20)),"Médio",IF(OR(AND(L48&gt;1,L48&lt;6,K48&gt;50),AND(L48&gt;5,K48&gt;19,K48&lt;51),AND(L48&gt;5,K48&gt;50)),"Complexo",""))),""))</f>
        <v/>
      </c>
      <c r="P48" s="102" t="str">
        <f aca="false">IF(N48="",O48,IF(O48="",N48,""))</f>
        <v/>
      </c>
      <c r="Q48" s="103" t="n">
        <f aca="false">IF(AND(OR(M48="EE",M48="CE"),P48="Simples"),3, IF(AND(OR(M48="EE",M48="CE"),P48="Médio"),4, IF(AND(OR(M48="EE",M48="CE"),P48="Complexo"),6, IF(AND(M48="SE",P48="Simples"),4, IF(AND(M48="SE",P48="Médio"),5, IF(AND(M48="SE",P48="Complexo"),7,0))))))</f>
        <v>0</v>
      </c>
      <c r="R48" s="103" t="n">
        <f aca="false">IF(AND(M48="ALI",O48="Simples"),7, IF(AND(M48="ALI",O48="Médio"),10, IF(AND(M48="ALI",O48="Complexo"),15, IF(AND(M48="AIE",O48="Simples"),5, IF(AND(M48="AIE",O48="Médio"),7, IF(AND(M48="AIE",O48="Complexo"),10,0))))))</f>
        <v>0</v>
      </c>
      <c r="S48" s="102" t="n">
        <f aca="false">IF($I48="%",($Q48+$R48)*$C48,$C48)</f>
        <v>0</v>
      </c>
      <c r="T48" s="70"/>
    </row>
    <row r="49" s="79" customFormat="true" ht="14" hidden="false" customHeight="false" outlineLevel="0" collapsed="false">
      <c r="A49" s="67"/>
      <c r="B49" s="68"/>
      <c r="C49" s="69" t="n">
        <f aca="false">IF($B49&lt;&gt;"",VLOOKUP($B49,Matriz_INM,2,0),0)</f>
        <v>0</v>
      </c>
      <c r="D49" s="70"/>
      <c r="E49" s="70"/>
      <c r="F49" s="70"/>
      <c r="G49" s="70"/>
      <c r="H49" s="71"/>
      <c r="I49" s="101" t="str">
        <f aca="false">IFERROR(VLOOKUP($B49,Matriz_INM,3,0),"")</f>
        <v/>
      </c>
      <c r="J49" s="72"/>
      <c r="K49" s="72"/>
      <c r="L49" s="72"/>
      <c r="M49" s="70"/>
      <c r="N49" s="71" t="str">
        <f aca="false">IF(M49="EE",IF(OR(AND(OR(L49=1,L49=0),K49&gt;0,K49&lt;5),AND(OR(L49=1,L49=0),K49&gt;4,K49&lt;16),AND(L49=2,K49&gt;0,K49&lt;5)),"Simples",IF(OR(AND(OR(L49=1,L49=0),K49&gt;15),AND(L49=2,K49&gt;4,K49&lt;16),AND(L49&gt;2,K49&gt;0,K49&lt;5)),"Médio",IF(OR(AND(L49=2,K49&gt;15),AND(L49&gt;2,K49&gt;4,K49&lt;16),AND(L49&gt;2,K49&gt;15)),"Complexo",""))), IF(OR(M49="CE",M49="SE"),IF(OR(AND(OR(L49=1,L49=0),K49&gt;0,K49&lt;6),AND(OR(L49=1,L49=0),K49&gt;5,K49&lt;20),AND(L49&gt;1,L49&lt;4,K49&gt;0,K49&lt;6)),"Simples",IF(OR(AND(OR(L49=1,L49=0),K49&gt;19),AND(L49&gt;1,L49&lt;4,K49&gt;5,K49&lt;20),AND(L49&gt;3,K49&gt;0,K49&lt;6)),"Médio",IF(OR(AND(L49&gt;1,L49&lt;4,K49&gt;19),AND(L49&gt;3,K49&gt;5,K49&lt;20),AND(L49&gt;3,K49&gt;19)),"Complexo",""))),""))</f>
        <v/>
      </c>
      <c r="O49" s="71" t="str">
        <f aca="false">IF(M49="ALI",IF(OR(AND(OR(L49=1,L49=0),K49&gt;0,K49&lt;20),AND(OR(L49=1,L49=0),K49&gt;19,K49&lt;51),AND(L49&gt;1,L49&lt;6,K49&gt;0,K49&lt;20)),"Simples",IF(OR(AND(OR(L49=1,L49=0),K49&gt;50),AND(L49&gt;1,L49&lt;6,K49&gt;19,K49&lt;51),AND(L49&gt;5,K49&gt;0,K49&lt;20)),"Médio",IF(OR(AND(L49&gt;1,L49&lt;6,K49&gt;50),AND(L49&gt;5,K49&gt;19,K49&lt;51),AND(L49&gt;5,K49&gt;50)),"Complexo",""))), IF(M49="AIE",IF(OR(AND(OR(L49=1, L49=0),K49&gt;0,K49&lt;20),AND(OR(L49=1, L49=0),K49&gt;19,K49&lt;51),AND(L49&gt;1,L49&lt;6,K49&gt;0,K49&lt;20)),"Simples",IF(OR(AND(OR(L49=1, L49=0),K49&gt;50),AND(L49&gt;1,L49&lt;6,K49&gt;19,K49&lt;51),AND(L49&gt;5,K49&gt;0,K49&lt;20)),"Médio",IF(OR(AND(L49&gt;1,L49&lt;6,K49&gt;50),AND(L49&gt;5,K49&gt;19,K49&lt;51),AND(L49&gt;5,K49&gt;50)),"Complexo",""))),""))</f>
        <v/>
      </c>
      <c r="P49" s="102" t="str">
        <f aca="false">IF(N49="",O49,IF(O49="",N49,""))</f>
        <v/>
      </c>
      <c r="Q49" s="103" t="n">
        <f aca="false">IF(AND(OR(M49="EE",M49="CE"),P49="Simples"),3, IF(AND(OR(M49="EE",M49="CE"),P49="Médio"),4, IF(AND(OR(M49="EE",M49="CE"),P49="Complexo"),6, IF(AND(M49="SE",P49="Simples"),4, IF(AND(M49="SE",P49="Médio"),5, IF(AND(M49="SE",P49="Complexo"),7,0))))))</f>
        <v>0</v>
      </c>
      <c r="R49" s="103" t="n">
        <f aca="false">IF(AND(M49="ALI",O49="Simples"),7, IF(AND(M49="ALI",O49="Médio"),10, IF(AND(M49="ALI",O49="Complexo"),15, IF(AND(M49="AIE",O49="Simples"),5, IF(AND(M49="AIE",O49="Médio"),7, IF(AND(M49="AIE",O49="Complexo"),10,0))))))</f>
        <v>0</v>
      </c>
      <c r="S49" s="102" t="n">
        <f aca="false">IF($I49="%",($Q49+$R49)*$C49,$C49)</f>
        <v>0</v>
      </c>
      <c r="T49" s="70"/>
    </row>
    <row r="50" s="79" customFormat="true" ht="14" hidden="false" customHeight="false" outlineLevel="0" collapsed="false">
      <c r="A50" s="67"/>
      <c r="B50" s="68"/>
      <c r="C50" s="69" t="n">
        <f aca="false">IF($B50&lt;&gt;"",VLOOKUP($B50,Matriz_INM,2,0),0)</f>
        <v>0</v>
      </c>
      <c r="D50" s="70"/>
      <c r="E50" s="70"/>
      <c r="F50" s="70"/>
      <c r="G50" s="70"/>
      <c r="H50" s="71"/>
      <c r="I50" s="101" t="str">
        <f aca="false">IFERROR(VLOOKUP($B50,Matriz_INM,3,0),"")</f>
        <v/>
      </c>
      <c r="J50" s="72"/>
      <c r="K50" s="72"/>
      <c r="L50" s="72"/>
      <c r="M50" s="70"/>
      <c r="N50" s="71" t="str">
        <f aca="false">IF(M50="EE",IF(OR(AND(OR(L50=1,L50=0),K50&gt;0,K50&lt;5),AND(OR(L50=1,L50=0),K50&gt;4,K50&lt;16),AND(L50=2,K50&gt;0,K50&lt;5)),"Simples",IF(OR(AND(OR(L50=1,L50=0),K50&gt;15),AND(L50=2,K50&gt;4,K50&lt;16),AND(L50&gt;2,K50&gt;0,K50&lt;5)),"Médio",IF(OR(AND(L50=2,K50&gt;15),AND(L50&gt;2,K50&gt;4,K50&lt;16),AND(L50&gt;2,K50&gt;15)),"Complexo",""))), IF(OR(M50="CE",M50="SE"),IF(OR(AND(OR(L50=1,L50=0),K50&gt;0,K50&lt;6),AND(OR(L50=1,L50=0),K50&gt;5,K50&lt;20),AND(L50&gt;1,L50&lt;4,K50&gt;0,K50&lt;6)),"Simples",IF(OR(AND(OR(L50=1,L50=0),K50&gt;19),AND(L50&gt;1,L50&lt;4,K50&gt;5,K50&lt;20),AND(L50&gt;3,K50&gt;0,K50&lt;6)),"Médio",IF(OR(AND(L50&gt;1,L50&lt;4,K50&gt;19),AND(L50&gt;3,K50&gt;5,K50&lt;20),AND(L50&gt;3,K50&gt;19)),"Complexo",""))),""))</f>
        <v/>
      </c>
      <c r="O50" s="71" t="str">
        <f aca="false">IF(M50="ALI",IF(OR(AND(OR(L50=1,L50=0),K50&gt;0,K50&lt;20),AND(OR(L50=1,L50=0),K50&gt;19,K50&lt;51),AND(L50&gt;1,L50&lt;6,K50&gt;0,K50&lt;20)),"Simples",IF(OR(AND(OR(L50=1,L50=0),K50&gt;50),AND(L50&gt;1,L50&lt;6,K50&gt;19,K50&lt;51),AND(L50&gt;5,K50&gt;0,K50&lt;20)),"Médio",IF(OR(AND(L50&gt;1,L50&lt;6,K50&gt;50),AND(L50&gt;5,K50&gt;19,K50&lt;51),AND(L50&gt;5,K50&gt;50)),"Complexo",""))), IF(M50="AIE",IF(OR(AND(OR(L50=1, L50=0),K50&gt;0,K50&lt;20),AND(OR(L50=1, L50=0),K50&gt;19,K50&lt;51),AND(L50&gt;1,L50&lt;6,K50&gt;0,K50&lt;20)),"Simples",IF(OR(AND(OR(L50=1, L50=0),K50&gt;50),AND(L50&gt;1,L50&lt;6,K50&gt;19,K50&lt;51),AND(L50&gt;5,K50&gt;0,K50&lt;20)),"Médio",IF(OR(AND(L50&gt;1,L50&lt;6,K50&gt;50),AND(L50&gt;5,K50&gt;19,K50&lt;51),AND(L50&gt;5,K50&gt;50)),"Complexo",""))),""))</f>
        <v/>
      </c>
      <c r="P50" s="102" t="str">
        <f aca="false">IF(N50="",O50,IF(O50="",N50,""))</f>
        <v/>
      </c>
      <c r="Q50" s="103" t="n">
        <f aca="false">IF(AND(OR(M50="EE",M50="CE"),P50="Simples"),3, IF(AND(OR(M50="EE",M50="CE"),P50="Médio"),4, IF(AND(OR(M50="EE",M50="CE"),P50="Complexo"),6, IF(AND(M50="SE",P50="Simples"),4, IF(AND(M50="SE",P50="Médio"),5, IF(AND(M50="SE",P50="Complexo"),7,0))))))</f>
        <v>0</v>
      </c>
      <c r="R50" s="103" t="n">
        <f aca="false">IF(AND(M50="ALI",O50="Simples"),7, IF(AND(M50="ALI",O50="Médio"),10, IF(AND(M50="ALI",O50="Complexo"),15, IF(AND(M50="AIE",O50="Simples"),5, IF(AND(M50="AIE",O50="Médio"),7, IF(AND(M50="AIE",O50="Complexo"),10,0))))))</f>
        <v>0</v>
      </c>
      <c r="S50" s="102" t="n">
        <f aca="false">IF($I50="%",($Q50+$R50)*$C50,$C50)</f>
        <v>0</v>
      </c>
      <c r="T50" s="70"/>
    </row>
    <row r="51" s="79" customFormat="true" ht="14" hidden="false" customHeight="false" outlineLevel="0" collapsed="false">
      <c r="A51" s="67"/>
      <c r="B51" s="68"/>
      <c r="C51" s="69" t="n">
        <f aca="false">IF($B51&lt;&gt;"",VLOOKUP($B51,Matriz_INM,2,0),0)</f>
        <v>0</v>
      </c>
      <c r="D51" s="70"/>
      <c r="E51" s="70"/>
      <c r="F51" s="70"/>
      <c r="G51" s="70"/>
      <c r="H51" s="71"/>
      <c r="I51" s="101" t="str">
        <f aca="false">IFERROR(VLOOKUP($B51,Matriz_INM,3,0),"")</f>
        <v/>
      </c>
      <c r="J51" s="72"/>
      <c r="K51" s="72"/>
      <c r="L51" s="72"/>
      <c r="M51" s="70"/>
      <c r="N51" s="71" t="str">
        <f aca="false">IF(M51="EE",IF(OR(AND(OR(L51=1,L51=0),K51&gt;0,K51&lt;5),AND(OR(L51=1,L51=0),K51&gt;4,K51&lt;16),AND(L51=2,K51&gt;0,K51&lt;5)),"Simples",IF(OR(AND(OR(L51=1,L51=0),K51&gt;15),AND(L51=2,K51&gt;4,K51&lt;16),AND(L51&gt;2,K51&gt;0,K51&lt;5)),"Médio",IF(OR(AND(L51=2,K51&gt;15),AND(L51&gt;2,K51&gt;4,K51&lt;16),AND(L51&gt;2,K51&gt;15)),"Complexo",""))), IF(OR(M51="CE",M51="SE"),IF(OR(AND(OR(L51=1,L51=0),K51&gt;0,K51&lt;6),AND(OR(L51=1,L51=0),K51&gt;5,K51&lt;20),AND(L51&gt;1,L51&lt;4,K51&gt;0,K51&lt;6)),"Simples",IF(OR(AND(OR(L51=1,L51=0),K51&gt;19),AND(L51&gt;1,L51&lt;4,K51&gt;5,K51&lt;20),AND(L51&gt;3,K51&gt;0,K51&lt;6)),"Médio",IF(OR(AND(L51&gt;1,L51&lt;4,K51&gt;19),AND(L51&gt;3,K51&gt;5,K51&lt;20),AND(L51&gt;3,K51&gt;19)),"Complexo",""))),""))</f>
        <v/>
      </c>
      <c r="O51" s="71" t="str">
        <f aca="false">IF(M51="ALI",IF(OR(AND(OR(L51=1,L51=0),K51&gt;0,K51&lt;20),AND(OR(L51=1,L51=0),K51&gt;19,K51&lt;51),AND(L51&gt;1,L51&lt;6,K51&gt;0,K51&lt;20)),"Simples",IF(OR(AND(OR(L51=1,L51=0),K51&gt;50),AND(L51&gt;1,L51&lt;6,K51&gt;19,K51&lt;51),AND(L51&gt;5,K51&gt;0,K51&lt;20)),"Médio",IF(OR(AND(L51&gt;1,L51&lt;6,K51&gt;50),AND(L51&gt;5,K51&gt;19,K51&lt;51),AND(L51&gt;5,K51&gt;50)),"Complexo",""))), IF(M51="AIE",IF(OR(AND(OR(L51=1, L51=0),K51&gt;0,K51&lt;20),AND(OR(L51=1, L51=0),K51&gt;19,K51&lt;51),AND(L51&gt;1,L51&lt;6,K51&gt;0,K51&lt;20)),"Simples",IF(OR(AND(OR(L51=1, L51=0),K51&gt;50),AND(L51&gt;1,L51&lt;6,K51&gt;19,K51&lt;51),AND(L51&gt;5,K51&gt;0,K51&lt;20)),"Médio",IF(OR(AND(L51&gt;1,L51&lt;6,K51&gt;50),AND(L51&gt;5,K51&gt;19,K51&lt;51),AND(L51&gt;5,K51&gt;50)),"Complexo",""))),""))</f>
        <v/>
      </c>
      <c r="P51" s="102" t="str">
        <f aca="false">IF(N51="",O51,IF(O51="",N51,""))</f>
        <v/>
      </c>
      <c r="Q51" s="103" t="n">
        <f aca="false">IF(AND(OR(M51="EE",M51="CE"),P51="Simples"),3, IF(AND(OR(M51="EE",M51="CE"),P51="Médio"),4, IF(AND(OR(M51="EE",M51="CE"),P51="Complexo"),6, IF(AND(M51="SE",P51="Simples"),4, IF(AND(M51="SE",P51="Médio"),5, IF(AND(M51="SE",P51="Complexo"),7,0))))))</f>
        <v>0</v>
      </c>
      <c r="R51" s="103" t="n">
        <f aca="false">IF(AND(M51="ALI",O51="Simples"),7, IF(AND(M51="ALI",O51="Médio"),10, IF(AND(M51="ALI",O51="Complexo"),15, IF(AND(M51="AIE",O51="Simples"),5, IF(AND(M51="AIE",O51="Médio"),7, IF(AND(M51="AIE",O51="Complexo"),10,0))))))</f>
        <v>0</v>
      </c>
      <c r="S51" s="102" t="n">
        <f aca="false">IF($I51="%",($Q51+$R51)*$C51,$C51)</f>
        <v>0</v>
      </c>
      <c r="T51" s="70"/>
    </row>
    <row r="52" s="79" customFormat="true" ht="14" hidden="false" customHeight="false" outlineLevel="0" collapsed="false">
      <c r="A52" s="67"/>
      <c r="B52" s="68"/>
      <c r="C52" s="69" t="n">
        <f aca="false">IF($B52&lt;&gt;"",VLOOKUP($B52,Matriz_INM,2,0),0)</f>
        <v>0</v>
      </c>
      <c r="D52" s="70"/>
      <c r="E52" s="70"/>
      <c r="F52" s="70"/>
      <c r="G52" s="70"/>
      <c r="H52" s="71"/>
      <c r="I52" s="101" t="str">
        <f aca="false">IFERROR(VLOOKUP($B52,Matriz_INM,3,0),"")</f>
        <v/>
      </c>
      <c r="J52" s="72"/>
      <c r="K52" s="72"/>
      <c r="L52" s="72"/>
      <c r="M52" s="70"/>
      <c r="N52" s="71" t="str">
        <f aca="false">IF(M52="EE",IF(OR(AND(OR(L52=1,L52=0),K52&gt;0,K52&lt;5),AND(OR(L52=1,L52=0),K52&gt;4,K52&lt;16),AND(L52=2,K52&gt;0,K52&lt;5)),"Simples",IF(OR(AND(OR(L52=1,L52=0),K52&gt;15),AND(L52=2,K52&gt;4,K52&lt;16),AND(L52&gt;2,K52&gt;0,K52&lt;5)),"Médio",IF(OR(AND(L52=2,K52&gt;15),AND(L52&gt;2,K52&gt;4,K52&lt;16),AND(L52&gt;2,K52&gt;15)),"Complexo",""))), IF(OR(M52="CE",M52="SE"),IF(OR(AND(OR(L52=1,L52=0),K52&gt;0,K52&lt;6),AND(OR(L52=1,L52=0),K52&gt;5,K52&lt;20),AND(L52&gt;1,L52&lt;4,K52&gt;0,K52&lt;6)),"Simples",IF(OR(AND(OR(L52=1,L52=0),K52&gt;19),AND(L52&gt;1,L52&lt;4,K52&gt;5,K52&lt;20),AND(L52&gt;3,K52&gt;0,K52&lt;6)),"Médio",IF(OR(AND(L52&gt;1,L52&lt;4,K52&gt;19),AND(L52&gt;3,K52&gt;5,K52&lt;20),AND(L52&gt;3,K52&gt;19)),"Complexo",""))),""))</f>
        <v/>
      </c>
      <c r="O52" s="71" t="str">
        <f aca="false">IF(M52="ALI",IF(OR(AND(OR(L52=1,L52=0),K52&gt;0,K52&lt;20),AND(OR(L52=1,L52=0),K52&gt;19,K52&lt;51),AND(L52&gt;1,L52&lt;6,K52&gt;0,K52&lt;20)),"Simples",IF(OR(AND(OR(L52=1,L52=0),K52&gt;50),AND(L52&gt;1,L52&lt;6,K52&gt;19,K52&lt;51),AND(L52&gt;5,K52&gt;0,K52&lt;20)),"Médio",IF(OR(AND(L52&gt;1,L52&lt;6,K52&gt;50),AND(L52&gt;5,K52&gt;19,K52&lt;51),AND(L52&gt;5,K52&gt;50)),"Complexo",""))), IF(M52="AIE",IF(OR(AND(OR(L52=1, L52=0),K52&gt;0,K52&lt;20),AND(OR(L52=1, L52=0),K52&gt;19,K52&lt;51),AND(L52&gt;1,L52&lt;6,K52&gt;0,K52&lt;20)),"Simples",IF(OR(AND(OR(L52=1, L52=0),K52&gt;50),AND(L52&gt;1,L52&lt;6,K52&gt;19,K52&lt;51),AND(L52&gt;5,K52&gt;0,K52&lt;20)),"Médio",IF(OR(AND(L52&gt;1,L52&lt;6,K52&gt;50),AND(L52&gt;5,K52&gt;19,K52&lt;51),AND(L52&gt;5,K52&gt;50)),"Complexo",""))),""))</f>
        <v/>
      </c>
      <c r="P52" s="102" t="str">
        <f aca="false">IF(N52="",O52,IF(O52="",N52,""))</f>
        <v/>
      </c>
      <c r="Q52" s="103" t="n">
        <f aca="false">IF(AND(OR(M52="EE",M52="CE"),P52="Simples"),3, IF(AND(OR(M52="EE",M52="CE"),P52="Médio"),4, IF(AND(OR(M52="EE",M52="CE"),P52="Complexo"),6, IF(AND(M52="SE",P52="Simples"),4, IF(AND(M52="SE",P52="Médio"),5, IF(AND(M52="SE",P52="Complexo"),7,0))))))</f>
        <v>0</v>
      </c>
      <c r="R52" s="103" t="n">
        <f aca="false">IF(AND(M52="ALI",O52="Simples"),7, IF(AND(M52="ALI",O52="Médio"),10, IF(AND(M52="ALI",O52="Complexo"),15, IF(AND(M52="AIE",O52="Simples"),5, IF(AND(M52="AIE",O52="Médio"),7, IF(AND(M52="AIE",O52="Complexo"),10,0))))))</f>
        <v>0</v>
      </c>
      <c r="S52" s="102" t="n">
        <f aca="false">IF($I52="%",($Q52+$R52)*$C52,$C52)</f>
        <v>0</v>
      </c>
      <c r="T52" s="70"/>
    </row>
    <row r="53" s="79" customFormat="true" ht="14" hidden="false" customHeight="false" outlineLevel="0" collapsed="false">
      <c r="A53" s="67"/>
      <c r="B53" s="68"/>
      <c r="C53" s="69" t="n">
        <f aca="false">IF($B53&lt;&gt;"",VLOOKUP($B53,Matriz_INM,2,0),0)</f>
        <v>0</v>
      </c>
      <c r="D53" s="70"/>
      <c r="E53" s="70"/>
      <c r="F53" s="70"/>
      <c r="G53" s="70"/>
      <c r="H53" s="71"/>
      <c r="I53" s="101" t="str">
        <f aca="false">IFERROR(VLOOKUP($B53,Matriz_INM,3,0),"")</f>
        <v/>
      </c>
      <c r="J53" s="72"/>
      <c r="K53" s="72"/>
      <c r="L53" s="72"/>
      <c r="M53" s="70"/>
      <c r="N53" s="71" t="str">
        <f aca="false">IF(M53="EE",IF(OR(AND(OR(L53=1,L53=0),K53&gt;0,K53&lt;5),AND(OR(L53=1,L53=0),K53&gt;4,K53&lt;16),AND(L53=2,K53&gt;0,K53&lt;5)),"Simples",IF(OR(AND(OR(L53=1,L53=0),K53&gt;15),AND(L53=2,K53&gt;4,K53&lt;16),AND(L53&gt;2,K53&gt;0,K53&lt;5)),"Médio",IF(OR(AND(L53=2,K53&gt;15),AND(L53&gt;2,K53&gt;4,K53&lt;16),AND(L53&gt;2,K53&gt;15)),"Complexo",""))), IF(OR(M53="CE",M53="SE"),IF(OR(AND(OR(L53=1,L53=0),K53&gt;0,K53&lt;6),AND(OR(L53=1,L53=0),K53&gt;5,K53&lt;20),AND(L53&gt;1,L53&lt;4,K53&gt;0,K53&lt;6)),"Simples",IF(OR(AND(OR(L53=1,L53=0),K53&gt;19),AND(L53&gt;1,L53&lt;4,K53&gt;5,K53&lt;20),AND(L53&gt;3,K53&gt;0,K53&lt;6)),"Médio",IF(OR(AND(L53&gt;1,L53&lt;4,K53&gt;19),AND(L53&gt;3,K53&gt;5,K53&lt;20),AND(L53&gt;3,K53&gt;19)),"Complexo",""))),""))</f>
        <v/>
      </c>
      <c r="O53" s="71" t="str">
        <f aca="false">IF(M53="ALI",IF(OR(AND(OR(L53=1,L53=0),K53&gt;0,K53&lt;20),AND(OR(L53=1,L53=0),K53&gt;19,K53&lt;51),AND(L53&gt;1,L53&lt;6,K53&gt;0,K53&lt;20)),"Simples",IF(OR(AND(OR(L53=1,L53=0),K53&gt;50),AND(L53&gt;1,L53&lt;6,K53&gt;19,K53&lt;51),AND(L53&gt;5,K53&gt;0,K53&lt;20)),"Médio",IF(OR(AND(L53&gt;1,L53&lt;6,K53&gt;50),AND(L53&gt;5,K53&gt;19,K53&lt;51),AND(L53&gt;5,K53&gt;50)),"Complexo",""))), IF(M53="AIE",IF(OR(AND(OR(L53=1, L53=0),K53&gt;0,K53&lt;20),AND(OR(L53=1, L53=0),K53&gt;19,K53&lt;51),AND(L53&gt;1,L53&lt;6,K53&gt;0,K53&lt;20)),"Simples",IF(OR(AND(OR(L53=1, L53=0),K53&gt;50),AND(L53&gt;1,L53&lt;6,K53&gt;19,K53&lt;51),AND(L53&gt;5,K53&gt;0,K53&lt;20)),"Médio",IF(OR(AND(L53&gt;1,L53&lt;6,K53&gt;50),AND(L53&gt;5,K53&gt;19,K53&lt;51),AND(L53&gt;5,K53&gt;50)),"Complexo",""))),""))</f>
        <v/>
      </c>
      <c r="P53" s="102" t="str">
        <f aca="false">IF(N53="",O53,IF(O53="",N53,""))</f>
        <v/>
      </c>
      <c r="Q53" s="103" t="n">
        <f aca="false">IF(AND(OR(M53="EE",M53="CE"),P53="Simples"),3, IF(AND(OR(M53="EE",M53="CE"),P53="Médio"),4, IF(AND(OR(M53="EE",M53="CE"),P53="Complexo"),6, IF(AND(M53="SE",P53="Simples"),4, IF(AND(M53="SE",P53="Médio"),5, IF(AND(M53="SE",P53="Complexo"),7,0))))))</f>
        <v>0</v>
      </c>
      <c r="R53" s="103" t="n">
        <f aca="false">IF(AND(M53="ALI",O53="Simples"),7, IF(AND(M53="ALI",O53="Médio"),10, IF(AND(M53="ALI",O53="Complexo"),15, IF(AND(M53="AIE",O53="Simples"),5, IF(AND(M53="AIE",O53="Médio"),7, IF(AND(M53="AIE",O53="Complexo"),10,0))))))</f>
        <v>0</v>
      </c>
      <c r="S53" s="102" t="n">
        <f aca="false">IF($I53="%",($Q53+$R53)*$C53,$C53)</f>
        <v>0</v>
      </c>
      <c r="T53" s="70"/>
    </row>
    <row r="54" s="79" customFormat="true" ht="14" hidden="false" customHeight="false" outlineLevel="0" collapsed="false">
      <c r="A54" s="67"/>
      <c r="B54" s="68"/>
      <c r="C54" s="69" t="n">
        <f aca="false">IF($B54&lt;&gt;"",VLOOKUP($B54,Matriz_INM,2,0),0)</f>
        <v>0</v>
      </c>
      <c r="D54" s="70"/>
      <c r="E54" s="70"/>
      <c r="F54" s="70"/>
      <c r="G54" s="70"/>
      <c r="H54" s="71"/>
      <c r="I54" s="101" t="str">
        <f aca="false">IFERROR(VLOOKUP($B54,Matriz_INM,3,0),"")</f>
        <v/>
      </c>
      <c r="J54" s="72"/>
      <c r="K54" s="72"/>
      <c r="L54" s="72"/>
      <c r="M54" s="70"/>
      <c r="N54" s="71" t="str">
        <f aca="false">IF(M54="EE",IF(OR(AND(OR(L54=1,L54=0),K54&gt;0,K54&lt;5),AND(OR(L54=1,L54=0),K54&gt;4,K54&lt;16),AND(L54=2,K54&gt;0,K54&lt;5)),"Simples",IF(OR(AND(OR(L54=1,L54=0),K54&gt;15),AND(L54=2,K54&gt;4,K54&lt;16),AND(L54&gt;2,K54&gt;0,K54&lt;5)),"Médio",IF(OR(AND(L54=2,K54&gt;15),AND(L54&gt;2,K54&gt;4,K54&lt;16),AND(L54&gt;2,K54&gt;15)),"Complexo",""))), IF(OR(M54="CE",M54="SE"),IF(OR(AND(OR(L54=1,L54=0),K54&gt;0,K54&lt;6),AND(OR(L54=1,L54=0),K54&gt;5,K54&lt;20),AND(L54&gt;1,L54&lt;4,K54&gt;0,K54&lt;6)),"Simples",IF(OR(AND(OR(L54=1,L54=0),K54&gt;19),AND(L54&gt;1,L54&lt;4,K54&gt;5,K54&lt;20),AND(L54&gt;3,K54&gt;0,K54&lt;6)),"Médio",IF(OR(AND(L54&gt;1,L54&lt;4,K54&gt;19),AND(L54&gt;3,K54&gt;5,K54&lt;20),AND(L54&gt;3,K54&gt;19)),"Complexo",""))),""))</f>
        <v/>
      </c>
      <c r="O54" s="71" t="str">
        <f aca="false">IF(M54="ALI",IF(OR(AND(OR(L54=1,L54=0),K54&gt;0,K54&lt;20),AND(OR(L54=1,L54=0),K54&gt;19,K54&lt;51),AND(L54&gt;1,L54&lt;6,K54&gt;0,K54&lt;20)),"Simples",IF(OR(AND(OR(L54=1,L54=0),K54&gt;50),AND(L54&gt;1,L54&lt;6,K54&gt;19,K54&lt;51),AND(L54&gt;5,K54&gt;0,K54&lt;20)),"Médio",IF(OR(AND(L54&gt;1,L54&lt;6,K54&gt;50),AND(L54&gt;5,K54&gt;19,K54&lt;51),AND(L54&gt;5,K54&gt;50)),"Complexo",""))), IF(M54="AIE",IF(OR(AND(OR(L54=1, L54=0),K54&gt;0,K54&lt;20),AND(OR(L54=1, L54=0),K54&gt;19,K54&lt;51),AND(L54&gt;1,L54&lt;6,K54&gt;0,K54&lt;20)),"Simples",IF(OR(AND(OR(L54=1, L54=0),K54&gt;50),AND(L54&gt;1,L54&lt;6,K54&gt;19,K54&lt;51),AND(L54&gt;5,K54&gt;0,K54&lt;20)),"Médio",IF(OR(AND(L54&gt;1,L54&lt;6,K54&gt;50),AND(L54&gt;5,K54&gt;19,K54&lt;51),AND(L54&gt;5,K54&gt;50)),"Complexo",""))),""))</f>
        <v/>
      </c>
      <c r="P54" s="102" t="str">
        <f aca="false">IF(N54="",O54,IF(O54="",N54,""))</f>
        <v/>
      </c>
      <c r="Q54" s="103" t="n">
        <f aca="false">IF(AND(OR(M54="EE",M54="CE"),P54="Simples"),3, IF(AND(OR(M54="EE",M54="CE"),P54="Médio"),4, IF(AND(OR(M54="EE",M54="CE"),P54="Complexo"),6, IF(AND(M54="SE",P54="Simples"),4, IF(AND(M54="SE",P54="Médio"),5, IF(AND(M54="SE",P54="Complexo"),7,0))))))</f>
        <v>0</v>
      </c>
      <c r="R54" s="103" t="n">
        <f aca="false">IF(AND(M54="ALI",O54="Simples"),7, IF(AND(M54="ALI",O54="Médio"),10, IF(AND(M54="ALI",O54="Complexo"),15, IF(AND(M54="AIE",O54="Simples"),5, IF(AND(M54="AIE",O54="Médio"),7, IF(AND(M54="AIE",O54="Complexo"),10,0))))))</f>
        <v>0</v>
      </c>
      <c r="S54" s="102" t="n">
        <f aca="false">IF($I54="%",($Q54+$R54)*$C54,$C54)</f>
        <v>0</v>
      </c>
      <c r="T54" s="70"/>
    </row>
    <row r="55" s="79" customFormat="true" ht="14" hidden="false" customHeight="false" outlineLevel="0" collapsed="false">
      <c r="A55" s="67"/>
      <c r="B55" s="68"/>
      <c r="C55" s="69" t="n">
        <f aca="false">IF($B55&lt;&gt;"",VLOOKUP($B55,Matriz_INM,2,0),0)</f>
        <v>0</v>
      </c>
      <c r="D55" s="70"/>
      <c r="E55" s="70"/>
      <c r="F55" s="70"/>
      <c r="G55" s="70"/>
      <c r="H55" s="71"/>
      <c r="I55" s="101" t="str">
        <f aca="false">IFERROR(VLOOKUP($B55,Matriz_INM,3,0),"")</f>
        <v/>
      </c>
      <c r="J55" s="72"/>
      <c r="K55" s="72"/>
      <c r="L55" s="72"/>
      <c r="M55" s="70"/>
      <c r="N55" s="71" t="str">
        <f aca="false">IF(M55="EE",IF(OR(AND(OR(L55=1,L55=0),K55&gt;0,K55&lt;5),AND(OR(L55=1,L55=0),K55&gt;4,K55&lt;16),AND(L55=2,K55&gt;0,K55&lt;5)),"Simples",IF(OR(AND(OR(L55=1,L55=0),K55&gt;15),AND(L55=2,K55&gt;4,K55&lt;16),AND(L55&gt;2,K55&gt;0,K55&lt;5)),"Médio",IF(OR(AND(L55=2,K55&gt;15),AND(L55&gt;2,K55&gt;4,K55&lt;16),AND(L55&gt;2,K55&gt;15)),"Complexo",""))), IF(OR(M55="CE",M55="SE"),IF(OR(AND(OR(L55=1,L55=0),K55&gt;0,K55&lt;6),AND(OR(L55=1,L55=0),K55&gt;5,K55&lt;20),AND(L55&gt;1,L55&lt;4,K55&gt;0,K55&lt;6)),"Simples",IF(OR(AND(OR(L55=1,L55=0),K55&gt;19),AND(L55&gt;1,L55&lt;4,K55&gt;5,K55&lt;20),AND(L55&gt;3,K55&gt;0,K55&lt;6)),"Médio",IF(OR(AND(L55&gt;1,L55&lt;4,K55&gt;19),AND(L55&gt;3,K55&gt;5,K55&lt;20),AND(L55&gt;3,K55&gt;19)),"Complexo",""))),""))</f>
        <v/>
      </c>
      <c r="O55" s="71" t="str">
        <f aca="false">IF(M55="ALI",IF(OR(AND(OR(L55=1,L55=0),K55&gt;0,K55&lt;20),AND(OR(L55=1,L55=0),K55&gt;19,K55&lt;51),AND(L55&gt;1,L55&lt;6,K55&gt;0,K55&lt;20)),"Simples",IF(OR(AND(OR(L55=1,L55=0),K55&gt;50),AND(L55&gt;1,L55&lt;6,K55&gt;19,K55&lt;51),AND(L55&gt;5,K55&gt;0,K55&lt;20)),"Médio",IF(OR(AND(L55&gt;1,L55&lt;6,K55&gt;50),AND(L55&gt;5,K55&gt;19,K55&lt;51),AND(L55&gt;5,K55&gt;50)),"Complexo",""))), IF(M55="AIE",IF(OR(AND(OR(L55=1, L55=0),K55&gt;0,K55&lt;20),AND(OR(L55=1, L55=0),K55&gt;19,K55&lt;51),AND(L55&gt;1,L55&lt;6,K55&gt;0,K55&lt;20)),"Simples",IF(OR(AND(OR(L55=1, L55=0),K55&gt;50),AND(L55&gt;1,L55&lt;6,K55&gt;19,K55&lt;51),AND(L55&gt;5,K55&gt;0,K55&lt;20)),"Médio",IF(OR(AND(L55&gt;1,L55&lt;6,K55&gt;50),AND(L55&gt;5,K55&gt;19,K55&lt;51),AND(L55&gt;5,K55&gt;50)),"Complexo",""))),""))</f>
        <v/>
      </c>
      <c r="P55" s="102" t="str">
        <f aca="false">IF(N55="",O55,IF(O55="",N55,""))</f>
        <v/>
      </c>
      <c r="Q55" s="103" t="n">
        <f aca="false">IF(AND(OR(M55="EE",M55="CE"),P55="Simples"),3, IF(AND(OR(M55="EE",M55="CE"),P55="Médio"),4, IF(AND(OR(M55="EE",M55="CE"),P55="Complexo"),6, IF(AND(M55="SE",P55="Simples"),4, IF(AND(M55="SE",P55="Médio"),5, IF(AND(M55="SE",P55="Complexo"),7,0))))))</f>
        <v>0</v>
      </c>
      <c r="R55" s="103" t="n">
        <f aca="false">IF(AND(M55="ALI",O55="Simples"),7, IF(AND(M55="ALI",O55="Médio"),10, IF(AND(M55="ALI",O55="Complexo"),15, IF(AND(M55="AIE",O55="Simples"),5, IF(AND(M55="AIE",O55="Médio"),7, IF(AND(M55="AIE",O55="Complexo"),10,0))))))</f>
        <v>0</v>
      </c>
      <c r="S55" s="102" t="n">
        <f aca="false">IF($I55="%",($Q55+$R55)*$C55,$C55)</f>
        <v>0</v>
      </c>
      <c r="T55" s="70"/>
    </row>
    <row r="56" s="79" customFormat="true" ht="14" hidden="false" customHeight="false" outlineLevel="0" collapsed="false">
      <c r="A56" s="67"/>
      <c r="B56" s="68"/>
      <c r="C56" s="69" t="n">
        <f aca="false">IF($B56&lt;&gt;"",VLOOKUP($B56,Matriz_INM,2,0),0)</f>
        <v>0</v>
      </c>
      <c r="D56" s="70"/>
      <c r="E56" s="70"/>
      <c r="F56" s="70"/>
      <c r="G56" s="70"/>
      <c r="H56" s="71"/>
      <c r="I56" s="101" t="str">
        <f aca="false">IFERROR(VLOOKUP($B56,Matriz_INM,3,0),"")</f>
        <v/>
      </c>
      <c r="J56" s="72"/>
      <c r="K56" s="72"/>
      <c r="L56" s="72"/>
      <c r="M56" s="70"/>
      <c r="N56" s="71" t="str">
        <f aca="false">IF(M56="EE",IF(OR(AND(OR(L56=1,L56=0),K56&gt;0,K56&lt;5),AND(OR(L56=1,L56=0),K56&gt;4,K56&lt;16),AND(L56=2,K56&gt;0,K56&lt;5)),"Simples",IF(OR(AND(OR(L56=1,L56=0),K56&gt;15),AND(L56=2,K56&gt;4,K56&lt;16),AND(L56&gt;2,K56&gt;0,K56&lt;5)),"Médio",IF(OR(AND(L56=2,K56&gt;15),AND(L56&gt;2,K56&gt;4,K56&lt;16),AND(L56&gt;2,K56&gt;15)),"Complexo",""))), IF(OR(M56="CE",M56="SE"),IF(OR(AND(OR(L56=1,L56=0),K56&gt;0,K56&lt;6),AND(OR(L56=1,L56=0),K56&gt;5,K56&lt;20),AND(L56&gt;1,L56&lt;4,K56&gt;0,K56&lt;6)),"Simples",IF(OR(AND(OR(L56=1,L56=0),K56&gt;19),AND(L56&gt;1,L56&lt;4,K56&gt;5,K56&lt;20),AND(L56&gt;3,K56&gt;0,K56&lt;6)),"Médio",IF(OR(AND(L56&gt;1,L56&lt;4,K56&gt;19),AND(L56&gt;3,K56&gt;5,K56&lt;20),AND(L56&gt;3,K56&gt;19)),"Complexo",""))),""))</f>
        <v/>
      </c>
      <c r="O56" s="71" t="str">
        <f aca="false">IF(M56="ALI",IF(OR(AND(OR(L56=1,L56=0),K56&gt;0,K56&lt;20),AND(OR(L56=1,L56=0),K56&gt;19,K56&lt;51),AND(L56&gt;1,L56&lt;6,K56&gt;0,K56&lt;20)),"Simples",IF(OR(AND(OR(L56=1,L56=0),K56&gt;50),AND(L56&gt;1,L56&lt;6,K56&gt;19,K56&lt;51),AND(L56&gt;5,K56&gt;0,K56&lt;20)),"Médio",IF(OR(AND(L56&gt;1,L56&lt;6,K56&gt;50),AND(L56&gt;5,K56&gt;19,K56&lt;51),AND(L56&gt;5,K56&gt;50)),"Complexo",""))), IF(M56="AIE",IF(OR(AND(OR(L56=1, L56=0),K56&gt;0,K56&lt;20),AND(OR(L56=1, L56=0),K56&gt;19,K56&lt;51),AND(L56&gt;1,L56&lt;6,K56&gt;0,K56&lt;20)),"Simples",IF(OR(AND(OR(L56=1, L56=0),K56&gt;50),AND(L56&gt;1,L56&lt;6,K56&gt;19,K56&lt;51),AND(L56&gt;5,K56&gt;0,K56&lt;20)),"Médio",IF(OR(AND(L56&gt;1,L56&lt;6,K56&gt;50),AND(L56&gt;5,K56&gt;19,K56&lt;51),AND(L56&gt;5,K56&gt;50)),"Complexo",""))),""))</f>
        <v/>
      </c>
      <c r="P56" s="102" t="str">
        <f aca="false">IF(N56="",O56,IF(O56="",N56,""))</f>
        <v/>
      </c>
      <c r="Q56" s="103" t="n">
        <f aca="false">IF(AND(OR(M56="EE",M56="CE"),P56="Simples"),3, IF(AND(OR(M56="EE",M56="CE"),P56="Médio"),4, IF(AND(OR(M56="EE",M56="CE"),P56="Complexo"),6, IF(AND(M56="SE",P56="Simples"),4, IF(AND(M56="SE",P56="Médio"),5, IF(AND(M56="SE",P56="Complexo"),7,0))))))</f>
        <v>0</v>
      </c>
      <c r="R56" s="103" t="n">
        <f aca="false">IF(AND(M56="ALI",O56="Simples"),7, IF(AND(M56="ALI",O56="Médio"),10, IF(AND(M56="ALI",O56="Complexo"),15, IF(AND(M56="AIE",O56="Simples"),5, IF(AND(M56="AIE",O56="Médio"),7, IF(AND(M56="AIE",O56="Complexo"),10,0))))))</f>
        <v>0</v>
      </c>
      <c r="S56" s="102" t="n">
        <f aca="false">IF($I56="%",($Q56+$R56)*$C56,$C56)</f>
        <v>0</v>
      </c>
      <c r="T56" s="70"/>
    </row>
    <row r="57" s="79" customFormat="true" ht="14" hidden="false" customHeight="false" outlineLevel="0" collapsed="false">
      <c r="A57" s="67"/>
      <c r="B57" s="68"/>
      <c r="C57" s="69" t="n">
        <f aca="false">IF($B57&lt;&gt;"",VLOOKUP($B57,Matriz_INM,2,0),0)</f>
        <v>0</v>
      </c>
      <c r="D57" s="70"/>
      <c r="E57" s="70"/>
      <c r="F57" s="70"/>
      <c r="G57" s="70"/>
      <c r="H57" s="71"/>
      <c r="I57" s="101" t="str">
        <f aca="false">IFERROR(VLOOKUP($B57,Matriz_INM,3,0),"")</f>
        <v/>
      </c>
      <c r="J57" s="72"/>
      <c r="K57" s="72"/>
      <c r="L57" s="72"/>
      <c r="M57" s="70"/>
      <c r="N57" s="71" t="str">
        <f aca="false">IF(M57="EE",IF(OR(AND(OR(L57=1,L57=0),K57&gt;0,K57&lt;5),AND(OR(L57=1,L57=0),K57&gt;4,K57&lt;16),AND(L57=2,K57&gt;0,K57&lt;5)),"Simples",IF(OR(AND(OR(L57=1,L57=0),K57&gt;15),AND(L57=2,K57&gt;4,K57&lt;16),AND(L57&gt;2,K57&gt;0,K57&lt;5)),"Médio",IF(OR(AND(L57=2,K57&gt;15),AND(L57&gt;2,K57&gt;4,K57&lt;16),AND(L57&gt;2,K57&gt;15)),"Complexo",""))), IF(OR(M57="CE",M57="SE"),IF(OR(AND(OR(L57=1,L57=0),K57&gt;0,K57&lt;6),AND(OR(L57=1,L57=0),K57&gt;5,K57&lt;20),AND(L57&gt;1,L57&lt;4,K57&gt;0,K57&lt;6)),"Simples",IF(OR(AND(OR(L57=1,L57=0),K57&gt;19),AND(L57&gt;1,L57&lt;4,K57&gt;5,K57&lt;20),AND(L57&gt;3,K57&gt;0,K57&lt;6)),"Médio",IF(OR(AND(L57&gt;1,L57&lt;4,K57&gt;19),AND(L57&gt;3,K57&gt;5,K57&lt;20),AND(L57&gt;3,K57&gt;19)),"Complexo",""))),""))</f>
        <v/>
      </c>
      <c r="O57" s="71" t="str">
        <f aca="false">IF(M57="ALI",IF(OR(AND(OR(L57=1,L57=0),K57&gt;0,K57&lt;20),AND(OR(L57=1,L57=0),K57&gt;19,K57&lt;51),AND(L57&gt;1,L57&lt;6,K57&gt;0,K57&lt;20)),"Simples",IF(OR(AND(OR(L57=1,L57=0),K57&gt;50),AND(L57&gt;1,L57&lt;6,K57&gt;19,K57&lt;51),AND(L57&gt;5,K57&gt;0,K57&lt;20)),"Médio",IF(OR(AND(L57&gt;1,L57&lt;6,K57&gt;50),AND(L57&gt;5,K57&gt;19,K57&lt;51),AND(L57&gt;5,K57&gt;50)),"Complexo",""))), IF(M57="AIE",IF(OR(AND(OR(L57=1, L57=0),K57&gt;0,K57&lt;20),AND(OR(L57=1, L57=0),K57&gt;19,K57&lt;51),AND(L57&gt;1,L57&lt;6,K57&gt;0,K57&lt;20)),"Simples",IF(OR(AND(OR(L57=1, L57=0),K57&gt;50),AND(L57&gt;1,L57&lt;6,K57&gt;19,K57&lt;51),AND(L57&gt;5,K57&gt;0,K57&lt;20)),"Médio",IF(OR(AND(L57&gt;1,L57&lt;6,K57&gt;50),AND(L57&gt;5,K57&gt;19,K57&lt;51),AND(L57&gt;5,K57&gt;50)),"Complexo",""))),""))</f>
        <v/>
      </c>
      <c r="P57" s="102" t="str">
        <f aca="false">IF(N57="",O57,IF(O57="",N57,""))</f>
        <v/>
      </c>
      <c r="Q57" s="103" t="n">
        <f aca="false">IF(AND(OR(M57="EE",M57="CE"),P57="Simples"),3, IF(AND(OR(M57="EE",M57="CE"),P57="Médio"),4, IF(AND(OR(M57="EE",M57="CE"),P57="Complexo"),6, IF(AND(M57="SE",P57="Simples"),4, IF(AND(M57="SE",P57="Médio"),5, IF(AND(M57="SE",P57="Complexo"),7,0))))))</f>
        <v>0</v>
      </c>
      <c r="R57" s="103" t="n">
        <f aca="false">IF(AND(M57="ALI",O57="Simples"),7, IF(AND(M57="ALI",O57="Médio"),10, IF(AND(M57="ALI",O57="Complexo"),15, IF(AND(M57="AIE",O57="Simples"),5, IF(AND(M57="AIE",O57="Médio"),7, IF(AND(M57="AIE",O57="Complexo"),10,0))))))</f>
        <v>0</v>
      </c>
      <c r="S57" s="102" t="n">
        <f aca="false">IF($I57="%",($Q57+$R57)*$C57,$C57)</f>
        <v>0</v>
      </c>
      <c r="T57" s="70"/>
    </row>
    <row r="58" s="79" customFormat="true" ht="14" hidden="false" customHeight="false" outlineLevel="0" collapsed="false">
      <c r="A58" s="67"/>
      <c r="B58" s="68"/>
      <c r="C58" s="69" t="n">
        <f aca="false">IF($B58&lt;&gt;"",VLOOKUP($B58,Matriz_INM,2,0),0)</f>
        <v>0</v>
      </c>
      <c r="D58" s="70"/>
      <c r="E58" s="70"/>
      <c r="F58" s="70"/>
      <c r="G58" s="70"/>
      <c r="H58" s="71"/>
      <c r="I58" s="101" t="str">
        <f aca="false">IFERROR(VLOOKUP($B58,Matriz_INM,3,0),"")</f>
        <v/>
      </c>
      <c r="J58" s="72"/>
      <c r="K58" s="72"/>
      <c r="L58" s="72"/>
      <c r="M58" s="70"/>
      <c r="N58" s="71" t="str">
        <f aca="false">IF(M58="EE",IF(OR(AND(OR(L58=1,L58=0),K58&gt;0,K58&lt;5),AND(OR(L58=1,L58=0),K58&gt;4,K58&lt;16),AND(L58=2,K58&gt;0,K58&lt;5)),"Simples",IF(OR(AND(OR(L58=1,L58=0),K58&gt;15),AND(L58=2,K58&gt;4,K58&lt;16),AND(L58&gt;2,K58&gt;0,K58&lt;5)),"Médio",IF(OR(AND(L58=2,K58&gt;15),AND(L58&gt;2,K58&gt;4,K58&lt;16),AND(L58&gt;2,K58&gt;15)),"Complexo",""))), IF(OR(M58="CE",M58="SE"),IF(OR(AND(OR(L58=1,L58=0),K58&gt;0,K58&lt;6),AND(OR(L58=1,L58=0),K58&gt;5,K58&lt;20),AND(L58&gt;1,L58&lt;4,K58&gt;0,K58&lt;6)),"Simples",IF(OR(AND(OR(L58=1,L58=0),K58&gt;19),AND(L58&gt;1,L58&lt;4,K58&gt;5,K58&lt;20),AND(L58&gt;3,K58&gt;0,K58&lt;6)),"Médio",IF(OR(AND(L58&gt;1,L58&lt;4,K58&gt;19),AND(L58&gt;3,K58&gt;5,K58&lt;20),AND(L58&gt;3,K58&gt;19)),"Complexo",""))),""))</f>
        <v/>
      </c>
      <c r="O58" s="71" t="str">
        <f aca="false">IF(M58="ALI",IF(OR(AND(OR(L58=1,L58=0),K58&gt;0,K58&lt;20),AND(OR(L58=1,L58=0),K58&gt;19,K58&lt;51),AND(L58&gt;1,L58&lt;6,K58&gt;0,K58&lt;20)),"Simples",IF(OR(AND(OR(L58=1,L58=0),K58&gt;50),AND(L58&gt;1,L58&lt;6,K58&gt;19,K58&lt;51),AND(L58&gt;5,K58&gt;0,K58&lt;20)),"Médio",IF(OR(AND(L58&gt;1,L58&lt;6,K58&gt;50),AND(L58&gt;5,K58&gt;19,K58&lt;51),AND(L58&gt;5,K58&gt;50)),"Complexo",""))), IF(M58="AIE",IF(OR(AND(OR(L58=1, L58=0),K58&gt;0,K58&lt;20),AND(OR(L58=1, L58=0),K58&gt;19,K58&lt;51),AND(L58&gt;1,L58&lt;6,K58&gt;0,K58&lt;20)),"Simples",IF(OR(AND(OR(L58=1, L58=0),K58&gt;50),AND(L58&gt;1,L58&lt;6,K58&gt;19,K58&lt;51),AND(L58&gt;5,K58&gt;0,K58&lt;20)),"Médio",IF(OR(AND(L58&gt;1,L58&lt;6,K58&gt;50),AND(L58&gt;5,K58&gt;19,K58&lt;51),AND(L58&gt;5,K58&gt;50)),"Complexo",""))),""))</f>
        <v/>
      </c>
      <c r="P58" s="102" t="str">
        <f aca="false">IF(N58="",O58,IF(O58="",N58,""))</f>
        <v/>
      </c>
      <c r="Q58" s="103" t="n">
        <f aca="false">IF(AND(OR(M58="EE",M58="CE"),P58="Simples"),3, IF(AND(OR(M58="EE",M58="CE"),P58="Médio"),4, IF(AND(OR(M58="EE",M58="CE"),P58="Complexo"),6, IF(AND(M58="SE",P58="Simples"),4, IF(AND(M58="SE",P58="Médio"),5, IF(AND(M58="SE",P58="Complexo"),7,0))))))</f>
        <v>0</v>
      </c>
      <c r="R58" s="103" t="n">
        <f aca="false">IF(AND(M58="ALI",O58="Simples"),7, IF(AND(M58="ALI",O58="Médio"),10, IF(AND(M58="ALI",O58="Complexo"),15, IF(AND(M58="AIE",O58="Simples"),5, IF(AND(M58="AIE",O58="Médio"),7, IF(AND(M58="AIE",O58="Complexo"),10,0))))))</f>
        <v>0</v>
      </c>
      <c r="S58" s="102" t="n">
        <f aca="false">IF($I58="%",($Q58+$R58)*$C58,$C58)</f>
        <v>0</v>
      </c>
      <c r="T58" s="70"/>
    </row>
    <row r="59" s="79" customFormat="true" ht="14" hidden="false" customHeight="false" outlineLevel="0" collapsed="false">
      <c r="A59" s="67"/>
      <c r="B59" s="68"/>
      <c r="C59" s="69" t="n">
        <f aca="false">IF($B59&lt;&gt;"",VLOOKUP($B59,Matriz_INM,2,0),0)</f>
        <v>0</v>
      </c>
      <c r="D59" s="70"/>
      <c r="E59" s="70"/>
      <c r="F59" s="70"/>
      <c r="G59" s="70"/>
      <c r="H59" s="71"/>
      <c r="I59" s="101" t="str">
        <f aca="false">IFERROR(VLOOKUP($B59,Matriz_INM,3,0),"")</f>
        <v/>
      </c>
      <c r="J59" s="72"/>
      <c r="K59" s="72"/>
      <c r="L59" s="72"/>
      <c r="M59" s="70"/>
      <c r="N59" s="71" t="str">
        <f aca="false">IF(M59="EE",IF(OR(AND(OR(L59=1,L59=0),K59&gt;0,K59&lt;5),AND(OR(L59=1,L59=0),K59&gt;4,K59&lt;16),AND(L59=2,K59&gt;0,K59&lt;5)),"Simples",IF(OR(AND(OR(L59=1,L59=0),K59&gt;15),AND(L59=2,K59&gt;4,K59&lt;16),AND(L59&gt;2,K59&gt;0,K59&lt;5)),"Médio",IF(OR(AND(L59=2,K59&gt;15),AND(L59&gt;2,K59&gt;4,K59&lt;16),AND(L59&gt;2,K59&gt;15)),"Complexo",""))), IF(OR(M59="CE",M59="SE"),IF(OR(AND(OR(L59=1,L59=0),K59&gt;0,K59&lt;6),AND(OR(L59=1,L59=0),K59&gt;5,K59&lt;20),AND(L59&gt;1,L59&lt;4,K59&gt;0,K59&lt;6)),"Simples",IF(OR(AND(OR(L59=1,L59=0),K59&gt;19),AND(L59&gt;1,L59&lt;4,K59&gt;5,K59&lt;20),AND(L59&gt;3,K59&gt;0,K59&lt;6)),"Médio",IF(OR(AND(L59&gt;1,L59&lt;4,K59&gt;19),AND(L59&gt;3,K59&gt;5,K59&lt;20),AND(L59&gt;3,K59&gt;19)),"Complexo",""))),""))</f>
        <v/>
      </c>
      <c r="O59" s="71" t="str">
        <f aca="false">IF(M59="ALI",IF(OR(AND(OR(L59=1,L59=0),K59&gt;0,K59&lt;20),AND(OR(L59=1,L59=0),K59&gt;19,K59&lt;51),AND(L59&gt;1,L59&lt;6,K59&gt;0,K59&lt;20)),"Simples",IF(OR(AND(OR(L59=1,L59=0),K59&gt;50),AND(L59&gt;1,L59&lt;6,K59&gt;19,K59&lt;51),AND(L59&gt;5,K59&gt;0,K59&lt;20)),"Médio",IF(OR(AND(L59&gt;1,L59&lt;6,K59&gt;50),AND(L59&gt;5,K59&gt;19,K59&lt;51),AND(L59&gt;5,K59&gt;50)),"Complexo",""))), IF(M59="AIE",IF(OR(AND(OR(L59=1, L59=0),K59&gt;0,K59&lt;20),AND(OR(L59=1, L59=0),K59&gt;19,K59&lt;51),AND(L59&gt;1,L59&lt;6,K59&gt;0,K59&lt;20)),"Simples",IF(OR(AND(OR(L59=1, L59=0),K59&gt;50),AND(L59&gt;1,L59&lt;6,K59&gt;19,K59&lt;51),AND(L59&gt;5,K59&gt;0,K59&lt;20)),"Médio",IF(OR(AND(L59&gt;1,L59&lt;6,K59&gt;50),AND(L59&gt;5,K59&gt;19,K59&lt;51),AND(L59&gt;5,K59&gt;50)),"Complexo",""))),""))</f>
        <v/>
      </c>
      <c r="P59" s="102" t="str">
        <f aca="false">IF(N59="",O59,IF(O59="",N59,""))</f>
        <v/>
      </c>
      <c r="Q59" s="103" t="n">
        <f aca="false">IF(AND(OR(M59="EE",M59="CE"),P59="Simples"),3, IF(AND(OR(M59="EE",M59="CE"),P59="Médio"),4, IF(AND(OR(M59="EE",M59="CE"),P59="Complexo"),6, IF(AND(M59="SE",P59="Simples"),4, IF(AND(M59="SE",P59="Médio"),5, IF(AND(M59="SE",P59="Complexo"),7,0))))))</f>
        <v>0</v>
      </c>
      <c r="R59" s="103" t="n">
        <f aca="false">IF(AND(M59="ALI",O59="Simples"),7, IF(AND(M59="ALI",O59="Médio"),10, IF(AND(M59="ALI",O59="Complexo"),15, IF(AND(M59="AIE",O59="Simples"),5, IF(AND(M59="AIE",O59="Médio"),7, IF(AND(M59="AIE",O59="Complexo"),10,0))))))</f>
        <v>0</v>
      </c>
      <c r="S59" s="102" t="n">
        <f aca="false">IF($I59="%",($Q59+$R59)*$C59,$C59)</f>
        <v>0</v>
      </c>
      <c r="T59" s="70"/>
    </row>
    <row r="60" s="79" customFormat="true" ht="14" hidden="false" customHeight="false" outlineLevel="0" collapsed="false">
      <c r="A60" s="67"/>
      <c r="B60" s="68"/>
      <c r="C60" s="69" t="n">
        <f aca="false">IF($B60&lt;&gt;"",VLOOKUP($B60,Matriz_INM,2,0),0)</f>
        <v>0</v>
      </c>
      <c r="D60" s="70"/>
      <c r="E60" s="70"/>
      <c r="F60" s="70"/>
      <c r="G60" s="70"/>
      <c r="H60" s="71"/>
      <c r="I60" s="101" t="str">
        <f aca="false">IFERROR(VLOOKUP($B60,Matriz_INM,3,0),"")</f>
        <v/>
      </c>
      <c r="J60" s="72"/>
      <c r="K60" s="72"/>
      <c r="L60" s="72"/>
      <c r="M60" s="70"/>
      <c r="N60" s="71" t="str">
        <f aca="false">IF(M60="EE",IF(OR(AND(OR(L60=1,L60=0),K60&gt;0,K60&lt;5),AND(OR(L60=1,L60=0),K60&gt;4,K60&lt;16),AND(L60=2,K60&gt;0,K60&lt;5)),"Simples",IF(OR(AND(OR(L60=1,L60=0),K60&gt;15),AND(L60=2,K60&gt;4,K60&lt;16),AND(L60&gt;2,K60&gt;0,K60&lt;5)),"Médio",IF(OR(AND(L60=2,K60&gt;15),AND(L60&gt;2,K60&gt;4,K60&lt;16),AND(L60&gt;2,K60&gt;15)),"Complexo",""))), IF(OR(M60="CE",M60="SE"),IF(OR(AND(OR(L60=1,L60=0),K60&gt;0,K60&lt;6),AND(OR(L60=1,L60=0),K60&gt;5,K60&lt;20),AND(L60&gt;1,L60&lt;4,K60&gt;0,K60&lt;6)),"Simples",IF(OR(AND(OR(L60=1,L60=0),K60&gt;19),AND(L60&gt;1,L60&lt;4,K60&gt;5,K60&lt;20),AND(L60&gt;3,K60&gt;0,K60&lt;6)),"Médio",IF(OR(AND(L60&gt;1,L60&lt;4,K60&gt;19),AND(L60&gt;3,K60&gt;5,K60&lt;20),AND(L60&gt;3,K60&gt;19)),"Complexo",""))),""))</f>
        <v/>
      </c>
      <c r="O60" s="71" t="str">
        <f aca="false">IF(M60="ALI",IF(OR(AND(OR(L60=1,L60=0),K60&gt;0,K60&lt;20),AND(OR(L60=1,L60=0),K60&gt;19,K60&lt;51),AND(L60&gt;1,L60&lt;6,K60&gt;0,K60&lt;20)),"Simples",IF(OR(AND(OR(L60=1,L60=0),K60&gt;50),AND(L60&gt;1,L60&lt;6,K60&gt;19,K60&lt;51),AND(L60&gt;5,K60&gt;0,K60&lt;20)),"Médio",IF(OR(AND(L60&gt;1,L60&lt;6,K60&gt;50),AND(L60&gt;5,K60&gt;19,K60&lt;51),AND(L60&gt;5,K60&gt;50)),"Complexo",""))), IF(M60="AIE",IF(OR(AND(OR(L60=1, L60=0),K60&gt;0,K60&lt;20),AND(OR(L60=1, L60=0),K60&gt;19,K60&lt;51),AND(L60&gt;1,L60&lt;6,K60&gt;0,K60&lt;20)),"Simples",IF(OR(AND(OR(L60=1, L60=0),K60&gt;50),AND(L60&gt;1,L60&lt;6,K60&gt;19,K60&lt;51),AND(L60&gt;5,K60&gt;0,K60&lt;20)),"Médio",IF(OR(AND(L60&gt;1,L60&lt;6,K60&gt;50),AND(L60&gt;5,K60&gt;19,K60&lt;51),AND(L60&gt;5,K60&gt;50)),"Complexo",""))),""))</f>
        <v/>
      </c>
      <c r="P60" s="102" t="str">
        <f aca="false">IF(N60="",O60,IF(O60="",N60,""))</f>
        <v/>
      </c>
      <c r="Q60" s="103" t="n">
        <f aca="false">IF(AND(OR(M60="EE",M60="CE"),P60="Simples"),3, IF(AND(OR(M60="EE",M60="CE"),P60="Médio"),4, IF(AND(OR(M60="EE",M60="CE"),P60="Complexo"),6, IF(AND(M60="SE",P60="Simples"),4, IF(AND(M60="SE",P60="Médio"),5, IF(AND(M60="SE",P60="Complexo"),7,0))))))</f>
        <v>0</v>
      </c>
      <c r="R60" s="103" t="n">
        <f aca="false">IF(AND(M60="ALI",O60="Simples"),7, IF(AND(M60="ALI",O60="Médio"),10, IF(AND(M60="ALI",O60="Complexo"),15, IF(AND(M60="AIE",O60="Simples"),5, IF(AND(M60="AIE",O60="Médio"),7, IF(AND(M60="AIE",O60="Complexo"),10,0))))))</f>
        <v>0</v>
      </c>
      <c r="S60" s="102" t="n">
        <f aca="false">IF($I60="%",($Q60+$R60)*$C60,$C60)</f>
        <v>0</v>
      </c>
      <c r="T60" s="70"/>
    </row>
    <row r="61" s="79" customFormat="true" ht="14" hidden="false" customHeight="false" outlineLevel="0" collapsed="false">
      <c r="A61" s="67"/>
      <c r="B61" s="68"/>
      <c r="C61" s="69" t="n">
        <f aca="false">IF($B61&lt;&gt;"",VLOOKUP($B61,Matriz_INM,2,0),0)</f>
        <v>0</v>
      </c>
      <c r="D61" s="70"/>
      <c r="E61" s="70"/>
      <c r="F61" s="70"/>
      <c r="G61" s="70"/>
      <c r="H61" s="71"/>
      <c r="I61" s="101" t="str">
        <f aca="false">IFERROR(VLOOKUP($B61,Matriz_INM,3,0),"")</f>
        <v/>
      </c>
      <c r="J61" s="72"/>
      <c r="K61" s="72"/>
      <c r="L61" s="72"/>
      <c r="M61" s="70"/>
      <c r="N61" s="71" t="str">
        <f aca="false">IF(M61="EE",IF(OR(AND(OR(L61=1,L61=0),K61&gt;0,K61&lt;5),AND(OR(L61=1,L61=0),K61&gt;4,K61&lt;16),AND(L61=2,K61&gt;0,K61&lt;5)),"Simples",IF(OR(AND(OR(L61=1,L61=0),K61&gt;15),AND(L61=2,K61&gt;4,K61&lt;16),AND(L61&gt;2,K61&gt;0,K61&lt;5)),"Médio",IF(OR(AND(L61=2,K61&gt;15),AND(L61&gt;2,K61&gt;4,K61&lt;16),AND(L61&gt;2,K61&gt;15)),"Complexo",""))), IF(OR(M61="CE",M61="SE"),IF(OR(AND(OR(L61=1,L61=0),K61&gt;0,K61&lt;6),AND(OR(L61=1,L61=0),K61&gt;5,K61&lt;20),AND(L61&gt;1,L61&lt;4,K61&gt;0,K61&lt;6)),"Simples",IF(OR(AND(OR(L61=1,L61=0),K61&gt;19),AND(L61&gt;1,L61&lt;4,K61&gt;5,K61&lt;20),AND(L61&gt;3,K61&gt;0,K61&lt;6)),"Médio",IF(OR(AND(L61&gt;1,L61&lt;4,K61&gt;19),AND(L61&gt;3,K61&gt;5,K61&lt;20),AND(L61&gt;3,K61&gt;19)),"Complexo",""))),""))</f>
        <v/>
      </c>
      <c r="O61" s="71" t="str">
        <f aca="false">IF(M61="ALI",IF(OR(AND(OR(L61=1,L61=0),K61&gt;0,K61&lt;20),AND(OR(L61=1,L61=0),K61&gt;19,K61&lt;51),AND(L61&gt;1,L61&lt;6,K61&gt;0,K61&lt;20)),"Simples",IF(OR(AND(OR(L61=1,L61=0),K61&gt;50),AND(L61&gt;1,L61&lt;6,K61&gt;19,K61&lt;51),AND(L61&gt;5,K61&gt;0,K61&lt;20)),"Médio",IF(OR(AND(L61&gt;1,L61&lt;6,K61&gt;50),AND(L61&gt;5,K61&gt;19,K61&lt;51),AND(L61&gt;5,K61&gt;50)),"Complexo",""))), IF(M61="AIE",IF(OR(AND(OR(L61=1, L61=0),K61&gt;0,K61&lt;20),AND(OR(L61=1, L61=0),K61&gt;19,K61&lt;51),AND(L61&gt;1,L61&lt;6,K61&gt;0,K61&lt;20)),"Simples",IF(OR(AND(OR(L61=1, L61=0),K61&gt;50),AND(L61&gt;1,L61&lt;6,K61&gt;19,K61&lt;51),AND(L61&gt;5,K61&gt;0,K61&lt;20)),"Médio",IF(OR(AND(L61&gt;1,L61&lt;6,K61&gt;50),AND(L61&gt;5,K61&gt;19,K61&lt;51),AND(L61&gt;5,K61&gt;50)),"Complexo",""))),""))</f>
        <v/>
      </c>
      <c r="P61" s="102" t="str">
        <f aca="false">IF(N61="",O61,IF(O61="",N61,""))</f>
        <v/>
      </c>
      <c r="Q61" s="103" t="n">
        <f aca="false">IF(AND(OR(M61="EE",M61="CE"),P61="Simples"),3, IF(AND(OR(M61="EE",M61="CE"),P61="Médio"),4, IF(AND(OR(M61="EE",M61="CE"),P61="Complexo"),6, IF(AND(M61="SE",P61="Simples"),4, IF(AND(M61="SE",P61="Médio"),5, IF(AND(M61="SE",P61="Complexo"),7,0))))))</f>
        <v>0</v>
      </c>
      <c r="R61" s="103" t="n">
        <f aca="false">IF(AND(M61="ALI",O61="Simples"),7, IF(AND(M61="ALI",O61="Médio"),10, IF(AND(M61="ALI",O61="Complexo"),15, IF(AND(M61="AIE",O61="Simples"),5, IF(AND(M61="AIE",O61="Médio"),7, IF(AND(M61="AIE",O61="Complexo"),10,0))))))</f>
        <v>0</v>
      </c>
      <c r="S61" s="102" t="n">
        <f aca="false">IF($I61="%",($Q61+$R61)*$C61,$C61)</f>
        <v>0</v>
      </c>
      <c r="T61" s="70"/>
    </row>
    <row r="62" s="79" customFormat="true" ht="14" hidden="false" customHeight="false" outlineLevel="0" collapsed="false">
      <c r="A62" s="67"/>
      <c r="B62" s="68"/>
      <c r="C62" s="69" t="n">
        <f aca="false">IF($B62&lt;&gt;"",VLOOKUP($B62,Matriz_INM,2,0),0)</f>
        <v>0</v>
      </c>
      <c r="D62" s="70"/>
      <c r="E62" s="70"/>
      <c r="F62" s="70"/>
      <c r="G62" s="70"/>
      <c r="H62" s="71"/>
      <c r="I62" s="101" t="str">
        <f aca="false">IFERROR(VLOOKUP($B62,Matriz_INM,3,0),"")</f>
        <v/>
      </c>
      <c r="J62" s="72"/>
      <c r="K62" s="72"/>
      <c r="L62" s="72"/>
      <c r="M62" s="70"/>
      <c r="N62" s="71" t="str">
        <f aca="false">IF(M62="EE",IF(OR(AND(OR(L62=1,L62=0),K62&gt;0,K62&lt;5),AND(OR(L62=1,L62=0),K62&gt;4,K62&lt;16),AND(L62=2,K62&gt;0,K62&lt;5)),"Simples",IF(OR(AND(OR(L62=1,L62=0),K62&gt;15),AND(L62=2,K62&gt;4,K62&lt;16),AND(L62&gt;2,K62&gt;0,K62&lt;5)),"Médio",IF(OR(AND(L62=2,K62&gt;15),AND(L62&gt;2,K62&gt;4,K62&lt;16),AND(L62&gt;2,K62&gt;15)),"Complexo",""))), IF(OR(M62="CE",M62="SE"),IF(OR(AND(OR(L62=1,L62=0),K62&gt;0,K62&lt;6),AND(OR(L62=1,L62=0),K62&gt;5,K62&lt;20),AND(L62&gt;1,L62&lt;4,K62&gt;0,K62&lt;6)),"Simples",IF(OR(AND(OR(L62=1,L62=0),K62&gt;19),AND(L62&gt;1,L62&lt;4,K62&gt;5,K62&lt;20),AND(L62&gt;3,K62&gt;0,K62&lt;6)),"Médio",IF(OR(AND(L62&gt;1,L62&lt;4,K62&gt;19),AND(L62&gt;3,K62&gt;5,K62&lt;20),AND(L62&gt;3,K62&gt;19)),"Complexo",""))),""))</f>
        <v/>
      </c>
      <c r="O62" s="71" t="str">
        <f aca="false">IF(M62="ALI",IF(OR(AND(OR(L62=1,L62=0),K62&gt;0,K62&lt;20),AND(OR(L62=1,L62=0),K62&gt;19,K62&lt;51),AND(L62&gt;1,L62&lt;6,K62&gt;0,K62&lt;20)),"Simples",IF(OR(AND(OR(L62=1,L62=0),K62&gt;50),AND(L62&gt;1,L62&lt;6,K62&gt;19,K62&lt;51),AND(L62&gt;5,K62&gt;0,K62&lt;20)),"Médio",IF(OR(AND(L62&gt;1,L62&lt;6,K62&gt;50),AND(L62&gt;5,K62&gt;19,K62&lt;51),AND(L62&gt;5,K62&gt;50)),"Complexo",""))), IF(M62="AIE",IF(OR(AND(OR(L62=1, L62=0),K62&gt;0,K62&lt;20),AND(OR(L62=1, L62=0),K62&gt;19,K62&lt;51),AND(L62&gt;1,L62&lt;6,K62&gt;0,K62&lt;20)),"Simples",IF(OR(AND(OR(L62=1, L62=0),K62&gt;50),AND(L62&gt;1,L62&lt;6,K62&gt;19,K62&lt;51),AND(L62&gt;5,K62&gt;0,K62&lt;20)),"Médio",IF(OR(AND(L62&gt;1,L62&lt;6,K62&gt;50),AND(L62&gt;5,K62&gt;19,K62&lt;51),AND(L62&gt;5,K62&gt;50)),"Complexo",""))),""))</f>
        <v/>
      </c>
      <c r="P62" s="102" t="str">
        <f aca="false">IF(N62="",O62,IF(O62="",N62,""))</f>
        <v/>
      </c>
      <c r="Q62" s="103" t="n">
        <f aca="false">IF(AND(OR(M62="EE",M62="CE"),P62="Simples"),3, IF(AND(OR(M62="EE",M62="CE"),P62="Médio"),4, IF(AND(OR(M62="EE",M62="CE"),P62="Complexo"),6, IF(AND(M62="SE",P62="Simples"),4, IF(AND(M62="SE",P62="Médio"),5, IF(AND(M62="SE",P62="Complexo"),7,0))))))</f>
        <v>0</v>
      </c>
      <c r="R62" s="103" t="n">
        <f aca="false">IF(AND(M62="ALI",O62="Simples"),7, IF(AND(M62="ALI",O62="Médio"),10, IF(AND(M62="ALI",O62="Complexo"),15, IF(AND(M62="AIE",O62="Simples"),5, IF(AND(M62="AIE",O62="Médio"),7, IF(AND(M62="AIE",O62="Complexo"),10,0))))))</f>
        <v>0</v>
      </c>
      <c r="S62" s="102" t="n">
        <f aca="false">IF($I62="%",($Q62+$R62)*$C62,$C62)</f>
        <v>0</v>
      </c>
      <c r="T62" s="70"/>
    </row>
    <row r="63" s="79" customFormat="true" ht="14" hidden="false" customHeight="false" outlineLevel="0" collapsed="false">
      <c r="A63" s="67"/>
      <c r="B63" s="68"/>
      <c r="C63" s="69" t="n">
        <f aca="false">IF($B63&lt;&gt;"",VLOOKUP($B63,Matriz_INM,2,0),0)</f>
        <v>0</v>
      </c>
      <c r="D63" s="70"/>
      <c r="E63" s="70"/>
      <c r="F63" s="70"/>
      <c r="G63" s="70"/>
      <c r="H63" s="71"/>
      <c r="I63" s="101" t="str">
        <f aca="false">IFERROR(VLOOKUP($B63,Matriz_INM,3,0),"")</f>
        <v/>
      </c>
      <c r="J63" s="72"/>
      <c r="K63" s="72"/>
      <c r="L63" s="72"/>
      <c r="M63" s="70"/>
      <c r="N63" s="71" t="str">
        <f aca="false">IF(M63="EE",IF(OR(AND(OR(L63=1,L63=0),K63&gt;0,K63&lt;5),AND(OR(L63=1,L63=0),K63&gt;4,K63&lt;16),AND(L63=2,K63&gt;0,K63&lt;5)),"Simples",IF(OR(AND(OR(L63=1,L63=0),K63&gt;15),AND(L63=2,K63&gt;4,K63&lt;16),AND(L63&gt;2,K63&gt;0,K63&lt;5)),"Médio",IF(OR(AND(L63=2,K63&gt;15),AND(L63&gt;2,K63&gt;4,K63&lt;16),AND(L63&gt;2,K63&gt;15)),"Complexo",""))), IF(OR(M63="CE",M63="SE"),IF(OR(AND(OR(L63=1,L63=0),K63&gt;0,K63&lt;6),AND(OR(L63=1,L63=0),K63&gt;5,K63&lt;20),AND(L63&gt;1,L63&lt;4,K63&gt;0,K63&lt;6)),"Simples",IF(OR(AND(OR(L63=1,L63=0),K63&gt;19),AND(L63&gt;1,L63&lt;4,K63&gt;5,K63&lt;20),AND(L63&gt;3,K63&gt;0,K63&lt;6)),"Médio",IF(OR(AND(L63&gt;1,L63&lt;4,K63&gt;19),AND(L63&gt;3,K63&gt;5,K63&lt;20),AND(L63&gt;3,K63&gt;19)),"Complexo",""))),""))</f>
        <v/>
      </c>
      <c r="O63" s="71" t="str">
        <f aca="false">IF(M63="ALI",IF(OR(AND(OR(L63=1,L63=0),K63&gt;0,K63&lt;20),AND(OR(L63=1,L63=0),K63&gt;19,K63&lt;51),AND(L63&gt;1,L63&lt;6,K63&gt;0,K63&lt;20)),"Simples",IF(OR(AND(OR(L63=1,L63=0),K63&gt;50),AND(L63&gt;1,L63&lt;6,K63&gt;19,K63&lt;51),AND(L63&gt;5,K63&gt;0,K63&lt;20)),"Médio",IF(OR(AND(L63&gt;1,L63&lt;6,K63&gt;50),AND(L63&gt;5,K63&gt;19,K63&lt;51),AND(L63&gt;5,K63&gt;50)),"Complexo",""))), IF(M63="AIE",IF(OR(AND(OR(L63=1, L63=0),K63&gt;0,K63&lt;20),AND(OR(L63=1, L63=0),K63&gt;19,K63&lt;51),AND(L63&gt;1,L63&lt;6,K63&gt;0,K63&lt;20)),"Simples",IF(OR(AND(OR(L63=1, L63=0),K63&gt;50),AND(L63&gt;1,L63&lt;6,K63&gt;19,K63&lt;51),AND(L63&gt;5,K63&gt;0,K63&lt;20)),"Médio",IF(OR(AND(L63&gt;1,L63&lt;6,K63&gt;50),AND(L63&gt;5,K63&gt;19,K63&lt;51),AND(L63&gt;5,K63&gt;50)),"Complexo",""))),""))</f>
        <v/>
      </c>
      <c r="P63" s="102" t="str">
        <f aca="false">IF(N63="",O63,IF(O63="",N63,""))</f>
        <v/>
      </c>
      <c r="Q63" s="103" t="n">
        <f aca="false">IF(AND(OR(M63="EE",M63="CE"),P63="Simples"),3, IF(AND(OR(M63="EE",M63="CE"),P63="Médio"),4, IF(AND(OR(M63="EE",M63="CE"),P63="Complexo"),6, IF(AND(M63="SE",P63="Simples"),4, IF(AND(M63="SE",P63="Médio"),5, IF(AND(M63="SE",P63="Complexo"),7,0))))))</f>
        <v>0</v>
      </c>
      <c r="R63" s="103" t="n">
        <f aca="false">IF(AND(M63="ALI",O63="Simples"),7, IF(AND(M63="ALI",O63="Médio"),10, IF(AND(M63="ALI",O63="Complexo"),15, IF(AND(M63="AIE",O63="Simples"),5, IF(AND(M63="AIE",O63="Médio"),7, IF(AND(M63="AIE",O63="Complexo"),10,0))))))</f>
        <v>0</v>
      </c>
      <c r="S63" s="102" t="n">
        <f aca="false">IF($I63="%",($Q63+$R63)*$C63,$C63)</f>
        <v>0</v>
      </c>
      <c r="T63" s="70"/>
    </row>
    <row r="64" s="79" customFormat="true" ht="14" hidden="false" customHeight="false" outlineLevel="0" collapsed="false">
      <c r="A64" s="67"/>
      <c r="B64" s="68"/>
      <c r="C64" s="69" t="n">
        <f aca="false">IF($B64&lt;&gt;"",VLOOKUP($B64,Matriz_INM,2,0),0)</f>
        <v>0</v>
      </c>
      <c r="D64" s="70"/>
      <c r="E64" s="70"/>
      <c r="F64" s="70"/>
      <c r="G64" s="70"/>
      <c r="H64" s="71"/>
      <c r="I64" s="101" t="str">
        <f aca="false">IFERROR(VLOOKUP($B64,Matriz_INM,3,0),"")</f>
        <v/>
      </c>
      <c r="J64" s="72"/>
      <c r="K64" s="72"/>
      <c r="L64" s="72"/>
      <c r="M64" s="70"/>
      <c r="N64" s="71" t="str">
        <f aca="false">IF(M64="EE",IF(OR(AND(OR(L64=1,L64=0),K64&gt;0,K64&lt;5),AND(OR(L64=1,L64=0),K64&gt;4,K64&lt;16),AND(L64=2,K64&gt;0,K64&lt;5)),"Simples",IF(OR(AND(OR(L64=1,L64=0),K64&gt;15),AND(L64=2,K64&gt;4,K64&lt;16),AND(L64&gt;2,K64&gt;0,K64&lt;5)),"Médio",IF(OR(AND(L64=2,K64&gt;15),AND(L64&gt;2,K64&gt;4,K64&lt;16),AND(L64&gt;2,K64&gt;15)),"Complexo",""))), IF(OR(M64="CE",M64="SE"),IF(OR(AND(OR(L64=1,L64=0),K64&gt;0,K64&lt;6),AND(OR(L64=1,L64=0),K64&gt;5,K64&lt;20),AND(L64&gt;1,L64&lt;4,K64&gt;0,K64&lt;6)),"Simples",IF(OR(AND(OR(L64=1,L64=0),K64&gt;19),AND(L64&gt;1,L64&lt;4,K64&gt;5,K64&lt;20),AND(L64&gt;3,K64&gt;0,K64&lt;6)),"Médio",IF(OR(AND(L64&gt;1,L64&lt;4,K64&gt;19),AND(L64&gt;3,K64&gt;5,K64&lt;20),AND(L64&gt;3,K64&gt;19)),"Complexo",""))),""))</f>
        <v/>
      </c>
      <c r="O64" s="71" t="str">
        <f aca="false">IF(M64="ALI",IF(OR(AND(OR(L64=1,L64=0),K64&gt;0,K64&lt;20),AND(OR(L64=1,L64=0),K64&gt;19,K64&lt;51),AND(L64&gt;1,L64&lt;6,K64&gt;0,K64&lt;20)),"Simples",IF(OR(AND(OR(L64=1,L64=0),K64&gt;50),AND(L64&gt;1,L64&lt;6,K64&gt;19,K64&lt;51),AND(L64&gt;5,K64&gt;0,K64&lt;20)),"Médio",IF(OR(AND(L64&gt;1,L64&lt;6,K64&gt;50),AND(L64&gt;5,K64&gt;19,K64&lt;51),AND(L64&gt;5,K64&gt;50)),"Complexo",""))), IF(M64="AIE",IF(OR(AND(OR(L64=1, L64=0),K64&gt;0,K64&lt;20),AND(OR(L64=1, L64=0),K64&gt;19,K64&lt;51),AND(L64&gt;1,L64&lt;6,K64&gt;0,K64&lt;20)),"Simples",IF(OR(AND(OR(L64=1, L64=0),K64&gt;50),AND(L64&gt;1,L64&lt;6,K64&gt;19,K64&lt;51),AND(L64&gt;5,K64&gt;0,K64&lt;20)),"Médio",IF(OR(AND(L64&gt;1,L64&lt;6,K64&gt;50),AND(L64&gt;5,K64&gt;19,K64&lt;51),AND(L64&gt;5,K64&gt;50)),"Complexo",""))),""))</f>
        <v/>
      </c>
      <c r="P64" s="102" t="str">
        <f aca="false">IF(N64="",O64,IF(O64="",N64,""))</f>
        <v/>
      </c>
      <c r="Q64" s="103" t="n">
        <f aca="false">IF(AND(OR(M64="EE",M64="CE"),P64="Simples"),3, IF(AND(OR(M64="EE",M64="CE"),P64="Médio"),4, IF(AND(OR(M64="EE",M64="CE"),P64="Complexo"),6, IF(AND(M64="SE",P64="Simples"),4, IF(AND(M64="SE",P64="Médio"),5, IF(AND(M64="SE",P64="Complexo"),7,0))))))</f>
        <v>0</v>
      </c>
      <c r="R64" s="103" t="n">
        <f aca="false">IF(AND(M64="ALI",O64="Simples"),7, IF(AND(M64="ALI",O64="Médio"),10, IF(AND(M64="ALI",O64="Complexo"),15, IF(AND(M64="AIE",O64="Simples"),5, IF(AND(M64="AIE",O64="Médio"),7, IF(AND(M64="AIE",O64="Complexo"),10,0))))))</f>
        <v>0</v>
      </c>
      <c r="S64" s="102" t="n">
        <f aca="false">IF($I64="%",($Q64+$R64)*$C64,$C64)</f>
        <v>0</v>
      </c>
      <c r="T64" s="70"/>
    </row>
    <row r="65" s="79" customFormat="true" ht="14" hidden="false" customHeight="false" outlineLevel="0" collapsed="false">
      <c r="A65" s="67"/>
      <c r="B65" s="68"/>
      <c r="C65" s="69" t="n">
        <f aca="false">IF($B65&lt;&gt;"",VLOOKUP($B65,Matriz_INM,2,0),0)</f>
        <v>0</v>
      </c>
      <c r="D65" s="70"/>
      <c r="E65" s="70"/>
      <c r="F65" s="70"/>
      <c r="G65" s="70"/>
      <c r="H65" s="71"/>
      <c r="I65" s="101" t="str">
        <f aca="false">IFERROR(VLOOKUP($B65,Matriz_INM,3,0),"")</f>
        <v/>
      </c>
      <c r="J65" s="72"/>
      <c r="K65" s="72"/>
      <c r="L65" s="72"/>
      <c r="M65" s="70"/>
      <c r="N65" s="71" t="str">
        <f aca="false">IF(M65="EE",IF(OR(AND(OR(L65=1,L65=0),K65&gt;0,K65&lt;5),AND(OR(L65=1,L65=0),K65&gt;4,K65&lt;16),AND(L65=2,K65&gt;0,K65&lt;5)),"Simples",IF(OR(AND(OR(L65=1,L65=0),K65&gt;15),AND(L65=2,K65&gt;4,K65&lt;16),AND(L65&gt;2,K65&gt;0,K65&lt;5)),"Médio",IF(OR(AND(L65=2,K65&gt;15),AND(L65&gt;2,K65&gt;4,K65&lt;16),AND(L65&gt;2,K65&gt;15)),"Complexo",""))), IF(OR(M65="CE",M65="SE"),IF(OR(AND(OR(L65=1,L65=0),K65&gt;0,K65&lt;6),AND(OR(L65=1,L65=0),K65&gt;5,K65&lt;20),AND(L65&gt;1,L65&lt;4,K65&gt;0,K65&lt;6)),"Simples",IF(OR(AND(OR(L65=1,L65=0),K65&gt;19),AND(L65&gt;1,L65&lt;4,K65&gt;5,K65&lt;20),AND(L65&gt;3,K65&gt;0,K65&lt;6)),"Médio",IF(OR(AND(L65&gt;1,L65&lt;4,K65&gt;19),AND(L65&gt;3,K65&gt;5,K65&lt;20),AND(L65&gt;3,K65&gt;19)),"Complexo",""))),""))</f>
        <v/>
      </c>
      <c r="O65" s="71" t="str">
        <f aca="false">IF(M65="ALI",IF(OR(AND(OR(L65=1,L65=0),K65&gt;0,K65&lt;20),AND(OR(L65=1,L65=0),K65&gt;19,K65&lt;51),AND(L65&gt;1,L65&lt;6,K65&gt;0,K65&lt;20)),"Simples",IF(OR(AND(OR(L65=1,L65=0),K65&gt;50),AND(L65&gt;1,L65&lt;6,K65&gt;19,K65&lt;51),AND(L65&gt;5,K65&gt;0,K65&lt;20)),"Médio",IF(OR(AND(L65&gt;1,L65&lt;6,K65&gt;50),AND(L65&gt;5,K65&gt;19,K65&lt;51),AND(L65&gt;5,K65&gt;50)),"Complexo",""))), IF(M65="AIE",IF(OR(AND(OR(L65=1, L65=0),K65&gt;0,K65&lt;20),AND(OR(L65=1, L65=0),K65&gt;19,K65&lt;51),AND(L65&gt;1,L65&lt;6,K65&gt;0,K65&lt;20)),"Simples",IF(OR(AND(OR(L65=1, L65=0),K65&gt;50),AND(L65&gt;1,L65&lt;6,K65&gt;19,K65&lt;51),AND(L65&gt;5,K65&gt;0,K65&lt;20)),"Médio",IF(OR(AND(L65&gt;1,L65&lt;6,K65&gt;50),AND(L65&gt;5,K65&gt;19,K65&lt;51),AND(L65&gt;5,K65&gt;50)),"Complexo",""))),""))</f>
        <v/>
      </c>
      <c r="P65" s="102" t="str">
        <f aca="false">IF(N65="",O65,IF(O65="",N65,""))</f>
        <v/>
      </c>
      <c r="Q65" s="103" t="n">
        <f aca="false">IF(AND(OR(M65="EE",M65="CE"),P65="Simples"),3, IF(AND(OR(M65="EE",M65="CE"),P65="Médio"),4, IF(AND(OR(M65="EE",M65="CE"),P65="Complexo"),6, IF(AND(M65="SE",P65="Simples"),4, IF(AND(M65="SE",P65="Médio"),5, IF(AND(M65="SE",P65="Complexo"),7,0))))))</f>
        <v>0</v>
      </c>
      <c r="R65" s="103" t="n">
        <f aca="false">IF(AND(M65="ALI",O65="Simples"),7, IF(AND(M65="ALI",O65="Médio"),10, IF(AND(M65="ALI",O65="Complexo"),15, IF(AND(M65="AIE",O65="Simples"),5, IF(AND(M65="AIE",O65="Médio"),7, IF(AND(M65="AIE",O65="Complexo"),10,0))))))</f>
        <v>0</v>
      </c>
      <c r="S65" s="102" t="n">
        <f aca="false">IF($I65="%",($Q65+$R65)*$C65,$C65)</f>
        <v>0</v>
      </c>
      <c r="T65" s="70"/>
    </row>
    <row r="66" s="79" customFormat="true" ht="14" hidden="false" customHeight="false" outlineLevel="0" collapsed="false">
      <c r="A66" s="67"/>
      <c r="B66" s="68"/>
      <c r="C66" s="69" t="n">
        <f aca="false">IF($B66&lt;&gt;"",VLOOKUP($B66,Matriz_INM,2,0),0)</f>
        <v>0</v>
      </c>
      <c r="D66" s="70"/>
      <c r="E66" s="70"/>
      <c r="F66" s="70"/>
      <c r="G66" s="70"/>
      <c r="H66" s="71"/>
      <c r="I66" s="101" t="str">
        <f aca="false">IFERROR(VLOOKUP($B66,Matriz_INM,3,0),"")</f>
        <v/>
      </c>
      <c r="J66" s="72"/>
      <c r="K66" s="72"/>
      <c r="L66" s="72"/>
      <c r="M66" s="70"/>
      <c r="N66" s="71" t="str">
        <f aca="false">IF(M66="EE",IF(OR(AND(OR(L66=1,L66=0),K66&gt;0,K66&lt;5),AND(OR(L66=1,L66=0),K66&gt;4,K66&lt;16),AND(L66=2,K66&gt;0,K66&lt;5)),"Simples",IF(OR(AND(OR(L66=1,L66=0),K66&gt;15),AND(L66=2,K66&gt;4,K66&lt;16),AND(L66&gt;2,K66&gt;0,K66&lt;5)),"Médio",IF(OR(AND(L66=2,K66&gt;15),AND(L66&gt;2,K66&gt;4,K66&lt;16),AND(L66&gt;2,K66&gt;15)),"Complexo",""))), IF(OR(M66="CE",M66="SE"),IF(OR(AND(OR(L66=1,L66=0),K66&gt;0,K66&lt;6),AND(OR(L66=1,L66=0),K66&gt;5,K66&lt;20),AND(L66&gt;1,L66&lt;4,K66&gt;0,K66&lt;6)),"Simples",IF(OR(AND(OR(L66=1,L66=0),K66&gt;19),AND(L66&gt;1,L66&lt;4,K66&gt;5,K66&lt;20),AND(L66&gt;3,K66&gt;0,K66&lt;6)),"Médio",IF(OR(AND(L66&gt;1,L66&lt;4,K66&gt;19),AND(L66&gt;3,K66&gt;5,K66&lt;20),AND(L66&gt;3,K66&gt;19)),"Complexo",""))),""))</f>
        <v/>
      </c>
      <c r="O66" s="71" t="str">
        <f aca="false">IF(M66="ALI",IF(OR(AND(OR(L66=1,L66=0),K66&gt;0,K66&lt;20),AND(OR(L66=1,L66=0),K66&gt;19,K66&lt;51),AND(L66&gt;1,L66&lt;6,K66&gt;0,K66&lt;20)),"Simples",IF(OR(AND(OR(L66=1,L66=0),K66&gt;50),AND(L66&gt;1,L66&lt;6,K66&gt;19,K66&lt;51),AND(L66&gt;5,K66&gt;0,K66&lt;20)),"Médio",IF(OR(AND(L66&gt;1,L66&lt;6,K66&gt;50),AND(L66&gt;5,K66&gt;19,K66&lt;51),AND(L66&gt;5,K66&gt;50)),"Complexo",""))), IF(M66="AIE",IF(OR(AND(OR(L66=1, L66=0),K66&gt;0,K66&lt;20),AND(OR(L66=1, L66=0),K66&gt;19,K66&lt;51),AND(L66&gt;1,L66&lt;6,K66&gt;0,K66&lt;20)),"Simples",IF(OR(AND(OR(L66=1, L66=0),K66&gt;50),AND(L66&gt;1,L66&lt;6,K66&gt;19,K66&lt;51),AND(L66&gt;5,K66&gt;0,K66&lt;20)),"Médio",IF(OR(AND(L66&gt;1,L66&lt;6,K66&gt;50),AND(L66&gt;5,K66&gt;19,K66&lt;51),AND(L66&gt;5,K66&gt;50)),"Complexo",""))),""))</f>
        <v/>
      </c>
      <c r="P66" s="102" t="str">
        <f aca="false">IF(N66="",O66,IF(O66="",N66,""))</f>
        <v/>
      </c>
      <c r="Q66" s="103" t="n">
        <f aca="false">IF(AND(OR(M66="EE",M66="CE"),P66="Simples"),3, IF(AND(OR(M66="EE",M66="CE"),P66="Médio"),4, IF(AND(OR(M66="EE",M66="CE"),P66="Complexo"),6, IF(AND(M66="SE",P66="Simples"),4, IF(AND(M66="SE",P66="Médio"),5, IF(AND(M66="SE",P66="Complexo"),7,0))))))</f>
        <v>0</v>
      </c>
      <c r="R66" s="103" t="n">
        <f aca="false">IF(AND(M66="ALI",O66="Simples"),7, IF(AND(M66="ALI",O66="Médio"),10, IF(AND(M66="ALI",O66="Complexo"),15, IF(AND(M66="AIE",O66="Simples"),5, IF(AND(M66="AIE",O66="Médio"),7, IF(AND(M66="AIE",O66="Complexo"),10,0))))))</f>
        <v>0</v>
      </c>
      <c r="S66" s="102" t="n">
        <f aca="false">IF($I66="%",($Q66+$R66)*$C66,$C66)</f>
        <v>0</v>
      </c>
      <c r="T66" s="70"/>
    </row>
    <row r="67" s="79" customFormat="true" ht="14" hidden="false" customHeight="false" outlineLevel="0" collapsed="false">
      <c r="A67" s="67"/>
      <c r="B67" s="68"/>
      <c r="C67" s="69" t="n">
        <f aca="false">IF($B67&lt;&gt;"",VLOOKUP($B67,Matriz_INM,2,0),0)</f>
        <v>0</v>
      </c>
      <c r="D67" s="70"/>
      <c r="E67" s="70"/>
      <c r="F67" s="70"/>
      <c r="G67" s="70"/>
      <c r="H67" s="71"/>
      <c r="I67" s="101" t="str">
        <f aca="false">IFERROR(VLOOKUP($B67,Matriz_INM,3,0),"")</f>
        <v/>
      </c>
      <c r="J67" s="72"/>
      <c r="K67" s="72"/>
      <c r="L67" s="72"/>
      <c r="M67" s="70"/>
      <c r="N67" s="71" t="str">
        <f aca="false">IF(M67="EE",IF(OR(AND(OR(L67=1,L67=0),K67&gt;0,K67&lt;5),AND(OR(L67=1,L67=0),K67&gt;4,K67&lt;16),AND(L67=2,K67&gt;0,K67&lt;5)),"Simples",IF(OR(AND(OR(L67=1,L67=0),K67&gt;15),AND(L67=2,K67&gt;4,K67&lt;16),AND(L67&gt;2,K67&gt;0,K67&lt;5)),"Médio",IF(OR(AND(L67=2,K67&gt;15),AND(L67&gt;2,K67&gt;4,K67&lt;16),AND(L67&gt;2,K67&gt;15)),"Complexo",""))), IF(OR(M67="CE",M67="SE"),IF(OR(AND(OR(L67=1,L67=0),K67&gt;0,K67&lt;6),AND(OR(L67=1,L67=0),K67&gt;5,K67&lt;20),AND(L67&gt;1,L67&lt;4,K67&gt;0,K67&lt;6)),"Simples",IF(OR(AND(OR(L67=1,L67=0),K67&gt;19),AND(L67&gt;1,L67&lt;4,K67&gt;5,K67&lt;20),AND(L67&gt;3,K67&gt;0,K67&lt;6)),"Médio",IF(OR(AND(L67&gt;1,L67&lt;4,K67&gt;19),AND(L67&gt;3,K67&gt;5,K67&lt;20),AND(L67&gt;3,K67&gt;19)),"Complexo",""))),""))</f>
        <v/>
      </c>
      <c r="O67" s="71" t="str">
        <f aca="false">IF(M67="ALI",IF(OR(AND(OR(L67=1,L67=0),K67&gt;0,K67&lt;20),AND(OR(L67=1,L67=0),K67&gt;19,K67&lt;51),AND(L67&gt;1,L67&lt;6,K67&gt;0,K67&lt;20)),"Simples",IF(OR(AND(OR(L67=1,L67=0),K67&gt;50),AND(L67&gt;1,L67&lt;6,K67&gt;19,K67&lt;51),AND(L67&gt;5,K67&gt;0,K67&lt;20)),"Médio",IF(OR(AND(L67&gt;1,L67&lt;6,K67&gt;50),AND(L67&gt;5,K67&gt;19,K67&lt;51),AND(L67&gt;5,K67&gt;50)),"Complexo",""))), IF(M67="AIE",IF(OR(AND(OR(L67=1, L67=0),K67&gt;0,K67&lt;20),AND(OR(L67=1, L67=0),K67&gt;19,K67&lt;51),AND(L67&gt;1,L67&lt;6,K67&gt;0,K67&lt;20)),"Simples",IF(OR(AND(OR(L67=1, L67=0),K67&gt;50),AND(L67&gt;1,L67&lt;6,K67&gt;19,K67&lt;51),AND(L67&gt;5,K67&gt;0,K67&lt;20)),"Médio",IF(OR(AND(L67&gt;1,L67&lt;6,K67&gt;50),AND(L67&gt;5,K67&gt;19,K67&lt;51),AND(L67&gt;5,K67&gt;50)),"Complexo",""))),""))</f>
        <v/>
      </c>
      <c r="P67" s="102" t="str">
        <f aca="false">IF(N67="",O67,IF(O67="",N67,""))</f>
        <v/>
      </c>
      <c r="Q67" s="103" t="n">
        <f aca="false">IF(AND(OR(M67="EE",M67="CE"),P67="Simples"),3, IF(AND(OR(M67="EE",M67="CE"),P67="Médio"),4, IF(AND(OR(M67="EE",M67="CE"),P67="Complexo"),6, IF(AND(M67="SE",P67="Simples"),4, IF(AND(M67="SE",P67="Médio"),5, IF(AND(M67="SE",P67="Complexo"),7,0))))))</f>
        <v>0</v>
      </c>
      <c r="R67" s="103" t="n">
        <f aca="false">IF(AND(M67="ALI",O67="Simples"),7, IF(AND(M67="ALI",O67="Médio"),10, IF(AND(M67="ALI",O67="Complexo"),15, IF(AND(M67="AIE",O67="Simples"),5, IF(AND(M67="AIE",O67="Médio"),7, IF(AND(M67="AIE",O67="Complexo"),10,0))))))</f>
        <v>0</v>
      </c>
      <c r="S67" s="102" t="n">
        <f aca="false">IF($I67="%",($Q67+$R67)*$C67,$C67)</f>
        <v>0</v>
      </c>
      <c r="T67" s="70"/>
    </row>
    <row r="68" s="79" customFormat="true" ht="14" hidden="false" customHeight="false" outlineLevel="0" collapsed="false">
      <c r="A68" s="67"/>
      <c r="B68" s="68"/>
      <c r="C68" s="69" t="n">
        <f aca="false">IF($B68&lt;&gt;"",VLOOKUP($B68,Matriz_INM,2,0),0)</f>
        <v>0</v>
      </c>
      <c r="D68" s="70"/>
      <c r="E68" s="70"/>
      <c r="F68" s="70"/>
      <c r="G68" s="70"/>
      <c r="H68" s="71"/>
      <c r="I68" s="101" t="str">
        <f aca="false">IFERROR(VLOOKUP($B68,Matriz_INM,3,0),"")</f>
        <v/>
      </c>
      <c r="J68" s="72"/>
      <c r="K68" s="72"/>
      <c r="L68" s="72"/>
      <c r="M68" s="70"/>
      <c r="N68" s="71" t="str">
        <f aca="false">IF(M68="EE",IF(OR(AND(OR(L68=1,L68=0),K68&gt;0,K68&lt;5),AND(OR(L68=1,L68=0),K68&gt;4,K68&lt;16),AND(L68=2,K68&gt;0,K68&lt;5)),"Simples",IF(OR(AND(OR(L68=1,L68=0),K68&gt;15),AND(L68=2,K68&gt;4,K68&lt;16),AND(L68&gt;2,K68&gt;0,K68&lt;5)),"Médio",IF(OR(AND(L68=2,K68&gt;15),AND(L68&gt;2,K68&gt;4,K68&lt;16),AND(L68&gt;2,K68&gt;15)),"Complexo",""))), IF(OR(M68="CE",M68="SE"),IF(OR(AND(OR(L68=1,L68=0),K68&gt;0,K68&lt;6),AND(OR(L68=1,L68=0),K68&gt;5,K68&lt;20),AND(L68&gt;1,L68&lt;4,K68&gt;0,K68&lt;6)),"Simples",IF(OR(AND(OR(L68=1,L68=0),K68&gt;19),AND(L68&gt;1,L68&lt;4,K68&gt;5,K68&lt;20),AND(L68&gt;3,K68&gt;0,K68&lt;6)),"Médio",IF(OR(AND(L68&gt;1,L68&lt;4,K68&gt;19),AND(L68&gt;3,K68&gt;5,K68&lt;20),AND(L68&gt;3,K68&gt;19)),"Complexo",""))),""))</f>
        <v/>
      </c>
      <c r="O68" s="71" t="str">
        <f aca="false">IF(M68="ALI",IF(OR(AND(OR(L68=1,L68=0),K68&gt;0,K68&lt;20),AND(OR(L68=1,L68=0),K68&gt;19,K68&lt;51),AND(L68&gt;1,L68&lt;6,K68&gt;0,K68&lt;20)),"Simples",IF(OR(AND(OR(L68=1,L68=0),K68&gt;50),AND(L68&gt;1,L68&lt;6,K68&gt;19,K68&lt;51),AND(L68&gt;5,K68&gt;0,K68&lt;20)),"Médio",IF(OR(AND(L68&gt;1,L68&lt;6,K68&gt;50),AND(L68&gt;5,K68&gt;19,K68&lt;51),AND(L68&gt;5,K68&gt;50)),"Complexo",""))), IF(M68="AIE",IF(OR(AND(OR(L68=1, L68=0),K68&gt;0,K68&lt;20),AND(OR(L68=1, L68=0),K68&gt;19,K68&lt;51),AND(L68&gt;1,L68&lt;6,K68&gt;0,K68&lt;20)),"Simples",IF(OR(AND(OR(L68=1, L68=0),K68&gt;50),AND(L68&gt;1,L68&lt;6,K68&gt;19,K68&lt;51),AND(L68&gt;5,K68&gt;0,K68&lt;20)),"Médio",IF(OR(AND(L68&gt;1,L68&lt;6,K68&gt;50),AND(L68&gt;5,K68&gt;19,K68&lt;51),AND(L68&gt;5,K68&gt;50)),"Complexo",""))),""))</f>
        <v/>
      </c>
      <c r="P68" s="102" t="str">
        <f aca="false">IF(N68="",O68,IF(O68="",N68,""))</f>
        <v/>
      </c>
      <c r="Q68" s="103" t="n">
        <f aca="false">IF(AND(OR(M68="EE",M68="CE"),P68="Simples"),3, IF(AND(OR(M68="EE",M68="CE"),P68="Médio"),4, IF(AND(OR(M68="EE",M68="CE"),P68="Complexo"),6, IF(AND(M68="SE",P68="Simples"),4, IF(AND(M68="SE",P68="Médio"),5, IF(AND(M68="SE",P68="Complexo"),7,0))))))</f>
        <v>0</v>
      </c>
      <c r="R68" s="103" t="n">
        <f aca="false">IF(AND(M68="ALI",O68="Simples"),7, IF(AND(M68="ALI",O68="Médio"),10, IF(AND(M68="ALI",O68="Complexo"),15, IF(AND(M68="AIE",O68="Simples"),5, IF(AND(M68="AIE",O68="Médio"),7, IF(AND(M68="AIE",O68="Complexo"),10,0))))))</f>
        <v>0</v>
      </c>
      <c r="S68" s="102" t="n">
        <f aca="false">IF($I68="%",($Q68+$R68)*$C68,$C68)</f>
        <v>0</v>
      </c>
      <c r="T68" s="70"/>
    </row>
    <row r="69" s="79" customFormat="true" ht="14" hidden="false" customHeight="false" outlineLevel="0" collapsed="false">
      <c r="A69" s="67"/>
      <c r="B69" s="68"/>
      <c r="C69" s="69" t="n">
        <f aca="false">IF($B69&lt;&gt;"",VLOOKUP($B69,Matriz_INM,2,0),0)</f>
        <v>0</v>
      </c>
      <c r="D69" s="70"/>
      <c r="E69" s="70"/>
      <c r="F69" s="70"/>
      <c r="G69" s="70"/>
      <c r="H69" s="71"/>
      <c r="I69" s="101" t="str">
        <f aca="false">IFERROR(VLOOKUP($B69,Matriz_INM,3,0),"")</f>
        <v/>
      </c>
      <c r="J69" s="72"/>
      <c r="K69" s="72"/>
      <c r="L69" s="72"/>
      <c r="M69" s="70"/>
      <c r="N69" s="71" t="str">
        <f aca="false">IF(M69="EE",IF(OR(AND(OR(L69=1,L69=0),K69&gt;0,K69&lt;5),AND(OR(L69=1,L69=0),K69&gt;4,K69&lt;16),AND(L69=2,K69&gt;0,K69&lt;5)),"Simples",IF(OR(AND(OR(L69=1,L69=0),K69&gt;15),AND(L69=2,K69&gt;4,K69&lt;16),AND(L69&gt;2,K69&gt;0,K69&lt;5)),"Médio",IF(OR(AND(L69=2,K69&gt;15),AND(L69&gt;2,K69&gt;4,K69&lt;16),AND(L69&gt;2,K69&gt;15)),"Complexo",""))), IF(OR(M69="CE",M69="SE"),IF(OR(AND(OR(L69=1,L69=0),K69&gt;0,K69&lt;6),AND(OR(L69=1,L69=0),K69&gt;5,K69&lt;20),AND(L69&gt;1,L69&lt;4,K69&gt;0,K69&lt;6)),"Simples",IF(OR(AND(OR(L69=1,L69=0),K69&gt;19),AND(L69&gt;1,L69&lt;4,K69&gt;5,K69&lt;20),AND(L69&gt;3,K69&gt;0,K69&lt;6)),"Médio",IF(OR(AND(L69&gt;1,L69&lt;4,K69&gt;19),AND(L69&gt;3,K69&gt;5,K69&lt;20),AND(L69&gt;3,K69&gt;19)),"Complexo",""))),""))</f>
        <v/>
      </c>
      <c r="O69" s="71" t="str">
        <f aca="false">IF(M69="ALI",IF(OR(AND(OR(L69=1,L69=0),K69&gt;0,K69&lt;20),AND(OR(L69=1,L69=0),K69&gt;19,K69&lt;51),AND(L69&gt;1,L69&lt;6,K69&gt;0,K69&lt;20)),"Simples",IF(OR(AND(OR(L69=1,L69=0),K69&gt;50),AND(L69&gt;1,L69&lt;6,K69&gt;19,K69&lt;51),AND(L69&gt;5,K69&gt;0,K69&lt;20)),"Médio",IF(OR(AND(L69&gt;1,L69&lt;6,K69&gt;50),AND(L69&gt;5,K69&gt;19,K69&lt;51),AND(L69&gt;5,K69&gt;50)),"Complexo",""))), IF(M69="AIE",IF(OR(AND(OR(L69=1, L69=0),K69&gt;0,K69&lt;20),AND(OR(L69=1, L69=0),K69&gt;19,K69&lt;51),AND(L69&gt;1,L69&lt;6,K69&gt;0,K69&lt;20)),"Simples",IF(OR(AND(OR(L69=1, L69=0),K69&gt;50),AND(L69&gt;1,L69&lt;6,K69&gt;19,K69&lt;51),AND(L69&gt;5,K69&gt;0,K69&lt;20)),"Médio",IF(OR(AND(L69&gt;1,L69&lt;6,K69&gt;50),AND(L69&gt;5,K69&gt;19,K69&lt;51),AND(L69&gt;5,K69&gt;50)),"Complexo",""))),""))</f>
        <v/>
      </c>
      <c r="P69" s="102" t="str">
        <f aca="false">IF(N69="",O69,IF(O69="",N69,""))</f>
        <v/>
      </c>
      <c r="Q69" s="103" t="n">
        <f aca="false">IF(AND(OR(M69="EE",M69="CE"),P69="Simples"),3, IF(AND(OR(M69="EE",M69="CE"),P69="Médio"),4, IF(AND(OR(M69="EE",M69="CE"),P69="Complexo"),6, IF(AND(M69="SE",P69="Simples"),4, IF(AND(M69="SE",P69="Médio"),5, IF(AND(M69="SE",P69="Complexo"),7,0))))))</f>
        <v>0</v>
      </c>
      <c r="R69" s="103" t="n">
        <f aca="false">IF(AND(M69="ALI",O69="Simples"),7, IF(AND(M69="ALI",O69="Médio"),10, IF(AND(M69="ALI",O69="Complexo"),15, IF(AND(M69="AIE",O69="Simples"),5, IF(AND(M69="AIE",O69="Médio"),7, IF(AND(M69="AIE",O69="Complexo"),10,0))))))</f>
        <v>0</v>
      </c>
      <c r="S69" s="102" t="n">
        <f aca="false">IF($I69="%",($Q69+$R69)*$C69,$C69)</f>
        <v>0</v>
      </c>
      <c r="T69" s="70"/>
    </row>
    <row r="70" s="79" customFormat="true" ht="14" hidden="false" customHeight="false" outlineLevel="0" collapsed="false">
      <c r="A70" s="67"/>
      <c r="B70" s="68"/>
      <c r="C70" s="69" t="n">
        <f aca="false">IF($B70&lt;&gt;"",VLOOKUP($B70,Matriz_INM,2,0),0)</f>
        <v>0</v>
      </c>
      <c r="D70" s="70"/>
      <c r="E70" s="70"/>
      <c r="F70" s="70"/>
      <c r="G70" s="70"/>
      <c r="H70" s="71"/>
      <c r="I70" s="101" t="str">
        <f aca="false">IFERROR(VLOOKUP($B70,Matriz_INM,3,0),"")</f>
        <v/>
      </c>
      <c r="J70" s="72"/>
      <c r="K70" s="72"/>
      <c r="L70" s="72"/>
      <c r="M70" s="70"/>
      <c r="N70" s="71" t="str">
        <f aca="false">IF(M70="EE",IF(OR(AND(OR(L70=1,L70=0),K70&gt;0,K70&lt;5),AND(OR(L70=1,L70=0),K70&gt;4,K70&lt;16),AND(L70=2,K70&gt;0,K70&lt;5)),"Simples",IF(OR(AND(OR(L70=1,L70=0),K70&gt;15),AND(L70=2,K70&gt;4,K70&lt;16),AND(L70&gt;2,K70&gt;0,K70&lt;5)),"Médio",IF(OR(AND(L70=2,K70&gt;15),AND(L70&gt;2,K70&gt;4,K70&lt;16),AND(L70&gt;2,K70&gt;15)),"Complexo",""))), IF(OR(M70="CE",M70="SE"),IF(OR(AND(OR(L70=1,L70=0),K70&gt;0,K70&lt;6),AND(OR(L70=1,L70=0),K70&gt;5,K70&lt;20),AND(L70&gt;1,L70&lt;4,K70&gt;0,K70&lt;6)),"Simples",IF(OR(AND(OR(L70=1,L70=0),K70&gt;19),AND(L70&gt;1,L70&lt;4,K70&gt;5,K70&lt;20),AND(L70&gt;3,K70&gt;0,K70&lt;6)),"Médio",IF(OR(AND(L70&gt;1,L70&lt;4,K70&gt;19),AND(L70&gt;3,K70&gt;5,K70&lt;20),AND(L70&gt;3,K70&gt;19)),"Complexo",""))),""))</f>
        <v/>
      </c>
      <c r="O70" s="71" t="str">
        <f aca="false">IF(M70="ALI",IF(OR(AND(OR(L70=1,L70=0),K70&gt;0,K70&lt;20),AND(OR(L70=1,L70=0),K70&gt;19,K70&lt;51),AND(L70&gt;1,L70&lt;6,K70&gt;0,K70&lt;20)),"Simples",IF(OR(AND(OR(L70=1,L70=0),K70&gt;50),AND(L70&gt;1,L70&lt;6,K70&gt;19,K70&lt;51),AND(L70&gt;5,K70&gt;0,K70&lt;20)),"Médio",IF(OR(AND(L70&gt;1,L70&lt;6,K70&gt;50),AND(L70&gt;5,K70&gt;19,K70&lt;51),AND(L70&gt;5,K70&gt;50)),"Complexo",""))), IF(M70="AIE",IF(OR(AND(OR(L70=1, L70=0),K70&gt;0,K70&lt;20),AND(OR(L70=1, L70=0),K70&gt;19,K70&lt;51),AND(L70&gt;1,L70&lt;6,K70&gt;0,K70&lt;20)),"Simples",IF(OR(AND(OR(L70=1, L70=0),K70&gt;50),AND(L70&gt;1,L70&lt;6,K70&gt;19,K70&lt;51),AND(L70&gt;5,K70&gt;0,K70&lt;20)),"Médio",IF(OR(AND(L70&gt;1,L70&lt;6,K70&gt;50),AND(L70&gt;5,K70&gt;19,K70&lt;51),AND(L70&gt;5,K70&gt;50)),"Complexo",""))),""))</f>
        <v/>
      </c>
      <c r="P70" s="102" t="str">
        <f aca="false">IF(N70="",O70,IF(O70="",N70,""))</f>
        <v/>
      </c>
      <c r="Q70" s="103" t="n">
        <f aca="false">IF(AND(OR(M70="EE",M70="CE"),P70="Simples"),3, IF(AND(OR(M70="EE",M70="CE"),P70="Médio"),4, IF(AND(OR(M70="EE",M70="CE"),P70="Complexo"),6, IF(AND(M70="SE",P70="Simples"),4, IF(AND(M70="SE",P70="Médio"),5, IF(AND(M70="SE",P70="Complexo"),7,0))))))</f>
        <v>0</v>
      </c>
      <c r="R70" s="103" t="n">
        <f aca="false">IF(AND(M70="ALI",O70="Simples"),7, IF(AND(M70="ALI",O70="Médio"),10, IF(AND(M70="ALI",O70="Complexo"),15, IF(AND(M70="AIE",O70="Simples"),5, IF(AND(M70="AIE",O70="Médio"),7, IF(AND(M70="AIE",O70="Complexo"),10,0))))))</f>
        <v>0</v>
      </c>
      <c r="S70" s="102" t="n">
        <f aca="false">IF($I70="%",($Q70+$R70)*$C70,$C70)</f>
        <v>0</v>
      </c>
      <c r="T70" s="70"/>
    </row>
    <row r="71" s="79" customFormat="true" ht="14" hidden="false" customHeight="false" outlineLevel="0" collapsed="false">
      <c r="A71" s="67"/>
      <c r="B71" s="68"/>
      <c r="C71" s="69" t="n">
        <f aca="false">IF($B71&lt;&gt;"",VLOOKUP($B71,Matriz_INM,2,0),0)</f>
        <v>0</v>
      </c>
      <c r="D71" s="70"/>
      <c r="E71" s="70"/>
      <c r="F71" s="70"/>
      <c r="G71" s="70"/>
      <c r="H71" s="71"/>
      <c r="I71" s="101" t="str">
        <f aca="false">IFERROR(VLOOKUP($B71,Matriz_INM,3,0),"")</f>
        <v/>
      </c>
      <c r="J71" s="72"/>
      <c r="K71" s="72"/>
      <c r="L71" s="72"/>
      <c r="M71" s="70"/>
      <c r="N71" s="71" t="str">
        <f aca="false">IF(M71="EE",IF(OR(AND(OR(L71=1,L71=0),K71&gt;0,K71&lt;5),AND(OR(L71=1,L71=0),K71&gt;4,K71&lt;16),AND(L71=2,K71&gt;0,K71&lt;5)),"Simples",IF(OR(AND(OR(L71=1,L71=0),K71&gt;15),AND(L71=2,K71&gt;4,K71&lt;16),AND(L71&gt;2,K71&gt;0,K71&lt;5)),"Médio",IF(OR(AND(L71=2,K71&gt;15),AND(L71&gt;2,K71&gt;4,K71&lt;16),AND(L71&gt;2,K71&gt;15)),"Complexo",""))), IF(OR(M71="CE",M71="SE"),IF(OR(AND(OR(L71=1,L71=0),K71&gt;0,K71&lt;6),AND(OR(L71=1,L71=0),K71&gt;5,K71&lt;20),AND(L71&gt;1,L71&lt;4,K71&gt;0,K71&lt;6)),"Simples",IF(OR(AND(OR(L71=1,L71=0),K71&gt;19),AND(L71&gt;1,L71&lt;4,K71&gt;5,K71&lt;20),AND(L71&gt;3,K71&gt;0,K71&lt;6)),"Médio",IF(OR(AND(L71&gt;1,L71&lt;4,K71&gt;19),AND(L71&gt;3,K71&gt;5,K71&lt;20),AND(L71&gt;3,K71&gt;19)),"Complexo",""))),""))</f>
        <v/>
      </c>
      <c r="O71" s="71" t="str">
        <f aca="false">IF(M71="ALI",IF(OR(AND(OR(L71=1,L71=0),K71&gt;0,K71&lt;20),AND(OR(L71=1,L71=0),K71&gt;19,K71&lt;51),AND(L71&gt;1,L71&lt;6,K71&gt;0,K71&lt;20)),"Simples",IF(OR(AND(OR(L71=1,L71=0),K71&gt;50),AND(L71&gt;1,L71&lt;6,K71&gt;19,K71&lt;51),AND(L71&gt;5,K71&gt;0,K71&lt;20)),"Médio",IF(OR(AND(L71&gt;1,L71&lt;6,K71&gt;50),AND(L71&gt;5,K71&gt;19,K71&lt;51),AND(L71&gt;5,K71&gt;50)),"Complexo",""))), IF(M71="AIE",IF(OR(AND(OR(L71=1, L71=0),K71&gt;0,K71&lt;20),AND(OR(L71=1, L71=0),K71&gt;19,K71&lt;51),AND(L71&gt;1,L71&lt;6,K71&gt;0,K71&lt;20)),"Simples",IF(OR(AND(OR(L71=1, L71=0),K71&gt;50),AND(L71&gt;1,L71&lt;6,K71&gt;19,K71&lt;51),AND(L71&gt;5,K71&gt;0,K71&lt;20)),"Médio",IF(OR(AND(L71&gt;1,L71&lt;6,K71&gt;50),AND(L71&gt;5,K71&gt;19,K71&lt;51),AND(L71&gt;5,K71&gt;50)),"Complexo",""))),""))</f>
        <v/>
      </c>
      <c r="P71" s="102" t="str">
        <f aca="false">IF(N71="",O71,IF(O71="",N71,""))</f>
        <v/>
      </c>
      <c r="Q71" s="103" t="n">
        <f aca="false">IF(AND(OR(M71="EE",M71="CE"),P71="Simples"),3, IF(AND(OR(M71="EE",M71="CE"),P71="Médio"),4, IF(AND(OR(M71="EE",M71="CE"),P71="Complexo"),6, IF(AND(M71="SE",P71="Simples"),4, IF(AND(M71="SE",P71="Médio"),5, IF(AND(M71="SE",P71="Complexo"),7,0))))))</f>
        <v>0</v>
      </c>
      <c r="R71" s="103" t="n">
        <f aca="false">IF(AND(M71="ALI",O71="Simples"),7, IF(AND(M71="ALI",O71="Médio"),10, IF(AND(M71="ALI",O71="Complexo"),15, IF(AND(M71="AIE",O71="Simples"),5, IF(AND(M71="AIE",O71="Médio"),7, IF(AND(M71="AIE",O71="Complexo"),10,0))))))</f>
        <v>0</v>
      </c>
      <c r="S71" s="102" t="n">
        <f aca="false">IF($I71="%",($Q71+$R71)*$C71,$C71)</f>
        <v>0</v>
      </c>
      <c r="T71" s="70"/>
    </row>
    <row r="72" s="79" customFormat="true" ht="14" hidden="false" customHeight="false" outlineLevel="0" collapsed="false">
      <c r="A72" s="67"/>
      <c r="B72" s="68"/>
      <c r="C72" s="69" t="n">
        <f aca="false">IF($B72&lt;&gt;"",VLOOKUP($B72,Matriz_INM,2,0),0)</f>
        <v>0</v>
      </c>
      <c r="D72" s="70"/>
      <c r="E72" s="70"/>
      <c r="F72" s="70"/>
      <c r="G72" s="70"/>
      <c r="H72" s="71"/>
      <c r="I72" s="101" t="str">
        <f aca="false">IFERROR(VLOOKUP($B72,Matriz_INM,3,0),"")</f>
        <v/>
      </c>
      <c r="J72" s="72"/>
      <c r="K72" s="72"/>
      <c r="L72" s="72"/>
      <c r="M72" s="70"/>
      <c r="N72" s="71" t="str">
        <f aca="false">IF(M72="EE",IF(OR(AND(OR(L72=1,L72=0),K72&gt;0,K72&lt;5),AND(OR(L72=1,L72=0),K72&gt;4,K72&lt;16),AND(L72=2,K72&gt;0,K72&lt;5)),"Simples",IF(OR(AND(OR(L72=1,L72=0),K72&gt;15),AND(L72=2,K72&gt;4,K72&lt;16),AND(L72&gt;2,K72&gt;0,K72&lt;5)),"Médio",IF(OR(AND(L72=2,K72&gt;15),AND(L72&gt;2,K72&gt;4,K72&lt;16),AND(L72&gt;2,K72&gt;15)),"Complexo",""))), IF(OR(M72="CE",M72="SE"),IF(OR(AND(OR(L72=1,L72=0),K72&gt;0,K72&lt;6),AND(OR(L72=1,L72=0),K72&gt;5,K72&lt;20),AND(L72&gt;1,L72&lt;4,K72&gt;0,K72&lt;6)),"Simples",IF(OR(AND(OR(L72=1,L72=0),K72&gt;19),AND(L72&gt;1,L72&lt;4,K72&gt;5,K72&lt;20),AND(L72&gt;3,K72&gt;0,K72&lt;6)),"Médio",IF(OR(AND(L72&gt;1,L72&lt;4,K72&gt;19),AND(L72&gt;3,K72&gt;5,K72&lt;20),AND(L72&gt;3,K72&gt;19)),"Complexo",""))),""))</f>
        <v/>
      </c>
      <c r="O72" s="71" t="str">
        <f aca="false">IF(M72="ALI",IF(OR(AND(OR(L72=1,L72=0),K72&gt;0,K72&lt;20),AND(OR(L72=1,L72=0),K72&gt;19,K72&lt;51),AND(L72&gt;1,L72&lt;6,K72&gt;0,K72&lt;20)),"Simples",IF(OR(AND(OR(L72=1,L72=0),K72&gt;50),AND(L72&gt;1,L72&lt;6,K72&gt;19,K72&lt;51),AND(L72&gt;5,K72&gt;0,K72&lt;20)),"Médio",IF(OR(AND(L72&gt;1,L72&lt;6,K72&gt;50),AND(L72&gt;5,K72&gt;19,K72&lt;51),AND(L72&gt;5,K72&gt;50)),"Complexo",""))), IF(M72="AIE",IF(OR(AND(OR(L72=1, L72=0),K72&gt;0,K72&lt;20),AND(OR(L72=1, L72=0),K72&gt;19,K72&lt;51),AND(L72&gt;1,L72&lt;6,K72&gt;0,K72&lt;20)),"Simples",IF(OR(AND(OR(L72=1, L72=0),K72&gt;50),AND(L72&gt;1,L72&lt;6,K72&gt;19,K72&lt;51),AND(L72&gt;5,K72&gt;0,K72&lt;20)),"Médio",IF(OR(AND(L72&gt;1,L72&lt;6,K72&gt;50),AND(L72&gt;5,K72&gt;19,K72&lt;51),AND(L72&gt;5,K72&gt;50)),"Complexo",""))),""))</f>
        <v/>
      </c>
      <c r="P72" s="102" t="str">
        <f aca="false">IF(N72="",O72,IF(O72="",N72,""))</f>
        <v/>
      </c>
      <c r="Q72" s="103" t="n">
        <f aca="false">IF(AND(OR(M72="EE",M72="CE"),P72="Simples"),3, IF(AND(OR(M72="EE",M72="CE"),P72="Médio"),4, IF(AND(OR(M72="EE",M72="CE"),P72="Complexo"),6, IF(AND(M72="SE",P72="Simples"),4, IF(AND(M72="SE",P72="Médio"),5, IF(AND(M72="SE",P72="Complexo"),7,0))))))</f>
        <v>0</v>
      </c>
      <c r="R72" s="103" t="n">
        <f aca="false">IF(AND(M72="ALI",O72="Simples"),7, IF(AND(M72="ALI",O72="Médio"),10, IF(AND(M72="ALI",O72="Complexo"),15, IF(AND(M72="AIE",O72="Simples"),5, IF(AND(M72="AIE",O72="Médio"),7, IF(AND(M72="AIE",O72="Complexo"),10,0))))))</f>
        <v>0</v>
      </c>
      <c r="S72" s="102" t="n">
        <f aca="false">IF($I72="%",($Q72+$R72)*$C72,$C72)</f>
        <v>0</v>
      </c>
      <c r="T72" s="70"/>
    </row>
    <row r="73" s="79" customFormat="true" ht="14" hidden="false" customHeight="false" outlineLevel="0" collapsed="false">
      <c r="A73" s="67"/>
      <c r="B73" s="68"/>
      <c r="C73" s="69" t="n">
        <f aca="false">IF($B73&lt;&gt;"",VLOOKUP($B73,Matriz_INM,2,0),0)</f>
        <v>0</v>
      </c>
      <c r="D73" s="70"/>
      <c r="E73" s="70"/>
      <c r="F73" s="70"/>
      <c r="G73" s="70"/>
      <c r="H73" s="71"/>
      <c r="I73" s="101" t="str">
        <f aca="false">IFERROR(VLOOKUP($B73,Matriz_INM,3,0),"")</f>
        <v/>
      </c>
      <c r="J73" s="72"/>
      <c r="K73" s="72"/>
      <c r="L73" s="72"/>
      <c r="M73" s="70"/>
      <c r="N73" s="71" t="str">
        <f aca="false">IF(M73="EE",IF(OR(AND(OR(L73=1,L73=0),K73&gt;0,K73&lt;5),AND(OR(L73=1,L73=0),K73&gt;4,K73&lt;16),AND(L73=2,K73&gt;0,K73&lt;5)),"Simples",IF(OR(AND(OR(L73=1,L73=0),K73&gt;15),AND(L73=2,K73&gt;4,K73&lt;16),AND(L73&gt;2,K73&gt;0,K73&lt;5)),"Médio",IF(OR(AND(L73=2,K73&gt;15),AND(L73&gt;2,K73&gt;4,K73&lt;16),AND(L73&gt;2,K73&gt;15)),"Complexo",""))), IF(OR(M73="CE",M73="SE"),IF(OR(AND(OR(L73=1,L73=0),K73&gt;0,K73&lt;6),AND(OR(L73=1,L73=0),K73&gt;5,K73&lt;20),AND(L73&gt;1,L73&lt;4,K73&gt;0,K73&lt;6)),"Simples",IF(OR(AND(OR(L73=1,L73=0),K73&gt;19),AND(L73&gt;1,L73&lt;4,K73&gt;5,K73&lt;20),AND(L73&gt;3,K73&gt;0,K73&lt;6)),"Médio",IF(OR(AND(L73&gt;1,L73&lt;4,K73&gt;19),AND(L73&gt;3,K73&gt;5,K73&lt;20),AND(L73&gt;3,K73&gt;19)),"Complexo",""))),""))</f>
        <v/>
      </c>
      <c r="O73" s="71" t="str">
        <f aca="false">IF(M73="ALI",IF(OR(AND(OR(L73=1,L73=0),K73&gt;0,K73&lt;20),AND(OR(L73=1,L73=0),K73&gt;19,K73&lt;51),AND(L73&gt;1,L73&lt;6,K73&gt;0,K73&lt;20)),"Simples",IF(OR(AND(OR(L73=1,L73=0),K73&gt;50),AND(L73&gt;1,L73&lt;6,K73&gt;19,K73&lt;51),AND(L73&gt;5,K73&gt;0,K73&lt;20)),"Médio",IF(OR(AND(L73&gt;1,L73&lt;6,K73&gt;50),AND(L73&gt;5,K73&gt;19,K73&lt;51),AND(L73&gt;5,K73&gt;50)),"Complexo",""))), IF(M73="AIE",IF(OR(AND(OR(L73=1, L73=0),K73&gt;0,K73&lt;20),AND(OR(L73=1, L73=0),K73&gt;19,K73&lt;51),AND(L73&gt;1,L73&lt;6,K73&gt;0,K73&lt;20)),"Simples",IF(OR(AND(OR(L73=1, L73=0),K73&gt;50),AND(L73&gt;1,L73&lt;6,K73&gt;19,K73&lt;51),AND(L73&gt;5,K73&gt;0,K73&lt;20)),"Médio",IF(OR(AND(L73&gt;1,L73&lt;6,K73&gt;50),AND(L73&gt;5,K73&gt;19,K73&lt;51),AND(L73&gt;5,K73&gt;50)),"Complexo",""))),""))</f>
        <v/>
      </c>
      <c r="P73" s="102" t="str">
        <f aca="false">IF(N73="",O73,IF(O73="",N73,""))</f>
        <v/>
      </c>
      <c r="Q73" s="103" t="n">
        <f aca="false">IF(AND(OR(M73="EE",M73="CE"),P73="Simples"),3, IF(AND(OR(M73="EE",M73="CE"),P73="Médio"),4, IF(AND(OR(M73="EE",M73="CE"),P73="Complexo"),6, IF(AND(M73="SE",P73="Simples"),4, IF(AND(M73="SE",P73="Médio"),5, IF(AND(M73="SE",P73="Complexo"),7,0))))))</f>
        <v>0</v>
      </c>
      <c r="R73" s="103" t="n">
        <f aca="false">IF(AND(M73="ALI",O73="Simples"),7, IF(AND(M73="ALI",O73="Médio"),10, IF(AND(M73="ALI",O73="Complexo"),15, IF(AND(M73="AIE",O73="Simples"),5, IF(AND(M73="AIE",O73="Médio"),7, IF(AND(M73="AIE",O73="Complexo"),10,0))))))</f>
        <v>0</v>
      </c>
      <c r="S73" s="102" t="n">
        <f aca="false">IF($I73="%",($Q73+$R73)*$C73,$C73)</f>
        <v>0</v>
      </c>
      <c r="T73" s="70"/>
    </row>
    <row r="74" s="79" customFormat="true" ht="14" hidden="false" customHeight="false" outlineLevel="0" collapsed="false">
      <c r="A74" s="67"/>
      <c r="B74" s="68"/>
      <c r="C74" s="69" t="n">
        <f aca="false">IF($B74&lt;&gt;"",VLOOKUP($B74,Matriz_INM,2,0),0)</f>
        <v>0</v>
      </c>
      <c r="D74" s="70"/>
      <c r="E74" s="70"/>
      <c r="F74" s="70"/>
      <c r="G74" s="70"/>
      <c r="H74" s="71"/>
      <c r="I74" s="101" t="str">
        <f aca="false">IFERROR(VLOOKUP($B74,Matriz_INM,3,0),"")</f>
        <v/>
      </c>
      <c r="J74" s="72"/>
      <c r="K74" s="72"/>
      <c r="L74" s="72"/>
      <c r="M74" s="70"/>
      <c r="N74" s="71" t="str">
        <f aca="false">IF(M74="EE",IF(OR(AND(OR(L74=1,L74=0),K74&gt;0,K74&lt;5),AND(OR(L74=1,L74=0),K74&gt;4,K74&lt;16),AND(L74=2,K74&gt;0,K74&lt;5)),"Simples",IF(OR(AND(OR(L74=1,L74=0),K74&gt;15),AND(L74=2,K74&gt;4,K74&lt;16),AND(L74&gt;2,K74&gt;0,K74&lt;5)),"Médio",IF(OR(AND(L74=2,K74&gt;15),AND(L74&gt;2,K74&gt;4,K74&lt;16),AND(L74&gt;2,K74&gt;15)),"Complexo",""))), IF(OR(M74="CE",M74="SE"),IF(OR(AND(OR(L74=1,L74=0),K74&gt;0,K74&lt;6),AND(OR(L74=1,L74=0),K74&gt;5,K74&lt;20),AND(L74&gt;1,L74&lt;4,K74&gt;0,K74&lt;6)),"Simples",IF(OR(AND(OR(L74=1,L74=0),K74&gt;19),AND(L74&gt;1,L74&lt;4,K74&gt;5,K74&lt;20),AND(L74&gt;3,K74&gt;0,K74&lt;6)),"Médio",IF(OR(AND(L74&gt;1,L74&lt;4,K74&gt;19),AND(L74&gt;3,K74&gt;5,K74&lt;20),AND(L74&gt;3,K74&gt;19)),"Complexo",""))),""))</f>
        <v/>
      </c>
      <c r="O74" s="71" t="str">
        <f aca="false">IF(M74="ALI",IF(OR(AND(OR(L74=1,L74=0),K74&gt;0,K74&lt;20),AND(OR(L74=1,L74=0),K74&gt;19,K74&lt;51),AND(L74&gt;1,L74&lt;6,K74&gt;0,K74&lt;20)),"Simples",IF(OR(AND(OR(L74=1,L74=0),K74&gt;50),AND(L74&gt;1,L74&lt;6,K74&gt;19,K74&lt;51),AND(L74&gt;5,K74&gt;0,K74&lt;20)),"Médio",IF(OR(AND(L74&gt;1,L74&lt;6,K74&gt;50),AND(L74&gt;5,K74&gt;19,K74&lt;51),AND(L74&gt;5,K74&gt;50)),"Complexo",""))), IF(M74="AIE",IF(OR(AND(OR(L74=1, L74=0),K74&gt;0,K74&lt;20),AND(OR(L74=1, L74=0),K74&gt;19,K74&lt;51),AND(L74&gt;1,L74&lt;6,K74&gt;0,K74&lt;20)),"Simples",IF(OR(AND(OR(L74=1, L74=0),K74&gt;50),AND(L74&gt;1,L74&lt;6,K74&gt;19,K74&lt;51),AND(L74&gt;5,K74&gt;0,K74&lt;20)),"Médio",IF(OR(AND(L74&gt;1,L74&lt;6,K74&gt;50),AND(L74&gt;5,K74&gt;19,K74&lt;51),AND(L74&gt;5,K74&gt;50)),"Complexo",""))),""))</f>
        <v/>
      </c>
      <c r="P74" s="102" t="str">
        <f aca="false">IF(N74="",O74,IF(O74="",N74,""))</f>
        <v/>
      </c>
      <c r="Q74" s="103" t="n">
        <f aca="false">IF(AND(OR(M74="EE",M74="CE"),P74="Simples"),3, IF(AND(OR(M74="EE",M74="CE"),P74="Médio"),4, IF(AND(OR(M74="EE",M74="CE"),P74="Complexo"),6, IF(AND(M74="SE",P74="Simples"),4, IF(AND(M74="SE",P74="Médio"),5, IF(AND(M74="SE",P74="Complexo"),7,0))))))</f>
        <v>0</v>
      </c>
      <c r="R74" s="103" t="n">
        <f aca="false">IF(AND(M74="ALI",O74="Simples"),7, IF(AND(M74="ALI",O74="Médio"),10, IF(AND(M74="ALI",O74="Complexo"),15, IF(AND(M74="AIE",O74="Simples"),5, IF(AND(M74="AIE",O74="Médio"),7, IF(AND(M74="AIE",O74="Complexo"),10,0))))))</f>
        <v>0</v>
      </c>
      <c r="S74" s="102" t="n">
        <f aca="false">IF($I74="%",($Q74+$R74)*$C74,$C74)</f>
        <v>0</v>
      </c>
      <c r="T74" s="70"/>
    </row>
    <row r="75" s="79" customFormat="true" ht="14" hidden="false" customHeight="false" outlineLevel="0" collapsed="false">
      <c r="A75" s="67"/>
      <c r="B75" s="68"/>
      <c r="C75" s="69" t="n">
        <f aca="false">IF($B75&lt;&gt;"",VLOOKUP($B75,Matriz_INM,2,0),0)</f>
        <v>0</v>
      </c>
      <c r="D75" s="70"/>
      <c r="E75" s="70"/>
      <c r="F75" s="70"/>
      <c r="G75" s="70"/>
      <c r="H75" s="71"/>
      <c r="I75" s="101" t="str">
        <f aca="false">IFERROR(VLOOKUP($B75,Matriz_INM,3,0),"")</f>
        <v/>
      </c>
      <c r="J75" s="72"/>
      <c r="K75" s="72"/>
      <c r="L75" s="72"/>
      <c r="M75" s="70"/>
      <c r="N75" s="71" t="str">
        <f aca="false">IF(M75="EE",IF(OR(AND(OR(L75=1,L75=0),K75&gt;0,K75&lt;5),AND(OR(L75=1,L75=0),K75&gt;4,K75&lt;16),AND(L75=2,K75&gt;0,K75&lt;5)),"Simples",IF(OR(AND(OR(L75=1,L75=0),K75&gt;15),AND(L75=2,K75&gt;4,K75&lt;16),AND(L75&gt;2,K75&gt;0,K75&lt;5)),"Médio",IF(OR(AND(L75=2,K75&gt;15),AND(L75&gt;2,K75&gt;4,K75&lt;16),AND(L75&gt;2,K75&gt;15)),"Complexo",""))), IF(OR(M75="CE",M75="SE"),IF(OR(AND(OR(L75=1,L75=0),K75&gt;0,K75&lt;6),AND(OR(L75=1,L75=0),K75&gt;5,K75&lt;20),AND(L75&gt;1,L75&lt;4,K75&gt;0,K75&lt;6)),"Simples",IF(OR(AND(OR(L75=1,L75=0),K75&gt;19),AND(L75&gt;1,L75&lt;4,K75&gt;5,K75&lt;20),AND(L75&gt;3,K75&gt;0,K75&lt;6)),"Médio",IF(OR(AND(L75&gt;1,L75&lt;4,K75&gt;19),AND(L75&gt;3,K75&gt;5,K75&lt;20),AND(L75&gt;3,K75&gt;19)),"Complexo",""))),""))</f>
        <v/>
      </c>
      <c r="O75" s="71" t="str">
        <f aca="false">IF(M75="ALI",IF(OR(AND(OR(L75=1,L75=0),K75&gt;0,K75&lt;20),AND(OR(L75=1,L75=0),K75&gt;19,K75&lt;51),AND(L75&gt;1,L75&lt;6,K75&gt;0,K75&lt;20)),"Simples",IF(OR(AND(OR(L75=1,L75=0),K75&gt;50),AND(L75&gt;1,L75&lt;6,K75&gt;19,K75&lt;51),AND(L75&gt;5,K75&gt;0,K75&lt;20)),"Médio",IF(OR(AND(L75&gt;1,L75&lt;6,K75&gt;50),AND(L75&gt;5,K75&gt;19,K75&lt;51),AND(L75&gt;5,K75&gt;50)),"Complexo",""))), IF(M75="AIE",IF(OR(AND(OR(L75=1, L75=0),K75&gt;0,K75&lt;20),AND(OR(L75=1, L75=0),K75&gt;19,K75&lt;51),AND(L75&gt;1,L75&lt;6,K75&gt;0,K75&lt;20)),"Simples",IF(OR(AND(OR(L75=1, L75=0),K75&gt;50),AND(L75&gt;1,L75&lt;6,K75&gt;19,K75&lt;51),AND(L75&gt;5,K75&gt;0,K75&lt;20)),"Médio",IF(OR(AND(L75&gt;1,L75&lt;6,K75&gt;50),AND(L75&gt;5,K75&gt;19,K75&lt;51),AND(L75&gt;5,K75&gt;50)),"Complexo",""))),""))</f>
        <v/>
      </c>
      <c r="P75" s="102" t="str">
        <f aca="false">IF(N75="",O75,IF(O75="",N75,""))</f>
        <v/>
      </c>
      <c r="Q75" s="103" t="n">
        <f aca="false">IF(AND(OR(M75="EE",M75="CE"),P75="Simples"),3, IF(AND(OR(M75="EE",M75="CE"),P75="Médio"),4, IF(AND(OR(M75="EE",M75="CE"),P75="Complexo"),6, IF(AND(M75="SE",P75="Simples"),4, IF(AND(M75="SE",P75="Médio"),5, IF(AND(M75="SE",P75="Complexo"),7,0))))))</f>
        <v>0</v>
      </c>
      <c r="R75" s="103" t="n">
        <f aca="false">IF(AND(M75="ALI",O75="Simples"),7, IF(AND(M75="ALI",O75="Médio"),10, IF(AND(M75="ALI",O75="Complexo"),15, IF(AND(M75="AIE",O75="Simples"),5, IF(AND(M75="AIE",O75="Médio"),7, IF(AND(M75="AIE",O75="Complexo"),10,0))))))</f>
        <v>0</v>
      </c>
      <c r="S75" s="102" t="n">
        <f aca="false">IF($I75="%",($Q75+$R75)*$C75,$C75)</f>
        <v>0</v>
      </c>
      <c r="T75" s="70"/>
    </row>
    <row r="76" s="79" customFormat="true" ht="14" hidden="false" customHeight="false" outlineLevel="0" collapsed="false">
      <c r="A76" s="67"/>
      <c r="B76" s="68"/>
      <c r="C76" s="69" t="n">
        <f aca="false">IF($B76&lt;&gt;"",VLOOKUP($B76,Matriz_INM,2,0),0)</f>
        <v>0</v>
      </c>
      <c r="D76" s="70"/>
      <c r="E76" s="70"/>
      <c r="F76" s="70"/>
      <c r="G76" s="70"/>
      <c r="H76" s="71"/>
      <c r="I76" s="101" t="str">
        <f aca="false">IFERROR(VLOOKUP($B76,Matriz_INM,3,0),"")</f>
        <v/>
      </c>
      <c r="J76" s="72"/>
      <c r="K76" s="72"/>
      <c r="L76" s="72"/>
      <c r="M76" s="70"/>
      <c r="N76" s="71" t="str">
        <f aca="false">IF(M76="EE",IF(OR(AND(OR(L76=1,L76=0),K76&gt;0,K76&lt;5),AND(OR(L76=1,L76=0),K76&gt;4,K76&lt;16),AND(L76=2,K76&gt;0,K76&lt;5)),"Simples",IF(OR(AND(OR(L76=1,L76=0),K76&gt;15),AND(L76=2,K76&gt;4,K76&lt;16),AND(L76&gt;2,K76&gt;0,K76&lt;5)),"Médio",IF(OR(AND(L76=2,K76&gt;15),AND(L76&gt;2,K76&gt;4,K76&lt;16),AND(L76&gt;2,K76&gt;15)),"Complexo",""))), IF(OR(M76="CE",M76="SE"),IF(OR(AND(OR(L76=1,L76=0),K76&gt;0,K76&lt;6),AND(OR(L76=1,L76=0),K76&gt;5,K76&lt;20),AND(L76&gt;1,L76&lt;4,K76&gt;0,K76&lt;6)),"Simples",IF(OR(AND(OR(L76=1,L76=0),K76&gt;19),AND(L76&gt;1,L76&lt;4,K76&gt;5,K76&lt;20),AND(L76&gt;3,K76&gt;0,K76&lt;6)),"Médio",IF(OR(AND(L76&gt;1,L76&lt;4,K76&gt;19),AND(L76&gt;3,K76&gt;5,K76&lt;20),AND(L76&gt;3,K76&gt;19)),"Complexo",""))),""))</f>
        <v/>
      </c>
      <c r="O76" s="71" t="str">
        <f aca="false">IF(M76="ALI",IF(OR(AND(OR(L76=1,L76=0),K76&gt;0,K76&lt;20),AND(OR(L76=1,L76=0),K76&gt;19,K76&lt;51),AND(L76&gt;1,L76&lt;6,K76&gt;0,K76&lt;20)),"Simples",IF(OR(AND(OR(L76=1,L76=0),K76&gt;50),AND(L76&gt;1,L76&lt;6,K76&gt;19,K76&lt;51),AND(L76&gt;5,K76&gt;0,K76&lt;20)),"Médio",IF(OR(AND(L76&gt;1,L76&lt;6,K76&gt;50),AND(L76&gt;5,K76&gt;19,K76&lt;51),AND(L76&gt;5,K76&gt;50)),"Complexo",""))), IF(M76="AIE",IF(OR(AND(OR(L76=1, L76=0),K76&gt;0,K76&lt;20),AND(OR(L76=1, L76=0),K76&gt;19,K76&lt;51),AND(L76&gt;1,L76&lt;6,K76&gt;0,K76&lt;20)),"Simples",IF(OR(AND(OR(L76=1, L76=0),K76&gt;50),AND(L76&gt;1,L76&lt;6,K76&gt;19,K76&lt;51),AND(L76&gt;5,K76&gt;0,K76&lt;20)),"Médio",IF(OR(AND(L76&gt;1,L76&lt;6,K76&gt;50),AND(L76&gt;5,K76&gt;19,K76&lt;51),AND(L76&gt;5,K76&gt;50)),"Complexo",""))),""))</f>
        <v/>
      </c>
      <c r="P76" s="102" t="str">
        <f aca="false">IF(N76="",O76,IF(O76="",N76,""))</f>
        <v/>
      </c>
      <c r="Q76" s="103" t="n">
        <f aca="false">IF(AND(OR(M76="EE",M76="CE"),P76="Simples"),3, IF(AND(OR(M76="EE",M76="CE"),P76="Médio"),4, IF(AND(OR(M76="EE",M76="CE"),P76="Complexo"),6, IF(AND(M76="SE",P76="Simples"),4, IF(AND(M76="SE",P76="Médio"),5, IF(AND(M76="SE",P76="Complexo"),7,0))))))</f>
        <v>0</v>
      </c>
      <c r="R76" s="103" t="n">
        <f aca="false">IF(AND(M76="ALI",O76="Simples"),7, IF(AND(M76="ALI",O76="Médio"),10, IF(AND(M76="ALI",O76="Complexo"),15, IF(AND(M76="AIE",O76="Simples"),5, IF(AND(M76="AIE",O76="Médio"),7, IF(AND(M76="AIE",O76="Complexo"),10,0))))))</f>
        <v>0</v>
      </c>
      <c r="S76" s="102" t="n">
        <f aca="false">IF($I76="%",($Q76+$R76)*$C76,$C76)</f>
        <v>0</v>
      </c>
      <c r="T76" s="70"/>
    </row>
    <row r="77" s="79" customFormat="true" ht="14" hidden="false" customHeight="false" outlineLevel="0" collapsed="false">
      <c r="A77" s="67"/>
      <c r="B77" s="68"/>
      <c r="C77" s="69" t="n">
        <f aca="false">IF($B77&lt;&gt;"",VLOOKUP($B77,Matriz_INM,2,0),0)</f>
        <v>0</v>
      </c>
      <c r="D77" s="70"/>
      <c r="E77" s="70"/>
      <c r="F77" s="70"/>
      <c r="G77" s="70"/>
      <c r="H77" s="71"/>
      <c r="I77" s="101" t="str">
        <f aca="false">IFERROR(VLOOKUP($B77,Matriz_INM,3,0),"")</f>
        <v/>
      </c>
      <c r="J77" s="72"/>
      <c r="K77" s="72"/>
      <c r="L77" s="72"/>
      <c r="M77" s="70"/>
      <c r="N77" s="71" t="str">
        <f aca="false">IF(M77="EE",IF(OR(AND(OR(L77=1,L77=0),K77&gt;0,K77&lt;5),AND(OR(L77=1,L77=0),K77&gt;4,K77&lt;16),AND(L77=2,K77&gt;0,K77&lt;5)),"Simples",IF(OR(AND(OR(L77=1,L77=0),K77&gt;15),AND(L77=2,K77&gt;4,K77&lt;16),AND(L77&gt;2,K77&gt;0,K77&lt;5)),"Médio",IF(OR(AND(L77=2,K77&gt;15),AND(L77&gt;2,K77&gt;4,K77&lt;16),AND(L77&gt;2,K77&gt;15)),"Complexo",""))), IF(OR(M77="CE",M77="SE"),IF(OR(AND(OR(L77=1,L77=0),K77&gt;0,K77&lt;6),AND(OR(L77=1,L77=0),K77&gt;5,K77&lt;20),AND(L77&gt;1,L77&lt;4,K77&gt;0,K77&lt;6)),"Simples",IF(OR(AND(OR(L77=1,L77=0),K77&gt;19),AND(L77&gt;1,L77&lt;4,K77&gt;5,K77&lt;20),AND(L77&gt;3,K77&gt;0,K77&lt;6)),"Médio",IF(OR(AND(L77&gt;1,L77&lt;4,K77&gt;19),AND(L77&gt;3,K77&gt;5,K77&lt;20),AND(L77&gt;3,K77&gt;19)),"Complexo",""))),""))</f>
        <v/>
      </c>
      <c r="O77" s="71" t="str">
        <f aca="false">IF(M77="ALI",IF(OR(AND(OR(L77=1,L77=0),K77&gt;0,K77&lt;20),AND(OR(L77=1,L77=0),K77&gt;19,K77&lt;51),AND(L77&gt;1,L77&lt;6,K77&gt;0,K77&lt;20)),"Simples",IF(OR(AND(OR(L77=1,L77=0),K77&gt;50),AND(L77&gt;1,L77&lt;6,K77&gt;19,K77&lt;51),AND(L77&gt;5,K77&gt;0,K77&lt;20)),"Médio",IF(OR(AND(L77&gt;1,L77&lt;6,K77&gt;50),AND(L77&gt;5,K77&gt;19,K77&lt;51),AND(L77&gt;5,K77&gt;50)),"Complexo",""))), IF(M77="AIE",IF(OR(AND(OR(L77=1, L77=0),K77&gt;0,K77&lt;20),AND(OR(L77=1, L77=0),K77&gt;19,K77&lt;51),AND(L77&gt;1,L77&lt;6,K77&gt;0,K77&lt;20)),"Simples",IF(OR(AND(OR(L77=1, L77=0),K77&gt;50),AND(L77&gt;1,L77&lt;6,K77&gt;19,K77&lt;51),AND(L77&gt;5,K77&gt;0,K77&lt;20)),"Médio",IF(OR(AND(L77&gt;1,L77&lt;6,K77&gt;50),AND(L77&gt;5,K77&gt;19,K77&lt;51),AND(L77&gt;5,K77&gt;50)),"Complexo",""))),""))</f>
        <v/>
      </c>
      <c r="P77" s="102" t="str">
        <f aca="false">IF(N77="",O77,IF(O77="",N77,""))</f>
        <v/>
      </c>
      <c r="Q77" s="103" t="n">
        <f aca="false">IF(AND(OR(M77="EE",M77="CE"),P77="Simples"),3, IF(AND(OR(M77="EE",M77="CE"),P77="Médio"),4, IF(AND(OR(M77="EE",M77="CE"),P77="Complexo"),6, IF(AND(M77="SE",P77="Simples"),4, IF(AND(M77="SE",P77="Médio"),5, IF(AND(M77="SE",P77="Complexo"),7,0))))))</f>
        <v>0</v>
      </c>
      <c r="R77" s="103" t="n">
        <f aca="false">IF(AND(M77="ALI",O77="Simples"),7, IF(AND(M77="ALI",O77="Médio"),10, IF(AND(M77="ALI",O77="Complexo"),15, IF(AND(M77="AIE",O77="Simples"),5, IF(AND(M77="AIE",O77="Médio"),7, IF(AND(M77="AIE",O77="Complexo"),10,0))))))</f>
        <v>0</v>
      </c>
      <c r="S77" s="102" t="n">
        <f aca="false">IF($I77="%",($Q77+$R77)*$C77,$C77)</f>
        <v>0</v>
      </c>
      <c r="T77" s="70"/>
    </row>
    <row r="78" s="79" customFormat="true" ht="14" hidden="false" customHeight="false" outlineLevel="0" collapsed="false">
      <c r="A78" s="67"/>
      <c r="B78" s="68"/>
      <c r="C78" s="69" t="n">
        <f aca="false">IF($B78&lt;&gt;"",VLOOKUP($B78,Matriz_INM,2,0),0)</f>
        <v>0</v>
      </c>
      <c r="D78" s="70"/>
      <c r="E78" s="70"/>
      <c r="F78" s="70"/>
      <c r="G78" s="70"/>
      <c r="H78" s="71"/>
      <c r="I78" s="101" t="str">
        <f aca="false">IFERROR(VLOOKUP($B78,Matriz_INM,3,0),"")</f>
        <v/>
      </c>
      <c r="J78" s="72"/>
      <c r="K78" s="72"/>
      <c r="L78" s="72"/>
      <c r="M78" s="70"/>
      <c r="N78" s="71" t="str">
        <f aca="false">IF(M78="EE",IF(OR(AND(OR(L78=1,L78=0),K78&gt;0,K78&lt;5),AND(OR(L78=1,L78=0),K78&gt;4,K78&lt;16),AND(L78=2,K78&gt;0,K78&lt;5)),"Simples",IF(OR(AND(OR(L78=1,L78=0),K78&gt;15),AND(L78=2,K78&gt;4,K78&lt;16),AND(L78&gt;2,K78&gt;0,K78&lt;5)),"Médio",IF(OR(AND(L78=2,K78&gt;15),AND(L78&gt;2,K78&gt;4,K78&lt;16),AND(L78&gt;2,K78&gt;15)),"Complexo",""))), IF(OR(M78="CE",M78="SE"),IF(OR(AND(OR(L78=1,L78=0),K78&gt;0,K78&lt;6),AND(OR(L78=1,L78=0),K78&gt;5,K78&lt;20),AND(L78&gt;1,L78&lt;4,K78&gt;0,K78&lt;6)),"Simples",IF(OR(AND(OR(L78=1,L78=0),K78&gt;19),AND(L78&gt;1,L78&lt;4,K78&gt;5,K78&lt;20),AND(L78&gt;3,K78&gt;0,K78&lt;6)),"Médio",IF(OR(AND(L78&gt;1,L78&lt;4,K78&gt;19),AND(L78&gt;3,K78&gt;5,K78&lt;20),AND(L78&gt;3,K78&gt;19)),"Complexo",""))),""))</f>
        <v/>
      </c>
      <c r="O78" s="71" t="str">
        <f aca="false">IF(M78="ALI",IF(OR(AND(OR(L78=1,L78=0),K78&gt;0,K78&lt;20),AND(OR(L78=1,L78=0),K78&gt;19,K78&lt;51),AND(L78&gt;1,L78&lt;6,K78&gt;0,K78&lt;20)),"Simples",IF(OR(AND(OR(L78=1,L78=0),K78&gt;50),AND(L78&gt;1,L78&lt;6,K78&gt;19,K78&lt;51),AND(L78&gt;5,K78&gt;0,K78&lt;20)),"Médio",IF(OR(AND(L78&gt;1,L78&lt;6,K78&gt;50),AND(L78&gt;5,K78&gt;19,K78&lt;51),AND(L78&gt;5,K78&gt;50)),"Complexo",""))), IF(M78="AIE",IF(OR(AND(OR(L78=1, L78=0),K78&gt;0,K78&lt;20),AND(OR(L78=1, L78=0),K78&gt;19,K78&lt;51),AND(L78&gt;1,L78&lt;6,K78&gt;0,K78&lt;20)),"Simples",IF(OR(AND(OR(L78=1, L78=0),K78&gt;50),AND(L78&gt;1,L78&lt;6,K78&gt;19,K78&lt;51),AND(L78&gt;5,K78&gt;0,K78&lt;20)),"Médio",IF(OR(AND(L78&gt;1,L78&lt;6,K78&gt;50),AND(L78&gt;5,K78&gt;19,K78&lt;51),AND(L78&gt;5,K78&gt;50)),"Complexo",""))),""))</f>
        <v/>
      </c>
      <c r="P78" s="102" t="str">
        <f aca="false">IF(N78="",O78,IF(O78="",N78,""))</f>
        <v/>
      </c>
      <c r="Q78" s="103" t="n">
        <f aca="false">IF(AND(OR(M78="EE",M78="CE"),P78="Simples"),3, IF(AND(OR(M78="EE",M78="CE"),P78="Médio"),4, IF(AND(OR(M78="EE",M78="CE"),P78="Complexo"),6, IF(AND(M78="SE",P78="Simples"),4, IF(AND(M78="SE",P78="Médio"),5, IF(AND(M78="SE",P78="Complexo"),7,0))))))</f>
        <v>0</v>
      </c>
      <c r="R78" s="103" t="n">
        <f aca="false">IF(AND(M78="ALI",O78="Simples"),7, IF(AND(M78="ALI",O78="Médio"),10, IF(AND(M78="ALI",O78="Complexo"),15, IF(AND(M78="AIE",O78="Simples"),5, IF(AND(M78="AIE",O78="Médio"),7, IF(AND(M78="AIE",O78="Complexo"),10,0))))))</f>
        <v>0</v>
      </c>
      <c r="S78" s="102" t="n">
        <f aca="false">IF($I78="%",($Q78+$R78)*$C78,$C78)</f>
        <v>0</v>
      </c>
      <c r="T78" s="70"/>
    </row>
    <row r="79" s="79" customFormat="true" ht="14" hidden="false" customHeight="false" outlineLevel="0" collapsed="false">
      <c r="A79" s="67"/>
      <c r="B79" s="68"/>
      <c r="C79" s="69" t="n">
        <f aca="false">IF($B79&lt;&gt;"",VLOOKUP($B79,Matriz_INM,2,0),0)</f>
        <v>0</v>
      </c>
      <c r="D79" s="70"/>
      <c r="E79" s="70"/>
      <c r="F79" s="70"/>
      <c r="G79" s="70"/>
      <c r="H79" s="71"/>
      <c r="I79" s="101" t="str">
        <f aca="false">IFERROR(VLOOKUP($B79,Matriz_INM,3,0),"")</f>
        <v/>
      </c>
      <c r="J79" s="72"/>
      <c r="K79" s="72"/>
      <c r="L79" s="72"/>
      <c r="M79" s="70"/>
      <c r="N79" s="71" t="str">
        <f aca="false">IF(M79="EE",IF(OR(AND(OR(L79=1,L79=0),K79&gt;0,K79&lt;5),AND(OR(L79=1,L79=0),K79&gt;4,K79&lt;16),AND(L79=2,K79&gt;0,K79&lt;5)),"Simples",IF(OR(AND(OR(L79=1,L79=0),K79&gt;15),AND(L79=2,K79&gt;4,K79&lt;16),AND(L79&gt;2,K79&gt;0,K79&lt;5)),"Médio",IF(OR(AND(L79=2,K79&gt;15),AND(L79&gt;2,K79&gt;4,K79&lt;16),AND(L79&gt;2,K79&gt;15)),"Complexo",""))), IF(OR(M79="CE",M79="SE"),IF(OR(AND(OR(L79=1,L79=0),K79&gt;0,K79&lt;6),AND(OR(L79=1,L79=0),K79&gt;5,K79&lt;20),AND(L79&gt;1,L79&lt;4,K79&gt;0,K79&lt;6)),"Simples",IF(OR(AND(OR(L79=1,L79=0),K79&gt;19),AND(L79&gt;1,L79&lt;4,K79&gt;5,K79&lt;20),AND(L79&gt;3,K79&gt;0,K79&lt;6)),"Médio",IF(OR(AND(L79&gt;1,L79&lt;4,K79&gt;19),AND(L79&gt;3,K79&gt;5,K79&lt;20),AND(L79&gt;3,K79&gt;19)),"Complexo",""))),""))</f>
        <v/>
      </c>
      <c r="O79" s="71" t="str">
        <f aca="false">IF(M79="ALI",IF(OR(AND(OR(L79=1,L79=0),K79&gt;0,K79&lt;20),AND(OR(L79=1,L79=0),K79&gt;19,K79&lt;51),AND(L79&gt;1,L79&lt;6,K79&gt;0,K79&lt;20)),"Simples",IF(OR(AND(OR(L79=1,L79=0),K79&gt;50),AND(L79&gt;1,L79&lt;6,K79&gt;19,K79&lt;51),AND(L79&gt;5,K79&gt;0,K79&lt;20)),"Médio",IF(OR(AND(L79&gt;1,L79&lt;6,K79&gt;50),AND(L79&gt;5,K79&gt;19,K79&lt;51),AND(L79&gt;5,K79&gt;50)),"Complexo",""))), IF(M79="AIE",IF(OR(AND(OR(L79=1, L79=0),K79&gt;0,K79&lt;20),AND(OR(L79=1, L79=0),K79&gt;19,K79&lt;51),AND(L79&gt;1,L79&lt;6,K79&gt;0,K79&lt;20)),"Simples",IF(OR(AND(OR(L79=1, L79=0),K79&gt;50),AND(L79&gt;1,L79&lt;6,K79&gt;19,K79&lt;51),AND(L79&gt;5,K79&gt;0,K79&lt;20)),"Médio",IF(OR(AND(L79&gt;1,L79&lt;6,K79&gt;50),AND(L79&gt;5,K79&gt;19,K79&lt;51),AND(L79&gt;5,K79&gt;50)),"Complexo",""))),""))</f>
        <v/>
      </c>
      <c r="P79" s="102" t="str">
        <f aca="false">IF(N79="",O79,IF(O79="",N79,""))</f>
        <v/>
      </c>
      <c r="Q79" s="103" t="n">
        <f aca="false">IF(AND(OR(M79="EE",M79="CE"),P79="Simples"),3, IF(AND(OR(M79="EE",M79="CE"),P79="Médio"),4, IF(AND(OR(M79="EE",M79="CE"),P79="Complexo"),6, IF(AND(M79="SE",P79="Simples"),4, IF(AND(M79="SE",P79="Médio"),5, IF(AND(M79="SE",P79="Complexo"),7,0))))))</f>
        <v>0</v>
      </c>
      <c r="R79" s="103" t="n">
        <f aca="false">IF(AND(M79="ALI",O79="Simples"),7, IF(AND(M79="ALI",O79="Médio"),10, IF(AND(M79="ALI",O79="Complexo"),15, IF(AND(M79="AIE",O79="Simples"),5, IF(AND(M79="AIE",O79="Médio"),7, IF(AND(M79="AIE",O79="Complexo"),10,0))))))</f>
        <v>0</v>
      </c>
      <c r="S79" s="102" t="n">
        <f aca="false">IF($I79="%",($Q79+$R79)*$C79,$C79)</f>
        <v>0</v>
      </c>
      <c r="T79" s="70"/>
    </row>
    <row r="80" s="79" customFormat="true" ht="14" hidden="false" customHeight="false" outlineLevel="0" collapsed="false">
      <c r="A80" s="67"/>
      <c r="B80" s="68"/>
      <c r="C80" s="69" t="n">
        <f aca="false">IF($B80&lt;&gt;"",VLOOKUP($B80,Matriz_INM,2,0),0)</f>
        <v>0</v>
      </c>
      <c r="D80" s="70"/>
      <c r="E80" s="70"/>
      <c r="F80" s="70"/>
      <c r="G80" s="70"/>
      <c r="H80" s="71"/>
      <c r="I80" s="101" t="str">
        <f aca="false">IFERROR(VLOOKUP($B80,Matriz_INM,3,0),"")</f>
        <v/>
      </c>
      <c r="J80" s="72"/>
      <c r="K80" s="72"/>
      <c r="L80" s="72"/>
      <c r="M80" s="70"/>
      <c r="N80" s="71" t="str">
        <f aca="false">IF(M80="EE",IF(OR(AND(OR(L80=1,L80=0),K80&gt;0,K80&lt;5),AND(OR(L80=1,L80=0),K80&gt;4,K80&lt;16),AND(L80=2,K80&gt;0,K80&lt;5)),"Simples",IF(OR(AND(OR(L80=1,L80=0),K80&gt;15),AND(L80=2,K80&gt;4,K80&lt;16),AND(L80&gt;2,K80&gt;0,K80&lt;5)),"Médio",IF(OR(AND(L80=2,K80&gt;15),AND(L80&gt;2,K80&gt;4,K80&lt;16),AND(L80&gt;2,K80&gt;15)),"Complexo",""))), IF(OR(M80="CE",M80="SE"),IF(OR(AND(OR(L80=1,L80=0),K80&gt;0,K80&lt;6),AND(OR(L80=1,L80=0),K80&gt;5,K80&lt;20),AND(L80&gt;1,L80&lt;4,K80&gt;0,K80&lt;6)),"Simples",IF(OR(AND(OR(L80=1,L80=0),K80&gt;19),AND(L80&gt;1,L80&lt;4,K80&gt;5,K80&lt;20),AND(L80&gt;3,K80&gt;0,K80&lt;6)),"Médio",IF(OR(AND(L80&gt;1,L80&lt;4,K80&gt;19),AND(L80&gt;3,K80&gt;5,K80&lt;20),AND(L80&gt;3,K80&gt;19)),"Complexo",""))),""))</f>
        <v/>
      </c>
      <c r="O80" s="71" t="str">
        <f aca="false">IF(M80="ALI",IF(OR(AND(OR(L80=1,L80=0),K80&gt;0,K80&lt;20),AND(OR(L80=1,L80=0),K80&gt;19,K80&lt;51),AND(L80&gt;1,L80&lt;6,K80&gt;0,K80&lt;20)),"Simples",IF(OR(AND(OR(L80=1,L80=0),K80&gt;50),AND(L80&gt;1,L80&lt;6,K80&gt;19,K80&lt;51),AND(L80&gt;5,K80&gt;0,K80&lt;20)),"Médio",IF(OR(AND(L80&gt;1,L80&lt;6,K80&gt;50),AND(L80&gt;5,K80&gt;19,K80&lt;51),AND(L80&gt;5,K80&gt;50)),"Complexo",""))), IF(M80="AIE",IF(OR(AND(OR(L80=1, L80=0),K80&gt;0,K80&lt;20),AND(OR(L80=1, L80=0),K80&gt;19,K80&lt;51),AND(L80&gt;1,L80&lt;6,K80&gt;0,K80&lt;20)),"Simples",IF(OR(AND(OR(L80=1, L80=0),K80&gt;50),AND(L80&gt;1,L80&lt;6,K80&gt;19,K80&lt;51),AND(L80&gt;5,K80&gt;0,K80&lt;20)),"Médio",IF(OR(AND(L80&gt;1,L80&lt;6,K80&gt;50),AND(L80&gt;5,K80&gt;19,K80&lt;51),AND(L80&gt;5,K80&gt;50)),"Complexo",""))),""))</f>
        <v/>
      </c>
      <c r="P80" s="102" t="str">
        <f aca="false">IF(N80="",O80,IF(O80="",N80,""))</f>
        <v/>
      </c>
      <c r="Q80" s="103" t="n">
        <f aca="false">IF(AND(OR(M80="EE",M80="CE"),P80="Simples"),3, IF(AND(OR(M80="EE",M80="CE"),P80="Médio"),4, IF(AND(OR(M80="EE",M80="CE"),P80="Complexo"),6, IF(AND(M80="SE",P80="Simples"),4, IF(AND(M80="SE",P80="Médio"),5, IF(AND(M80="SE",P80="Complexo"),7,0))))))</f>
        <v>0</v>
      </c>
      <c r="R80" s="103" t="n">
        <f aca="false">IF(AND(M80="ALI",O80="Simples"),7, IF(AND(M80="ALI",O80="Médio"),10, IF(AND(M80="ALI",O80="Complexo"),15, IF(AND(M80="AIE",O80="Simples"),5, IF(AND(M80="AIE",O80="Médio"),7, IF(AND(M80="AIE",O80="Complexo"),10,0))))))</f>
        <v>0</v>
      </c>
      <c r="S80" s="102" t="n">
        <f aca="false">IF($I80="%",($Q80+$R80)*$C80,$C80)</f>
        <v>0</v>
      </c>
      <c r="T80" s="70"/>
    </row>
    <row r="81" s="79" customFormat="true" ht="14" hidden="false" customHeight="false" outlineLevel="0" collapsed="false">
      <c r="A81" s="67"/>
      <c r="B81" s="68"/>
      <c r="C81" s="69" t="n">
        <f aca="false">IF($B81&lt;&gt;"",VLOOKUP($B81,Matriz_INM,2,0),0)</f>
        <v>0</v>
      </c>
      <c r="D81" s="70"/>
      <c r="E81" s="70"/>
      <c r="F81" s="70"/>
      <c r="G81" s="70"/>
      <c r="H81" s="71"/>
      <c r="I81" s="101" t="str">
        <f aca="false">IFERROR(VLOOKUP($B81,Matriz_INM,3,0),"")</f>
        <v/>
      </c>
      <c r="J81" s="72"/>
      <c r="K81" s="72"/>
      <c r="L81" s="72"/>
      <c r="M81" s="70"/>
      <c r="N81" s="71" t="str">
        <f aca="false">IF(M81="EE",IF(OR(AND(OR(L81=1,L81=0),K81&gt;0,K81&lt;5),AND(OR(L81=1,L81=0),K81&gt;4,K81&lt;16),AND(L81=2,K81&gt;0,K81&lt;5)),"Simples",IF(OR(AND(OR(L81=1,L81=0),K81&gt;15),AND(L81=2,K81&gt;4,K81&lt;16),AND(L81&gt;2,K81&gt;0,K81&lt;5)),"Médio",IF(OR(AND(L81=2,K81&gt;15),AND(L81&gt;2,K81&gt;4,K81&lt;16),AND(L81&gt;2,K81&gt;15)),"Complexo",""))), IF(OR(M81="CE",M81="SE"),IF(OR(AND(OR(L81=1,L81=0),K81&gt;0,K81&lt;6),AND(OR(L81=1,L81=0),K81&gt;5,K81&lt;20),AND(L81&gt;1,L81&lt;4,K81&gt;0,K81&lt;6)),"Simples",IF(OR(AND(OR(L81=1,L81=0),K81&gt;19),AND(L81&gt;1,L81&lt;4,K81&gt;5,K81&lt;20),AND(L81&gt;3,K81&gt;0,K81&lt;6)),"Médio",IF(OR(AND(L81&gt;1,L81&lt;4,K81&gt;19),AND(L81&gt;3,K81&gt;5,K81&lt;20),AND(L81&gt;3,K81&gt;19)),"Complexo",""))),""))</f>
        <v/>
      </c>
      <c r="O81" s="71" t="str">
        <f aca="false">IF(M81="ALI",IF(OR(AND(OR(L81=1,L81=0),K81&gt;0,K81&lt;20),AND(OR(L81=1,L81=0),K81&gt;19,K81&lt;51),AND(L81&gt;1,L81&lt;6,K81&gt;0,K81&lt;20)),"Simples",IF(OR(AND(OR(L81=1,L81=0),K81&gt;50),AND(L81&gt;1,L81&lt;6,K81&gt;19,K81&lt;51),AND(L81&gt;5,K81&gt;0,K81&lt;20)),"Médio",IF(OR(AND(L81&gt;1,L81&lt;6,K81&gt;50),AND(L81&gt;5,K81&gt;19,K81&lt;51),AND(L81&gt;5,K81&gt;50)),"Complexo",""))), IF(M81="AIE",IF(OR(AND(OR(L81=1, L81=0),K81&gt;0,K81&lt;20),AND(OR(L81=1, L81=0),K81&gt;19,K81&lt;51),AND(L81&gt;1,L81&lt;6,K81&gt;0,K81&lt;20)),"Simples",IF(OR(AND(OR(L81=1, L81=0),K81&gt;50),AND(L81&gt;1,L81&lt;6,K81&gt;19,K81&lt;51),AND(L81&gt;5,K81&gt;0,K81&lt;20)),"Médio",IF(OR(AND(L81&gt;1,L81&lt;6,K81&gt;50),AND(L81&gt;5,K81&gt;19,K81&lt;51),AND(L81&gt;5,K81&gt;50)),"Complexo",""))),""))</f>
        <v/>
      </c>
      <c r="P81" s="102" t="str">
        <f aca="false">IF(N81="",O81,IF(O81="",N81,""))</f>
        <v/>
      </c>
      <c r="Q81" s="103" t="n">
        <f aca="false">IF(AND(OR(M81="EE",M81="CE"),P81="Simples"),3, IF(AND(OR(M81="EE",M81="CE"),P81="Médio"),4, IF(AND(OR(M81="EE",M81="CE"),P81="Complexo"),6, IF(AND(M81="SE",P81="Simples"),4, IF(AND(M81="SE",P81="Médio"),5, IF(AND(M81="SE",P81="Complexo"),7,0))))))</f>
        <v>0</v>
      </c>
      <c r="R81" s="103" t="n">
        <f aca="false">IF(AND(M81="ALI",O81="Simples"),7, IF(AND(M81="ALI",O81="Médio"),10, IF(AND(M81="ALI",O81="Complexo"),15, IF(AND(M81="AIE",O81="Simples"),5, IF(AND(M81="AIE",O81="Médio"),7, IF(AND(M81="AIE",O81="Complexo"),10,0))))))</f>
        <v>0</v>
      </c>
      <c r="S81" s="102" t="n">
        <f aca="false">IF($I81="%",($Q81+$R81)*$C81,$C81)</f>
        <v>0</v>
      </c>
      <c r="T81" s="70"/>
    </row>
    <row r="82" s="79" customFormat="true" ht="14" hidden="false" customHeight="false" outlineLevel="0" collapsed="false">
      <c r="A82" s="67"/>
      <c r="B82" s="68"/>
      <c r="C82" s="69" t="n">
        <f aca="false">IF($B82&lt;&gt;"",VLOOKUP($B82,Matriz_INM,2,0),0)</f>
        <v>0</v>
      </c>
      <c r="D82" s="70"/>
      <c r="E82" s="70"/>
      <c r="F82" s="70"/>
      <c r="G82" s="70"/>
      <c r="H82" s="71"/>
      <c r="I82" s="101" t="str">
        <f aca="false">IFERROR(VLOOKUP($B82,Matriz_INM,3,0),"")</f>
        <v/>
      </c>
      <c r="J82" s="72"/>
      <c r="K82" s="72"/>
      <c r="L82" s="72"/>
      <c r="M82" s="70"/>
      <c r="N82" s="71" t="str">
        <f aca="false">IF(M82="EE",IF(OR(AND(OR(L82=1,L82=0),K82&gt;0,K82&lt;5),AND(OR(L82=1,L82=0),K82&gt;4,K82&lt;16),AND(L82=2,K82&gt;0,K82&lt;5)),"Simples",IF(OR(AND(OR(L82=1,L82=0),K82&gt;15),AND(L82=2,K82&gt;4,K82&lt;16),AND(L82&gt;2,K82&gt;0,K82&lt;5)),"Médio",IF(OR(AND(L82=2,K82&gt;15),AND(L82&gt;2,K82&gt;4,K82&lt;16),AND(L82&gt;2,K82&gt;15)),"Complexo",""))), IF(OR(M82="CE",M82="SE"),IF(OR(AND(OR(L82=1,L82=0),K82&gt;0,K82&lt;6),AND(OR(L82=1,L82=0),K82&gt;5,K82&lt;20),AND(L82&gt;1,L82&lt;4,K82&gt;0,K82&lt;6)),"Simples",IF(OR(AND(OR(L82=1,L82=0),K82&gt;19),AND(L82&gt;1,L82&lt;4,K82&gt;5,K82&lt;20),AND(L82&gt;3,K82&gt;0,K82&lt;6)),"Médio",IF(OR(AND(L82&gt;1,L82&lt;4,K82&gt;19),AND(L82&gt;3,K82&gt;5,K82&lt;20),AND(L82&gt;3,K82&gt;19)),"Complexo",""))),""))</f>
        <v/>
      </c>
      <c r="O82" s="71" t="str">
        <f aca="false">IF(M82="ALI",IF(OR(AND(OR(L82=1,L82=0),K82&gt;0,K82&lt;20),AND(OR(L82=1,L82=0),K82&gt;19,K82&lt;51),AND(L82&gt;1,L82&lt;6,K82&gt;0,K82&lt;20)),"Simples",IF(OR(AND(OR(L82=1,L82=0),K82&gt;50),AND(L82&gt;1,L82&lt;6,K82&gt;19,K82&lt;51),AND(L82&gt;5,K82&gt;0,K82&lt;20)),"Médio",IF(OR(AND(L82&gt;1,L82&lt;6,K82&gt;50),AND(L82&gt;5,K82&gt;19,K82&lt;51),AND(L82&gt;5,K82&gt;50)),"Complexo",""))), IF(M82="AIE",IF(OR(AND(OR(L82=1, L82=0),K82&gt;0,K82&lt;20),AND(OR(L82=1, L82=0),K82&gt;19,K82&lt;51),AND(L82&gt;1,L82&lt;6,K82&gt;0,K82&lt;20)),"Simples",IF(OR(AND(OR(L82=1, L82=0),K82&gt;50),AND(L82&gt;1,L82&lt;6,K82&gt;19,K82&lt;51),AND(L82&gt;5,K82&gt;0,K82&lt;20)),"Médio",IF(OR(AND(L82&gt;1,L82&lt;6,K82&gt;50),AND(L82&gt;5,K82&gt;19,K82&lt;51),AND(L82&gt;5,K82&gt;50)),"Complexo",""))),""))</f>
        <v/>
      </c>
      <c r="P82" s="102" t="str">
        <f aca="false">IF(N82="",O82,IF(O82="",N82,""))</f>
        <v/>
      </c>
      <c r="Q82" s="103" t="n">
        <f aca="false">IF(AND(OR(M82="EE",M82="CE"),P82="Simples"),3, IF(AND(OR(M82="EE",M82="CE"),P82="Médio"),4, IF(AND(OR(M82="EE",M82="CE"),P82="Complexo"),6, IF(AND(M82="SE",P82="Simples"),4, IF(AND(M82="SE",P82="Médio"),5, IF(AND(M82="SE",P82="Complexo"),7,0))))))</f>
        <v>0</v>
      </c>
      <c r="R82" s="103" t="n">
        <f aca="false">IF(AND(M82="ALI",O82="Simples"),7, IF(AND(M82="ALI",O82="Médio"),10, IF(AND(M82="ALI",O82="Complexo"),15, IF(AND(M82="AIE",O82="Simples"),5, IF(AND(M82="AIE",O82="Médio"),7, IF(AND(M82="AIE",O82="Complexo"),10,0))))))</f>
        <v>0</v>
      </c>
      <c r="S82" s="102" t="n">
        <f aca="false">IF($I82="%",($Q82+$R82)*$C82,$C82)</f>
        <v>0</v>
      </c>
      <c r="T82" s="70"/>
    </row>
    <row r="83" s="79" customFormat="true" ht="14" hidden="false" customHeight="false" outlineLevel="0" collapsed="false">
      <c r="A83" s="67"/>
      <c r="B83" s="68"/>
      <c r="C83" s="69" t="n">
        <f aca="false">IF($B83&lt;&gt;"",VLOOKUP($B83,Matriz_INM,2,0),0)</f>
        <v>0</v>
      </c>
      <c r="D83" s="70"/>
      <c r="E83" s="70"/>
      <c r="F83" s="70"/>
      <c r="G83" s="70"/>
      <c r="H83" s="71"/>
      <c r="I83" s="101" t="str">
        <f aca="false">IFERROR(VLOOKUP($B83,Matriz_INM,3,0),"")</f>
        <v/>
      </c>
      <c r="J83" s="72"/>
      <c r="K83" s="72"/>
      <c r="L83" s="72"/>
      <c r="M83" s="70"/>
      <c r="N83" s="71" t="str">
        <f aca="false">IF(M83="EE",IF(OR(AND(OR(L83=1,L83=0),K83&gt;0,K83&lt;5),AND(OR(L83=1,L83=0),K83&gt;4,K83&lt;16),AND(L83=2,K83&gt;0,K83&lt;5)),"Simples",IF(OR(AND(OR(L83=1,L83=0),K83&gt;15),AND(L83=2,K83&gt;4,K83&lt;16),AND(L83&gt;2,K83&gt;0,K83&lt;5)),"Médio",IF(OR(AND(L83=2,K83&gt;15),AND(L83&gt;2,K83&gt;4,K83&lt;16),AND(L83&gt;2,K83&gt;15)),"Complexo",""))), IF(OR(M83="CE",M83="SE"),IF(OR(AND(OR(L83=1,L83=0),K83&gt;0,K83&lt;6),AND(OR(L83=1,L83=0),K83&gt;5,K83&lt;20),AND(L83&gt;1,L83&lt;4,K83&gt;0,K83&lt;6)),"Simples",IF(OR(AND(OR(L83=1,L83=0),K83&gt;19),AND(L83&gt;1,L83&lt;4,K83&gt;5,K83&lt;20),AND(L83&gt;3,K83&gt;0,K83&lt;6)),"Médio",IF(OR(AND(L83&gt;1,L83&lt;4,K83&gt;19),AND(L83&gt;3,K83&gt;5,K83&lt;20),AND(L83&gt;3,K83&gt;19)),"Complexo",""))),""))</f>
        <v/>
      </c>
      <c r="O83" s="71" t="str">
        <f aca="false">IF(M83="ALI",IF(OR(AND(OR(L83=1,L83=0),K83&gt;0,K83&lt;20),AND(OR(L83=1,L83=0),K83&gt;19,K83&lt;51),AND(L83&gt;1,L83&lt;6,K83&gt;0,K83&lt;20)),"Simples",IF(OR(AND(OR(L83=1,L83=0),K83&gt;50),AND(L83&gt;1,L83&lt;6,K83&gt;19,K83&lt;51),AND(L83&gt;5,K83&gt;0,K83&lt;20)),"Médio",IF(OR(AND(L83&gt;1,L83&lt;6,K83&gt;50),AND(L83&gt;5,K83&gt;19,K83&lt;51),AND(L83&gt;5,K83&gt;50)),"Complexo",""))), IF(M83="AIE",IF(OR(AND(OR(L83=1, L83=0),K83&gt;0,K83&lt;20),AND(OR(L83=1, L83=0),K83&gt;19,K83&lt;51),AND(L83&gt;1,L83&lt;6,K83&gt;0,K83&lt;20)),"Simples",IF(OR(AND(OR(L83=1, L83=0),K83&gt;50),AND(L83&gt;1,L83&lt;6,K83&gt;19,K83&lt;51),AND(L83&gt;5,K83&gt;0,K83&lt;20)),"Médio",IF(OR(AND(L83&gt;1,L83&lt;6,K83&gt;50),AND(L83&gt;5,K83&gt;19,K83&lt;51),AND(L83&gt;5,K83&gt;50)),"Complexo",""))),""))</f>
        <v/>
      </c>
      <c r="P83" s="102" t="str">
        <f aca="false">IF(N83="",O83,IF(O83="",N83,""))</f>
        <v/>
      </c>
      <c r="Q83" s="103" t="n">
        <f aca="false">IF(AND(OR(M83="EE",M83="CE"),P83="Simples"),3, IF(AND(OR(M83="EE",M83="CE"),P83="Médio"),4, IF(AND(OR(M83="EE",M83="CE"),P83="Complexo"),6, IF(AND(M83="SE",P83="Simples"),4, IF(AND(M83="SE",P83="Médio"),5, IF(AND(M83="SE",P83="Complexo"),7,0))))))</f>
        <v>0</v>
      </c>
      <c r="R83" s="103" t="n">
        <f aca="false">IF(AND(M83="ALI",O83="Simples"),7, IF(AND(M83="ALI",O83="Médio"),10, IF(AND(M83="ALI",O83="Complexo"),15, IF(AND(M83="AIE",O83="Simples"),5, IF(AND(M83="AIE",O83="Médio"),7, IF(AND(M83="AIE",O83="Complexo"),10,0))))))</f>
        <v>0</v>
      </c>
      <c r="S83" s="102" t="n">
        <f aca="false">IF($I83="%",($Q83+$R83)*$C83,$C83)</f>
        <v>0</v>
      </c>
      <c r="T83" s="70"/>
    </row>
    <row r="84" s="79" customFormat="true" ht="14" hidden="false" customHeight="false" outlineLevel="0" collapsed="false">
      <c r="A84" s="67"/>
      <c r="B84" s="68"/>
      <c r="C84" s="69" t="n">
        <f aca="false">IF($B84&lt;&gt;"",VLOOKUP($B84,Matriz_INM,2,0),0)</f>
        <v>0</v>
      </c>
      <c r="D84" s="70"/>
      <c r="E84" s="70"/>
      <c r="F84" s="70"/>
      <c r="G84" s="70"/>
      <c r="H84" s="71"/>
      <c r="I84" s="101" t="str">
        <f aca="false">IFERROR(VLOOKUP($B84,Matriz_INM,3,0),"")</f>
        <v/>
      </c>
      <c r="J84" s="72"/>
      <c r="K84" s="72"/>
      <c r="L84" s="72"/>
      <c r="M84" s="70"/>
      <c r="N84" s="71" t="str">
        <f aca="false">IF(M84="EE",IF(OR(AND(OR(L84=1,L84=0),K84&gt;0,K84&lt;5),AND(OR(L84=1,L84=0),K84&gt;4,K84&lt;16),AND(L84=2,K84&gt;0,K84&lt;5)),"Simples",IF(OR(AND(OR(L84=1,L84=0),K84&gt;15),AND(L84=2,K84&gt;4,K84&lt;16),AND(L84&gt;2,K84&gt;0,K84&lt;5)),"Médio",IF(OR(AND(L84=2,K84&gt;15),AND(L84&gt;2,K84&gt;4,K84&lt;16),AND(L84&gt;2,K84&gt;15)),"Complexo",""))), IF(OR(M84="CE",M84="SE"),IF(OR(AND(OR(L84=1,L84=0),K84&gt;0,K84&lt;6),AND(OR(L84=1,L84=0),K84&gt;5,K84&lt;20),AND(L84&gt;1,L84&lt;4,K84&gt;0,K84&lt;6)),"Simples",IF(OR(AND(OR(L84=1,L84=0),K84&gt;19),AND(L84&gt;1,L84&lt;4,K84&gt;5,K84&lt;20),AND(L84&gt;3,K84&gt;0,K84&lt;6)),"Médio",IF(OR(AND(L84&gt;1,L84&lt;4,K84&gt;19),AND(L84&gt;3,K84&gt;5,K84&lt;20),AND(L84&gt;3,K84&gt;19)),"Complexo",""))),""))</f>
        <v/>
      </c>
      <c r="O84" s="71" t="str">
        <f aca="false">IF(M84="ALI",IF(OR(AND(OR(L84=1,L84=0),K84&gt;0,K84&lt;20),AND(OR(L84=1,L84=0),K84&gt;19,K84&lt;51),AND(L84&gt;1,L84&lt;6,K84&gt;0,K84&lt;20)),"Simples",IF(OR(AND(OR(L84=1,L84=0),K84&gt;50),AND(L84&gt;1,L84&lt;6,K84&gt;19,K84&lt;51),AND(L84&gt;5,K84&gt;0,K84&lt;20)),"Médio",IF(OR(AND(L84&gt;1,L84&lt;6,K84&gt;50),AND(L84&gt;5,K84&gt;19,K84&lt;51),AND(L84&gt;5,K84&gt;50)),"Complexo",""))), IF(M84="AIE",IF(OR(AND(OR(L84=1, L84=0),K84&gt;0,K84&lt;20),AND(OR(L84=1, L84=0),K84&gt;19,K84&lt;51),AND(L84&gt;1,L84&lt;6,K84&gt;0,K84&lt;20)),"Simples",IF(OR(AND(OR(L84=1, L84=0),K84&gt;50),AND(L84&gt;1,L84&lt;6,K84&gt;19,K84&lt;51),AND(L84&gt;5,K84&gt;0,K84&lt;20)),"Médio",IF(OR(AND(L84&gt;1,L84&lt;6,K84&gt;50),AND(L84&gt;5,K84&gt;19,K84&lt;51),AND(L84&gt;5,K84&gt;50)),"Complexo",""))),""))</f>
        <v/>
      </c>
      <c r="P84" s="102" t="str">
        <f aca="false">IF(N84="",O84,IF(O84="",N84,""))</f>
        <v/>
      </c>
      <c r="Q84" s="103" t="n">
        <f aca="false">IF(AND(OR(M84="EE",M84="CE"),P84="Simples"),3, IF(AND(OR(M84="EE",M84="CE"),P84="Médio"),4, IF(AND(OR(M84="EE",M84="CE"),P84="Complexo"),6, IF(AND(M84="SE",P84="Simples"),4, IF(AND(M84="SE",P84="Médio"),5, IF(AND(M84="SE",P84="Complexo"),7,0))))))</f>
        <v>0</v>
      </c>
      <c r="R84" s="103" t="n">
        <f aca="false">IF(AND(M84="ALI",O84="Simples"),7, IF(AND(M84="ALI",O84="Médio"),10, IF(AND(M84="ALI",O84="Complexo"),15, IF(AND(M84="AIE",O84="Simples"),5, IF(AND(M84="AIE",O84="Médio"),7, IF(AND(M84="AIE",O84="Complexo"),10,0))))))</f>
        <v>0</v>
      </c>
      <c r="S84" s="102" t="n">
        <f aca="false">IF($I84="%",($Q84+$R84)*$C84,$C84)</f>
        <v>0</v>
      </c>
      <c r="T84" s="70"/>
    </row>
    <row r="85" s="79" customFormat="true" ht="14" hidden="false" customHeight="false" outlineLevel="0" collapsed="false">
      <c r="A85" s="67"/>
      <c r="B85" s="68"/>
      <c r="C85" s="69" t="n">
        <f aca="false">IF($B85&lt;&gt;"",VLOOKUP($B85,Matriz_INM,2,0),0)</f>
        <v>0</v>
      </c>
      <c r="D85" s="70"/>
      <c r="E85" s="70"/>
      <c r="F85" s="70"/>
      <c r="G85" s="70"/>
      <c r="H85" s="71"/>
      <c r="I85" s="101" t="str">
        <f aca="false">IFERROR(VLOOKUP($B85,Matriz_INM,3,0),"")</f>
        <v/>
      </c>
      <c r="J85" s="72"/>
      <c r="K85" s="72"/>
      <c r="L85" s="72"/>
      <c r="M85" s="70"/>
      <c r="N85" s="71" t="str">
        <f aca="false">IF(M85="EE",IF(OR(AND(OR(L85=1,L85=0),K85&gt;0,K85&lt;5),AND(OR(L85=1,L85=0),K85&gt;4,K85&lt;16),AND(L85=2,K85&gt;0,K85&lt;5)),"Simples",IF(OR(AND(OR(L85=1,L85=0),K85&gt;15),AND(L85=2,K85&gt;4,K85&lt;16),AND(L85&gt;2,K85&gt;0,K85&lt;5)),"Médio",IF(OR(AND(L85=2,K85&gt;15),AND(L85&gt;2,K85&gt;4,K85&lt;16),AND(L85&gt;2,K85&gt;15)),"Complexo",""))), IF(OR(M85="CE",M85="SE"),IF(OR(AND(OR(L85=1,L85=0),K85&gt;0,K85&lt;6),AND(OR(L85=1,L85=0),K85&gt;5,K85&lt;20),AND(L85&gt;1,L85&lt;4,K85&gt;0,K85&lt;6)),"Simples",IF(OR(AND(OR(L85=1,L85=0),K85&gt;19),AND(L85&gt;1,L85&lt;4,K85&gt;5,K85&lt;20),AND(L85&gt;3,K85&gt;0,K85&lt;6)),"Médio",IF(OR(AND(L85&gt;1,L85&lt;4,K85&gt;19),AND(L85&gt;3,K85&gt;5,K85&lt;20),AND(L85&gt;3,K85&gt;19)),"Complexo",""))),""))</f>
        <v/>
      </c>
      <c r="O85" s="71" t="str">
        <f aca="false">IF(M85="ALI",IF(OR(AND(OR(L85=1,L85=0),K85&gt;0,K85&lt;20),AND(OR(L85=1,L85=0),K85&gt;19,K85&lt;51),AND(L85&gt;1,L85&lt;6,K85&gt;0,K85&lt;20)),"Simples",IF(OR(AND(OR(L85=1,L85=0),K85&gt;50),AND(L85&gt;1,L85&lt;6,K85&gt;19,K85&lt;51),AND(L85&gt;5,K85&gt;0,K85&lt;20)),"Médio",IF(OR(AND(L85&gt;1,L85&lt;6,K85&gt;50),AND(L85&gt;5,K85&gt;19,K85&lt;51),AND(L85&gt;5,K85&gt;50)),"Complexo",""))), IF(M85="AIE",IF(OR(AND(OR(L85=1, L85=0),K85&gt;0,K85&lt;20),AND(OR(L85=1, L85=0),K85&gt;19,K85&lt;51),AND(L85&gt;1,L85&lt;6,K85&gt;0,K85&lt;20)),"Simples",IF(OR(AND(OR(L85=1, L85=0),K85&gt;50),AND(L85&gt;1,L85&lt;6,K85&gt;19,K85&lt;51),AND(L85&gt;5,K85&gt;0,K85&lt;20)),"Médio",IF(OR(AND(L85&gt;1,L85&lt;6,K85&gt;50),AND(L85&gt;5,K85&gt;19,K85&lt;51),AND(L85&gt;5,K85&gt;50)),"Complexo",""))),""))</f>
        <v/>
      </c>
      <c r="P85" s="102" t="str">
        <f aca="false">IF(N85="",O85,IF(O85="",N85,""))</f>
        <v/>
      </c>
      <c r="Q85" s="103" t="n">
        <f aca="false">IF(AND(OR(M85="EE",M85="CE"),P85="Simples"),3, IF(AND(OR(M85="EE",M85="CE"),P85="Médio"),4, IF(AND(OR(M85="EE",M85="CE"),P85="Complexo"),6, IF(AND(M85="SE",P85="Simples"),4, IF(AND(M85="SE",P85="Médio"),5, IF(AND(M85="SE",P85="Complexo"),7,0))))))</f>
        <v>0</v>
      </c>
      <c r="R85" s="103" t="n">
        <f aca="false">IF(AND(M85="ALI",O85="Simples"),7, IF(AND(M85="ALI",O85="Médio"),10, IF(AND(M85="ALI",O85="Complexo"),15, IF(AND(M85="AIE",O85="Simples"),5, IF(AND(M85="AIE",O85="Médio"),7, IF(AND(M85="AIE",O85="Complexo"),10,0))))))</f>
        <v>0</v>
      </c>
      <c r="S85" s="102" t="n">
        <f aca="false">IF($I85="%",($Q85+$R85)*$C85,$C85)</f>
        <v>0</v>
      </c>
      <c r="T85" s="70"/>
    </row>
    <row r="86" s="79" customFormat="true" ht="14" hidden="false" customHeight="false" outlineLevel="0" collapsed="false">
      <c r="A86" s="67"/>
      <c r="B86" s="68"/>
      <c r="C86" s="69" t="n">
        <f aca="false">IF($B86&lt;&gt;"",VLOOKUP($B86,Matriz_INM,2,0),0)</f>
        <v>0</v>
      </c>
      <c r="D86" s="70"/>
      <c r="E86" s="70"/>
      <c r="F86" s="70"/>
      <c r="G86" s="70"/>
      <c r="H86" s="71"/>
      <c r="I86" s="101" t="str">
        <f aca="false">IFERROR(VLOOKUP($B86,Matriz_INM,3,0),"")</f>
        <v/>
      </c>
      <c r="J86" s="72"/>
      <c r="K86" s="72"/>
      <c r="L86" s="72"/>
      <c r="M86" s="70"/>
      <c r="N86" s="71" t="str">
        <f aca="false">IF(M86="EE",IF(OR(AND(OR(L86=1,L86=0),K86&gt;0,K86&lt;5),AND(OR(L86=1,L86=0),K86&gt;4,K86&lt;16),AND(L86=2,K86&gt;0,K86&lt;5)),"Simples",IF(OR(AND(OR(L86=1,L86=0),K86&gt;15),AND(L86=2,K86&gt;4,K86&lt;16),AND(L86&gt;2,K86&gt;0,K86&lt;5)),"Médio",IF(OR(AND(L86=2,K86&gt;15),AND(L86&gt;2,K86&gt;4,K86&lt;16),AND(L86&gt;2,K86&gt;15)),"Complexo",""))), IF(OR(M86="CE",M86="SE"),IF(OR(AND(OR(L86=1,L86=0),K86&gt;0,K86&lt;6),AND(OR(L86=1,L86=0),K86&gt;5,K86&lt;20),AND(L86&gt;1,L86&lt;4,K86&gt;0,K86&lt;6)),"Simples",IF(OR(AND(OR(L86=1,L86=0),K86&gt;19),AND(L86&gt;1,L86&lt;4,K86&gt;5,K86&lt;20),AND(L86&gt;3,K86&gt;0,K86&lt;6)),"Médio",IF(OR(AND(L86&gt;1,L86&lt;4,K86&gt;19),AND(L86&gt;3,K86&gt;5,K86&lt;20),AND(L86&gt;3,K86&gt;19)),"Complexo",""))),""))</f>
        <v/>
      </c>
      <c r="O86" s="71" t="str">
        <f aca="false">IF(M86="ALI",IF(OR(AND(OR(L86=1,L86=0),K86&gt;0,K86&lt;20),AND(OR(L86=1,L86=0),K86&gt;19,K86&lt;51),AND(L86&gt;1,L86&lt;6,K86&gt;0,K86&lt;20)),"Simples",IF(OR(AND(OR(L86=1,L86=0),K86&gt;50),AND(L86&gt;1,L86&lt;6,K86&gt;19,K86&lt;51),AND(L86&gt;5,K86&gt;0,K86&lt;20)),"Médio",IF(OR(AND(L86&gt;1,L86&lt;6,K86&gt;50),AND(L86&gt;5,K86&gt;19,K86&lt;51),AND(L86&gt;5,K86&gt;50)),"Complexo",""))), IF(M86="AIE",IF(OR(AND(OR(L86=1, L86=0),K86&gt;0,K86&lt;20),AND(OR(L86=1, L86=0),K86&gt;19,K86&lt;51),AND(L86&gt;1,L86&lt;6,K86&gt;0,K86&lt;20)),"Simples",IF(OR(AND(OR(L86=1, L86=0),K86&gt;50),AND(L86&gt;1,L86&lt;6,K86&gt;19,K86&lt;51),AND(L86&gt;5,K86&gt;0,K86&lt;20)),"Médio",IF(OR(AND(L86&gt;1,L86&lt;6,K86&gt;50),AND(L86&gt;5,K86&gt;19,K86&lt;51),AND(L86&gt;5,K86&gt;50)),"Complexo",""))),""))</f>
        <v/>
      </c>
      <c r="P86" s="102" t="str">
        <f aca="false">IF(N86="",O86,IF(O86="",N86,""))</f>
        <v/>
      </c>
      <c r="Q86" s="103" t="n">
        <f aca="false">IF(AND(OR(M86="EE",M86="CE"),P86="Simples"),3, IF(AND(OR(M86="EE",M86="CE"),P86="Médio"),4, IF(AND(OR(M86="EE",M86="CE"),P86="Complexo"),6, IF(AND(M86="SE",P86="Simples"),4, IF(AND(M86="SE",P86="Médio"),5, IF(AND(M86="SE",P86="Complexo"),7,0))))))</f>
        <v>0</v>
      </c>
      <c r="R86" s="103" t="n">
        <f aca="false">IF(AND(M86="ALI",O86="Simples"),7, IF(AND(M86="ALI",O86="Médio"),10, IF(AND(M86="ALI",O86="Complexo"),15, IF(AND(M86="AIE",O86="Simples"),5, IF(AND(M86="AIE",O86="Médio"),7, IF(AND(M86="AIE",O86="Complexo"),10,0))))))</f>
        <v>0</v>
      </c>
      <c r="S86" s="102" t="n">
        <f aca="false">IF($I86="%",($Q86+$R86)*$C86,$C86)</f>
        <v>0</v>
      </c>
      <c r="T86" s="70"/>
    </row>
    <row r="87" s="79" customFormat="true" ht="14" hidden="false" customHeight="false" outlineLevel="0" collapsed="false">
      <c r="A87" s="67"/>
      <c r="B87" s="68"/>
      <c r="C87" s="69" t="n">
        <f aca="false">IF($B87&lt;&gt;"",VLOOKUP($B87,Matriz_INM,2,0),0)</f>
        <v>0</v>
      </c>
      <c r="D87" s="70"/>
      <c r="E87" s="70"/>
      <c r="F87" s="70"/>
      <c r="G87" s="70"/>
      <c r="H87" s="71"/>
      <c r="I87" s="101" t="str">
        <f aca="false">IFERROR(VLOOKUP($B87,Matriz_INM,3,0),"")</f>
        <v/>
      </c>
      <c r="J87" s="72"/>
      <c r="K87" s="72"/>
      <c r="L87" s="72"/>
      <c r="M87" s="70"/>
      <c r="N87" s="71" t="str">
        <f aca="false">IF(M87="EE",IF(OR(AND(OR(L87=1,L87=0),K87&gt;0,K87&lt;5),AND(OR(L87=1,L87=0),K87&gt;4,K87&lt;16),AND(L87=2,K87&gt;0,K87&lt;5)),"Simples",IF(OR(AND(OR(L87=1,L87=0),K87&gt;15),AND(L87=2,K87&gt;4,K87&lt;16),AND(L87&gt;2,K87&gt;0,K87&lt;5)),"Médio",IF(OR(AND(L87=2,K87&gt;15),AND(L87&gt;2,K87&gt;4,K87&lt;16),AND(L87&gt;2,K87&gt;15)),"Complexo",""))), IF(OR(M87="CE",M87="SE"),IF(OR(AND(OR(L87=1,L87=0),K87&gt;0,K87&lt;6),AND(OR(L87=1,L87=0),K87&gt;5,K87&lt;20),AND(L87&gt;1,L87&lt;4,K87&gt;0,K87&lt;6)),"Simples",IF(OR(AND(OR(L87=1,L87=0),K87&gt;19),AND(L87&gt;1,L87&lt;4,K87&gt;5,K87&lt;20),AND(L87&gt;3,K87&gt;0,K87&lt;6)),"Médio",IF(OR(AND(L87&gt;1,L87&lt;4,K87&gt;19),AND(L87&gt;3,K87&gt;5,K87&lt;20),AND(L87&gt;3,K87&gt;19)),"Complexo",""))),""))</f>
        <v/>
      </c>
      <c r="O87" s="71" t="str">
        <f aca="false">IF(M87="ALI",IF(OR(AND(OR(L87=1,L87=0),K87&gt;0,K87&lt;20),AND(OR(L87=1,L87=0),K87&gt;19,K87&lt;51),AND(L87&gt;1,L87&lt;6,K87&gt;0,K87&lt;20)),"Simples",IF(OR(AND(OR(L87=1,L87=0),K87&gt;50),AND(L87&gt;1,L87&lt;6,K87&gt;19,K87&lt;51),AND(L87&gt;5,K87&gt;0,K87&lt;20)),"Médio",IF(OR(AND(L87&gt;1,L87&lt;6,K87&gt;50),AND(L87&gt;5,K87&gt;19,K87&lt;51),AND(L87&gt;5,K87&gt;50)),"Complexo",""))), IF(M87="AIE",IF(OR(AND(OR(L87=1, L87=0),K87&gt;0,K87&lt;20),AND(OR(L87=1, L87=0),K87&gt;19,K87&lt;51),AND(L87&gt;1,L87&lt;6,K87&gt;0,K87&lt;20)),"Simples",IF(OR(AND(OR(L87=1, L87=0),K87&gt;50),AND(L87&gt;1,L87&lt;6,K87&gt;19,K87&lt;51),AND(L87&gt;5,K87&gt;0,K87&lt;20)),"Médio",IF(OR(AND(L87&gt;1,L87&lt;6,K87&gt;50),AND(L87&gt;5,K87&gt;19,K87&lt;51),AND(L87&gt;5,K87&gt;50)),"Complexo",""))),""))</f>
        <v/>
      </c>
      <c r="P87" s="102" t="str">
        <f aca="false">IF(N87="",O87,IF(O87="",N87,""))</f>
        <v/>
      </c>
      <c r="Q87" s="103" t="n">
        <f aca="false">IF(AND(OR(M87="EE",M87="CE"),P87="Simples"),3, IF(AND(OR(M87="EE",M87="CE"),P87="Médio"),4, IF(AND(OR(M87="EE",M87="CE"),P87="Complexo"),6, IF(AND(M87="SE",P87="Simples"),4, IF(AND(M87="SE",P87="Médio"),5, IF(AND(M87="SE",P87="Complexo"),7,0))))))</f>
        <v>0</v>
      </c>
      <c r="R87" s="103" t="n">
        <f aca="false">IF(AND(M87="ALI",O87="Simples"),7, IF(AND(M87="ALI",O87="Médio"),10, IF(AND(M87="ALI",O87="Complexo"),15, IF(AND(M87="AIE",O87="Simples"),5, IF(AND(M87="AIE",O87="Médio"),7, IF(AND(M87="AIE",O87="Complexo"),10,0))))))</f>
        <v>0</v>
      </c>
      <c r="S87" s="102" t="n">
        <f aca="false">IF($I87="%",($Q87+$R87)*$C87,$C87)</f>
        <v>0</v>
      </c>
      <c r="T87" s="70"/>
    </row>
    <row r="88" s="79" customFormat="true" ht="14" hidden="false" customHeight="false" outlineLevel="0" collapsed="false">
      <c r="A88" s="67"/>
      <c r="B88" s="68"/>
      <c r="C88" s="69" t="n">
        <f aca="false">IF($B88&lt;&gt;"",VLOOKUP($B88,Matriz_INM,2,0),0)</f>
        <v>0</v>
      </c>
      <c r="D88" s="70"/>
      <c r="E88" s="70"/>
      <c r="F88" s="70"/>
      <c r="G88" s="70"/>
      <c r="H88" s="71"/>
      <c r="I88" s="101" t="str">
        <f aca="false">IFERROR(VLOOKUP($B88,Matriz_INM,3,0),"")</f>
        <v/>
      </c>
      <c r="J88" s="72"/>
      <c r="K88" s="72"/>
      <c r="L88" s="72"/>
      <c r="M88" s="70"/>
      <c r="N88" s="71" t="str">
        <f aca="false">IF(M88="EE",IF(OR(AND(OR(L88=1,L88=0),K88&gt;0,K88&lt;5),AND(OR(L88=1,L88=0),K88&gt;4,K88&lt;16),AND(L88=2,K88&gt;0,K88&lt;5)),"Simples",IF(OR(AND(OR(L88=1,L88=0),K88&gt;15),AND(L88=2,K88&gt;4,K88&lt;16),AND(L88&gt;2,K88&gt;0,K88&lt;5)),"Médio",IF(OR(AND(L88=2,K88&gt;15),AND(L88&gt;2,K88&gt;4,K88&lt;16),AND(L88&gt;2,K88&gt;15)),"Complexo",""))), IF(OR(M88="CE",M88="SE"),IF(OR(AND(OR(L88=1,L88=0),K88&gt;0,K88&lt;6),AND(OR(L88=1,L88=0),K88&gt;5,K88&lt;20),AND(L88&gt;1,L88&lt;4,K88&gt;0,K88&lt;6)),"Simples",IF(OR(AND(OR(L88=1,L88=0),K88&gt;19),AND(L88&gt;1,L88&lt;4,K88&gt;5,K88&lt;20),AND(L88&gt;3,K88&gt;0,K88&lt;6)),"Médio",IF(OR(AND(L88&gt;1,L88&lt;4,K88&gt;19),AND(L88&gt;3,K88&gt;5,K88&lt;20),AND(L88&gt;3,K88&gt;19)),"Complexo",""))),""))</f>
        <v/>
      </c>
      <c r="O88" s="71" t="str">
        <f aca="false">IF(M88="ALI",IF(OR(AND(OR(L88=1,L88=0),K88&gt;0,K88&lt;20),AND(OR(L88=1,L88=0),K88&gt;19,K88&lt;51),AND(L88&gt;1,L88&lt;6,K88&gt;0,K88&lt;20)),"Simples",IF(OR(AND(OR(L88=1,L88=0),K88&gt;50),AND(L88&gt;1,L88&lt;6,K88&gt;19,K88&lt;51),AND(L88&gt;5,K88&gt;0,K88&lt;20)),"Médio",IF(OR(AND(L88&gt;1,L88&lt;6,K88&gt;50),AND(L88&gt;5,K88&gt;19,K88&lt;51),AND(L88&gt;5,K88&gt;50)),"Complexo",""))), IF(M88="AIE",IF(OR(AND(OR(L88=1, L88=0),K88&gt;0,K88&lt;20),AND(OR(L88=1, L88=0),K88&gt;19,K88&lt;51),AND(L88&gt;1,L88&lt;6,K88&gt;0,K88&lt;20)),"Simples",IF(OR(AND(OR(L88=1, L88=0),K88&gt;50),AND(L88&gt;1,L88&lt;6,K88&gt;19,K88&lt;51),AND(L88&gt;5,K88&gt;0,K88&lt;20)),"Médio",IF(OR(AND(L88&gt;1,L88&lt;6,K88&gt;50),AND(L88&gt;5,K88&gt;19,K88&lt;51),AND(L88&gt;5,K88&gt;50)),"Complexo",""))),""))</f>
        <v/>
      </c>
      <c r="P88" s="102" t="str">
        <f aca="false">IF(N88="",O88,IF(O88="",N88,""))</f>
        <v/>
      </c>
      <c r="Q88" s="103" t="n">
        <f aca="false">IF(AND(OR(M88="EE",M88="CE"),P88="Simples"),3, IF(AND(OR(M88="EE",M88="CE"),P88="Médio"),4, IF(AND(OR(M88="EE",M88="CE"),P88="Complexo"),6, IF(AND(M88="SE",P88="Simples"),4, IF(AND(M88="SE",P88="Médio"),5, IF(AND(M88="SE",P88="Complexo"),7,0))))))</f>
        <v>0</v>
      </c>
      <c r="R88" s="103" t="n">
        <f aca="false">IF(AND(M88="ALI",O88="Simples"),7, IF(AND(M88="ALI",O88="Médio"),10, IF(AND(M88="ALI",O88="Complexo"),15, IF(AND(M88="AIE",O88="Simples"),5, IF(AND(M88="AIE",O88="Médio"),7, IF(AND(M88="AIE",O88="Complexo"),10,0))))))</f>
        <v>0</v>
      </c>
      <c r="S88" s="102" t="n">
        <f aca="false">IF($I88="%",($Q88+$R88)*$C88,$C88)</f>
        <v>0</v>
      </c>
      <c r="T88" s="70"/>
    </row>
    <row r="89" s="79" customFormat="true" ht="14" hidden="false" customHeight="false" outlineLevel="0" collapsed="false">
      <c r="A89" s="67"/>
      <c r="B89" s="68"/>
      <c r="C89" s="69" t="n">
        <f aca="false">IF($B89&lt;&gt;"",VLOOKUP($B89,Matriz_INM,2,0),0)</f>
        <v>0</v>
      </c>
      <c r="D89" s="70"/>
      <c r="E89" s="70"/>
      <c r="F89" s="70"/>
      <c r="G89" s="70"/>
      <c r="H89" s="71"/>
      <c r="I89" s="101" t="str">
        <f aca="false">IFERROR(VLOOKUP($B89,Matriz_INM,3,0),"")</f>
        <v/>
      </c>
      <c r="J89" s="72"/>
      <c r="K89" s="72"/>
      <c r="L89" s="72"/>
      <c r="M89" s="70"/>
      <c r="N89" s="71" t="str">
        <f aca="false">IF(M89="EE",IF(OR(AND(OR(L89=1,L89=0),K89&gt;0,K89&lt;5),AND(OR(L89=1,L89=0),K89&gt;4,K89&lt;16),AND(L89=2,K89&gt;0,K89&lt;5)),"Simples",IF(OR(AND(OR(L89=1,L89=0),K89&gt;15),AND(L89=2,K89&gt;4,K89&lt;16),AND(L89&gt;2,K89&gt;0,K89&lt;5)),"Médio",IF(OR(AND(L89=2,K89&gt;15),AND(L89&gt;2,K89&gt;4,K89&lt;16),AND(L89&gt;2,K89&gt;15)),"Complexo",""))), IF(OR(M89="CE",M89="SE"),IF(OR(AND(OR(L89=1,L89=0),K89&gt;0,K89&lt;6),AND(OR(L89=1,L89=0),K89&gt;5,K89&lt;20),AND(L89&gt;1,L89&lt;4,K89&gt;0,K89&lt;6)),"Simples",IF(OR(AND(OR(L89=1,L89=0),K89&gt;19),AND(L89&gt;1,L89&lt;4,K89&gt;5,K89&lt;20),AND(L89&gt;3,K89&gt;0,K89&lt;6)),"Médio",IF(OR(AND(L89&gt;1,L89&lt;4,K89&gt;19),AND(L89&gt;3,K89&gt;5,K89&lt;20),AND(L89&gt;3,K89&gt;19)),"Complexo",""))),""))</f>
        <v/>
      </c>
      <c r="O89" s="71" t="str">
        <f aca="false">IF(M89="ALI",IF(OR(AND(OR(L89=1,L89=0),K89&gt;0,K89&lt;20),AND(OR(L89=1,L89=0),K89&gt;19,K89&lt;51),AND(L89&gt;1,L89&lt;6,K89&gt;0,K89&lt;20)),"Simples",IF(OR(AND(OR(L89=1,L89=0),K89&gt;50),AND(L89&gt;1,L89&lt;6,K89&gt;19,K89&lt;51),AND(L89&gt;5,K89&gt;0,K89&lt;20)),"Médio",IF(OR(AND(L89&gt;1,L89&lt;6,K89&gt;50),AND(L89&gt;5,K89&gt;19,K89&lt;51),AND(L89&gt;5,K89&gt;50)),"Complexo",""))), IF(M89="AIE",IF(OR(AND(OR(L89=1, L89=0),K89&gt;0,K89&lt;20),AND(OR(L89=1, L89=0),K89&gt;19,K89&lt;51),AND(L89&gt;1,L89&lt;6,K89&gt;0,K89&lt;20)),"Simples",IF(OR(AND(OR(L89=1, L89=0),K89&gt;50),AND(L89&gt;1,L89&lt;6,K89&gt;19,K89&lt;51),AND(L89&gt;5,K89&gt;0,K89&lt;20)),"Médio",IF(OR(AND(L89&gt;1,L89&lt;6,K89&gt;50),AND(L89&gt;5,K89&gt;19,K89&lt;51),AND(L89&gt;5,K89&gt;50)),"Complexo",""))),""))</f>
        <v/>
      </c>
      <c r="P89" s="102" t="str">
        <f aca="false">IF(N89="",O89,IF(O89="",N89,""))</f>
        <v/>
      </c>
      <c r="Q89" s="103" t="n">
        <f aca="false">IF(AND(OR(M89="EE",M89="CE"),P89="Simples"),3, IF(AND(OR(M89="EE",M89="CE"),P89="Médio"),4, IF(AND(OR(M89="EE",M89="CE"),P89="Complexo"),6, IF(AND(M89="SE",P89="Simples"),4, IF(AND(M89="SE",P89="Médio"),5, IF(AND(M89="SE",P89="Complexo"),7,0))))))</f>
        <v>0</v>
      </c>
      <c r="R89" s="103" t="n">
        <f aca="false">IF(AND(M89="ALI",O89="Simples"),7, IF(AND(M89="ALI",O89="Médio"),10, IF(AND(M89="ALI",O89="Complexo"),15, IF(AND(M89="AIE",O89="Simples"),5, IF(AND(M89="AIE",O89="Médio"),7, IF(AND(M89="AIE",O89="Complexo"),10,0))))))</f>
        <v>0</v>
      </c>
      <c r="S89" s="102" t="n">
        <f aca="false">IF($I89="%",($Q89+$R89)*$C89,$C89)</f>
        <v>0</v>
      </c>
      <c r="T89" s="70"/>
    </row>
    <row r="90" s="79" customFormat="true" ht="14" hidden="false" customHeight="false" outlineLevel="0" collapsed="false">
      <c r="A90" s="67"/>
      <c r="B90" s="68"/>
      <c r="C90" s="69" t="n">
        <f aca="false">IF($B90&lt;&gt;"",VLOOKUP($B90,Matriz_INM,2,0),0)</f>
        <v>0</v>
      </c>
      <c r="D90" s="70"/>
      <c r="E90" s="70"/>
      <c r="F90" s="70"/>
      <c r="G90" s="70"/>
      <c r="H90" s="71"/>
      <c r="I90" s="101" t="str">
        <f aca="false">IFERROR(VLOOKUP($B90,Matriz_INM,3,0),"")</f>
        <v/>
      </c>
      <c r="J90" s="72"/>
      <c r="K90" s="72"/>
      <c r="L90" s="72"/>
      <c r="M90" s="70"/>
      <c r="N90" s="71" t="str">
        <f aca="false">IF(M90="EE",IF(OR(AND(OR(L90=1,L90=0),K90&gt;0,K90&lt;5),AND(OR(L90=1,L90=0),K90&gt;4,K90&lt;16),AND(L90=2,K90&gt;0,K90&lt;5)),"Simples",IF(OR(AND(OR(L90=1,L90=0),K90&gt;15),AND(L90=2,K90&gt;4,K90&lt;16),AND(L90&gt;2,K90&gt;0,K90&lt;5)),"Médio",IF(OR(AND(L90=2,K90&gt;15),AND(L90&gt;2,K90&gt;4,K90&lt;16),AND(L90&gt;2,K90&gt;15)),"Complexo",""))), IF(OR(M90="CE",M90="SE"),IF(OR(AND(OR(L90=1,L90=0),K90&gt;0,K90&lt;6),AND(OR(L90=1,L90=0),K90&gt;5,K90&lt;20),AND(L90&gt;1,L90&lt;4,K90&gt;0,K90&lt;6)),"Simples",IF(OR(AND(OR(L90=1,L90=0),K90&gt;19),AND(L90&gt;1,L90&lt;4,K90&gt;5,K90&lt;20),AND(L90&gt;3,K90&gt;0,K90&lt;6)),"Médio",IF(OR(AND(L90&gt;1,L90&lt;4,K90&gt;19),AND(L90&gt;3,K90&gt;5,K90&lt;20),AND(L90&gt;3,K90&gt;19)),"Complexo",""))),""))</f>
        <v/>
      </c>
      <c r="O90" s="71" t="str">
        <f aca="false">IF(M90="ALI",IF(OR(AND(OR(L90=1,L90=0),K90&gt;0,K90&lt;20),AND(OR(L90=1,L90=0),K90&gt;19,K90&lt;51),AND(L90&gt;1,L90&lt;6,K90&gt;0,K90&lt;20)),"Simples",IF(OR(AND(OR(L90=1,L90=0),K90&gt;50),AND(L90&gt;1,L90&lt;6,K90&gt;19,K90&lt;51),AND(L90&gt;5,K90&gt;0,K90&lt;20)),"Médio",IF(OR(AND(L90&gt;1,L90&lt;6,K90&gt;50),AND(L90&gt;5,K90&gt;19,K90&lt;51),AND(L90&gt;5,K90&gt;50)),"Complexo",""))), IF(M90="AIE",IF(OR(AND(OR(L90=1, L90=0),K90&gt;0,K90&lt;20),AND(OR(L90=1, L90=0),K90&gt;19,K90&lt;51),AND(L90&gt;1,L90&lt;6,K90&gt;0,K90&lt;20)),"Simples",IF(OR(AND(OR(L90=1, L90=0),K90&gt;50),AND(L90&gt;1,L90&lt;6,K90&gt;19,K90&lt;51),AND(L90&gt;5,K90&gt;0,K90&lt;20)),"Médio",IF(OR(AND(L90&gt;1,L90&lt;6,K90&gt;50),AND(L90&gt;5,K90&gt;19,K90&lt;51),AND(L90&gt;5,K90&gt;50)),"Complexo",""))),""))</f>
        <v/>
      </c>
      <c r="P90" s="102" t="str">
        <f aca="false">IF(N90="",O90,IF(O90="",N90,""))</f>
        <v/>
      </c>
      <c r="Q90" s="103" t="n">
        <f aca="false">IF(AND(OR(M90="EE",M90="CE"),P90="Simples"),3, IF(AND(OR(M90="EE",M90="CE"),P90="Médio"),4, IF(AND(OR(M90="EE",M90="CE"),P90="Complexo"),6, IF(AND(M90="SE",P90="Simples"),4, IF(AND(M90="SE",P90="Médio"),5, IF(AND(M90="SE",P90="Complexo"),7,0))))))</f>
        <v>0</v>
      </c>
      <c r="R90" s="103" t="n">
        <f aca="false">IF(AND(M90="ALI",O90="Simples"),7, IF(AND(M90="ALI",O90="Médio"),10, IF(AND(M90="ALI",O90="Complexo"),15, IF(AND(M90="AIE",O90="Simples"),5, IF(AND(M90="AIE",O90="Médio"),7, IF(AND(M90="AIE",O90="Complexo"),10,0))))))</f>
        <v>0</v>
      </c>
      <c r="S90" s="102" t="n">
        <f aca="false">IF($I90="%",($Q90+$R90)*$C90,$C90)</f>
        <v>0</v>
      </c>
      <c r="T90" s="70"/>
    </row>
    <row r="91" s="79" customFormat="true" ht="14" hidden="false" customHeight="false" outlineLevel="0" collapsed="false">
      <c r="A91" s="67"/>
      <c r="B91" s="68"/>
      <c r="C91" s="69" t="n">
        <f aca="false">IF($B91&lt;&gt;"",VLOOKUP($B91,Matriz_INM,2,0),0)</f>
        <v>0</v>
      </c>
      <c r="D91" s="70"/>
      <c r="E91" s="70"/>
      <c r="F91" s="70"/>
      <c r="G91" s="70"/>
      <c r="H91" s="71"/>
      <c r="I91" s="101" t="str">
        <f aca="false">IFERROR(VLOOKUP($B91,Matriz_INM,3,0),"")</f>
        <v/>
      </c>
      <c r="J91" s="72"/>
      <c r="K91" s="72"/>
      <c r="L91" s="72"/>
      <c r="M91" s="70"/>
      <c r="N91" s="71" t="str">
        <f aca="false">IF(M91="EE",IF(OR(AND(OR(L91=1,L91=0),K91&gt;0,K91&lt;5),AND(OR(L91=1,L91=0),K91&gt;4,K91&lt;16),AND(L91=2,K91&gt;0,K91&lt;5)),"Simples",IF(OR(AND(OR(L91=1,L91=0),K91&gt;15),AND(L91=2,K91&gt;4,K91&lt;16),AND(L91&gt;2,K91&gt;0,K91&lt;5)),"Médio",IF(OR(AND(L91=2,K91&gt;15),AND(L91&gt;2,K91&gt;4,K91&lt;16),AND(L91&gt;2,K91&gt;15)),"Complexo",""))), IF(OR(M91="CE",M91="SE"),IF(OR(AND(OR(L91=1,L91=0),K91&gt;0,K91&lt;6),AND(OR(L91=1,L91=0),K91&gt;5,K91&lt;20),AND(L91&gt;1,L91&lt;4,K91&gt;0,K91&lt;6)),"Simples",IF(OR(AND(OR(L91=1,L91=0),K91&gt;19),AND(L91&gt;1,L91&lt;4,K91&gt;5,K91&lt;20),AND(L91&gt;3,K91&gt;0,K91&lt;6)),"Médio",IF(OR(AND(L91&gt;1,L91&lt;4,K91&gt;19),AND(L91&gt;3,K91&gt;5,K91&lt;20),AND(L91&gt;3,K91&gt;19)),"Complexo",""))),""))</f>
        <v/>
      </c>
      <c r="O91" s="71" t="str">
        <f aca="false">IF(M91="ALI",IF(OR(AND(OR(L91=1,L91=0),K91&gt;0,K91&lt;20),AND(OR(L91=1,L91=0),K91&gt;19,K91&lt;51),AND(L91&gt;1,L91&lt;6,K91&gt;0,K91&lt;20)),"Simples",IF(OR(AND(OR(L91=1,L91=0),K91&gt;50),AND(L91&gt;1,L91&lt;6,K91&gt;19,K91&lt;51),AND(L91&gt;5,K91&gt;0,K91&lt;20)),"Médio",IF(OR(AND(L91&gt;1,L91&lt;6,K91&gt;50),AND(L91&gt;5,K91&gt;19,K91&lt;51),AND(L91&gt;5,K91&gt;50)),"Complexo",""))), IF(M91="AIE",IF(OR(AND(OR(L91=1, L91=0),K91&gt;0,K91&lt;20),AND(OR(L91=1, L91=0),K91&gt;19,K91&lt;51),AND(L91&gt;1,L91&lt;6,K91&gt;0,K91&lt;20)),"Simples",IF(OR(AND(OR(L91=1, L91=0),K91&gt;50),AND(L91&gt;1,L91&lt;6,K91&gt;19,K91&lt;51),AND(L91&gt;5,K91&gt;0,K91&lt;20)),"Médio",IF(OR(AND(L91&gt;1,L91&lt;6,K91&gt;50),AND(L91&gt;5,K91&gt;19,K91&lt;51),AND(L91&gt;5,K91&gt;50)),"Complexo",""))),""))</f>
        <v/>
      </c>
      <c r="P91" s="102" t="str">
        <f aca="false">IF(N91="",O91,IF(O91="",N91,""))</f>
        <v/>
      </c>
      <c r="Q91" s="103" t="n">
        <f aca="false">IF(AND(OR(M91="EE",M91="CE"),P91="Simples"),3, IF(AND(OR(M91="EE",M91="CE"),P91="Médio"),4, IF(AND(OR(M91="EE",M91="CE"),P91="Complexo"),6, IF(AND(M91="SE",P91="Simples"),4, IF(AND(M91="SE",P91="Médio"),5, IF(AND(M91="SE",P91="Complexo"),7,0))))))</f>
        <v>0</v>
      </c>
      <c r="R91" s="103" t="n">
        <f aca="false">IF(AND(M91="ALI",O91="Simples"),7, IF(AND(M91="ALI",O91="Médio"),10, IF(AND(M91="ALI",O91="Complexo"),15, IF(AND(M91="AIE",O91="Simples"),5, IF(AND(M91="AIE",O91="Médio"),7, IF(AND(M91="AIE",O91="Complexo"),10,0))))))</f>
        <v>0</v>
      </c>
      <c r="S91" s="102" t="n">
        <f aca="false">IF($I91="%",($Q91+$R91)*$C91,$C91)</f>
        <v>0</v>
      </c>
      <c r="T91" s="70"/>
    </row>
    <row r="92" s="79" customFormat="true" ht="14" hidden="false" customHeight="false" outlineLevel="0" collapsed="false">
      <c r="A92" s="67"/>
      <c r="B92" s="68"/>
      <c r="C92" s="69" t="n">
        <f aca="false">IF($B92&lt;&gt;"",VLOOKUP($B92,Matriz_INM,2,0),0)</f>
        <v>0</v>
      </c>
      <c r="D92" s="70"/>
      <c r="E92" s="70"/>
      <c r="F92" s="70"/>
      <c r="G92" s="70"/>
      <c r="H92" s="71"/>
      <c r="I92" s="101" t="str">
        <f aca="false">IFERROR(VLOOKUP($B92,Matriz_INM,3,0),"")</f>
        <v/>
      </c>
      <c r="J92" s="72"/>
      <c r="K92" s="72"/>
      <c r="L92" s="72"/>
      <c r="M92" s="70"/>
      <c r="N92" s="71" t="str">
        <f aca="false">IF(M92="EE",IF(OR(AND(OR(L92=1,L92=0),K92&gt;0,K92&lt;5),AND(OR(L92=1,L92=0),K92&gt;4,K92&lt;16),AND(L92=2,K92&gt;0,K92&lt;5)),"Simples",IF(OR(AND(OR(L92=1,L92=0),K92&gt;15),AND(L92=2,K92&gt;4,K92&lt;16),AND(L92&gt;2,K92&gt;0,K92&lt;5)),"Médio",IF(OR(AND(L92=2,K92&gt;15),AND(L92&gt;2,K92&gt;4,K92&lt;16),AND(L92&gt;2,K92&gt;15)),"Complexo",""))), IF(OR(M92="CE",M92="SE"),IF(OR(AND(OR(L92=1,L92=0),K92&gt;0,K92&lt;6),AND(OR(L92=1,L92=0),K92&gt;5,K92&lt;20),AND(L92&gt;1,L92&lt;4,K92&gt;0,K92&lt;6)),"Simples",IF(OR(AND(OR(L92=1,L92=0),K92&gt;19),AND(L92&gt;1,L92&lt;4,K92&gt;5,K92&lt;20),AND(L92&gt;3,K92&gt;0,K92&lt;6)),"Médio",IF(OR(AND(L92&gt;1,L92&lt;4,K92&gt;19),AND(L92&gt;3,K92&gt;5,K92&lt;20),AND(L92&gt;3,K92&gt;19)),"Complexo",""))),""))</f>
        <v/>
      </c>
      <c r="O92" s="71" t="str">
        <f aca="false">IF(M92="ALI",IF(OR(AND(OR(L92=1,L92=0),K92&gt;0,K92&lt;20),AND(OR(L92=1,L92=0),K92&gt;19,K92&lt;51),AND(L92&gt;1,L92&lt;6,K92&gt;0,K92&lt;20)),"Simples",IF(OR(AND(OR(L92=1,L92=0),K92&gt;50),AND(L92&gt;1,L92&lt;6,K92&gt;19,K92&lt;51),AND(L92&gt;5,K92&gt;0,K92&lt;20)),"Médio",IF(OR(AND(L92&gt;1,L92&lt;6,K92&gt;50),AND(L92&gt;5,K92&gt;19,K92&lt;51),AND(L92&gt;5,K92&gt;50)),"Complexo",""))), IF(M92="AIE",IF(OR(AND(OR(L92=1, L92=0),K92&gt;0,K92&lt;20),AND(OR(L92=1, L92=0),K92&gt;19,K92&lt;51),AND(L92&gt;1,L92&lt;6,K92&gt;0,K92&lt;20)),"Simples",IF(OR(AND(OR(L92=1, L92=0),K92&gt;50),AND(L92&gt;1,L92&lt;6,K92&gt;19,K92&lt;51),AND(L92&gt;5,K92&gt;0,K92&lt;20)),"Médio",IF(OR(AND(L92&gt;1,L92&lt;6,K92&gt;50),AND(L92&gt;5,K92&gt;19,K92&lt;51),AND(L92&gt;5,K92&gt;50)),"Complexo",""))),""))</f>
        <v/>
      </c>
      <c r="P92" s="102" t="str">
        <f aca="false">IF(N92="",O92,IF(O92="",N92,""))</f>
        <v/>
      </c>
      <c r="Q92" s="103" t="n">
        <f aca="false">IF(AND(OR(M92="EE",M92="CE"),P92="Simples"),3, IF(AND(OR(M92="EE",M92="CE"),P92="Médio"),4, IF(AND(OR(M92="EE",M92="CE"),P92="Complexo"),6, IF(AND(M92="SE",P92="Simples"),4, IF(AND(M92="SE",P92="Médio"),5, IF(AND(M92="SE",P92="Complexo"),7,0))))))</f>
        <v>0</v>
      </c>
      <c r="R92" s="103" t="n">
        <f aca="false">IF(AND(M92="ALI",O92="Simples"),7, IF(AND(M92="ALI",O92="Médio"),10, IF(AND(M92="ALI",O92="Complexo"),15, IF(AND(M92="AIE",O92="Simples"),5, IF(AND(M92="AIE",O92="Médio"),7, IF(AND(M92="AIE",O92="Complexo"),10,0))))))</f>
        <v>0</v>
      </c>
      <c r="S92" s="102" t="n">
        <f aca="false">IF($I92="%",($Q92+$R92)*$C92,$C92)</f>
        <v>0</v>
      </c>
      <c r="T92" s="70"/>
    </row>
    <row r="93" s="79" customFormat="true" ht="14" hidden="false" customHeight="false" outlineLevel="0" collapsed="false">
      <c r="A93" s="67"/>
      <c r="B93" s="68"/>
      <c r="C93" s="69" t="n">
        <f aca="false">IF($B93&lt;&gt;"",VLOOKUP($B93,Matriz_INM,2,0),0)</f>
        <v>0</v>
      </c>
      <c r="D93" s="70"/>
      <c r="E93" s="70"/>
      <c r="F93" s="70"/>
      <c r="G93" s="70"/>
      <c r="H93" s="71"/>
      <c r="I93" s="101" t="str">
        <f aca="false">IFERROR(VLOOKUP($B93,Matriz_INM,3,0),"")</f>
        <v/>
      </c>
      <c r="J93" s="72"/>
      <c r="K93" s="72"/>
      <c r="L93" s="72"/>
      <c r="M93" s="70"/>
      <c r="N93" s="71" t="str">
        <f aca="false">IF(M93="EE",IF(OR(AND(OR(L93=1,L93=0),K93&gt;0,K93&lt;5),AND(OR(L93=1,L93=0),K93&gt;4,K93&lt;16),AND(L93=2,K93&gt;0,K93&lt;5)),"Simples",IF(OR(AND(OR(L93=1,L93=0),K93&gt;15),AND(L93=2,K93&gt;4,K93&lt;16),AND(L93&gt;2,K93&gt;0,K93&lt;5)),"Médio",IF(OR(AND(L93=2,K93&gt;15),AND(L93&gt;2,K93&gt;4,K93&lt;16),AND(L93&gt;2,K93&gt;15)),"Complexo",""))), IF(OR(M93="CE",M93="SE"),IF(OR(AND(OR(L93=1,L93=0),K93&gt;0,K93&lt;6),AND(OR(L93=1,L93=0),K93&gt;5,K93&lt;20),AND(L93&gt;1,L93&lt;4,K93&gt;0,K93&lt;6)),"Simples",IF(OR(AND(OR(L93=1,L93=0),K93&gt;19),AND(L93&gt;1,L93&lt;4,K93&gt;5,K93&lt;20),AND(L93&gt;3,K93&gt;0,K93&lt;6)),"Médio",IF(OR(AND(L93&gt;1,L93&lt;4,K93&gt;19),AND(L93&gt;3,K93&gt;5,K93&lt;20),AND(L93&gt;3,K93&gt;19)),"Complexo",""))),""))</f>
        <v/>
      </c>
      <c r="O93" s="71" t="str">
        <f aca="false">IF(M93="ALI",IF(OR(AND(OR(L93=1,L93=0),K93&gt;0,K93&lt;20),AND(OR(L93=1,L93=0),K93&gt;19,K93&lt;51),AND(L93&gt;1,L93&lt;6,K93&gt;0,K93&lt;20)),"Simples",IF(OR(AND(OR(L93=1,L93=0),K93&gt;50),AND(L93&gt;1,L93&lt;6,K93&gt;19,K93&lt;51),AND(L93&gt;5,K93&gt;0,K93&lt;20)),"Médio",IF(OR(AND(L93&gt;1,L93&lt;6,K93&gt;50),AND(L93&gt;5,K93&gt;19,K93&lt;51),AND(L93&gt;5,K93&gt;50)),"Complexo",""))), IF(M93="AIE",IF(OR(AND(OR(L93=1, L93=0),K93&gt;0,K93&lt;20),AND(OR(L93=1, L93=0),K93&gt;19,K93&lt;51),AND(L93&gt;1,L93&lt;6,K93&gt;0,K93&lt;20)),"Simples",IF(OR(AND(OR(L93=1, L93=0),K93&gt;50),AND(L93&gt;1,L93&lt;6,K93&gt;19,K93&lt;51),AND(L93&gt;5,K93&gt;0,K93&lt;20)),"Médio",IF(OR(AND(L93&gt;1,L93&lt;6,K93&gt;50),AND(L93&gt;5,K93&gt;19,K93&lt;51),AND(L93&gt;5,K93&gt;50)),"Complexo",""))),""))</f>
        <v/>
      </c>
      <c r="P93" s="102" t="str">
        <f aca="false">IF(N93="",O93,IF(O93="",N93,""))</f>
        <v/>
      </c>
      <c r="Q93" s="103" t="n">
        <f aca="false">IF(AND(OR(M93="EE",M93="CE"),P93="Simples"),3, IF(AND(OR(M93="EE",M93="CE"),P93="Médio"),4, IF(AND(OR(M93="EE",M93="CE"),P93="Complexo"),6, IF(AND(M93="SE",P93="Simples"),4, IF(AND(M93="SE",P93="Médio"),5, IF(AND(M93="SE",P93="Complexo"),7,0))))))</f>
        <v>0</v>
      </c>
      <c r="R93" s="103" t="n">
        <f aca="false">IF(AND(M93="ALI",O93="Simples"),7, IF(AND(M93="ALI",O93="Médio"),10, IF(AND(M93="ALI",O93="Complexo"),15, IF(AND(M93="AIE",O93="Simples"),5, IF(AND(M93="AIE",O93="Médio"),7, IF(AND(M93="AIE",O93="Complexo"),10,0))))))</f>
        <v>0</v>
      </c>
      <c r="S93" s="102" t="n">
        <f aca="false">IF($I93="%",($Q93+$R93)*$C93,$C93)</f>
        <v>0</v>
      </c>
      <c r="T93" s="70"/>
    </row>
    <row r="94" s="79" customFormat="true" ht="14" hidden="false" customHeight="false" outlineLevel="0" collapsed="false">
      <c r="A94" s="67"/>
      <c r="B94" s="68"/>
      <c r="C94" s="69" t="n">
        <f aca="false">IF($B94&lt;&gt;"",VLOOKUP($B94,Matriz_INM,2,0),0)</f>
        <v>0</v>
      </c>
      <c r="D94" s="70"/>
      <c r="E94" s="70"/>
      <c r="F94" s="70"/>
      <c r="G94" s="70"/>
      <c r="H94" s="71"/>
      <c r="I94" s="101" t="str">
        <f aca="false">IFERROR(VLOOKUP($B94,Matriz_INM,3,0),"")</f>
        <v/>
      </c>
      <c r="J94" s="72"/>
      <c r="K94" s="72"/>
      <c r="L94" s="72"/>
      <c r="M94" s="70"/>
      <c r="N94" s="71" t="str">
        <f aca="false">IF(M94="EE",IF(OR(AND(OR(L94=1,L94=0),K94&gt;0,K94&lt;5),AND(OR(L94=1,L94=0),K94&gt;4,K94&lt;16),AND(L94=2,K94&gt;0,K94&lt;5)),"Simples",IF(OR(AND(OR(L94=1,L94=0),K94&gt;15),AND(L94=2,K94&gt;4,K94&lt;16),AND(L94&gt;2,K94&gt;0,K94&lt;5)),"Médio",IF(OR(AND(L94=2,K94&gt;15),AND(L94&gt;2,K94&gt;4,K94&lt;16),AND(L94&gt;2,K94&gt;15)),"Complexo",""))), IF(OR(M94="CE",M94="SE"),IF(OR(AND(OR(L94=1,L94=0),K94&gt;0,K94&lt;6),AND(OR(L94=1,L94=0),K94&gt;5,K94&lt;20),AND(L94&gt;1,L94&lt;4,K94&gt;0,K94&lt;6)),"Simples",IF(OR(AND(OR(L94=1,L94=0),K94&gt;19),AND(L94&gt;1,L94&lt;4,K94&gt;5,K94&lt;20),AND(L94&gt;3,K94&gt;0,K94&lt;6)),"Médio",IF(OR(AND(L94&gt;1,L94&lt;4,K94&gt;19),AND(L94&gt;3,K94&gt;5,K94&lt;20),AND(L94&gt;3,K94&gt;19)),"Complexo",""))),""))</f>
        <v/>
      </c>
      <c r="O94" s="71" t="str">
        <f aca="false">IF(M94="ALI",IF(OR(AND(OR(L94=1,L94=0),K94&gt;0,K94&lt;20),AND(OR(L94=1,L94=0),K94&gt;19,K94&lt;51),AND(L94&gt;1,L94&lt;6,K94&gt;0,K94&lt;20)),"Simples",IF(OR(AND(OR(L94=1,L94=0),K94&gt;50),AND(L94&gt;1,L94&lt;6,K94&gt;19,K94&lt;51),AND(L94&gt;5,K94&gt;0,K94&lt;20)),"Médio",IF(OR(AND(L94&gt;1,L94&lt;6,K94&gt;50),AND(L94&gt;5,K94&gt;19,K94&lt;51),AND(L94&gt;5,K94&gt;50)),"Complexo",""))), IF(M94="AIE",IF(OR(AND(OR(L94=1, L94=0),K94&gt;0,K94&lt;20),AND(OR(L94=1, L94=0),K94&gt;19,K94&lt;51),AND(L94&gt;1,L94&lt;6,K94&gt;0,K94&lt;20)),"Simples",IF(OR(AND(OR(L94=1, L94=0),K94&gt;50),AND(L94&gt;1,L94&lt;6,K94&gt;19,K94&lt;51),AND(L94&gt;5,K94&gt;0,K94&lt;20)),"Médio",IF(OR(AND(L94&gt;1,L94&lt;6,K94&gt;50),AND(L94&gt;5,K94&gt;19,K94&lt;51),AND(L94&gt;5,K94&gt;50)),"Complexo",""))),""))</f>
        <v/>
      </c>
      <c r="P94" s="102" t="str">
        <f aca="false">IF(N94="",O94,IF(O94="",N94,""))</f>
        <v/>
      </c>
      <c r="Q94" s="103" t="n">
        <f aca="false">IF(AND(OR(M94="EE",M94="CE"),P94="Simples"),3, IF(AND(OR(M94="EE",M94="CE"),P94="Médio"),4, IF(AND(OR(M94="EE",M94="CE"),P94="Complexo"),6, IF(AND(M94="SE",P94="Simples"),4, IF(AND(M94="SE",P94="Médio"),5, IF(AND(M94="SE",P94="Complexo"),7,0))))))</f>
        <v>0</v>
      </c>
      <c r="R94" s="103" t="n">
        <f aca="false">IF(AND(M94="ALI",O94="Simples"),7, IF(AND(M94="ALI",O94="Médio"),10, IF(AND(M94="ALI",O94="Complexo"),15, IF(AND(M94="AIE",O94="Simples"),5, IF(AND(M94="AIE",O94="Médio"),7, IF(AND(M94="AIE",O94="Complexo"),10,0))))))</f>
        <v>0</v>
      </c>
      <c r="S94" s="102" t="n">
        <f aca="false">IF($I94="%",($Q94+$R94)*$C94,$C94)</f>
        <v>0</v>
      </c>
      <c r="T94" s="70"/>
    </row>
    <row r="95" s="79" customFormat="true" ht="14" hidden="false" customHeight="false" outlineLevel="0" collapsed="false">
      <c r="A95" s="67"/>
      <c r="B95" s="68"/>
      <c r="C95" s="69" t="n">
        <f aca="false">IF($B95&lt;&gt;"",VLOOKUP($B95,Matriz_INM,2,0),0)</f>
        <v>0</v>
      </c>
      <c r="D95" s="70"/>
      <c r="E95" s="70"/>
      <c r="F95" s="70"/>
      <c r="G95" s="70"/>
      <c r="H95" s="71"/>
      <c r="I95" s="101" t="str">
        <f aca="false">IFERROR(VLOOKUP($B95,Matriz_INM,3,0),"")</f>
        <v/>
      </c>
      <c r="J95" s="72"/>
      <c r="K95" s="72"/>
      <c r="L95" s="72"/>
      <c r="M95" s="70"/>
      <c r="N95" s="71" t="str">
        <f aca="false">IF(M95="EE",IF(OR(AND(OR(L95=1,L95=0),K95&gt;0,K95&lt;5),AND(OR(L95=1,L95=0),K95&gt;4,K95&lt;16),AND(L95=2,K95&gt;0,K95&lt;5)),"Simples",IF(OR(AND(OR(L95=1,L95=0),K95&gt;15),AND(L95=2,K95&gt;4,K95&lt;16),AND(L95&gt;2,K95&gt;0,K95&lt;5)),"Médio",IF(OR(AND(L95=2,K95&gt;15),AND(L95&gt;2,K95&gt;4,K95&lt;16),AND(L95&gt;2,K95&gt;15)),"Complexo",""))), IF(OR(M95="CE",M95="SE"),IF(OR(AND(OR(L95=1,L95=0),K95&gt;0,K95&lt;6),AND(OR(L95=1,L95=0),K95&gt;5,K95&lt;20),AND(L95&gt;1,L95&lt;4,K95&gt;0,K95&lt;6)),"Simples",IF(OR(AND(OR(L95=1,L95=0),K95&gt;19),AND(L95&gt;1,L95&lt;4,K95&gt;5,K95&lt;20),AND(L95&gt;3,K95&gt;0,K95&lt;6)),"Médio",IF(OR(AND(L95&gt;1,L95&lt;4,K95&gt;19),AND(L95&gt;3,K95&gt;5,K95&lt;20),AND(L95&gt;3,K95&gt;19)),"Complexo",""))),""))</f>
        <v/>
      </c>
      <c r="O95" s="71" t="str">
        <f aca="false">IF(M95="ALI",IF(OR(AND(OR(L95=1,L95=0),K95&gt;0,K95&lt;20),AND(OR(L95=1,L95=0),K95&gt;19,K95&lt;51),AND(L95&gt;1,L95&lt;6,K95&gt;0,K95&lt;20)),"Simples",IF(OR(AND(OR(L95=1,L95=0),K95&gt;50),AND(L95&gt;1,L95&lt;6,K95&gt;19,K95&lt;51),AND(L95&gt;5,K95&gt;0,K95&lt;20)),"Médio",IF(OR(AND(L95&gt;1,L95&lt;6,K95&gt;50),AND(L95&gt;5,K95&gt;19,K95&lt;51),AND(L95&gt;5,K95&gt;50)),"Complexo",""))), IF(M95="AIE",IF(OR(AND(OR(L95=1, L95=0),K95&gt;0,K95&lt;20),AND(OR(L95=1, L95=0),K95&gt;19,K95&lt;51),AND(L95&gt;1,L95&lt;6,K95&gt;0,K95&lt;20)),"Simples",IF(OR(AND(OR(L95=1, L95=0),K95&gt;50),AND(L95&gt;1,L95&lt;6,K95&gt;19,K95&lt;51),AND(L95&gt;5,K95&gt;0,K95&lt;20)),"Médio",IF(OR(AND(L95&gt;1,L95&lt;6,K95&gt;50),AND(L95&gt;5,K95&gt;19,K95&lt;51),AND(L95&gt;5,K95&gt;50)),"Complexo",""))),""))</f>
        <v/>
      </c>
      <c r="P95" s="102" t="str">
        <f aca="false">IF(N95="",O95,IF(O95="",N95,""))</f>
        <v/>
      </c>
      <c r="Q95" s="103" t="n">
        <f aca="false">IF(AND(OR(M95="EE",M95="CE"),P95="Simples"),3, IF(AND(OR(M95="EE",M95="CE"),P95="Médio"),4, IF(AND(OR(M95="EE",M95="CE"),P95="Complexo"),6, IF(AND(M95="SE",P95="Simples"),4, IF(AND(M95="SE",P95="Médio"),5, IF(AND(M95="SE",P95="Complexo"),7,0))))))</f>
        <v>0</v>
      </c>
      <c r="R95" s="103" t="n">
        <f aca="false">IF(AND(M95="ALI",O95="Simples"),7, IF(AND(M95="ALI",O95="Médio"),10, IF(AND(M95="ALI",O95="Complexo"),15, IF(AND(M95="AIE",O95="Simples"),5, IF(AND(M95="AIE",O95="Médio"),7, IF(AND(M95="AIE",O95="Complexo"),10,0))))))</f>
        <v>0</v>
      </c>
      <c r="S95" s="102" t="n">
        <f aca="false">IF($I95="%",($Q95+$R95)*$C95,$C95)</f>
        <v>0</v>
      </c>
      <c r="T95" s="70"/>
    </row>
    <row r="96" s="79" customFormat="true" ht="14" hidden="false" customHeight="false" outlineLevel="0" collapsed="false">
      <c r="A96" s="67"/>
      <c r="B96" s="68"/>
      <c r="C96" s="69" t="n">
        <f aca="false">IF($B96&lt;&gt;"",VLOOKUP($B96,Matriz_INM,2,0),0)</f>
        <v>0</v>
      </c>
      <c r="D96" s="70"/>
      <c r="E96" s="70"/>
      <c r="F96" s="70"/>
      <c r="G96" s="70"/>
      <c r="H96" s="71"/>
      <c r="I96" s="101" t="str">
        <f aca="false">IFERROR(VLOOKUP($B96,Matriz_INM,3,0),"")</f>
        <v/>
      </c>
      <c r="J96" s="72"/>
      <c r="K96" s="72"/>
      <c r="L96" s="72"/>
      <c r="M96" s="70"/>
      <c r="N96" s="71" t="str">
        <f aca="false">IF(M96="EE",IF(OR(AND(OR(L96=1,L96=0),K96&gt;0,K96&lt;5),AND(OR(L96=1,L96=0),K96&gt;4,K96&lt;16),AND(L96=2,K96&gt;0,K96&lt;5)),"Simples",IF(OR(AND(OR(L96=1,L96=0),K96&gt;15),AND(L96=2,K96&gt;4,K96&lt;16),AND(L96&gt;2,K96&gt;0,K96&lt;5)),"Médio",IF(OR(AND(L96=2,K96&gt;15),AND(L96&gt;2,K96&gt;4,K96&lt;16),AND(L96&gt;2,K96&gt;15)),"Complexo",""))), IF(OR(M96="CE",M96="SE"),IF(OR(AND(OR(L96=1,L96=0),K96&gt;0,K96&lt;6),AND(OR(L96=1,L96=0),K96&gt;5,K96&lt;20),AND(L96&gt;1,L96&lt;4,K96&gt;0,K96&lt;6)),"Simples",IF(OR(AND(OR(L96=1,L96=0),K96&gt;19),AND(L96&gt;1,L96&lt;4,K96&gt;5,K96&lt;20),AND(L96&gt;3,K96&gt;0,K96&lt;6)),"Médio",IF(OR(AND(L96&gt;1,L96&lt;4,K96&gt;19),AND(L96&gt;3,K96&gt;5,K96&lt;20),AND(L96&gt;3,K96&gt;19)),"Complexo",""))),""))</f>
        <v/>
      </c>
      <c r="O96" s="71" t="str">
        <f aca="false">IF(M96="ALI",IF(OR(AND(OR(L96=1,L96=0),K96&gt;0,K96&lt;20),AND(OR(L96=1,L96=0),K96&gt;19,K96&lt;51),AND(L96&gt;1,L96&lt;6,K96&gt;0,K96&lt;20)),"Simples",IF(OR(AND(OR(L96=1,L96=0),K96&gt;50),AND(L96&gt;1,L96&lt;6,K96&gt;19,K96&lt;51),AND(L96&gt;5,K96&gt;0,K96&lt;20)),"Médio",IF(OR(AND(L96&gt;1,L96&lt;6,K96&gt;50),AND(L96&gt;5,K96&gt;19,K96&lt;51),AND(L96&gt;5,K96&gt;50)),"Complexo",""))), IF(M96="AIE",IF(OR(AND(OR(L96=1, L96=0),K96&gt;0,K96&lt;20),AND(OR(L96=1, L96=0),K96&gt;19,K96&lt;51),AND(L96&gt;1,L96&lt;6,K96&gt;0,K96&lt;20)),"Simples",IF(OR(AND(OR(L96=1, L96=0),K96&gt;50),AND(L96&gt;1,L96&lt;6,K96&gt;19,K96&lt;51),AND(L96&gt;5,K96&gt;0,K96&lt;20)),"Médio",IF(OR(AND(L96&gt;1,L96&lt;6,K96&gt;50),AND(L96&gt;5,K96&gt;19,K96&lt;51),AND(L96&gt;5,K96&gt;50)),"Complexo",""))),""))</f>
        <v/>
      </c>
      <c r="P96" s="102" t="str">
        <f aca="false">IF(N96="",O96,IF(O96="",N96,""))</f>
        <v/>
      </c>
      <c r="Q96" s="103" t="n">
        <f aca="false">IF(AND(OR(M96="EE",M96="CE"),P96="Simples"),3, IF(AND(OR(M96="EE",M96="CE"),P96="Médio"),4, IF(AND(OR(M96="EE",M96="CE"),P96="Complexo"),6, IF(AND(M96="SE",P96="Simples"),4, IF(AND(M96="SE",P96="Médio"),5, IF(AND(M96="SE",P96="Complexo"),7,0))))))</f>
        <v>0</v>
      </c>
      <c r="R96" s="103" t="n">
        <f aca="false">IF(AND(M96="ALI",O96="Simples"),7, IF(AND(M96="ALI",O96="Médio"),10, IF(AND(M96="ALI",O96="Complexo"),15, IF(AND(M96="AIE",O96="Simples"),5, IF(AND(M96="AIE",O96="Médio"),7, IF(AND(M96="AIE",O96="Complexo"),10,0))))))</f>
        <v>0</v>
      </c>
      <c r="S96" s="102" t="n">
        <f aca="false">IF($I96="%",($Q96+$R96)*$C96,$C96)</f>
        <v>0</v>
      </c>
      <c r="T96" s="70"/>
    </row>
    <row r="97" s="79" customFormat="true" ht="14" hidden="false" customHeight="false" outlineLevel="0" collapsed="false">
      <c r="A97" s="67"/>
      <c r="B97" s="68"/>
      <c r="C97" s="69" t="n">
        <f aca="false">IF($B97&lt;&gt;"",VLOOKUP($B97,Matriz_INM,2,0),0)</f>
        <v>0</v>
      </c>
      <c r="D97" s="70"/>
      <c r="E97" s="70"/>
      <c r="F97" s="70"/>
      <c r="G97" s="70"/>
      <c r="H97" s="71"/>
      <c r="I97" s="101" t="str">
        <f aca="false">IFERROR(VLOOKUP($B97,Matriz_INM,3,0),"")</f>
        <v/>
      </c>
      <c r="J97" s="72"/>
      <c r="K97" s="72"/>
      <c r="L97" s="72"/>
      <c r="M97" s="70"/>
      <c r="N97" s="71" t="str">
        <f aca="false">IF(M97="EE",IF(OR(AND(OR(L97=1,L97=0),K97&gt;0,K97&lt;5),AND(OR(L97=1,L97=0),K97&gt;4,K97&lt;16),AND(L97=2,K97&gt;0,K97&lt;5)),"Simples",IF(OR(AND(OR(L97=1,L97=0),K97&gt;15),AND(L97=2,K97&gt;4,K97&lt;16),AND(L97&gt;2,K97&gt;0,K97&lt;5)),"Médio",IF(OR(AND(L97=2,K97&gt;15),AND(L97&gt;2,K97&gt;4,K97&lt;16),AND(L97&gt;2,K97&gt;15)),"Complexo",""))), IF(OR(M97="CE",M97="SE"),IF(OR(AND(OR(L97=1,L97=0),K97&gt;0,K97&lt;6),AND(OR(L97=1,L97=0),K97&gt;5,K97&lt;20),AND(L97&gt;1,L97&lt;4,K97&gt;0,K97&lt;6)),"Simples",IF(OR(AND(OR(L97=1,L97=0),K97&gt;19),AND(L97&gt;1,L97&lt;4,K97&gt;5,K97&lt;20),AND(L97&gt;3,K97&gt;0,K97&lt;6)),"Médio",IF(OR(AND(L97&gt;1,L97&lt;4,K97&gt;19),AND(L97&gt;3,K97&gt;5,K97&lt;20),AND(L97&gt;3,K97&gt;19)),"Complexo",""))),""))</f>
        <v/>
      </c>
      <c r="O97" s="71" t="str">
        <f aca="false">IF(M97="ALI",IF(OR(AND(OR(L97=1,L97=0),K97&gt;0,K97&lt;20),AND(OR(L97=1,L97=0),K97&gt;19,K97&lt;51),AND(L97&gt;1,L97&lt;6,K97&gt;0,K97&lt;20)),"Simples",IF(OR(AND(OR(L97=1,L97=0),K97&gt;50),AND(L97&gt;1,L97&lt;6,K97&gt;19,K97&lt;51),AND(L97&gt;5,K97&gt;0,K97&lt;20)),"Médio",IF(OR(AND(L97&gt;1,L97&lt;6,K97&gt;50),AND(L97&gt;5,K97&gt;19,K97&lt;51),AND(L97&gt;5,K97&gt;50)),"Complexo",""))), IF(M97="AIE",IF(OR(AND(OR(L97=1, L97=0),K97&gt;0,K97&lt;20),AND(OR(L97=1, L97=0),K97&gt;19,K97&lt;51),AND(L97&gt;1,L97&lt;6,K97&gt;0,K97&lt;20)),"Simples",IF(OR(AND(OR(L97=1, L97=0),K97&gt;50),AND(L97&gt;1,L97&lt;6,K97&gt;19,K97&lt;51),AND(L97&gt;5,K97&gt;0,K97&lt;20)),"Médio",IF(OR(AND(L97&gt;1,L97&lt;6,K97&gt;50),AND(L97&gt;5,K97&gt;19,K97&lt;51),AND(L97&gt;5,K97&gt;50)),"Complexo",""))),""))</f>
        <v/>
      </c>
      <c r="P97" s="102" t="str">
        <f aca="false">IF(N97="",O97,IF(O97="",N97,""))</f>
        <v/>
      </c>
      <c r="Q97" s="103" t="n">
        <f aca="false">IF(AND(OR(M97="EE",M97="CE"),P97="Simples"),3, IF(AND(OR(M97="EE",M97="CE"),P97="Médio"),4, IF(AND(OR(M97="EE",M97="CE"),P97="Complexo"),6, IF(AND(M97="SE",P97="Simples"),4, IF(AND(M97="SE",P97="Médio"),5, IF(AND(M97="SE",P97="Complexo"),7,0))))))</f>
        <v>0</v>
      </c>
      <c r="R97" s="103" t="n">
        <f aca="false">IF(AND(M97="ALI",O97="Simples"),7, IF(AND(M97="ALI",O97="Médio"),10, IF(AND(M97="ALI",O97="Complexo"),15, IF(AND(M97="AIE",O97="Simples"),5, IF(AND(M97="AIE",O97="Médio"),7, IF(AND(M97="AIE",O97="Complexo"),10,0))))))</f>
        <v>0</v>
      </c>
      <c r="S97" s="102" t="n">
        <f aca="false">IF($I97="%",($Q97+$R97)*$C97,$C97)</f>
        <v>0</v>
      </c>
      <c r="T97" s="70"/>
    </row>
    <row r="98" s="79" customFormat="true" ht="14" hidden="false" customHeight="false" outlineLevel="0" collapsed="false">
      <c r="A98" s="67"/>
      <c r="B98" s="68"/>
      <c r="C98" s="69" t="n">
        <f aca="false">IF($B98&lt;&gt;"",VLOOKUP($B98,Matriz_INM,2,0),0)</f>
        <v>0</v>
      </c>
      <c r="D98" s="70"/>
      <c r="E98" s="70"/>
      <c r="F98" s="70"/>
      <c r="G98" s="70"/>
      <c r="H98" s="71"/>
      <c r="I98" s="101" t="str">
        <f aca="false">IFERROR(VLOOKUP($B98,Matriz_INM,3,0),"")</f>
        <v/>
      </c>
      <c r="J98" s="72"/>
      <c r="K98" s="72"/>
      <c r="L98" s="72"/>
      <c r="M98" s="70"/>
      <c r="N98" s="71" t="str">
        <f aca="false">IF(M98="EE",IF(OR(AND(OR(L98=1,L98=0),K98&gt;0,K98&lt;5),AND(OR(L98=1,L98=0),K98&gt;4,K98&lt;16),AND(L98=2,K98&gt;0,K98&lt;5)),"Simples",IF(OR(AND(OR(L98=1,L98=0),K98&gt;15),AND(L98=2,K98&gt;4,K98&lt;16),AND(L98&gt;2,K98&gt;0,K98&lt;5)),"Médio",IF(OR(AND(L98=2,K98&gt;15),AND(L98&gt;2,K98&gt;4,K98&lt;16),AND(L98&gt;2,K98&gt;15)),"Complexo",""))), IF(OR(M98="CE",M98="SE"),IF(OR(AND(OR(L98=1,L98=0),K98&gt;0,K98&lt;6),AND(OR(L98=1,L98=0),K98&gt;5,K98&lt;20),AND(L98&gt;1,L98&lt;4,K98&gt;0,K98&lt;6)),"Simples",IF(OR(AND(OR(L98=1,L98=0),K98&gt;19),AND(L98&gt;1,L98&lt;4,K98&gt;5,K98&lt;20),AND(L98&gt;3,K98&gt;0,K98&lt;6)),"Médio",IF(OR(AND(L98&gt;1,L98&lt;4,K98&gt;19),AND(L98&gt;3,K98&gt;5,K98&lt;20),AND(L98&gt;3,K98&gt;19)),"Complexo",""))),""))</f>
        <v/>
      </c>
      <c r="O98" s="71" t="str">
        <f aca="false">IF(M98="ALI",IF(OR(AND(OR(L98=1,L98=0),K98&gt;0,K98&lt;20),AND(OR(L98=1,L98=0),K98&gt;19,K98&lt;51),AND(L98&gt;1,L98&lt;6,K98&gt;0,K98&lt;20)),"Simples",IF(OR(AND(OR(L98=1,L98=0),K98&gt;50),AND(L98&gt;1,L98&lt;6,K98&gt;19,K98&lt;51),AND(L98&gt;5,K98&gt;0,K98&lt;20)),"Médio",IF(OR(AND(L98&gt;1,L98&lt;6,K98&gt;50),AND(L98&gt;5,K98&gt;19,K98&lt;51),AND(L98&gt;5,K98&gt;50)),"Complexo",""))), IF(M98="AIE",IF(OR(AND(OR(L98=1, L98=0),K98&gt;0,K98&lt;20),AND(OR(L98=1, L98=0),K98&gt;19,K98&lt;51),AND(L98&gt;1,L98&lt;6,K98&gt;0,K98&lt;20)),"Simples",IF(OR(AND(OR(L98=1, L98=0),K98&gt;50),AND(L98&gt;1,L98&lt;6,K98&gt;19,K98&lt;51),AND(L98&gt;5,K98&gt;0,K98&lt;20)),"Médio",IF(OR(AND(L98&gt;1,L98&lt;6,K98&gt;50),AND(L98&gt;5,K98&gt;19,K98&lt;51),AND(L98&gt;5,K98&gt;50)),"Complexo",""))),""))</f>
        <v/>
      </c>
      <c r="P98" s="102" t="str">
        <f aca="false">IF(N98="",O98,IF(O98="",N98,""))</f>
        <v/>
      </c>
      <c r="Q98" s="103" t="n">
        <f aca="false">IF(AND(OR(M98="EE",M98="CE"),P98="Simples"),3, IF(AND(OR(M98="EE",M98="CE"),P98="Médio"),4, IF(AND(OR(M98="EE",M98="CE"),P98="Complexo"),6, IF(AND(M98="SE",P98="Simples"),4, IF(AND(M98="SE",P98="Médio"),5, IF(AND(M98="SE",P98="Complexo"),7,0))))))</f>
        <v>0</v>
      </c>
      <c r="R98" s="103" t="n">
        <f aca="false">IF(AND(M98="ALI",O98="Simples"),7, IF(AND(M98="ALI",O98="Médio"),10, IF(AND(M98="ALI",O98="Complexo"),15, IF(AND(M98="AIE",O98="Simples"),5, IF(AND(M98="AIE",O98="Médio"),7, IF(AND(M98="AIE",O98="Complexo"),10,0))))))</f>
        <v>0</v>
      </c>
      <c r="S98" s="102" t="n">
        <f aca="false">IF($I98="%",($Q98+$R98)*$C98,$C98)</f>
        <v>0</v>
      </c>
      <c r="T98" s="70"/>
    </row>
    <row r="99" s="79" customFormat="true" ht="14" hidden="false" customHeight="false" outlineLevel="0" collapsed="false">
      <c r="A99" s="67"/>
      <c r="B99" s="68"/>
      <c r="C99" s="69" t="n">
        <f aca="false">IF($B99&lt;&gt;"",VLOOKUP($B99,Matriz_INM,2,0),0)</f>
        <v>0</v>
      </c>
      <c r="D99" s="70"/>
      <c r="E99" s="70"/>
      <c r="F99" s="70"/>
      <c r="G99" s="70"/>
      <c r="H99" s="71"/>
      <c r="I99" s="101" t="str">
        <f aca="false">IFERROR(VLOOKUP($B99,Matriz_INM,3,0),"")</f>
        <v/>
      </c>
      <c r="J99" s="72"/>
      <c r="K99" s="72"/>
      <c r="L99" s="72"/>
      <c r="M99" s="70"/>
      <c r="N99" s="71" t="str">
        <f aca="false">IF(M99="EE",IF(OR(AND(OR(L99=1,L99=0),K99&gt;0,K99&lt;5),AND(OR(L99=1,L99=0),K99&gt;4,K99&lt;16),AND(L99=2,K99&gt;0,K99&lt;5)),"Simples",IF(OR(AND(OR(L99=1,L99=0),K99&gt;15),AND(L99=2,K99&gt;4,K99&lt;16),AND(L99&gt;2,K99&gt;0,K99&lt;5)),"Médio",IF(OR(AND(L99=2,K99&gt;15),AND(L99&gt;2,K99&gt;4,K99&lt;16),AND(L99&gt;2,K99&gt;15)),"Complexo",""))), IF(OR(M99="CE",M99="SE"),IF(OR(AND(OR(L99=1,L99=0),K99&gt;0,K99&lt;6),AND(OR(L99=1,L99=0),K99&gt;5,K99&lt;20),AND(L99&gt;1,L99&lt;4,K99&gt;0,K99&lt;6)),"Simples",IF(OR(AND(OR(L99=1,L99=0),K99&gt;19),AND(L99&gt;1,L99&lt;4,K99&gt;5,K99&lt;20),AND(L99&gt;3,K99&gt;0,K99&lt;6)),"Médio",IF(OR(AND(L99&gt;1,L99&lt;4,K99&gt;19),AND(L99&gt;3,K99&gt;5,K99&lt;20),AND(L99&gt;3,K99&gt;19)),"Complexo",""))),""))</f>
        <v/>
      </c>
      <c r="O99" s="71" t="str">
        <f aca="false">IF(M99="ALI",IF(OR(AND(OR(L99=1,L99=0),K99&gt;0,K99&lt;20),AND(OR(L99=1,L99=0),K99&gt;19,K99&lt;51),AND(L99&gt;1,L99&lt;6,K99&gt;0,K99&lt;20)),"Simples",IF(OR(AND(OR(L99=1,L99=0),K99&gt;50),AND(L99&gt;1,L99&lt;6,K99&gt;19,K99&lt;51),AND(L99&gt;5,K99&gt;0,K99&lt;20)),"Médio",IF(OR(AND(L99&gt;1,L99&lt;6,K99&gt;50),AND(L99&gt;5,K99&gt;19,K99&lt;51),AND(L99&gt;5,K99&gt;50)),"Complexo",""))), IF(M99="AIE",IF(OR(AND(OR(L99=1, L99=0),K99&gt;0,K99&lt;20),AND(OR(L99=1, L99=0),K99&gt;19,K99&lt;51),AND(L99&gt;1,L99&lt;6,K99&gt;0,K99&lt;20)),"Simples",IF(OR(AND(OR(L99=1, L99=0),K99&gt;50),AND(L99&gt;1,L99&lt;6,K99&gt;19,K99&lt;51),AND(L99&gt;5,K99&gt;0,K99&lt;20)),"Médio",IF(OR(AND(L99&gt;1,L99&lt;6,K99&gt;50),AND(L99&gt;5,K99&gt;19,K99&lt;51),AND(L99&gt;5,K99&gt;50)),"Complexo",""))),""))</f>
        <v/>
      </c>
      <c r="P99" s="102" t="str">
        <f aca="false">IF(N99="",O99,IF(O99="",N99,""))</f>
        <v/>
      </c>
      <c r="Q99" s="103" t="n">
        <f aca="false">IF(AND(OR(M99="EE",M99="CE"),P99="Simples"),3, IF(AND(OR(M99="EE",M99="CE"),P99="Médio"),4, IF(AND(OR(M99="EE",M99="CE"),P99="Complexo"),6, IF(AND(M99="SE",P99="Simples"),4, IF(AND(M99="SE",P99="Médio"),5, IF(AND(M99="SE",P99="Complexo"),7,0))))))</f>
        <v>0</v>
      </c>
      <c r="R99" s="103" t="n">
        <f aca="false">IF(AND(M99="ALI",O99="Simples"),7, IF(AND(M99="ALI",O99="Médio"),10, IF(AND(M99="ALI",O99="Complexo"),15, IF(AND(M99="AIE",O99="Simples"),5, IF(AND(M99="AIE",O99="Médio"),7, IF(AND(M99="AIE",O99="Complexo"),10,0))))))</f>
        <v>0</v>
      </c>
      <c r="S99" s="102" t="n">
        <f aca="false">IF($I99="%",($Q99+$R99)*$C99,$C99)</f>
        <v>0</v>
      </c>
      <c r="T99" s="70"/>
    </row>
    <row r="100" s="79" customFormat="true" ht="14" hidden="false" customHeight="false" outlineLevel="0" collapsed="false">
      <c r="A100" s="67"/>
      <c r="B100" s="68"/>
      <c r="C100" s="69" t="n">
        <f aca="false">IF($B100&lt;&gt;"",VLOOKUP($B100,Matriz_INM,2,0),0)</f>
        <v>0</v>
      </c>
      <c r="D100" s="70"/>
      <c r="E100" s="70"/>
      <c r="F100" s="70"/>
      <c r="G100" s="70"/>
      <c r="H100" s="71"/>
      <c r="I100" s="101" t="str">
        <f aca="false">IFERROR(VLOOKUP($B100,Matriz_INM,3,0),"")</f>
        <v/>
      </c>
      <c r="J100" s="72"/>
      <c r="K100" s="72"/>
      <c r="L100" s="72"/>
      <c r="M100" s="70"/>
      <c r="N100" s="71" t="str">
        <f aca="false">IF(M100="EE",IF(OR(AND(OR(L100=1,L100=0),K100&gt;0,K100&lt;5),AND(OR(L100=1,L100=0),K100&gt;4,K100&lt;16),AND(L100=2,K100&gt;0,K100&lt;5)),"Simples",IF(OR(AND(OR(L100=1,L100=0),K100&gt;15),AND(L100=2,K100&gt;4,K100&lt;16),AND(L100&gt;2,K100&gt;0,K100&lt;5)),"Médio",IF(OR(AND(L100=2,K100&gt;15),AND(L100&gt;2,K100&gt;4,K100&lt;16),AND(L100&gt;2,K100&gt;15)),"Complexo",""))), IF(OR(M100="CE",M100="SE"),IF(OR(AND(OR(L100=1,L100=0),K100&gt;0,K100&lt;6),AND(OR(L100=1,L100=0),K100&gt;5,K100&lt;20),AND(L100&gt;1,L100&lt;4,K100&gt;0,K100&lt;6)),"Simples",IF(OR(AND(OR(L100=1,L100=0),K100&gt;19),AND(L100&gt;1,L100&lt;4,K100&gt;5,K100&lt;20),AND(L100&gt;3,K100&gt;0,K100&lt;6)),"Médio",IF(OR(AND(L100&gt;1,L100&lt;4,K100&gt;19),AND(L100&gt;3,K100&gt;5,K100&lt;20),AND(L100&gt;3,K100&gt;19)),"Complexo",""))),""))</f>
        <v/>
      </c>
      <c r="O100" s="71" t="str">
        <f aca="false">IF(M100="ALI",IF(OR(AND(OR(L100=1,L100=0),K100&gt;0,K100&lt;20),AND(OR(L100=1,L100=0),K100&gt;19,K100&lt;51),AND(L100&gt;1,L100&lt;6,K100&gt;0,K100&lt;20)),"Simples",IF(OR(AND(OR(L100=1,L100=0),K100&gt;50),AND(L100&gt;1,L100&lt;6,K100&gt;19,K100&lt;51),AND(L100&gt;5,K100&gt;0,K100&lt;20)),"Médio",IF(OR(AND(L100&gt;1,L100&lt;6,K100&gt;50),AND(L100&gt;5,K100&gt;19,K100&lt;51),AND(L100&gt;5,K100&gt;50)),"Complexo",""))), IF(M100="AIE",IF(OR(AND(OR(L100=1, L100=0),K100&gt;0,K100&lt;20),AND(OR(L100=1, L100=0),K100&gt;19,K100&lt;51),AND(L100&gt;1,L100&lt;6,K100&gt;0,K100&lt;20)),"Simples",IF(OR(AND(OR(L100=1, L100=0),K100&gt;50),AND(L100&gt;1,L100&lt;6,K100&gt;19,K100&lt;51),AND(L100&gt;5,K100&gt;0,K100&lt;20)),"Médio",IF(OR(AND(L100&gt;1,L100&lt;6,K100&gt;50),AND(L100&gt;5,K100&gt;19,K100&lt;51),AND(L100&gt;5,K100&gt;50)),"Complexo",""))),""))</f>
        <v/>
      </c>
      <c r="P100" s="102" t="str">
        <f aca="false">IF(N100="",O100,IF(O100="",N100,""))</f>
        <v/>
      </c>
      <c r="Q100" s="103" t="n">
        <f aca="false">IF(AND(OR(M100="EE",M100="CE"),P100="Simples"),3, IF(AND(OR(M100="EE",M100="CE"),P100="Médio"),4, IF(AND(OR(M100="EE",M100="CE"),P100="Complexo"),6, IF(AND(M100="SE",P100="Simples"),4, IF(AND(M100="SE",P100="Médio"),5, IF(AND(M100="SE",P100="Complexo"),7,0))))))</f>
        <v>0</v>
      </c>
      <c r="R100" s="103" t="n">
        <f aca="false">IF(AND(M100="ALI",O100="Simples"),7, IF(AND(M100="ALI",O100="Médio"),10, IF(AND(M100="ALI",O100="Complexo"),15, IF(AND(M100="AIE",O100="Simples"),5, IF(AND(M100="AIE",O100="Médio"),7, IF(AND(M100="AIE",O100="Complexo"),10,0))))))</f>
        <v>0</v>
      </c>
      <c r="S100" s="102" t="n">
        <f aca="false">IF($I100="%",($Q100+$R100)*$C100,$C100)</f>
        <v>0</v>
      </c>
      <c r="T100" s="70"/>
    </row>
    <row r="101" s="79" customFormat="true" ht="14" hidden="false" customHeight="false" outlineLevel="0" collapsed="false">
      <c r="A101" s="67"/>
      <c r="B101" s="68"/>
      <c r="C101" s="69" t="n">
        <f aca="false">IF($B101&lt;&gt;"",VLOOKUP($B101,Matriz_INM,2,0),0)</f>
        <v>0</v>
      </c>
      <c r="D101" s="70"/>
      <c r="E101" s="70"/>
      <c r="F101" s="70"/>
      <c r="G101" s="70"/>
      <c r="H101" s="71"/>
      <c r="I101" s="101" t="str">
        <f aca="false">IFERROR(VLOOKUP($B101,Matriz_INM,3,0),"")</f>
        <v/>
      </c>
      <c r="J101" s="72"/>
      <c r="K101" s="72"/>
      <c r="L101" s="72"/>
      <c r="M101" s="70"/>
      <c r="N101" s="71" t="str">
        <f aca="false">IF(M101="EE",IF(OR(AND(OR(L101=1,L101=0),K101&gt;0,K101&lt;5),AND(OR(L101=1,L101=0),K101&gt;4,K101&lt;16),AND(L101=2,K101&gt;0,K101&lt;5)),"Simples",IF(OR(AND(OR(L101=1,L101=0),K101&gt;15),AND(L101=2,K101&gt;4,K101&lt;16),AND(L101&gt;2,K101&gt;0,K101&lt;5)),"Médio",IF(OR(AND(L101=2,K101&gt;15),AND(L101&gt;2,K101&gt;4,K101&lt;16),AND(L101&gt;2,K101&gt;15)),"Complexo",""))), IF(OR(M101="CE",M101="SE"),IF(OR(AND(OR(L101=1,L101=0),K101&gt;0,K101&lt;6),AND(OR(L101=1,L101=0),K101&gt;5,K101&lt;20),AND(L101&gt;1,L101&lt;4,K101&gt;0,K101&lt;6)),"Simples",IF(OR(AND(OR(L101=1,L101=0),K101&gt;19),AND(L101&gt;1,L101&lt;4,K101&gt;5,K101&lt;20),AND(L101&gt;3,K101&gt;0,K101&lt;6)),"Médio",IF(OR(AND(L101&gt;1,L101&lt;4,K101&gt;19),AND(L101&gt;3,K101&gt;5,K101&lt;20),AND(L101&gt;3,K101&gt;19)),"Complexo",""))),""))</f>
        <v/>
      </c>
      <c r="O101" s="71" t="str">
        <f aca="false">IF(M101="ALI",IF(OR(AND(OR(L101=1,L101=0),K101&gt;0,K101&lt;20),AND(OR(L101=1,L101=0),K101&gt;19,K101&lt;51),AND(L101&gt;1,L101&lt;6,K101&gt;0,K101&lt;20)),"Simples",IF(OR(AND(OR(L101=1,L101=0),K101&gt;50),AND(L101&gt;1,L101&lt;6,K101&gt;19,K101&lt;51),AND(L101&gt;5,K101&gt;0,K101&lt;20)),"Médio",IF(OR(AND(L101&gt;1,L101&lt;6,K101&gt;50),AND(L101&gt;5,K101&gt;19,K101&lt;51),AND(L101&gt;5,K101&gt;50)),"Complexo",""))), IF(M101="AIE",IF(OR(AND(OR(L101=1, L101=0),K101&gt;0,K101&lt;20),AND(OR(L101=1, L101=0),K101&gt;19,K101&lt;51),AND(L101&gt;1,L101&lt;6,K101&gt;0,K101&lt;20)),"Simples",IF(OR(AND(OR(L101=1, L101=0),K101&gt;50),AND(L101&gt;1,L101&lt;6,K101&gt;19,K101&lt;51),AND(L101&gt;5,K101&gt;0,K101&lt;20)),"Médio",IF(OR(AND(L101&gt;1,L101&lt;6,K101&gt;50),AND(L101&gt;5,K101&gt;19,K101&lt;51),AND(L101&gt;5,K101&gt;50)),"Complexo",""))),""))</f>
        <v/>
      </c>
      <c r="P101" s="102" t="str">
        <f aca="false">IF(N101="",O101,IF(O101="",N101,""))</f>
        <v/>
      </c>
      <c r="Q101" s="103" t="n">
        <f aca="false">IF(AND(OR(M101="EE",M101="CE"),P101="Simples"),3, IF(AND(OR(M101="EE",M101="CE"),P101="Médio"),4, IF(AND(OR(M101="EE",M101="CE"),P101="Complexo"),6, IF(AND(M101="SE",P101="Simples"),4, IF(AND(M101="SE",P101="Médio"),5, IF(AND(M101="SE",P101="Complexo"),7,0))))))</f>
        <v>0</v>
      </c>
      <c r="R101" s="103" t="n">
        <f aca="false">IF(AND(M101="ALI",O101="Simples"),7, IF(AND(M101="ALI",O101="Médio"),10, IF(AND(M101="ALI",O101="Complexo"),15, IF(AND(M101="AIE",O101="Simples"),5, IF(AND(M101="AIE",O101="Médio"),7, IF(AND(M101="AIE",O101="Complexo"),10,0))))))</f>
        <v>0</v>
      </c>
      <c r="S101" s="102" t="n">
        <f aca="false">IF($I101="%",($Q101+$R101)*$C101,$C101)</f>
        <v>0</v>
      </c>
      <c r="T101" s="70"/>
    </row>
    <row r="102" s="79" customFormat="true" ht="14" hidden="false" customHeight="false" outlineLevel="0" collapsed="false">
      <c r="A102" s="67"/>
      <c r="B102" s="68"/>
      <c r="C102" s="69" t="n">
        <f aca="false">IF($B102&lt;&gt;"",VLOOKUP($B102,Matriz_INM,2,0),0)</f>
        <v>0</v>
      </c>
      <c r="D102" s="70"/>
      <c r="E102" s="70"/>
      <c r="F102" s="70"/>
      <c r="G102" s="70"/>
      <c r="H102" s="71"/>
      <c r="I102" s="101" t="str">
        <f aca="false">IFERROR(VLOOKUP($B102,Matriz_INM,3,0),"")</f>
        <v/>
      </c>
      <c r="J102" s="72"/>
      <c r="K102" s="72"/>
      <c r="L102" s="72"/>
      <c r="M102" s="70"/>
      <c r="N102" s="71" t="str">
        <f aca="false">IF(M102="EE",IF(OR(AND(OR(L102=1,L102=0),K102&gt;0,K102&lt;5),AND(OR(L102=1,L102=0),K102&gt;4,K102&lt;16),AND(L102=2,K102&gt;0,K102&lt;5)),"Simples",IF(OR(AND(OR(L102=1,L102=0),K102&gt;15),AND(L102=2,K102&gt;4,K102&lt;16),AND(L102&gt;2,K102&gt;0,K102&lt;5)),"Médio",IF(OR(AND(L102=2,K102&gt;15),AND(L102&gt;2,K102&gt;4,K102&lt;16),AND(L102&gt;2,K102&gt;15)),"Complexo",""))), IF(OR(M102="CE",M102="SE"),IF(OR(AND(OR(L102=1,L102=0),K102&gt;0,K102&lt;6),AND(OR(L102=1,L102=0),K102&gt;5,K102&lt;20),AND(L102&gt;1,L102&lt;4,K102&gt;0,K102&lt;6)),"Simples",IF(OR(AND(OR(L102=1,L102=0),K102&gt;19),AND(L102&gt;1,L102&lt;4,K102&gt;5,K102&lt;20),AND(L102&gt;3,K102&gt;0,K102&lt;6)),"Médio",IF(OR(AND(L102&gt;1,L102&lt;4,K102&gt;19),AND(L102&gt;3,K102&gt;5,K102&lt;20),AND(L102&gt;3,K102&gt;19)),"Complexo",""))),""))</f>
        <v/>
      </c>
      <c r="O102" s="71" t="str">
        <f aca="false">IF(M102="ALI",IF(OR(AND(OR(L102=1,L102=0),K102&gt;0,K102&lt;20),AND(OR(L102=1,L102=0),K102&gt;19,K102&lt;51),AND(L102&gt;1,L102&lt;6,K102&gt;0,K102&lt;20)),"Simples",IF(OR(AND(OR(L102=1,L102=0),K102&gt;50),AND(L102&gt;1,L102&lt;6,K102&gt;19,K102&lt;51),AND(L102&gt;5,K102&gt;0,K102&lt;20)),"Médio",IF(OR(AND(L102&gt;1,L102&lt;6,K102&gt;50),AND(L102&gt;5,K102&gt;19,K102&lt;51),AND(L102&gt;5,K102&gt;50)),"Complexo",""))), IF(M102="AIE",IF(OR(AND(OR(L102=1, L102=0),K102&gt;0,K102&lt;20),AND(OR(L102=1, L102=0),K102&gt;19,K102&lt;51),AND(L102&gt;1,L102&lt;6,K102&gt;0,K102&lt;20)),"Simples",IF(OR(AND(OR(L102=1, L102=0),K102&gt;50),AND(L102&gt;1,L102&lt;6,K102&gt;19,K102&lt;51),AND(L102&gt;5,K102&gt;0,K102&lt;20)),"Médio",IF(OR(AND(L102&gt;1,L102&lt;6,K102&gt;50),AND(L102&gt;5,K102&gt;19,K102&lt;51),AND(L102&gt;5,K102&gt;50)),"Complexo",""))),""))</f>
        <v/>
      </c>
      <c r="P102" s="102" t="str">
        <f aca="false">IF(N102="",O102,IF(O102="",N102,""))</f>
        <v/>
      </c>
      <c r="Q102" s="103" t="n">
        <f aca="false">IF(AND(OR(M102="EE",M102="CE"),P102="Simples"),3, IF(AND(OR(M102="EE",M102="CE"),P102="Médio"),4, IF(AND(OR(M102="EE",M102="CE"),P102="Complexo"),6, IF(AND(M102="SE",P102="Simples"),4, IF(AND(M102="SE",P102="Médio"),5, IF(AND(M102="SE",P102="Complexo"),7,0))))))</f>
        <v>0</v>
      </c>
      <c r="R102" s="103" t="n">
        <f aca="false">IF(AND(M102="ALI",O102="Simples"),7, IF(AND(M102="ALI",O102="Médio"),10, IF(AND(M102="ALI",O102="Complexo"),15, IF(AND(M102="AIE",O102="Simples"),5, IF(AND(M102="AIE",O102="Médio"),7, IF(AND(M102="AIE",O102="Complexo"),10,0))))))</f>
        <v>0</v>
      </c>
      <c r="S102" s="102" t="n">
        <f aca="false">IF($I102="%",($Q102+$R102)*$C102,$C102)</f>
        <v>0</v>
      </c>
      <c r="T102" s="70"/>
    </row>
    <row r="103" s="79" customFormat="true" ht="14" hidden="false" customHeight="false" outlineLevel="0" collapsed="false">
      <c r="A103" s="67"/>
      <c r="B103" s="68"/>
      <c r="C103" s="69" t="n">
        <f aca="false">IF($B103&lt;&gt;"",VLOOKUP($B103,Matriz_INM,2,0),0)</f>
        <v>0</v>
      </c>
      <c r="D103" s="70"/>
      <c r="E103" s="70"/>
      <c r="F103" s="70"/>
      <c r="G103" s="70"/>
      <c r="H103" s="71"/>
      <c r="I103" s="101" t="str">
        <f aca="false">IFERROR(VLOOKUP($B103,Matriz_INM,3,0),"")</f>
        <v/>
      </c>
      <c r="J103" s="72"/>
      <c r="K103" s="72"/>
      <c r="L103" s="72"/>
      <c r="M103" s="70"/>
      <c r="N103" s="71" t="str">
        <f aca="false">IF(M103="EE",IF(OR(AND(OR(L103=1,L103=0),K103&gt;0,K103&lt;5),AND(OR(L103=1,L103=0),K103&gt;4,K103&lt;16),AND(L103=2,K103&gt;0,K103&lt;5)),"Simples",IF(OR(AND(OR(L103=1,L103=0),K103&gt;15),AND(L103=2,K103&gt;4,K103&lt;16),AND(L103&gt;2,K103&gt;0,K103&lt;5)),"Médio",IF(OR(AND(L103=2,K103&gt;15),AND(L103&gt;2,K103&gt;4,K103&lt;16),AND(L103&gt;2,K103&gt;15)),"Complexo",""))), IF(OR(M103="CE",M103="SE"),IF(OR(AND(OR(L103=1,L103=0),K103&gt;0,K103&lt;6),AND(OR(L103=1,L103=0),K103&gt;5,K103&lt;20),AND(L103&gt;1,L103&lt;4,K103&gt;0,K103&lt;6)),"Simples",IF(OR(AND(OR(L103=1,L103=0),K103&gt;19),AND(L103&gt;1,L103&lt;4,K103&gt;5,K103&lt;20),AND(L103&gt;3,K103&gt;0,K103&lt;6)),"Médio",IF(OR(AND(L103&gt;1,L103&lt;4,K103&gt;19),AND(L103&gt;3,K103&gt;5,K103&lt;20),AND(L103&gt;3,K103&gt;19)),"Complexo",""))),""))</f>
        <v/>
      </c>
      <c r="O103" s="71" t="str">
        <f aca="false">IF(M103="ALI",IF(OR(AND(OR(L103=1,L103=0),K103&gt;0,K103&lt;20),AND(OR(L103=1,L103=0),K103&gt;19,K103&lt;51),AND(L103&gt;1,L103&lt;6,K103&gt;0,K103&lt;20)),"Simples",IF(OR(AND(OR(L103=1,L103=0),K103&gt;50),AND(L103&gt;1,L103&lt;6,K103&gt;19,K103&lt;51),AND(L103&gt;5,K103&gt;0,K103&lt;20)),"Médio",IF(OR(AND(L103&gt;1,L103&lt;6,K103&gt;50),AND(L103&gt;5,K103&gt;19,K103&lt;51),AND(L103&gt;5,K103&gt;50)),"Complexo",""))), IF(M103="AIE",IF(OR(AND(OR(L103=1, L103=0),K103&gt;0,K103&lt;20),AND(OR(L103=1, L103=0),K103&gt;19,K103&lt;51),AND(L103&gt;1,L103&lt;6,K103&gt;0,K103&lt;20)),"Simples",IF(OR(AND(OR(L103=1, L103=0),K103&gt;50),AND(L103&gt;1,L103&lt;6,K103&gt;19,K103&lt;51),AND(L103&gt;5,K103&gt;0,K103&lt;20)),"Médio",IF(OR(AND(L103&gt;1,L103&lt;6,K103&gt;50),AND(L103&gt;5,K103&gt;19,K103&lt;51),AND(L103&gt;5,K103&gt;50)),"Complexo",""))),""))</f>
        <v/>
      </c>
      <c r="P103" s="102" t="str">
        <f aca="false">IF(N103="",O103,IF(O103="",N103,""))</f>
        <v/>
      </c>
      <c r="Q103" s="103" t="n">
        <f aca="false">IF(AND(OR(M103="EE",M103="CE"),P103="Simples"),3, IF(AND(OR(M103="EE",M103="CE"),P103="Médio"),4, IF(AND(OR(M103="EE",M103="CE"),P103="Complexo"),6, IF(AND(M103="SE",P103="Simples"),4, IF(AND(M103="SE",P103="Médio"),5, IF(AND(M103="SE",P103="Complexo"),7,0))))))</f>
        <v>0</v>
      </c>
      <c r="R103" s="103" t="n">
        <f aca="false">IF(AND(M103="ALI",O103="Simples"),7, IF(AND(M103="ALI",O103="Médio"),10, IF(AND(M103="ALI",O103="Complexo"),15, IF(AND(M103="AIE",O103="Simples"),5, IF(AND(M103="AIE",O103="Médio"),7, IF(AND(M103="AIE",O103="Complexo"),10,0))))))</f>
        <v>0</v>
      </c>
      <c r="S103" s="102" t="n">
        <f aca="false">IF($I103="%",($Q103+$R103)*$C103,$C103)</f>
        <v>0</v>
      </c>
      <c r="T103" s="70"/>
    </row>
    <row r="104" s="79" customFormat="true" ht="14" hidden="false" customHeight="false" outlineLevel="0" collapsed="false">
      <c r="A104" s="67"/>
      <c r="B104" s="68"/>
      <c r="C104" s="69" t="n">
        <f aca="false">IF($B104&lt;&gt;"",VLOOKUP($B104,Matriz_INM,2,0),0)</f>
        <v>0</v>
      </c>
      <c r="D104" s="70"/>
      <c r="E104" s="70"/>
      <c r="F104" s="70"/>
      <c r="G104" s="70"/>
      <c r="H104" s="71"/>
      <c r="I104" s="101" t="str">
        <f aca="false">IFERROR(VLOOKUP($B104,Matriz_INM,3,0),"")</f>
        <v/>
      </c>
      <c r="J104" s="72"/>
      <c r="K104" s="72"/>
      <c r="L104" s="72"/>
      <c r="M104" s="70"/>
      <c r="N104" s="71" t="str">
        <f aca="false">IF(M104="EE",IF(OR(AND(OR(L104=1,L104=0),K104&gt;0,K104&lt;5),AND(OR(L104=1,L104=0),K104&gt;4,K104&lt;16),AND(L104=2,K104&gt;0,K104&lt;5)),"Simples",IF(OR(AND(OR(L104=1,L104=0),K104&gt;15),AND(L104=2,K104&gt;4,K104&lt;16),AND(L104&gt;2,K104&gt;0,K104&lt;5)),"Médio",IF(OR(AND(L104=2,K104&gt;15),AND(L104&gt;2,K104&gt;4,K104&lt;16),AND(L104&gt;2,K104&gt;15)),"Complexo",""))), IF(OR(M104="CE",M104="SE"),IF(OR(AND(OR(L104=1,L104=0),K104&gt;0,K104&lt;6),AND(OR(L104=1,L104=0),K104&gt;5,K104&lt;20),AND(L104&gt;1,L104&lt;4,K104&gt;0,K104&lt;6)),"Simples",IF(OR(AND(OR(L104=1,L104=0),K104&gt;19),AND(L104&gt;1,L104&lt;4,K104&gt;5,K104&lt;20),AND(L104&gt;3,K104&gt;0,K104&lt;6)),"Médio",IF(OR(AND(L104&gt;1,L104&lt;4,K104&gt;19),AND(L104&gt;3,K104&gt;5,K104&lt;20),AND(L104&gt;3,K104&gt;19)),"Complexo",""))),""))</f>
        <v/>
      </c>
      <c r="O104" s="71" t="str">
        <f aca="false">IF(M104="ALI",IF(OR(AND(OR(L104=1,L104=0),K104&gt;0,K104&lt;20),AND(OR(L104=1,L104=0),K104&gt;19,K104&lt;51),AND(L104&gt;1,L104&lt;6,K104&gt;0,K104&lt;20)),"Simples",IF(OR(AND(OR(L104=1,L104=0),K104&gt;50),AND(L104&gt;1,L104&lt;6,K104&gt;19,K104&lt;51),AND(L104&gt;5,K104&gt;0,K104&lt;20)),"Médio",IF(OR(AND(L104&gt;1,L104&lt;6,K104&gt;50),AND(L104&gt;5,K104&gt;19,K104&lt;51),AND(L104&gt;5,K104&gt;50)),"Complexo",""))), IF(M104="AIE",IF(OR(AND(OR(L104=1, L104=0),K104&gt;0,K104&lt;20),AND(OR(L104=1, L104=0),K104&gt;19,K104&lt;51),AND(L104&gt;1,L104&lt;6,K104&gt;0,K104&lt;20)),"Simples",IF(OR(AND(OR(L104=1, L104=0),K104&gt;50),AND(L104&gt;1,L104&lt;6,K104&gt;19,K104&lt;51),AND(L104&gt;5,K104&gt;0,K104&lt;20)),"Médio",IF(OR(AND(L104&gt;1,L104&lt;6,K104&gt;50),AND(L104&gt;5,K104&gt;19,K104&lt;51),AND(L104&gt;5,K104&gt;50)),"Complexo",""))),""))</f>
        <v/>
      </c>
      <c r="P104" s="102" t="str">
        <f aca="false">IF(N104="",O104,IF(O104="",N104,""))</f>
        <v/>
      </c>
      <c r="Q104" s="103" t="n">
        <f aca="false">IF(AND(OR(M104="EE",M104="CE"),P104="Simples"),3, IF(AND(OR(M104="EE",M104="CE"),P104="Médio"),4, IF(AND(OR(M104="EE",M104="CE"),P104="Complexo"),6, IF(AND(M104="SE",P104="Simples"),4, IF(AND(M104="SE",P104="Médio"),5, IF(AND(M104="SE",P104="Complexo"),7,0))))))</f>
        <v>0</v>
      </c>
      <c r="R104" s="103" t="n">
        <f aca="false">IF(AND(M104="ALI",O104="Simples"),7, IF(AND(M104="ALI",O104="Médio"),10, IF(AND(M104="ALI",O104="Complexo"),15, IF(AND(M104="AIE",O104="Simples"),5, IF(AND(M104="AIE",O104="Médio"),7, IF(AND(M104="AIE",O104="Complexo"),10,0))))))</f>
        <v>0</v>
      </c>
      <c r="S104" s="102" t="n">
        <f aca="false">IF($I104="%",($Q104+$R104)*$C104,$C104)</f>
        <v>0</v>
      </c>
      <c r="T104" s="70"/>
    </row>
    <row r="105" s="79" customFormat="true" ht="14" hidden="false" customHeight="false" outlineLevel="0" collapsed="false">
      <c r="A105" s="67"/>
      <c r="B105" s="68"/>
      <c r="C105" s="69" t="n">
        <f aca="false">IF($B105&lt;&gt;"",VLOOKUP($B105,Matriz_INM,2,0),0)</f>
        <v>0</v>
      </c>
      <c r="D105" s="70"/>
      <c r="E105" s="70"/>
      <c r="F105" s="70"/>
      <c r="G105" s="70"/>
      <c r="H105" s="71"/>
      <c r="I105" s="101" t="str">
        <f aca="false">IFERROR(VLOOKUP($B105,Matriz_INM,3,0),"")</f>
        <v/>
      </c>
      <c r="J105" s="72"/>
      <c r="K105" s="72"/>
      <c r="L105" s="72"/>
      <c r="M105" s="70"/>
      <c r="N105" s="71" t="str">
        <f aca="false">IF(M105="EE",IF(OR(AND(OR(L105=1,L105=0),K105&gt;0,K105&lt;5),AND(OR(L105=1,L105=0),K105&gt;4,K105&lt;16),AND(L105=2,K105&gt;0,K105&lt;5)),"Simples",IF(OR(AND(OR(L105=1,L105=0),K105&gt;15),AND(L105=2,K105&gt;4,K105&lt;16),AND(L105&gt;2,K105&gt;0,K105&lt;5)),"Médio",IF(OR(AND(L105=2,K105&gt;15),AND(L105&gt;2,K105&gt;4,K105&lt;16),AND(L105&gt;2,K105&gt;15)),"Complexo",""))), IF(OR(M105="CE",M105="SE"),IF(OR(AND(OR(L105=1,L105=0),K105&gt;0,K105&lt;6),AND(OR(L105=1,L105=0),K105&gt;5,K105&lt;20),AND(L105&gt;1,L105&lt;4,K105&gt;0,K105&lt;6)),"Simples",IF(OR(AND(OR(L105=1,L105=0),K105&gt;19),AND(L105&gt;1,L105&lt;4,K105&gt;5,K105&lt;20),AND(L105&gt;3,K105&gt;0,K105&lt;6)),"Médio",IF(OR(AND(L105&gt;1,L105&lt;4,K105&gt;19),AND(L105&gt;3,K105&gt;5,K105&lt;20),AND(L105&gt;3,K105&gt;19)),"Complexo",""))),""))</f>
        <v/>
      </c>
      <c r="O105" s="71" t="str">
        <f aca="false">IF(M105="ALI",IF(OR(AND(OR(L105=1,L105=0),K105&gt;0,K105&lt;20),AND(OR(L105=1,L105=0),K105&gt;19,K105&lt;51),AND(L105&gt;1,L105&lt;6,K105&gt;0,K105&lt;20)),"Simples",IF(OR(AND(OR(L105=1,L105=0),K105&gt;50),AND(L105&gt;1,L105&lt;6,K105&gt;19,K105&lt;51),AND(L105&gt;5,K105&gt;0,K105&lt;20)),"Médio",IF(OR(AND(L105&gt;1,L105&lt;6,K105&gt;50),AND(L105&gt;5,K105&gt;19,K105&lt;51),AND(L105&gt;5,K105&gt;50)),"Complexo",""))), IF(M105="AIE",IF(OR(AND(OR(L105=1, L105=0),K105&gt;0,K105&lt;20),AND(OR(L105=1, L105=0),K105&gt;19,K105&lt;51),AND(L105&gt;1,L105&lt;6,K105&gt;0,K105&lt;20)),"Simples",IF(OR(AND(OR(L105=1, L105=0),K105&gt;50),AND(L105&gt;1,L105&lt;6,K105&gt;19,K105&lt;51),AND(L105&gt;5,K105&gt;0,K105&lt;20)),"Médio",IF(OR(AND(L105&gt;1,L105&lt;6,K105&gt;50),AND(L105&gt;5,K105&gt;19,K105&lt;51),AND(L105&gt;5,K105&gt;50)),"Complexo",""))),""))</f>
        <v/>
      </c>
      <c r="P105" s="102" t="str">
        <f aca="false">IF(N105="",O105,IF(O105="",N105,""))</f>
        <v/>
      </c>
      <c r="Q105" s="103" t="n">
        <f aca="false">IF(AND(OR(M105="EE",M105="CE"),P105="Simples"),3, IF(AND(OR(M105="EE",M105="CE"),P105="Médio"),4, IF(AND(OR(M105="EE",M105="CE"),P105="Complexo"),6, IF(AND(M105="SE",P105="Simples"),4, IF(AND(M105="SE",P105="Médio"),5, IF(AND(M105="SE",P105="Complexo"),7,0))))))</f>
        <v>0</v>
      </c>
      <c r="R105" s="103" t="n">
        <f aca="false">IF(AND(M105="ALI",O105="Simples"),7, IF(AND(M105="ALI",O105="Médio"),10, IF(AND(M105="ALI",O105="Complexo"),15, IF(AND(M105="AIE",O105="Simples"),5, IF(AND(M105="AIE",O105="Médio"),7, IF(AND(M105="AIE",O105="Complexo"),10,0))))))</f>
        <v>0</v>
      </c>
      <c r="S105" s="102" t="n">
        <f aca="false">IF($I105="%",($Q105+$R105)*$C105,$C105)</f>
        <v>0</v>
      </c>
      <c r="T105" s="70"/>
    </row>
    <row r="106" s="79" customFormat="true" ht="14" hidden="false" customHeight="false" outlineLevel="0" collapsed="false">
      <c r="A106" s="67"/>
      <c r="B106" s="68"/>
      <c r="C106" s="69" t="n">
        <f aca="false">IF($B106&lt;&gt;"",VLOOKUP($B106,Matriz_INM,2,0),0)</f>
        <v>0</v>
      </c>
      <c r="D106" s="70"/>
      <c r="E106" s="70"/>
      <c r="F106" s="70"/>
      <c r="G106" s="70"/>
      <c r="H106" s="71"/>
      <c r="I106" s="101" t="str">
        <f aca="false">IFERROR(VLOOKUP($B106,Matriz_INM,3,0),"")</f>
        <v/>
      </c>
      <c r="J106" s="72"/>
      <c r="K106" s="72"/>
      <c r="L106" s="72"/>
      <c r="M106" s="70"/>
      <c r="N106" s="71" t="str">
        <f aca="false">IF(M106="EE",IF(OR(AND(OR(L106=1,L106=0),K106&gt;0,K106&lt;5),AND(OR(L106=1,L106=0),K106&gt;4,K106&lt;16),AND(L106=2,K106&gt;0,K106&lt;5)),"Simples",IF(OR(AND(OR(L106=1,L106=0),K106&gt;15),AND(L106=2,K106&gt;4,K106&lt;16),AND(L106&gt;2,K106&gt;0,K106&lt;5)),"Médio",IF(OR(AND(L106=2,K106&gt;15),AND(L106&gt;2,K106&gt;4,K106&lt;16),AND(L106&gt;2,K106&gt;15)),"Complexo",""))), IF(OR(M106="CE",M106="SE"),IF(OR(AND(OR(L106=1,L106=0),K106&gt;0,K106&lt;6),AND(OR(L106=1,L106=0),K106&gt;5,K106&lt;20),AND(L106&gt;1,L106&lt;4,K106&gt;0,K106&lt;6)),"Simples",IF(OR(AND(OR(L106=1,L106=0),K106&gt;19),AND(L106&gt;1,L106&lt;4,K106&gt;5,K106&lt;20),AND(L106&gt;3,K106&gt;0,K106&lt;6)),"Médio",IF(OR(AND(L106&gt;1,L106&lt;4,K106&gt;19),AND(L106&gt;3,K106&gt;5,K106&lt;20),AND(L106&gt;3,K106&gt;19)),"Complexo",""))),""))</f>
        <v/>
      </c>
      <c r="O106" s="71" t="str">
        <f aca="false">IF(M106="ALI",IF(OR(AND(OR(L106=1,L106=0),K106&gt;0,K106&lt;20),AND(OR(L106=1,L106=0),K106&gt;19,K106&lt;51),AND(L106&gt;1,L106&lt;6,K106&gt;0,K106&lt;20)),"Simples",IF(OR(AND(OR(L106=1,L106=0),K106&gt;50),AND(L106&gt;1,L106&lt;6,K106&gt;19,K106&lt;51),AND(L106&gt;5,K106&gt;0,K106&lt;20)),"Médio",IF(OR(AND(L106&gt;1,L106&lt;6,K106&gt;50),AND(L106&gt;5,K106&gt;19,K106&lt;51),AND(L106&gt;5,K106&gt;50)),"Complexo",""))), IF(M106="AIE",IF(OR(AND(OR(L106=1, L106=0),K106&gt;0,K106&lt;20),AND(OR(L106=1, L106=0),K106&gt;19,K106&lt;51),AND(L106&gt;1,L106&lt;6,K106&gt;0,K106&lt;20)),"Simples",IF(OR(AND(OR(L106=1, L106=0),K106&gt;50),AND(L106&gt;1,L106&lt;6,K106&gt;19,K106&lt;51),AND(L106&gt;5,K106&gt;0,K106&lt;20)),"Médio",IF(OR(AND(L106&gt;1,L106&lt;6,K106&gt;50),AND(L106&gt;5,K106&gt;19,K106&lt;51),AND(L106&gt;5,K106&gt;50)),"Complexo",""))),""))</f>
        <v/>
      </c>
      <c r="P106" s="102" t="str">
        <f aca="false">IF(N106="",O106,IF(O106="",N106,""))</f>
        <v/>
      </c>
      <c r="Q106" s="103" t="n">
        <f aca="false">IF(AND(OR(M106="EE",M106="CE"),P106="Simples"),3, IF(AND(OR(M106="EE",M106="CE"),P106="Médio"),4, IF(AND(OR(M106="EE",M106="CE"),P106="Complexo"),6, IF(AND(M106="SE",P106="Simples"),4, IF(AND(M106="SE",P106="Médio"),5, IF(AND(M106="SE",P106="Complexo"),7,0))))))</f>
        <v>0</v>
      </c>
      <c r="R106" s="103" t="n">
        <f aca="false">IF(AND(M106="ALI",O106="Simples"),7, IF(AND(M106="ALI",O106="Médio"),10, IF(AND(M106="ALI",O106="Complexo"),15, IF(AND(M106="AIE",O106="Simples"),5, IF(AND(M106="AIE",O106="Médio"),7, IF(AND(M106="AIE",O106="Complexo"),10,0))))))</f>
        <v>0</v>
      </c>
      <c r="S106" s="102" t="n">
        <f aca="false">IF($I106="%",($Q106+$R106)*$C106,$C106)</f>
        <v>0</v>
      </c>
      <c r="T106" s="70"/>
    </row>
    <row r="107" s="79" customFormat="true" ht="14" hidden="false" customHeight="false" outlineLevel="0" collapsed="false">
      <c r="A107" s="67"/>
      <c r="B107" s="68"/>
      <c r="C107" s="69" t="n">
        <f aca="false">IF($B107&lt;&gt;"",VLOOKUP($B107,Matriz_INM,2,0),0)</f>
        <v>0</v>
      </c>
      <c r="D107" s="70"/>
      <c r="E107" s="70"/>
      <c r="F107" s="70"/>
      <c r="G107" s="70"/>
      <c r="H107" s="71"/>
      <c r="I107" s="101" t="str">
        <f aca="false">IFERROR(VLOOKUP($B107,Matriz_INM,3,0),"")</f>
        <v/>
      </c>
      <c r="J107" s="72"/>
      <c r="K107" s="72"/>
      <c r="L107" s="72"/>
      <c r="M107" s="70"/>
      <c r="N107" s="71" t="str">
        <f aca="false">IF(M107="EE",IF(OR(AND(OR(L107=1,L107=0),K107&gt;0,K107&lt;5),AND(OR(L107=1,L107=0),K107&gt;4,K107&lt;16),AND(L107=2,K107&gt;0,K107&lt;5)),"Simples",IF(OR(AND(OR(L107=1,L107=0),K107&gt;15),AND(L107=2,K107&gt;4,K107&lt;16),AND(L107&gt;2,K107&gt;0,K107&lt;5)),"Médio",IF(OR(AND(L107=2,K107&gt;15),AND(L107&gt;2,K107&gt;4,K107&lt;16),AND(L107&gt;2,K107&gt;15)),"Complexo",""))), IF(OR(M107="CE",M107="SE"),IF(OR(AND(OR(L107=1,L107=0),K107&gt;0,K107&lt;6),AND(OR(L107=1,L107=0),K107&gt;5,K107&lt;20),AND(L107&gt;1,L107&lt;4,K107&gt;0,K107&lt;6)),"Simples",IF(OR(AND(OR(L107=1,L107=0),K107&gt;19),AND(L107&gt;1,L107&lt;4,K107&gt;5,K107&lt;20),AND(L107&gt;3,K107&gt;0,K107&lt;6)),"Médio",IF(OR(AND(L107&gt;1,L107&lt;4,K107&gt;19),AND(L107&gt;3,K107&gt;5,K107&lt;20),AND(L107&gt;3,K107&gt;19)),"Complexo",""))),""))</f>
        <v/>
      </c>
      <c r="O107" s="71" t="str">
        <f aca="false">IF(M107="ALI",IF(OR(AND(OR(L107=1,L107=0),K107&gt;0,K107&lt;20),AND(OR(L107=1,L107=0),K107&gt;19,K107&lt;51),AND(L107&gt;1,L107&lt;6,K107&gt;0,K107&lt;20)),"Simples",IF(OR(AND(OR(L107=1,L107=0),K107&gt;50),AND(L107&gt;1,L107&lt;6,K107&gt;19,K107&lt;51),AND(L107&gt;5,K107&gt;0,K107&lt;20)),"Médio",IF(OR(AND(L107&gt;1,L107&lt;6,K107&gt;50),AND(L107&gt;5,K107&gt;19,K107&lt;51),AND(L107&gt;5,K107&gt;50)),"Complexo",""))), IF(M107="AIE",IF(OR(AND(OR(L107=1, L107=0),K107&gt;0,K107&lt;20),AND(OR(L107=1, L107=0),K107&gt;19,K107&lt;51),AND(L107&gt;1,L107&lt;6,K107&gt;0,K107&lt;20)),"Simples",IF(OR(AND(OR(L107=1, L107=0),K107&gt;50),AND(L107&gt;1,L107&lt;6,K107&gt;19,K107&lt;51),AND(L107&gt;5,K107&gt;0,K107&lt;20)),"Médio",IF(OR(AND(L107&gt;1,L107&lt;6,K107&gt;50),AND(L107&gt;5,K107&gt;19,K107&lt;51),AND(L107&gt;5,K107&gt;50)),"Complexo",""))),""))</f>
        <v/>
      </c>
      <c r="P107" s="102" t="str">
        <f aca="false">IF(N107="",O107,IF(O107="",N107,""))</f>
        <v/>
      </c>
      <c r="Q107" s="103" t="n">
        <f aca="false">IF(AND(OR(M107="EE",M107="CE"),P107="Simples"),3, IF(AND(OR(M107="EE",M107="CE"),P107="Médio"),4, IF(AND(OR(M107="EE",M107="CE"),P107="Complexo"),6, IF(AND(M107="SE",P107="Simples"),4, IF(AND(M107="SE",P107="Médio"),5, IF(AND(M107="SE",P107="Complexo"),7,0))))))</f>
        <v>0</v>
      </c>
      <c r="R107" s="103" t="n">
        <f aca="false">IF(AND(M107="ALI",O107="Simples"),7, IF(AND(M107="ALI",O107="Médio"),10, IF(AND(M107="ALI",O107="Complexo"),15, IF(AND(M107="AIE",O107="Simples"),5, IF(AND(M107="AIE",O107="Médio"),7, IF(AND(M107="AIE",O107="Complexo"),10,0))))))</f>
        <v>0</v>
      </c>
      <c r="S107" s="102" t="n">
        <f aca="false">IF($I107="%",($Q107+$R107)*$C107,$C107)</f>
        <v>0</v>
      </c>
      <c r="T107" s="70"/>
    </row>
    <row r="108" s="79" customFormat="true" ht="14" hidden="false" customHeight="false" outlineLevel="0" collapsed="false">
      <c r="A108" s="67"/>
      <c r="B108" s="68"/>
      <c r="C108" s="69" t="n">
        <f aca="false">IF($B108&lt;&gt;"",VLOOKUP($B108,Matriz_INM,2,0),0)</f>
        <v>0</v>
      </c>
      <c r="D108" s="70"/>
      <c r="E108" s="70"/>
      <c r="F108" s="70"/>
      <c r="G108" s="70"/>
      <c r="H108" s="71"/>
      <c r="I108" s="101" t="str">
        <f aca="false">IFERROR(VLOOKUP($B108,Matriz_INM,3,0),"")</f>
        <v/>
      </c>
      <c r="J108" s="72"/>
      <c r="K108" s="72"/>
      <c r="L108" s="72"/>
      <c r="M108" s="70"/>
      <c r="N108" s="71" t="str">
        <f aca="false">IF(M108="EE",IF(OR(AND(OR(L108=1,L108=0),K108&gt;0,K108&lt;5),AND(OR(L108=1,L108=0),K108&gt;4,K108&lt;16),AND(L108=2,K108&gt;0,K108&lt;5)),"Simples",IF(OR(AND(OR(L108=1,L108=0),K108&gt;15),AND(L108=2,K108&gt;4,K108&lt;16),AND(L108&gt;2,K108&gt;0,K108&lt;5)),"Médio",IF(OR(AND(L108=2,K108&gt;15),AND(L108&gt;2,K108&gt;4,K108&lt;16),AND(L108&gt;2,K108&gt;15)),"Complexo",""))), IF(OR(M108="CE",M108="SE"),IF(OR(AND(OR(L108=1,L108=0),K108&gt;0,K108&lt;6),AND(OR(L108=1,L108=0),K108&gt;5,K108&lt;20),AND(L108&gt;1,L108&lt;4,K108&gt;0,K108&lt;6)),"Simples",IF(OR(AND(OR(L108=1,L108=0),K108&gt;19),AND(L108&gt;1,L108&lt;4,K108&gt;5,K108&lt;20),AND(L108&gt;3,K108&gt;0,K108&lt;6)),"Médio",IF(OR(AND(L108&gt;1,L108&lt;4,K108&gt;19),AND(L108&gt;3,K108&gt;5,K108&lt;20),AND(L108&gt;3,K108&gt;19)),"Complexo",""))),""))</f>
        <v/>
      </c>
      <c r="O108" s="71" t="str">
        <f aca="false">IF(M108="ALI",IF(OR(AND(OR(L108=1,L108=0),K108&gt;0,K108&lt;20),AND(OR(L108=1,L108=0),K108&gt;19,K108&lt;51),AND(L108&gt;1,L108&lt;6,K108&gt;0,K108&lt;20)),"Simples",IF(OR(AND(OR(L108=1,L108=0),K108&gt;50),AND(L108&gt;1,L108&lt;6,K108&gt;19,K108&lt;51),AND(L108&gt;5,K108&gt;0,K108&lt;20)),"Médio",IF(OR(AND(L108&gt;1,L108&lt;6,K108&gt;50),AND(L108&gt;5,K108&gt;19,K108&lt;51),AND(L108&gt;5,K108&gt;50)),"Complexo",""))), IF(M108="AIE",IF(OR(AND(OR(L108=1, L108=0),K108&gt;0,K108&lt;20),AND(OR(L108=1, L108=0),K108&gt;19,K108&lt;51),AND(L108&gt;1,L108&lt;6,K108&gt;0,K108&lt;20)),"Simples",IF(OR(AND(OR(L108=1, L108=0),K108&gt;50),AND(L108&gt;1,L108&lt;6,K108&gt;19,K108&lt;51),AND(L108&gt;5,K108&gt;0,K108&lt;20)),"Médio",IF(OR(AND(L108&gt;1,L108&lt;6,K108&gt;50),AND(L108&gt;5,K108&gt;19,K108&lt;51),AND(L108&gt;5,K108&gt;50)),"Complexo",""))),""))</f>
        <v/>
      </c>
      <c r="P108" s="102" t="str">
        <f aca="false">IF(N108="",O108,IF(O108="",N108,""))</f>
        <v/>
      </c>
      <c r="Q108" s="103" t="n">
        <f aca="false">IF(AND(OR(M108="EE",M108="CE"),P108="Simples"),3, IF(AND(OR(M108="EE",M108="CE"),P108="Médio"),4, IF(AND(OR(M108="EE",M108="CE"),P108="Complexo"),6, IF(AND(M108="SE",P108="Simples"),4, IF(AND(M108="SE",P108="Médio"),5, IF(AND(M108="SE",P108="Complexo"),7,0))))))</f>
        <v>0</v>
      </c>
      <c r="R108" s="103" t="n">
        <f aca="false">IF(AND(M108="ALI",O108="Simples"),7, IF(AND(M108="ALI",O108="Médio"),10, IF(AND(M108="ALI",O108="Complexo"),15, IF(AND(M108="AIE",O108="Simples"),5, IF(AND(M108="AIE",O108="Médio"),7, IF(AND(M108="AIE",O108="Complexo"),10,0))))))</f>
        <v>0</v>
      </c>
      <c r="S108" s="102" t="n">
        <f aca="false">IF($I108="%",($Q108+$R108)*$C108,$C108)</f>
        <v>0</v>
      </c>
      <c r="T108" s="70"/>
    </row>
    <row r="109" s="79" customFormat="true" ht="14" hidden="false" customHeight="false" outlineLevel="0" collapsed="false">
      <c r="A109" s="67"/>
      <c r="B109" s="68"/>
      <c r="C109" s="69" t="n">
        <f aca="false">IF($B109&lt;&gt;"",VLOOKUP($B109,Matriz_INM,2,0),0)</f>
        <v>0</v>
      </c>
      <c r="D109" s="70"/>
      <c r="E109" s="70"/>
      <c r="F109" s="70"/>
      <c r="G109" s="70"/>
      <c r="H109" s="71"/>
      <c r="I109" s="101" t="str">
        <f aca="false">IFERROR(VLOOKUP($B109,Matriz_INM,3,0),"")</f>
        <v/>
      </c>
      <c r="J109" s="72"/>
      <c r="K109" s="72"/>
      <c r="L109" s="72"/>
      <c r="M109" s="70"/>
      <c r="N109" s="71" t="str">
        <f aca="false">IF(M109="EE",IF(OR(AND(OR(L109=1,L109=0),K109&gt;0,K109&lt;5),AND(OR(L109=1,L109=0),K109&gt;4,K109&lt;16),AND(L109=2,K109&gt;0,K109&lt;5)),"Simples",IF(OR(AND(OR(L109=1,L109=0),K109&gt;15),AND(L109=2,K109&gt;4,K109&lt;16),AND(L109&gt;2,K109&gt;0,K109&lt;5)),"Médio",IF(OR(AND(L109=2,K109&gt;15),AND(L109&gt;2,K109&gt;4,K109&lt;16),AND(L109&gt;2,K109&gt;15)),"Complexo",""))), IF(OR(M109="CE",M109="SE"),IF(OR(AND(OR(L109=1,L109=0),K109&gt;0,K109&lt;6),AND(OR(L109=1,L109=0),K109&gt;5,K109&lt;20),AND(L109&gt;1,L109&lt;4,K109&gt;0,K109&lt;6)),"Simples",IF(OR(AND(OR(L109=1,L109=0),K109&gt;19),AND(L109&gt;1,L109&lt;4,K109&gt;5,K109&lt;20),AND(L109&gt;3,K109&gt;0,K109&lt;6)),"Médio",IF(OR(AND(L109&gt;1,L109&lt;4,K109&gt;19),AND(L109&gt;3,K109&gt;5,K109&lt;20),AND(L109&gt;3,K109&gt;19)),"Complexo",""))),""))</f>
        <v/>
      </c>
      <c r="O109" s="71" t="str">
        <f aca="false">IF(M109="ALI",IF(OR(AND(OR(L109=1,L109=0),K109&gt;0,K109&lt;20),AND(OR(L109=1,L109=0),K109&gt;19,K109&lt;51),AND(L109&gt;1,L109&lt;6,K109&gt;0,K109&lt;20)),"Simples",IF(OR(AND(OR(L109=1,L109=0),K109&gt;50),AND(L109&gt;1,L109&lt;6,K109&gt;19,K109&lt;51),AND(L109&gt;5,K109&gt;0,K109&lt;20)),"Médio",IF(OR(AND(L109&gt;1,L109&lt;6,K109&gt;50),AND(L109&gt;5,K109&gt;19,K109&lt;51),AND(L109&gt;5,K109&gt;50)),"Complexo",""))), IF(M109="AIE",IF(OR(AND(OR(L109=1, L109=0),K109&gt;0,K109&lt;20),AND(OR(L109=1, L109=0),K109&gt;19,K109&lt;51),AND(L109&gt;1,L109&lt;6,K109&gt;0,K109&lt;20)),"Simples",IF(OR(AND(OR(L109=1, L109=0),K109&gt;50),AND(L109&gt;1,L109&lt;6,K109&gt;19,K109&lt;51),AND(L109&gt;5,K109&gt;0,K109&lt;20)),"Médio",IF(OR(AND(L109&gt;1,L109&lt;6,K109&gt;50),AND(L109&gt;5,K109&gt;19,K109&lt;51),AND(L109&gt;5,K109&gt;50)),"Complexo",""))),""))</f>
        <v/>
      </c>
      <c r="P109" s="102" t="str">
        <f aca="false">IF(N109="",O109,IF(O109="",N109,""))</f>
        <v/>
      </c>
      <c r="Q109" s="103" t="n">
        <f aca="false">IF(AND(OR(M109="EE",M109="CE"),P109="Simples"),3, IF(AND(OR(M109="EE",M109="CE"),P109="Médio"),4, IF(AND(OR(M109="EE",M109="CE"),P109="Complexo"),6, IF(AND(M109="SE",P109="Simples"),4, IF(AND(M109="SE",P109="Médio"),5, IF(AND(M109="SE",P109="Complexo"),7,0))))))</f>
        <v>0</v>
      </c>
      <c r="R109" s="103" t="n">
        <f aca="false">IF(AND(M109="ALI",O109="Simples"),7, IF(AND(M109="ALI",O109="Médio"),10, IF(AND(M109="ALI",O109="Complexo"),15, IF(AND(M109="AIE",O109="Simples"),5, IF(AND(M109="AIE",O109="Médio"),7, IF(AND(M109="AIE",O109="Complexo"),10,0))))))</f>
        <v>0</v>
      </c>
      <c r="S109" s="102" t="n">
        <f aca="false">IF($I109="%",($Q109+$R109)*$C109,$C109)</f>
        <v>0</v>
      </c>
      <c r="T109" s="70"/>
    </row>
    <row r="110" s="79" customFormat="true" ht="14" hidden="false" customHeight="false" outlineLevel="0" collapsed="false">
      <c r="A110" s="67"/>
      <c r="B110" s="68"/>
      <c r="C110" s="69" t="n">
        <f aca="false">IF($B110&lt;&gt;"",VLOOKUP($B110,Matriz_INM,2,0),0)</f>
        <v>0</v>
      </c>
      <c r="D110" s="70"/>
      <c r="E110" s="70"/>
      <c r="F110" s="70"/>
      <c r="G110" s="70"/>
      <c r="H110" s="71"/>
      <c r="I110" s="101" t="str">
        <f aca="false">IFERROR(VLOOKUP($B110,Matriz_INM,3,0),"")</f>
        <v/>
      </c>
      <c r="J110" s="72"/>
      <c r="K110" s="72"/>
      <c r="L110" s="72"/>
      <c r="M110" s="70"/>
      <c r="N110" s="71" t="str">
        <f aca="false">IF(M110="EE",IF(OR(AND(OR(L110=1,L110=0),K110&gt;0,K110&lt;5),AND(OR(L110=1,L110=0),K110&gt;4,K110&lt;16),AND(L110=2,K110&gt;0,K110&lt;5)),"Simples",IF(OR(AND(OR(L110=1,L110=0),K110&gt;15),AND(L110=2,K110&gt;4,K110&lt;16),AND(L110&gt;2,K110&gt;0,K110&lt;5)),"Médio",IF(OR(AND(L110=2,K110&gt;15),AND(L110&gt;2,K110&gt;4,K110&lt;16),AND(L110&gt;2,K110&gt;15)),"Complexo",""))), IF(OR(M110="CE",M110="SE"),IF(OR(AND(OR(L110=1,L110=0),K110&gt;0,K110&lt;6),AND(OR(L110=1,L110=0),K110&gt;5,K110&lt;20),AND(L110&gt;1,L110&lt;4,K110&gt;0,K110&lt;6)),"Simples",IF(OR(AND(OR(L110=1,L110=0),K110&gt;19),AND(L110&gt;1,L110&lt;4,K110&gt;5,K110&lt;20),AND(L110&gt;3,K110&gt;0,K110&lt;6)),"Médio",IF(OR(AND(L110&gt;1,L110&lt;4,K110&gt;19),AND(L110&gt;3,K110&gt;5,K110&lt;20),AND(L110&gt;3,K110&gt;19)),"Complexo",""))),""))</f>
        <v/>
      </c>
      <c r="O110" s="71" t="str">
        <f aca="false">IF(M110="ALI",IF(OR(AND(OR(L110=1,L110=0),K110&gt;0,K110&lt;20),AND(OR(L110=1,L110=0),K110&gt;19,K110&lt;51),AND(L110&gt;1,L110&lt;6,K110&gt;0,K110&lt;20)),"Simples",IF(OR(AND(OR(L110=1,L110=0),K110&gt;50),AND(L110&gt;1,L110&lt;6,K110&gt;19,K110&lt;51),AND(L110&gt;5,K110&gt;0,K110&lt;20)),"Médio",IF(OR(AND(L110&gt;1,L110&lt;6,K110&gt;50),AND(L110&gt;5,K110&gt;19,K110&lt;51),AND(L110&gt;5,K110&gt;50)),"Complexo",""))), IF(M110="AIE",IF(OR(AND(OR(L110=1, L110=0),K110&gt;0,K110&lt;20),AND(OR(L110=1, L110=0),K110&gt;19,K110&lt;51),AND(L110&gt;1,L110&lt;6,K110&gt;0,K110&lt;20)),"Simples",IF(OR(AND(OR(L110=1, L110=0),K110&gt;50),AND(L110&gt;1,L110&lt;6,K110&gt;19,K110&lt;51),AND(L110&gt;5,K110&gt;0,K110&lt;20)),"Médio",IF(OR(AND(L110&gt;1,L110&lt;6,K110&gt;50),AND(L110&gt;5,K110&gt;19,K110&lt;51),AND(L110&gt;5,K110&gt;50)),"Complexo",""))),""))</f>
        <v/>
      </c>
      <c r="P110" s="102" t="str">
        <f aca="false">IF(N110="",O110,IF(O110="",N110,""))</f>
        <v/>
      </c>
      <c r="Q110" s="103" t="n">
        <f aca="false">IF(AND(OR(M110="EE",M110="CE"),P110="Simples"),3, IF(AND(OR(M110="EE",M110="CE"),P110="Médio"),4, IF(AND(OR(M110="EE",M110="CE"),P110="Complexo"),6, IF(AND(M110="SE",P110="Simples"),4, IF(AND(M110="SE",P110="Médio"),5, IF(AND(M110="SE",P110="Complexo"),7,0))))))</f>
        <v>0</v>
      </c>
      <c r="R110" s="103" t="n">
        <f aca="false">IF(AND(M110="ALI",O110="Simples"),7, IF(AND(M110="ALI",O110="Médio"),10, IF(AND(M110="ALI",O110="Complexo"),15, IF(AND(M110="AIE",O110="Simples"),5, IF(AND(M110="AIE",O110="Médio"),7, IF(AND(M110="AIE",O110="Complexo"),10,0))))))</f>
        <v>0</v>
      </c>
      <c r="S110" s="102" t="n">
        <f aca="false">IF($I110="%",($Q110+$R110)*$C110,$C110)</f>
        <v>0</v>
      </c>
      <c r="T110" s="70"/>
    </row>
    <row r="111" s="79" customFormat="true" ht="14" hidden="false" customHeight="false" outlineLevel="0" collapsed="false">
      <c r="A111" s="67"/>
      <c r="B111" s="68"/>
      <c r="C111" s="69" t="n">
        <f aca="false">IF($B111&lt;&gt;"",VLOOKUP($B111,Matriz_INM,2,0),0)</f>
        <v>0</v>
      </c>
      <c r="D111" s="70"/>
      <c r="E111" s="70"/>
      <c r="F111" s="70"/>
      <c r="G111" s="70"/>
      <c r="H111" s="71"/>
      <c r="I111" s="101" t="str">
        <f aca="false">IFERROR(VLOOKUP($B111,Matriz_INM,3,0),"")</f>
        <v/>
      </c>
      <c r="J111" s="72"/>
      <c r="K111" s="72"/>
      <c r="L111" s="72"/>
      <c r="M111" s="70"/>
      <c r="N111" s="71" t="str">
        <f aca="false">IF(M111="EE",IF(OR(AND(OR(L111=1,L111=0),K111&gt;0,K111&lt;5),AND(OR(L111=1,L111=0),K111&gt;4,K111&lt;16),AND(L111=2,K111&gt;0,K111&lt;5)),"Simples",IF(OR(AND(OR(L111=1,L111=0),K111&gt;15),AND(L111=2,K111&gt;4,K111&lt;16),AND(L111&gt;2,K111&gt;0,K111&lt;5)),"Médio",IF(OR(AND(L111=2,K111&gt;15),AND(L111&gt;2,K111&gt;4,K111&lt;16),AND(L111&gt;2,K111&gt;15)),"Complexo",""))), IF(OR(M111="CE",M111="SE"),IF(OR(AND(OR(L111=1,L111=0),K111&gt;0,K111&lt;6),AND(OR(L111=1,L111=0),K111&gt;5,K111&lt;20),AND(L111&gt;1,L111&lt;4,K111&gt;0,K111&lt;6)),"Simples",IF(OR(AND(OR(L111=1,L111=0),K111&gt;19),AND(L111&gt;1,L111&lt;4,K111&gt;5,K111&lt;20),AND(L111&gt;3,K111&gt;0,K111&lt;6)),"Médio",IF(OR(AND(L111&gt;1,L111&lt;4,K111&gt;19),AND(L111&gt;3,K111&gt;5,K111&lt;20),AND(L111&gt;3,K111&gt;19)),"Complexo",""))),""))</f>
        <v/>
      </c>
      <c r="O111" s="71" t="str">
        <f aca="false">IF(M111="ALI",IF(OR(AND(OR(L111=1,L111=0),K111&gt;0,K111&lt;20),AND(OR(L111=1,L111=0),K111&gt;19,K111&lt;51),AND(L111&gt;1,L111&lt;6,K111&gt;0,K111&lt;20)),"Simples",IF(OR(AND(OR(L111=1,L111=0),K111&gt;50),AND(L111&gt;1,L111&lt;6,K111&gt;19,K111&lt;51),AND(L111&gt;5,K111&gt;0,K111&lt;20)),"Médio",IF(OR(AND(L111&gt;1,L111&lt;6,K111&gt;50),AND(L111&gt;5,K111&gt;19,K111&lt;51),AND(L111&gt;5,K111&gt;50)),"Complexo",""))), IF(M111="AIE",IF(OR(AND(OR(L111=1, L111=0),K111&gt;0,K111&lt;20),AND(OR(L111=1, L111=0),K111&gt;19,K111&lt;51),AND(L111&gt;1,L111&lt;6,K111&gt;0,K111&lt;20)),"Simples",IF(OR(AND(OR(L111=1, L111=0),K111&gt;50),AND(L111&gt;1,L111&lt;6,K111&gt;19,K111&lt;51),AND(L111&gt;5,K111&gt;0,K111&lt;20)),"Médio",IF(OR(AND(L111&gt;1,L111&lt;6,K111&gt;50),AND(L111&gt;5,K111&gt;19,K111&lt;51),AND(L111&gt;5,K111&gt;50)),"Complexo",""))),""))</f>
        <v/>
      </c>
      <c r="P111" s="102" t="str">
        <f aca="false">IF(N111="",O111,IF(O111="",N111,""))</f>
        <v/>
      </c>
      <c r="Q111" s="103" t="n">
        <f aca="false">IF(AND(OR(M111="EE",M111="CE"),P111="Simples"),3, IF(AND(OR(M111="EE",M111="CE"),P111="Médio"),4, IF(AND(OR(M111="EE",M111="CE"),P111="Complexo"),6, IF(AND(M111="SE",P111="Simples"),4, IF(AND(M111="SE",P111="Médio"),5, IF(AND(M111="SE",P111="Complexo"),7,0))))))</f>
        <v>0</v>
      </c>
      <c r="R111" s="103" t="n">
        <f aca="false">IF(AND(M111="ALI",O111="Simples"),7, IF(AND(M111="ALI",O111="Médio"),10, IF(AND(M111="ALI",O111="Complexo"),15, IF(AND(M111="AIE",O111="Simples"),5, IF(AND(M111="AIE",O111="Médio"),7, IF(AND(M111="AIE",O111="Complexo"),10,0))))))</f>
        <v>0</v>
      </c>
      <c r="S111" s="102" t="n">
        <f aca="false">IF($I111="%",($Q111+$R111)*$C111,$C111)</f>
        <v>0</v>
      </c>
      <c r="T111" s="70"/>
    </row>
    <row r="112" s="79" customFormat="true" ht="14" hidden="false" customHeight="false" outlineLevel="0" collapsed="false">
      <c r="A112" s="67"/>
      <c r="B112" s="68"/>
      <c r="C112" s="69" t="n">
        <f aca="false">IF($B112&lt;&gt;"",VLOOKUP($B112,Matriz_INM,2,0),0)</f>
        <v>0</v>
      </c>
      <c r="D112" s="70"/>
      <c r="E112" s="70"/>
      <c r="F112" s="70"/>
      <c r="G112" s="70"/>
      <c r="H112" s="71"/>
      <c r="I112" s="101" t="str">
        <f aca="false">IFERROR(VLOOKUP($B112,Matriz_INM,3,0),"")</f>
        <v/>
      </c>
      <c r="J112" s="72"/>
      <c r="K112" s="72"/>
      <c r="L112" s="72"/>
      <c r="M112" s="70"/>
      <c r="N112" s="71" t="str">
        <f aca="false">IF(M112="EE",IF(OR(AND(OR(L112=1,L112=0),K112&gt;0,K112&lt;5),AND(OR(L112=1,L112=0),K112&gt;4,K112&lt;16),AND(L112=2,K112&gt;0,K112&lt;5)),"Simples",IF(OR(AND(OR(L112=1,L112=0),K112&gt;15),AND(L112=2,K112&gt;4,K112&lt;16),AND(L112&gt;2,K112&gt;0,K112&lt;5)),"Médio",IF(OR(AND(L112=2,K112&gt;15),AND(L112&gt;2,K112&gt;4,K112&lt;16),AND(L112&gt;2,K112&gt;15)),"Complexo",""))), IF(OR(M112="CE",M112="SE"),IF(OR(AND(OR(L112=1,L112=0),K112&gt;0,K112&lt;6),AND(OR(L112=1,L112=0),K112&gt;5,K112&lt;20),AND(L112&gt;1,L112&lt;4,K112&gt;0,K112&lt;6)),"Simples",IF(OR(AND(OR(L112=1,L112=0),K112&gt;19),AND(L112&gt;1,L112&lt;4,K112&gt;5,K112&lt;20),AND(L112&gt;3,K112&gt;0,K112&lt;6)),"Médio",IF(OR(AND(L112&gt;1,L112&lt;4,K112&gt;19),AND(L112&gt;3,K112&gt;5,K112&lt;20),AND(L112&gt;3,K112&gt;19)),"Complexo",""))),""))</f>
        <v/>
      </c>
      <c r="O112" s="71" t="str">
        <f aca="false">IF(M112="ALI",IF(OR(AND(OR(L112=1,L112=0),K112&gt;0,K112&lt;20),AND(OR(L112=1,L112=0),K112&gt;19,K112&lt;51),AND(L112&gt;1,L112&lt;6,K112&gt;0,K112&lt;20)),"Simples",IF(OR(AND(OR(L112=1,L112=0),K112&gt;50),AND(L112&gt;1,L112&lt;6,K112&gt;19,K112&lt;51),AND(L112&gt;5,K112&gt;0,K112&lt;20)),"Médio",IF(OR(AND(L112&gt;1,L112&lt;6,K112&gt;50),AND(L112&gt;5,K112&gt;19,K112&lt;51),AND(L112&gt;5,K112&gt;50)),"Complexo",""))), IF(M112="AIE",IF(OR(AND(OR(L112=1, L112=0),K112&gt;0,K112&lt;20),AND(OR(L112=1, L112=0),K112&gt;19,K112&lt;51),AND(L112&gt;1,L112&lt;6,K112&gt;0,K112&lt;20)),"Simples",IF(OR(AND(OR(L112=1, L112=0),K112&gt;50),AND(L112&gt;1,L112&lt;6,K112&gt;19,K112&lt;51),AND(L112&gt;5,K112&gt;0,K112&lt;20)),"Médio",IF(OR(AND(L112&gt;1,L112&lt;6,K112&gt;50),AND(L112&gt;5,K112&gt;19,K112&lt;51),AND(L112&gt;5,K112&gt;50)),"Complexo",""))),""))</f>
        <v/>
      </c>
      <c r="P112" s="102" t="str">
        <f aca="false">IF(N112="",O112,IF(O112="",N112,""))</f>
        <v/>
      </c>
      <c r="Q112" s="103" t="n">
        <f aca="false">IF(AND(OR(M112="EE",M112="CE"),P112="Simples"),3, IF(AND(OR(M112="EE",M112="CE"),P112="Médio"),4, IF(AND(OR(M112="EE",M112="CE"),P112="Complexo"),6, IF(AND(M112="SE",P112="Simples"),4, IF(AND(M112="SE",P112="Médio"),5, IF(AND(M112="SE",P112="Complexo"),7,0))))))</f>
        <v>0</v>
      </c>
      <c r="R112" s="103" t="n">
        <f aca="false">IF(AND(M112="ALI",O112="Simples"),7, IF(AND(M112="ALI",O112="Médio"),10, IF(AND(M112="ALI",O112="Complexo"),15, IF(AND(M112="AIE",O112="Simples"),5, IF(AND(M112="AIE",O112="Médio"),7, IF(AND(M112="AIE",O112="Complexo"),10,0))))))</f>
        <v>0</v>
      </c>
      <c r="S112" s="102" t="n">
        <f aca="false">IF($I112="%",($Q112+$R112)*$C112,$C112)</f>
        <v>0</v>
      </c>
      <c r="T112" s="70"/>
    </row>
    <row r="113" s="79" customFormat="true" ht="14" hidden="false" customHeight="false" outlineLevel="0" collapsed="false">
      <c r="A113" s="67"/>
      <c r="B113" s="68"/>
      <c r="C113" s="69" t="n">
        <f aca="false">IF($B113&lt;&gt;"",VLOOKUP($B113,Matriz_INM,2,0),0)</f>
        <v>0</v>
      </c>
      <c r="D113" s="70"/>
      <c r="E113" s="70"/>
      <c r="F113" s="70"/>
      <c r="G113" s="70"/>
      <c r="H113" s="71"/>
      <c r="I113" s="101" t="str">
        <f aca="false">IFERROR(VLOOKUP($B113,Matriz_INM,3,0),"")</f>
        <v/>
      </c>
      <c r="J113" s="72"/>
      <c r="K113" s="72"/>
      <c r="L113" s="72"/>
      <c r="M113" s="70"/>
      <c r="N113" s="71" t="str">
        <f aca="false">IF(M113="EE",IF(OR(AND(OR(L113=1,L113=0),K113&gt;0,K113&lt;5),AND(OR(L113=1,L113=0),K113&gt;4,K113&lt;16),AND(L113=2,K113&gt;0,K113&lt;5)),"Simples",IF(OR(AND(OR(L113=1,L113=0),K113&gt;15),AND(L113=2,K113&gt;4,K113&lt;16),AND(L113&gt;2,K113&gt;0,K113&lt;5)),"Médio",IF(OR(AND(L113=2,K113&gt;15),AND(L113&gt;2,K113&gt;4,K113&lt;16),AND(L113&gt;2,K113&gt;15)),"Complexo",""))), IF(OR(M113="CE",M113="SE"),IF(OR(AND(OR(L113=1,L113=0),K113&gt;0,K113&lt;6),AND(OR(L113=1,L113=0),K113&gt;5,K113&lt;20),AND(L113&gt;1,L113&lt;4,K113&gt;0,K113&lt;6)),"Simples",IF(OR(AND(OR(L113=1,L113=0),K113&gt;19),AND(L113&gt;1,L113&lt;4,K113&gt;5,K113&lt;20),AND(L113&gt;3,K113&gt;0,K113&lt;6)),"Médio",IF(OR(AND(L113&gt;1,L113&lt;4,K113&gt;19),AND(L113&gt;3,K113&gt;5,K113&lt;20),AND(L113&gt;3,K113&gt;19)),"Complexo",""))),""))</f>
        <v/>
      </c>
      <c r="O113" s="71" t="str">
        <f aca="false">IF(M113="ALI",IF(OR(AND(OR(L113=1,L113=0),K113&gt;0,K113&lt;20),AND(OR(L113=1,L113=0),K113&gt;19,K113&lt;51),AND(L113&gt;1,L113&lt;6,K113&gt;0,K113&lt;20)),"Simples",IF(OR(AND(OR(L113=1,L113=0),K113&gt;50),AND(L113&gt;1,L113&lt;6,K113&gt;19,K113&lt;51),AND(L113&gt;5,K113&gt;0,K113&lt;20)),"Médio",IF(OR(AND(L113&gt;1,L113&lt;6,K113&gt;50),AND(L113&gt;5,K113&gt;19,K113&lt;51),AND(L113&gt;5,K113&gt;50)),"Complexo",""))), IF(M113="AIE",IF(OR(AND(OR(L113=1, L113=0),K113&gt;0,K113&lt;20),AND(OR(L113=1, L113=0),K113&gt;19,K113&lt;51),AND(L113&gt;1,L113&lt;6,K113&gt;0,K113&lt;20)),"Simples",IF(OR(AND(OR(L113=1, L113=0),K113&gt;50),AND(L113&gt;1,L113&lt;6,K113&gt;19,K113&lt;51),AND(L113&gt;5,K113&gt;0,K113&lt;20)),"Médio",IF(OR(AND(L113&gt;1,L113&lt;6,K113&gt;50),AND(L113&gt;5,K113&gt;19,K113&lt;51),AND(L113&gt;5,K113&gt;50)),"Complexo",""))),""))</f>
        <v/>
      </c>
      <c r="P113" s="102" t="str">
        <f aca="false">IF(N113="",O113,IF(O113="",N113,""))</f>
        <v/>
      </c>
      <c r="Q113" s="103" t="n">
        <f aca="false">IF(AND(OR(M113="EE",M113="CE"),P113="Simples"),3, IF(AND(OR(M113="EE",M113="CE"),P113="Médio"),4, IF(AND(OR(M113="EE",M113="CE"),P113="Complexo"),6, IF(AND(M113="SE",P113="Simples"),4, IF(AND(M113="SE",P113="Médio"),5, IF(AND(M113="SE",P113="Complexo"),7,0))))))</f>
        <v>0</v>
      </c>
      <c r="R113" s="103" t="n">
        <f aca="false">IF(AND(M113="ALI",O113="Simples"),7, IF(AND(M113="ALI",O113="Médio"),10, IF(AND(M113="ALI",O113="Complexo"),15, IF(AND(M113="AIE",O113="Simples"),5, IF(AND(M113="AIE",O113="Médio"),7, IF(AND(M113="AIE",O113="Complexo"),10,0))))))</f>
        <v>0</v>
      </c>
      <c r="S113" s="102" t="n">
        <f aca="false">IF($I113="%",($Q113+$R113)*$C113,$C113)</f>
        <v>0</v>
      </c>
      <c r="T113" s="70"/>
    </row>
    <row r="114" s="79" customFormat="true" ht="14" hidden="false" customHeight="false" outlineLevel="0" collapsed="false">
      <c r="A114" s="67"/>
      <c r="B114" s="68"/>
      <c r="C114" s="69" t="n">
        <f aca="false">IF($B114&lt;&gt;"",VLOOKUP($B114,Matriz_INM,2,0),0)</f>
        <v>0</v>
      </c>
      <c r="D114" s="70"/>
      <c r="E114" s="70"/>
      <c r="F114" s="70"/>
      <c r="G114" s="70"/>
      <c r="H114" s="71"/>
      <c r="I114" s="101" t="str">
        <f aca="false">IFERROR(VLOOKUP($B114,Matriz_INM,3,0),"")</f>
        <v/>
      </c>
      <c r="J114" s="72"/>
      <c r="K114" s="72"/>
      <c r="L114" s="72"/>
      <c r="M114" s="70"/>
      <c r="N114" s="71" t="str">
        <f aca="false">IF(M114="EE",IF(OR(AND(OR(L114=1,L114=0),K114&gt;0,K114&lt;5),AND(OR(L114=1,L114=0),K114&gt;4,K114&lt;16),AND(L114=2,K114&gt;0,K114&lt;5)),"Simples",IF(OR(AND(OR(L114=1,L114=0),K114&gt;15),AND(L114=2,K114&gt;4,K114&lt;16),AND(L114&gt;2,K114&gt;0,K114&lt;5)),"Médio",IF(OR(AND(L114=2,K114&gt;15),AND(L114&gt;2,K114&gt;4,K114&lt;16),AND(L114&gt;2,K114&gt;15)),"Complexo",""))), IF(OR(M114="CE",M114="SE"),IF(OR(AND(OR(L114=1,L114=0),K114&gt;0,K114&lt;6),AND(OR(L114=1,L114=0),K114&gt;5,K114&lt;20),AND(L114&gt;1,L114&lt;4,K114&gt;0,K114&lt;6)),"Simples",IF(OR(AND(OR(L114=1,L114=0),K114&gt;19),AND(L114&gt;1,L114&lt;4,K114&gt;5,K114&lt;20),AND(L114&gt;3,K114&gt;0,K114&lt;6)),"Médio",IF(OR(AND(L114&gt;1,L114&lt;4,K114&gt;19),AND(L114&gt;3,K114&gt;5,K114&lt;20),AND(L114&gt;3,K114&gt;19)),"Complexo",""))),""))</f>
        <v/>
      </c>
      <c r="O114" s="71" t="str">
        <f aca="false">IF(M114="ALI",IF(OR(AND(OR(L114=1,L114=0),K114&gt;0,K114&lt;20),AND(OR(L114=1,L114=0),K114&gt;19,K114&lt;51),AND(L114&gt;1,L114&lt;6,K114&gt;0,K114&lt;20)),"Simples",IF(OR(AND(OR(L114=1,L114=0),K114&gt;50),AND(L114&gt;1,L114&lt;6,K114&gt;19,K114&lt;51),AND(L114&gt;5,K114&gt;0,K114&lt;20)),"Médio",IF(OR(AND(L114&gt;1,L114&lt;6,K114&gt;50),AND(L114&gt;5,K114&gt;19,K114&lt;51),AND(L114&gt;5,K114&gt;50)),"Complexo",""))), IF(M114="AIE",IF(OR(AND(OR(L114=1, L114=0),K114&gt;0,K114&lt;20),AND(OR(L114=1, L114=0),K114&gt;19,K114&lt;51),AND(L114&gt;1,L114&lt;6,K114&gt;0,K114&lt;20)),"Simples",IF(OR(AND(OR(L114=1, L114=0),K114&gt;50),AND(L114&gt;1,L114&lt;6,K114&gt;19,K114&lt;51),AND(L114&gt;5,K114&gt;0,K114&lt;20)),"Médio",IF(OR(AND(L114&gt;1,L114&lt;6,K114&gt;50),AND(L114&gt;5,K114&gt;19,K114&lt;51),AND(L114&gt;5,K114&gt;50)),"Complexo",""))),""))</f>
        <v/>
      </c>
      <c r="P114" s="102" t="str">
        <f aca="false">IF(N114="",O114,IF(O114="",N114,""))</f>
        <v/>
      </c>
      <c r="Q114" s="103" t="n">
        <f aca="false">IF(AND(OR(M114="EE",M114="CE"),P114="Simples"),3, IF(AND(OR(M114="EE",M114="CE"),P114="Médio"),4, IF(AND(OR(M114="EE",M114="CE"),P114="Complexo"),6, IF(AND(M114="SE",P114="Simples"),4, IF(AND(M114="SE",P114="Médio"),5, IF(AND(M114="SE",P114="Complexo"),7,0))))))</f>
        <v>0</v>
      </c>
      <c r="R114" s="103" t="n">
        <f aca="false">IF(AND(M114="ALI",O114="Simples"),7, IF(AND(M114="ALI",O114="Médio"),10, IF(AND(M114="ALI",O114="Complexo"),15, IF(AND(M114="AIE",O114="Simples"),5, IF(AND(M114="AIE",O114="Médio"),7, IF(AND(M114="AIE",O114="Complexo"),10,0))))))</f>
        <v>0</v>
      </c>
      <c r="S114" s="102" t="n">
        <f aca="false">IF($I114="%",($Q114+$R114)*$C114,$C114)</f>
        <v>0</v>
      </c>
      <c r="T114" s="70"/>
    </row>
    <row r="115" s="79" customFormat="true" ht="14" hidden="false" customHeight="false" outlineLevel="0" collapsed="false">
      <c r="A115" s="67"/>
      <c r="B115" s="68"/>
      <c r="C115" s="69" t="n">
        <f aca="false">IF($B115&lt;&gt;"",VLOOKUP($B115,Matriz_INM,2,0),0)</f>
        <v>0</v>
      </c>
      <c r="D115" s="70"/>
      <c r="E115" s="70"/>
      <c r="F115" s="70"/>
      <c r="G115" s="70"/>
      <c r="H115" s="71"/>
      <c r="I115" s="101" t="str">
        <f aca="false">IFERROR(VLOOKUP($B115,Matriz_INM,3,0),"")</f>
        <v/>
      </c>
      <c r="J115" s="72"/>
      <c r="K115" s="72"/>
      <c r="L115" s="72"/>
      <c r="M115" s="70"/>
      <c r="N115" s="71" t="str">
        <f aca="false">IF(M115="EE",IF(OR(AND(OR(L115=1,L115=0),K115&gt;0,K115&lt;5),AND(OR(L115=1,L115=0),K115&gt;4,K115&lt;16),AND(L115=2,K115&gt;0,K115&lt;5)),"Simples",IF(OR(AND(OR(L115=1,L115=0),K115&gt;15),AND(L115=2,K115&gt;4,K115&lt;16),AND(L115&gt;2,K115&gt;0,K115&lt;5)),"Médio",IF(OR(AND(L115=2,K115&gt;15),AND(L115&gt;2,K115&gt;4,K115&lt;16),AND(L115&gt;2,K115&gt;15)),"Complexo",""))), IF(OR(M115="CE",M115="SE"),IF(OR(AND(OR(L115=1,L115=0),K115&gt;0,K115&lt;6),AND(OR(L115=1,L115=0),K115&gt;5,K115&lt;20),AND(L115&gt;1,L115&lt;4,K115&gt;0,K115&lt;6)),"Simples",IF(OR(AND(OR(L115=1,L115=0),K115&gt;19),AND(L115&gt;1,L115&lt;4,K115&gt;5,K115&lt;20),AND(L115&gt;3,K115&gt;0,K115&lt;6)),"Médio",IF(OR(AND(L115&gt;1,L115&lt;4,K115&gt;19),AND(L115&gt;3,K115&gt;5,K115&lt;20),AND(L115&gt;3,K115&gt;19)),"Complexo",""))),""))</f>
        <v/>
      </c>
      <c r="O115" s="71" t="str">
        <f aca="false">IF(M115="ALI",IF(OR(AND(OR(L115=1,L115=0),K115&gt;0,K115&lt;20),AND(OR(L115=1,L115=0),K115&gt;19,K115&lt;51),AND(L115&gt;1,L115&lt;6,K115&gt;0,K115&lt;20)),"Simples",IF(OR(AND(OR(L115=1,L115=0),K115&gt;50),AND(L115&gt;1,L115&lt;6,K115&gt;19,K115&lt;51),AND(L115&gt;5,K115&gt;0,K115&lt;20)),"Médio",IF(OR(AND(L115&gt;1,L115&lt;6,K115&gt;50),AND(L115&gt;5,K115&gt;19,K115&lt;51),AND(L115&gt;5,K115&gt;50)),"Complexo",""))), IF(M115="AIE",IF(OR(AND(OR(L115=1, L115=0),K115&gt;0,K115&lt;20),AND(OR(L115=1, L115=0),K115&gt;19,K115&lt;51),AND(L115&gt;1,L115&lt;6,K115&gt;0,K115&lt;20)),"Simples",IF(OR(AND(OR(L115=1, L115=0),K115&gt;50),AND(L115&gt;1,L115&lt;6,K115&gt;19,K115&lt;51),AND(L115&gt;5,K115&gt;0,K115&lt;20)),"Médio",IF(OR(AND(L115&gt;1,L115&lt;6,K115&gt;50),AND(L115&gt;5,K115&gt;19,K115&lt;51),AND(L115&gt;5,K115&gt;50)),"Complexo",""))),""))</f>
        <v/>
      </c>
      <c r="P115" s="102" t="str">
        <f aca="false">IF(N115="",O115,IF(O115="",N115,""))</f>
        <v/>
      </c>
      <c r="Q115" s="103" t="n">
        <f aca="false">IF(AND(OR(M115="EE",M115="CE"),P115="Simples"),3, IF(AND(OR(M115="EE",M115="CE"),P115="Médio"),4, IF(AND(OR(M115="EE",M115="CE"),P115="Complexo"),6, IF(AND(M115="SE",P115="Simples"),4, IF(AND(M115="SE",P115="Médio"),5, IF(AND(M115="SE",P115="Complexo"),7,0))))))</f>
        <v>0</v>
      </c>
      <c r="R115" s="103" t="n">
        <f aca="false">IF(AND(M115="ALI",O115="Simples"),7, IF(AND(M115="ALI",O115="Médio"),10, IF(AND(M115="ALI",O115="Complexo"),15, IF(AND(M115="AIE",O115="Simples"),5, IF(AND(M115="AIE",O115="Médio"),7, IF(AND(M115="AIE",O115="Complexo"),10,0))))))</f>
        <v>0</v>
      </c>
      <c r="S115" s="102" t="n">
        <f aca="false">IF($I115="%",($Q115+$R115)*$C115,$C115)</f>
        <v>0</v>
      </c>
      <c r="T115" s="70"/>
    </row>
    <row r="116" s="79" customFormat="true" ht="14" hidden="false" customHeight="false" outlineLevel="0" collapsed="false">
      <c r="A116" s="67"/>
      <c r="B116" s="68"/>
      <c r="C116" s="69" t="n">
        <f aca="false">IF($B116&lt;&gt;"",VLOOKUP($B116,Matriz_INM,2,0),0)</f>
        <v>0</v>
      </c>
      <c r="D116" s="70"/>
      <c r="E116" s="70"/>
      <c r="F116" s="70"/>
      <c r="G116" s="70"/>
      <c r="H116" s="71"/>
      <c r="I116" s="101" t="str">
        <f aca="false">IFERROR(VLOOKUP($B116,Matriz_INM,3,0),"")</f>
        <v/>
      </c>
      <c r="J116" s="72"/>
      <c r="K116" s="72"/>
      <c r="L116" s="72"/>
      <c r="M116" s="70"/>
      <c r="N116" s="71" t="str">
        <f aca="false">IF(M116="EE",IF(OR(AND(OR(L116=1,L116=0),K116&gt;0,K116&lt;5),AND(OR(L116=1,L116=0),K116&gt;4,K116&lt;16),AND(L116=2,K116&gt;0,K116&lt;5)),"Simples",IF(OR(AND(OR(L116=1,L116=0),K116&gt;15),AND(L116=2,K116&gt;4,K116&lt;16),AND(L116&gt;2,K116&gt;0,K116&lt;5)),"Médio",IF(OR(AND(L116=2,K116&gt;15),AND(L116&gt;2,K116&gt;4,K116&lt;16),AND(L116&gt;2,K116&gt;15)),"Complexo",""))), IF(OR(M116="CE",M116="SE"),IF(OR(AND(OR(L116=1,L116=0),K116&gt;0,K116&lt;6),AND(OR(L116=1,L116=0),K116&gt;5,K116&lt;20),AND(L116&gt;1,L116&lt;4,K116&gt;0,K116&lt;6)),"Simples",IF(OR(AND(OR(L116=1,L116=0),K116&gt;19),AND(L116&gt;1,L116&lt;4,K116&gt;5,K116&lt;20),AND(L116&gt;3,K116&gt;0,K116&lt;6)),"Médio",IF(OR(AND(L116&gt;1,L116&lt;4,K116&gt;19),AND(L116&gt;3,K116&gt;5,K116&lt;20),AND(L116&gt;3,K116&gt;19)),"Complexo",""))),""))</f>
        <v/>
      </c>
      <c r="O116" s="71" t="str">
        <f aca="false">IF(M116="ALI",IF(OR(AND(OR(L116=1,L116=0),K116&gt;0,K116&lt;20),AND(OR(L116=1,L116=0),K116&gt;19,K116&lt;51),AND(L116&gt;1,L116&lt;6,K116&gt;0,K116&lt;20)),"Simples",IF(OR(AND(OR(L116=1,L116=0),K116&gt;50),AND(L116&gt;1,L116&lt;6,K116&gt;19,K116&lt;51),AND(L116&gt;5,K116&gt;0,K116&lt;20)),"Médio",IF(OR(AND(L116&gt;1,L116&lt;6,K116&gt;50),AND(L116&gt;5,K116&gt;19,K116&lt;51),AND(L116&gt;5,K116&gt;50)),"Complexo",""))), IF(M116="AIE",IF(OR(AND(OR(L116=1, L116=0),K116&gt;0,K116&lt;20),AND(OR(L116=1, L116=0),K116&gt;19,K116&lt;51),AND(L116&gt;1,L116&lt;6,K116&gt;0,K116&lt;20)),"Simples",IF(OR(AND(OR(L116=1, L116=0),K116&gt;50),AND(L116&gt;1,L116&lt;6,K116&gt;19,K116&lt;51),AND(L116&gt;5,K116&gt;0,K116&lt;20)),"Médio",IF(OR(AND(L116&gt;1,L116&lt;6,K116&gt;50),AND(L116&gt;5,K116&gt;19,K116&lt;51),AND(L116&gt;5,K116&gt;50)),"Complexo",""))),""))</f>
        <v/>
      </c>
      <c r="P116" s="102" t="str">
        <f aca="false">IF(N116="",O116,IF(O116="",N116,""))</f>
        <v/>
      </c>
      <c r="Q116" s="103" t="n">
        <f aca="false">IF(AND(OR(M116="EE",M116="CE"),P116="Simples"),3, IF(AND(OR(M116="EE",M116="CE"),P116="Médio"),4, IF(AND(OR(M116="EE",M116="CE"),P116="Complexo"),6, IF(AND(M116="SE",P116="Simples"),4, IF(AND(M116="SE",P116="Médio"),5, IF(AND(M116="SE",P116="Complexo"),7,0))))))</f>
        <v>0</v>
      </c>
      <c r="R116" s="103" t="n">
        <f aca="false">IF(AND(M116="ALI",O116="Simples"),7, IF(AND(M116="ALI",O116="Médio"),10, IF(AND(M116="ALI",O116="Complexo"),15, IF(AND(M116="AIE",O116="Simples"),5, IF(AND(M116="AIE",O116="Médio"),7, IF(AND(M116="AIE",O116="Complexo"),10,0))))))</f>
        <v>0</v>
      </c>
      <c r="S116" s="102" t="n">
        <f aca="false">IF($I116="%",($Q116+$R116)*$C116,$C116)</f>
        <v>0</v>
      </c>
      <c r="T116" s="70"/>
    </row>
    <row r="117" s="79" customFormat="true" ht="14" hidden="false" customHeight="false" outlineLevel="0" collapsed="false">
      <c r="A117" s="67"/>
      <c r="B117" s="68"/>
      <c r="C117" s="69" t="n">
        <f aca="false">IF($B117&lt;&gt;"",VLOOKUP($B117,Matriz_INM,2,0),0)</f>
        <v>0</v>
      </c>
      <c r="D117" s="70"/>
      <c r="E117" s="70"/>
      <c r="F117" s="70"/>
      <c r="G117" s="70"/>
      <c r="H117" s="71"/>
      <c r="I117" s="101" t="str">
        <f aca="false">IFERROR(VLOOKUP($B117,Matriz_INM,3,0),"")</f>
        <v/>
      </c>
      <c r="J117" s="72"/>
      <c r="K117" s="72"/>
      <c r="L117" s="72"/>
      <c r="M117" s="70"/>
      <c r="N117" s="71" t="str">
        <f aca="false">IF(M117="EE",IF(OR(AND(OR(L117=1,L117=0),K117&gt;0,K117&lt;5),AND(OR(L117=1,L117=0),K117&gt;4,K117&lt;16),AND(L117=2,K117&gt;0,K117&lt;5)),"Simples",IF(OR(AND(OR(L117=1,L117=0),K117&gt;15),AND(L117=2,K117&gt;4,K117&lt;16),AND(L117&gt;2,K117&gt;0,K117&lt;5)),"Médio",IF(OR(AND(L117=2,K117&gt;15),AND(L117&gt;2,K117&gt;4,K117&lt;16),AND(L117&gt;2,K117&gt;15)),"Complexo",""))), IF(OR(M117="CE",M117="SE"),IF(OR(AND(OR(L117=1,L117=0),K117&gt;0,K117&lt;6),AND(OR(L117=1,L117=0),K117&gt;5,K117&lt;20),AND(L117&gt;1,L117&lt;4,K117&gt;0,K117&lt;6)),"Simples",IF(OR(AND(OR(L117=1,L117=0),K117&gt;19),AND(L117&gt;1,L117&lt;4,K117&gt;5,K117&lt;20),AND(L117&gt;3,K117&gt;0,K117&lt;6)),"Médio",IF(OR(AND(L117&gt;1,L117&lt;4,K117&gt;19),AND(L117&gt;3,K117&gt;5,K117&lt;20),AND(L117&gt;3,K117&gt;19)),"Complexo",""))),""))</f>
        <v/>
      </c>
      <c r="O117" s="71" t="str">
        <f aca="false">IF(M117="ALI",IF(OR(AND(OR(L117=1,L117=0),K117&gt;0,K117&lt;20),AND(OR(L117=1,L117=0),K117&gt;19,K117&lt;51),AND(L117&gt;1,L117&lt;6,K117&gt;0,K117&lt;20)),"Simples",IF(OR(AND(OR(L117=1,L117=0),K117&gt;50),AND(L117&gt;1,L117&lt;6,K117&gt;19,K117&lt;51),AND(L117&gt;5,K117&gt;0,K117&lt;20)),"Médio",IF(OR(AND(L117&gt;1,L117&lt;6,K117&gt;50),AND(L117&gt;5,K117&gt;19,K117&lt;51),AND(L117&gt;5,K117&gt;50)),"Complexo",""))), IF(M117="AIE",IF(OR(AND(OR(L117=1, L117=0),K117&gt;0,K117&lt;20),AND(OR(L117=1, L117=0),K117&gt;19,K117&lt;51),AND(L117&gt;1,L117&lt;6,K117&gt;0,K117&lt;20)),"Simples",IF(OR(AND(OR(L117=1, L117=0),K117&gt;50),AND(L117&gt;1,L117&lt;6,K117&gt;19,K117&lt;51),AND(L117&gt;5,K117&gt;0,K117&lt;20)),"Médio",IF(OR(AND(L117&gt;1,L117&lt;6,K117&gt;50),AND(L117&gt;5,K117&gt;19,K117&lt;51),AND(L117&gt;5,K117&gt;50)),"Complexo",""))),""))</f>
        <v/>
      </c>
      <c r="P117" s="102" t="str">
        <f aca="false">IF(N117="",O117,IF(O117="",N117,""))</f>
        <v/>
      </c>
      <c r="Q117" s="103" t="n">
        <f aca="false">IF(AND(OR(M117="EE",M117="CE"),P117="Simples"),3, IF(AND(OR(M117="EE",M117="CE"),P117="Médio"),4, IF(AND(OR(M117="EE",M117="CE"),P117="Complexo"),6, IF(AND(M117="SE",P117="Simples"),4, IF(AND(M117="SE",P117="Médio"),5, IF(AND(M117="SE",P117="Complexo"),7,0))))))</f>
        <v>0</v>
      </c>
      <c r="R117" s="103" t="n">
        <f aca="false">IF(AND(M117="ALI",O117="Simples"),7, IF(AND(M117="ALI",O117="Médio"),10, IF(AND(M117="ALI",O117="Complexo"),15, IF(AND(M117="AIE",O117="Simples"),5, IF(AND(M117="AIE",O117="Médio"),7, IF(AND(M117="AIE",O117="Complexo"),10,0))))))</f>
        <v>0</v>
      </c>
      <c r="S117" s="102" t="n">
        <f aca="false">IF($I117="%",($Q117+$R117)*$C117,$C117)</f>
        <v>0</v>
      </c>
      <c r="T117" s="70"/>
    </row>
    <row r="118" s="79" customFormat="true" ht="14" hidden="false" customHeight="false" outlineLevel="0" collapsed="false">
      <c r="A118" s="67"/>
      <c r="B118" s="68"/>
      <c r="C118" s="69" t="n">
        <f aca="false">IF($B118&lt;&gt;"",VLOOKUP($B118,Matriz_INM,2,0),0)</f>
        <v>0</v>
      </c>
      <c r="D118" s="70"/>
      <c r="E118" s="70"/>
      <c r="F118" s="70"/>
      <c r="G118" s="70"/>
      <c r="H118" s="71"/>
      <c r="I118" s="101" t="str">
        <f aca="false">IFERROR(VLOOKUP($B118,Matriz_INM,3,0),"")</f>
        <v/>
      </c>
      <c r="J118" s="72"/>
      <c r="K118" s="72"/>
      <c r="L118" s="72"/>
      <c r="M118" s="70"/>
      <c r="N118" s="71" t="str">
        <f aca="false">IF(M118="EE",IF(OR(AND(OR(L118=1,L118=0),K118&gt;0,K118&lt;5),AND(OR(L118=1,L118=0),K118&gt;4,K118&lt;16),AND(L118=2,K118&gt;0,K118&lt;5)),"Simples",IF(OR(AND(OR(L118=1,L118=0),K118&gt;15),AND(L118=2,K118&gt;4,K118&lt;16),AND(L118&gt;2,K118&gt;0,K118&lt;5)),"Médio",IF(OR(AND(L118=2,K118&gt;15),AND(L118&gt;2,K118&gt;4,K118&lt;16),AND(L118&gt;2,K118&gt;15)),"Complexo",""))), IF(OR(M118="CE",M118="SE"),IF(OR(AND(OR(L118=1,L118=0),K118&gt;0,K118&lt;6),AND(OR(L118=1,L118=0),K118&gt;5,K118&lt;20),AND(L118&gt;1,L118&lt;4,K118&gt;0,K118&lt;6)),"Simples",IF(OR(AND(OR(L118=1,L118=0),K118&gt;19),AND(L118&gt;1,L118&lt;4,K118&gt;5,K118&lt;20),AND(L118&gt;3,K118&gt;0,K118&lt;6)),"Médio",IF(OR(AND(L118&gt;1,L118&lt;4,K118&gt;19),AND(L118&gt;3,K118&gt;5,K118&lt;20),AND(L118&gt;3,K118&gt;19)),"Complexo",""))),""))</f>
        <v/>
      </c>
      <c r="O118" s="71" t="str">
        <f aca="false">IF(M118="ALI",IF(OR(AND(OR(L118=1,L118=0),K118&gt;0,K118&lt;20),AND(OR(L118=1,L118=0),K118&gt;19,K118&lt;51),AND(L118&gt;1,L118&lt;6,K118&gt;0,K118&lt;20)),"Simples",IF(OR(AND(OR(L118=1,L118=0),K118&gt;50),AND(L118&gt;1,L118&lt;6,K118&gt;19,K118&lt;51),AND(L118&gt;5,K118&gt;0,K118&lt;20)),"Médio",IF(OR(AND(L118&gt;1,L118&lt;6,K118&gt;50),AND(L118&gt;5,K118&gt;19,K118&lt;51),AND(L118&gt;5,K118&gt;50)),"Complexo",""))), IF(M118="AIE",IF(OR(AND(OR(L118=1, L118=0),K118&gt;0,K118&lt;20),AND(OR(L118=1, L118=0),K118&gt;19,K118&lt;51),AND(L118&gt;1,L118&lt;6,K118&gt;0,K118&lt;20)),"Simples",IF(OR(AND(OR(L118=1, L118=0),K118&gt;50),AND(L118&gt;1,L118&lt;6,K118&gt;19,K118&lt;51),AND(L118&gt;5,K118&gt;0,K118&lt;20)),"Médio",IF(OR(AND(L118&gt;1,L118&lt;6,K118&gt;50),AND(L118&gt;5,K118&gt;19,K118&lt;51),AND(L118&gt;5,K118&gt;50)),"Complexo",""))),""))</f>
        <v/>
      </c>
      <c r="P118" s="102" t="str">
        <f aca="false">IF(N118="",O118,IF(O118="",N118,""))</f>
        <v/>
      </c>
      <c r="Q118" s="103" t="n">
        <f aca="false">IF(AND(OR(M118="EE",M118="CE"),P118="Simples"),3, IF(AND(OR(M118="EE",M118="CE"),P118="Médio"),4, IF(AND(OR(M118="EE",M118="CE"),P118="Complexo"),6, IF(AND(M118="SE",P118="Simples"),4, IF(AND(M118="SE",P118="Médio"),5, IF(AND(M118="SE",P118="Complexo"),7,0))))))</f>
        <v>0</v>
      </c>
      <c r="R118" s="103" t="n">
        <f aca="false">IF(AND(M118="ALI",O118="Simples"),7, IF(AND(M118="ALI",O118="Médio"),10, IF(AND(M118="ALI",O118="Complexo"),15, IF(AND(M118="AIE",O118="Simples"),5, IF(AND(M118="AIE",O118="Médio"),7, IF(AND(M118="AIE",O118="Complexo"),10,0))))))</f>
        <v>0</v>
      </c>
      <c r="S118" s="102" t="n">
        <f aca="false">IF($I118="%",($Q118+$R118)*$C118,$C118)</f>
        <v>0</v>
      </c>
      <c r="T118" s="70"/>
    </row>
    <row r="119" s="79" customFormat="true" ht="14" hidden="false" customHeight="false" outlineLevel="0" collapsed="false">
      <c r="A119" s="67"/>
      <c r="B119" s="68"/>
      <c r="C119" s="69" t="n">
        <f aca="false">IF($B119&lt;&gt;"",VLOOKUP($B119,Matriz_INM,2,0),0)</f>
        <v>0</v>
      </c>
      <c r="D119" s="70"/>
      <c r="E119" s="70"/>
      <c r="F119" s="70"/>
      <c r="G119" s="70"/>
      <c r="H119" s="71"/>
      <c r="I119" s="101" t="str">
        <f aca="false">IFERROR(VLOOKUP($B119,Matriz_INM,3,0),"")</f>
        <v/>
      </c>
      <c r="J119" s="72"/>
      <c r="K119" s="72"/>
      <c r="L119" s="72"/>
      <c r="M119" s="70"/>
      <c r="N119" s="71" t="str">
        <f aca="false">IF(M119="EE",IF(OR(AND(OR(L119=1,L119=0),K119&gt;0,K119&lt;5),AND(OR(L119=1,L119=0),K119&gt;4,K119&lt;16),AND(L119=2,K119&gt;0,K119&lt;5)),"Simples",IF(OR(AND(OR(L119=1,L119=0),K119&gt;15),AND(L119=2,K119&gt;4,K119&lt;16),AND(L119&gt;2,K119&gt;0,K119&lt;5)),"Médio",IF(OR(AND(L119=2,K119&gt;15),AND(L119&gt;2,K119&gt;4,K119&lt;16),AND(L119&gt;2,K119&gt;15)),"Complexo",""))), IF(OR(M119="CE",M119="SE"),IF(OR(AND(OR(L119=1,L119=0),K119&gt;0,K119&lt;6),AND(OR(L119=1,L119=0),K119&gt;5,K119&lt;20),AND(L119&gt;1,L119&lt;4,K119&gt;0,K119&lt;6)),"Simples",IF(OR(AND(OR(L119=1,L119=0),K119&gt;19),AND(L119&gt;1,L119&lt;4,K119&gt;5,K119&lt;20),AND(L119&gt;3,K119&gt;0,K119&lt;6)),"Médio",IF(OR(AND(L119&gt;1,L119&lt;4,K119&gt;19),AND(L119&gt;3,K119&gt;5,K119&lt;20),AND(L119&gt;3,K119&gt;19)),"Complexo",""))),""))</f>
        <v/>
      </c>
      <c r="O119" s="71" t="str">
        <f aca="false">IF(M119="ALI",IF(OR(AND(OR(L119=1,L119=0),K119&gt;0,K119&lt;20),AND(OR(L119=1,L119=0),K119&gt;19,K119&lt;51),AND(L119&gt;1,L119&lt;6,K119&gt;0,K119&lt;20)),"Simples",IF(OR(AND(OR(L119=1,L119=0),K119&gt;50),AND(L119&gt;1,L119&lt;6,K119&gt;19,K119&lt;51),AND(L119&gt;5,K119&gt;0,K119&lt;20)),"Médio",IF(OR(AND(L119&gt;1,L119&lt;6,K119&gt;50),AND(L119&gt;5,K119&gt;19,K119&lt;51),AND(L119&gt;5,K119&gt;50)),"Complexo",""))), IF(M119="AIE",IF(OR(AND(OR(L119=1, L119=0),K119&gt;0,K119&lt;20),AND(OR(L119=1, L119=0),K119&gt;19,K119&lt;51),AND(L119&gt;1,L119&lt;6,K119&gt;0,K119&lt;20)),"Simples",IF(OR(AND(OR(L119=1, L119=0),K119&gt;50),AND(L119&gt;1,L119&lt;6,K119&gt;19,K119&lt;51),AND(L119&gt;5,K119&gt;0,K119&lt;20)),"Médio",IF(OR(AND(L119&gt;1,L119&lt;6,K119&gt;50),AND(L119&gt;5,K119&gt;19,K119&lt;51),AND(L119&gt;5,K119&gt;50)),"Complexo",""))),""))</f>
        <v/>
      </c>
      <c r="P119" s="102" t="str">
        <f aca="false">IF(N119="",O119,IF(O119="",N119,""))</f>
        <v/>
      </c>
      <c r="Q119" s="103" t="n">
        <f aca="false">IF(AND(OR(M119="EE",M119="CE"),P119="Simples"),3, IF(AND(OR(M119="EE",M119="CE"),P119="Médio"),4, IF(AND(OR(M119="EE",M119="CE"),P119="Complexo"),6, IF(AND(M119="SE",P119="Simples"),4, IF(AND(M119="SE",P119="Médio"),5, IF(AND(M119="SE",P119="Complexo"),7,0))))))</f>
        <v>0</v>
      </c>
      <c r="R119" s="103" t="n">
        <f aca="false">IF(AND(M119="ALI",O119="Simples"),7, IF(AND(M119="ALI",O119="Médio"),10, IF(AND(M119="ALI",O119="Complexo"),15, IF(AND(M119="AIE",O119="Simples"),5, IF(AND(M119="AIE",O119="Médio"),7, IF(AND(M119="AIE",O119="Complexo"),10,0))))))</f>
        <v>0</v>
      </c>
      <c r="S119" s="102" t="n">
        <f aca="false">IF($I119="%",($Q119+$R119)*$C119,$C119)</f>
        <v>0</v>
      </c>
      <c r="T119" s="70"/>
    </row>
    <row r="120" s="79" customFormat="true" ht="14" hidden="false" customHeight="false" outlineLevel="0" collapsed="false">
      <c r="A120" s="67"/>
      <c r="B120" s="68"/>
      <c r="C120" s="69" t="n">
        <f aca="false">IF($B120&lt;&gt;"",VLOOKUP($B120,Matriz_INM,2,0),0)</f>
        <v>0</v>
      </c>
      <c r="D120" s="70"/>
      <c r="E120" s="70"/>
      <c r="F120" s="70"/>
      <c r="G120" s="70"/>
      <c r="H120" s="71"/>
      <c r="I120" s="101" t="str">
        <f aca="false">IFERROR(VLOOKUP($B120,Matriz_INM,3,0),"")</f>
        <v/>
      </c>
      <c r="J120" s="72"/>
      <c r="K120" s="72"/>
      <c r="L120" s="72"/>
      <c r="M120" s="70"/>
      <c r="N120" s="71" t="str">
        <f aca="false">IF(M120="EE",IF(OR(AND(OR(L120=1,L120=0),K120&gt;0,K120&lt;5),AND(OR(L120=1,L120=0),K120&gt;4,K120&lt;16),AND(L120=2,K120&gt;0,K120&lt;5)),"Simples",IF(OR(AND(OR(L120=1,L120=0),K120&gt;15),AND(L120=2,K120&gt;4,K120&lt;16),AND(L120&gt;2,K120&gt;0,K120&lt;5)),"Médio",IF(OR(AND(L120=2,K120&gt;15),AND(L120&gt;2,K120&gt;4,K120&lt;16),AND(L120&gt;2,K120&gt;15)),"Complexo",""))), IF(OR(M120="CE",M120="SE"),IF(OR(AND(OR(L120=1,L120=0),K120&gt;0,K120&lt;6),AND(OR(L120=1,L120=0),K120&gt;5,K120&lt;20),AND(L120&gt;1,L120&lt;4,K120&gt;0,K120&lt;6)),"Simples",IF(OR(AND(OR(L120=1,L120=0),K120&gt;19),AND(L120&gt;1,L120&lt;4,K120&gt;5,K120&lt;20),AND(L120&gt;3,K120&gt;0,K120&lt;6)),"Médio",IF(OR(AND(L120&gt;1,L120&lt;4,K120&gt;19),AND(L120&gt;3,K120&gt;5,K120&lt;20),AND(L120&gt;3,K120&gt;19)),"Complexo",""))),""))</f>
        <v/>
      </c>
      <c r="O120" s="71" t="str">
        <f aca="false">IF(M120="ALI",IF(OR(AND(OR(L120=1,L120=0),K120&gt;0,K120&lt;20),AND(OR(L120=1,L120=0),K120&gt;19,K120&lt;51),AND(L120&gt;1,L120&lt;6,K120&gt;0,K120&lt;20)),"Simples",IF(OR(AND(OR(L120=1,L120=0),K120&gt;50),AND(L120&gt;1,L120&lt;6,K120&gt;19,K120&lt;51),AND(L120&gt;5,K120&gt;0,K120&lt;20)),"Médio",IF(OR(AND(L120&gt;1,L120&lt;6,K120&gt;50),AND(L120&gt;5,K120&gt;19,K120&lt;51),AND(L120&gt;5,K120&gt;50)),"Complexo",""))), IF(M120="AIE",IF(OR(AND(OR(L120=1, L120=0),K120&gt;0,K120&lt;20),AND(OR(L120=1, L120=0),K120&gt;19,K120&lt;51),AND(L120&gt;1,L120&lt;6,K120&gt;0,K120&lt;20)),"Simples",IF(OR(AND(OR(L120=1, L120=0),K120&gt;50),AND(L120&gt;1,L120&lt;6,K120&gt;19,K120&lt;51),AND(L120&gt;5,K120&gt;0,K120&lt;20)),"Médio",IF(OR(AND(L120&gt;1,L120&lt;6,K120&gt;50),AND(L120&gt;5,K120&gt;19,K120&lt;51),AND(L120&gt;5,K120&gt;50)),"Complexo",""))),""))</f>
        <v/>
      </c>
      <c r="P120" s="102" t="str">
        <f aca="false">IF(N120="",O120,IF(O120="",N120,""))</f>
        <v/>
      </c>
      <c r="Q120" s="103" t="n">
        <f aca="false">IF(AND(OR(M120="EE",M120="CE"),P120="Simples"),3, IF(AND(OR(M120="EE",M120="CE"),P120="Médio"),4, IF(AND(OR(M120="EE",M120="CE"),P120="Complexo"),6, IF(AND(M120="SE",P120="Simples"),4, IF(AND(M120="SE",P120="Médio"),5, IF(AND(M120="SE",P120="Complexo"),7,0))))))</f>
        <v>0</v>
      </c>
      <c r="R120" s="103" t="n">
        <f aca="false">IF(AND(M120="ALI",O120="Simples"),7, IF(AND(M120="ALI",O120="Médio"),10, IF(AND(M120="ALI",O120="Complexo"),15, IF(AND(M120="AIE",O120="Simples"),5, IF(AND(M120="AIE",O120="Médio"),7, IF(AND(M120="AIE",O120="Complexo"),10,0))))))</f>
        <v>0</v>
      </c>
      <c r="S120" s="102" t="n">
        <f aca="false">IF($I120="%",($Q120+$R120)*$C120,$C120)</f>
        <v>0</v>
      </c>
      <c r="T120" s="70"/>
    </row>
    <row r="121" s="79" customFormat="true" ht="14" hidden="false" customHeight="false" outlineLevel="0" collapsed="false">
      <c r="A121" s="67"/>
      <c r="B121" s="68"/>
      <c r="C121" s="69" t="n">
        <f aca="false">IF($B121&lt;&gt;"",VLOOKUP($B121,Matriz_INM,2,0),0)</f>
        <v>0</v>
      </c>
      <c r="D121" s="70"/>
      <c r="E121" s="70"/>
      <c r="F121" s="70"/>
      <c r="G121" s="70"/>
      <c r="H121" s="71"/>
      <c r="I121" s="101" t="str">
        <f aca="false">IFERROR(VLOOKUP($B121,Matriz_INM,3,0),"")</f>
        <v/>
      </c>
      <c r="J121" s="72"/>
      <c r="K121" s="72"/>
      <c r="L121" s="72"/>
      <c r="M121" s="70"/>
      <c r="N121" s="71" t="str">
        <f aca="false">IF(M121="EE",IF(OR(AND(OR(L121=1,L121=0),K121&gt;0,K121&lt;5),AND(OR(L121=1,L121=0),K121&gt;4,K121&lt;16),AND(L121=2,K121&gt;0,K121&lt;5)),"Simples",IF(OR(AND(OR(L121=1,L121=0),K121&gt;15),AND(L121=2,K121&gt;4,K121&lt;16),AND(L121&gt;2,K121&gt;0,K121&lt;5)),"Médio",IF(OR(AND(L121=2,K121&gt;15),AND(L121&gt;2,K121&gt;4,K121&lt;16),AND(L121&gt;2,K121&gt;15)),"Complexo",""))), IF(OR(M121="CE",M121="SE"),IF(OR(AND(OR(L121=1,L121=0),K121&gt;0,K121&lt;6),AND(OR(L121=1,L121=0),K121&gt;5,K121&lt;20),AND(L121&gt;1,L121&lt;4,K121&gt;0,K121&lt;6)),"Simples",IF(OR(AND(OR(L121=1,L121=0),K121&gt;19),AND(L121&gt;1,L121&lt;4,K121&gt;5,K121&lt;20),AND(L121&gt;3,K121&gt;0,K121&lt;6)),"Médio",IF(OR(AND(L121&gt;1,L121&lt;4,K121&gt;19),AND(L121&gt;3,K121&gt;5,K121&lt;20),AND(L121&gt;3,K121&gt;19)),"Complexo",""))),""))</f>
        <v/>
      </c>
      <c r="O121" s="71" t="str">
        <f aca="false">IF(M121="ALI",IF(OR(AND(OR(L121=1,L121=0),K121&gt;0,K121&lt;20),AND(OR(L121=1,L121=0),K121&gt;19,K121&lt;51),AND(L121&gt;1,L121&lt;6,K121&gt;0,K121&lt;20)),"Simples",IF(OR(AND(OR(L121=1,L121=0),K121&gt;50),AND(L121&gt;1,L121&lt;6,K121&gt;19,K121&lt;51),AND(L121&gt;5,K121&gt;0,K121&lt;20)),"Médio",IF(OR(AND(L121&gt;1,L121&lt;6,K121&gt;50),AND(L121&gt;5,K121&gt;19,K121&lt;51),AND(L121&gt;5,K121&gt;50)),"Complexo",""))), IF(M121="AIE",IF(OR(AND(OR(L121=1, L121=0),K121&gt;0,K121&lt;20),AND(OR(L121=1, L121=0),K121&gt;19,K121&lt;51),AND(L121&gt;1,L121&lt;6,K121&gt;0,K121&lt;20)),"Simples",IF(OR(AND(OR(L121=1, L121=0),K121&gt;50),AND(L121&gt;1,L121&lt;6,K121&gt;19,K121&lt;51),AND(L121&gt;5,K121&gt;0,K121&lt;20)),"Médio",IF(OR(AND(L121&gt;1,L121&lt;6,K121&gt;50),AND(L121&gt;5,K121&gt;19,K121&lt;51),AND(L121&gt;5,K121&gt;50)),"Complexo",""))),""))</f>
        <v/>
      </c>
      <c r="P121" s="102" t="str">
        <f aca="false">IF(N121="",O121,IF(O121="",N121,""))</f>
        <v/>
      </c>
      <c r="Q121" s="103" t="n">
        <f aca="false">IF(AND(OR(M121="EE",M121="CE"),P121="Simples"),3, IF(AND(OR(M121="EE",M121="CE"),P121="Médio"),4, IF(AND(OR(M121="EE",M121="CE"),P121="Complexo"),6, IF(AND(M121="SE",P121="Simples"),4, IF(AND(M121="SE",P121="Médio"),5, IF(AND(M121="SE",P121="Complexo"),7,0))))))</f>
        <v>0</v>
      </c>
      <c r="R121" s="103" t="n">
        <f aca="false">IF(AND(M121="ALI",O121="Simples"),7, IF(AND(M121="ALI",O121="Médio"),10, IF(AND(M121="ALI",O121="Complexo"),15, IF(AND(M121="AIE",O121="Simples"),5, IF(AND(M121="AIE",O121="Médio"),7, IF(AND(M121="AIE",O121="Complexo"),10,0))))))</f>
        <v>0</v>
      </c>
      <c r="S121" s="102" t="n">
        <f aca="false">IF($I121="%",($Q121+$R121)*$C121,$C121)</f>
        <v>0</v>
      </c>
      <c r="T121" s="70"/>
    </row>
    <row r="122" s="79" customFormat="true" ht="14" hidden="false" customHeight="false" outlineLevel="0" collapsed="false">
      <c r="A122" s="67"/>
      <c r="B122" s="68"/>
      <c r="C122" s="69" t="n">
        <f aca="false">IF($B122&lt;&gt;"",VLOOKUP($B122,Matriz_INM,2,0),0)</f>
        <v>0</v>
      </c>
      <c r="D122" s="70"/>
      <c r="E122" s="70"/>
      <c r="F122" s="70"/>
      <c r="G122" s="70"/>
      <c r="H122" s="71"/>
      <c r="I122" s="101" t="str">
        <f aca="false">IFERROR(VLOOKUP($B122,Matriz_INM,3,0),"")</f>
        <v/>
      </c>
      <c r="J122" s="72"/>
      <c r="K122" s="72"/>
      <c r="L122" s="72"/>
      <c r="M122" s="70"/>
      <c r="N122" s="71" t="str">
        <f aca="false">IF(M122="EE",IF(OR(AND(OR(L122=1,L122=0),K122&gt;0,K122&lt;5),AND(OR(L122=1,L122=0),K122&gt;4,K122&lt;16),AND(L122=2,K122&gt;0,K122&lt;5)),"Simples",IF(OR(AND(OR(L122=1,L122=0),K122&gt;15),AND(L122=2,K122&gt;4,K122&lt;16),AND(L122&gt;2,K122&gt;0,K122&lt;5)),"Médio",IF(OR(AND(L122=2,K122&gt;15),AND(L122&gt;2,K122&gt;4,K122&lt;16),AND(L122&gt;2,K122&gt;15)),"Complexo",""))), IF(OR(M122="CE",M122="SE"),IF(OR(AND(OR(L122=1,L122=0),K122&gt;0,K122&lt;6),AND(OR(L122=1,L122=0),K122&gt;5,K122&lt;20),AND(L122&gt;1,L122&lt;4,K122&gt;0,K122&lt;6)),"Simples",IF(OR(AND(OR(L122=1,L122=0),K122&gt;19),AND(L122&gt;1,L122&lt;4,K122&gt;5,K122&lt;20),AND(L122&gt;3,K122&gt;0,K122&lt;6)),"Médio",IF(OR(AND(L122&gt;1,L122&lt;4,K122&gt;19),AND(L122&gt;3,K122&gt;5,K122&lt;20),AND(L122&gt;3,K122&gt;19)),"Complexo",""))),""))</f>
        <v/>
      </c>
      <c r="O122" s="71" t="str">
        <f aca="false">IF(M122="ALI",IF(OR(AND(OR(L122=1,L122=0),K122&gt;0,K122&lt;20),AND(OR(L122=1,L122=0),K122&gt;19,K122&lt;51),AND(L122&gt;1,L122&lt;6,K122&gt;0,K122&lt;20)),"Simples",IF(OR(AND(OR(L122=1,L122=0),K122&gt;50),AND(L122&gt;1,L122&lt;6,K122&gt;19,K122&lt;51),AND(L122&gt;5,K122&gt;0,K122&lt;20)),"Médio",IF(OR(AND(L122&gt;1,L122&lt;6,K122&gt;50),AND(L122&gt;5,K122&gt;19,K122&lt;51),AND(L122&gt;5,K122&gt;50)),"Complexo",""))), IF(M122="AIE",IF(OR(AND(OR(L122=1, L122=0),K122&gt;0,K122&lt;20),AND(OR(L122=1, L122=0),K122&gt;19,K122&lt;51),AND(L122&gt;1,L122&lt;6,K122&gt;0,K122&lt;20)),"Simples",IF(OR(AND(OR(L122=1, L122=0),K122&gt;50),AND(L122&gt;1,L122&lt;6,K122&gt;19,K122&lt;51),AND(L122&gt;5,K122&gt;0,K122&lt;20)),"Médio",IF(OR(AND(L122&gt;1,L122&lt;6,K122&gt;50),AND(L122&gt;5,K122&gt;19,K122&lt;51),AND(L122&gt;5,K122&gt;50)),"Complexo",""))),""))</f>
        <v/>
      </c>
      <c r="P122" s="102" t="str">
        <f aca="false">IF(N122="",O122,IF(O122="",N122,""))</f>
        <v/>
      </c>
      <c r="Q122" s="103" t="n">
        <f aca="false">IF(AND(OR(M122="EE",M122="CE"),P122="Simples"),3, IF(AND(OR(M122="EE",M122="CE"),P122="Médio"),4, IF(AND(OR(M122="EE",M122="CE"),P122="Complexo"),6, IF(AND(M122="SE",P122="Simples"),4, IF(AND(M122="SE",P122="Médio"),5, IF(AND(M122="SE",P122="Complexo"),7,0))))))</f>
        <v>0</v>
      </c>
      <c r="R122" s="103" t="n">
        <f aca="false">IF(AND(M122="ALI",O122="Simples"),7, IF(AND(M122="ALI",O122="Médio"),10, IF(AND(M122="ALI",O122="Complexo"),15, IF(AND(M122="AIE",O122="Simples"),5, IF(AND(M122="AIE",O122="Médio"),7, IF(AND(M122="AIE",O122="Complexo"),10,0))))))</f>
        <v>0</v>
      </c>
      <c r="S122" s="102" t="n">
        <f aca="false">IF($I122="%",($Q122+$R122)*$C122,$C122)</f>
        <v>0</v>
      </c>
      <c r="T122" s="70"/>
    </row>
    <row r="123" s="79" customFormat="true" ht="14" hidden="false" customHeight="false" outlineLevel="0" collapsed="false">
      <c r="A123" s="67"/>
      <c r="B123" s="68"/>
      <c r="C123" s="69" t="n">
        <f aca="false">IF($B123&lt;&gt;"",VLOOKUP($B123,Matriz_INM,2,0),0)</f>
        <v>0</v>
      </c>
      <c r="D123" s="70"/>
      <c r="E123" s="70"/>
      <c r="F123" s="70"/>
      <c r="G123" s="70"/>
      <c r="H123" s="71"/>
      <c r="I123" s="101" t="str">
        <f aca="false">IFERROR(VLOOKUP($B123,Matriz_INM,3,0),"")</f>
        <v/>
      </c>
      <c r="J123" s="72"/>
      <c r="K123" s="72"/>
      <c r="L123" s="72"/>
      <c r="M123" s="70"/>
      <c r="N123" s="71" t="str">
        <f aca="false">IF(M123="EE",IF(OR(AND(OR(L123=1,L123=0),K123&gt;0,K123&lt;5),AND(OR(L123=1,L123=0),K123&gt;4,K123&lt;16),AND(L123=2,K123&gt;0,K123&lt;5)),"Simples",IF(OR(AND(OR(L123=1,L123=0),K123&gt;15),AND(L123=2,K123&gt;4,K123&lt;16),AND(L123&gt;2,K123&gt;0,K123&lt;5)),"Médio",IF(OR(AND(L123=2,K123&gt;15),AND(L123&gt;2,K123&gt;4,K123&lt;16),AND(L123&gt;2,K123&gt;15)),"Complexo",""))), IF(OR(M123="CE",M123="SE"),IF(OR(AND(OR(L123=1,L123=0),K123&gt;0,K123&lt;6),AND(OR(L123=1,L123=0),K123&gt;5,K123&lt;20),AND(L123&gt;1,L123&lt;4,K123&gt;0,K123&lt;6)),"Simples",IF(OR(AND(OR(L123=1,L123=0),K123&gt;19),AND(L123&gt;1,L123&lt;4,K123&gt;5,K123&lt;20),AND(L123&gt;3,K123&gt;0,K123&lt;6)),"Médio",IF(OR(AND(L123&gt;1,L123&lt;4,K123&gt;19),AND(L123&gt;3,K123&gt;5,K123&lt;20),AND(L123&gt;3,K123&gt;19)),"Complexo",""))),""))</f>
        <v/>
      </c>
      <c r="O123" s="71" t="str">
        <f aca="false">IF(M123="ALI",IF(OR(AND(OR(L123=1,L123=0),K123&gt;0,K123&lt;20),AND(OR(L123=1,L123=0),K123&gt;19,K123&lt;51),AND(L123&gt;1,L123&lt;6,K123&gt;0,K123&lt;20)),"Simples",IF(OR(AND(OR(L123=1,L123=0),K123&gt;50),AND(L123&gt;1,L123&lt;6,K123&gt;19,K123&lt;51),AND(L123&gt;5,K123&gt;0,K123&lt;20)),"Médio",IF(OR(AND(L123&gt;1,L123&lt;6,K123&gt;50),AND(L123&gt;5,K123&gt;19,K123&lt;51),AND(L123&gt;5,K123&gt;50)),"Complexo",""))), IF(M123="AIE",IF(OR(AND(OR(L123=1, L123=0),K123&gt;0,K123&lt;20),AND(OR(L123=1, L123=0),K123&gt;19,K123&lt;51),AND(L123&gt;1,L123&lt;6,K123&gt;0,K123&lt;20)),"Simples",IF(OR(AND(OR(L123=1, L123=0),K123&gt;50),AND(L123&gt;1,L123&lt;6,K123&gt;19,K123&lt;51),AND(L123&gt;5,K123&gt;0,K123&lt;20)),"Médio",IF(OR(AND(L123&gt;1,L123&lt;6,K123&gt;50),AND(L123&gt;5,K123&gt;19,K123&lt;51),AND(L123&gt;5,K123&gt;50)),"Complexo",""))),""))</f>
        <v/>
      </c>
      <c r="P123" s="102" t="str">
        <f aca="false">IF(N123="",O123,IF(O123="",N123,""))</f>
        <v/>
      </c>
      <c r="Q123" s="103" t="n">
        <f aca="false">IF(AND(OR(M123="EE",M123="CE"),P123="Simples"),3, IF(AND(OR(M123="EE",M123="CE"),P123="Médio"),4, IF(AND(OR(M123="EE",M123="CE"),P123="Complexo"),6, IF(AND(M123="SE",P123="Simples"),4, IF(AND(M123="SE",P123="Médio"),5, IF(AND(M123="SE",P123="Complexo"),7,0))))))</f>
        <v>0</v>
      </c>
      <c r="R123" s="103" t="n">
        <f aca="false">IF(AND(M123="ALI",O123="Simples"),7, IF(AND(M123="ALI",O123="Médio"),10, IF(AND(M123="ALI",O123="Complexo"),15, IF(AND(M123="AIE",O123="Simples"),5, IF(AND(M123="AIE",O123="Médio"),7, IF(AND(M123="AIE",O123="Complexo"),10,0))))))</f>
        <v>0</v>
      </c>
      <c r="S123" s="102" t="n">
        <f aca="false">IF($I123="%",($Q123+$R123)*$C123,$C123)</f>
        <v>0</v>
      </c>
      <c r="T123" s="70"/>
    </row>
    <row r="124" s="79" customFormat="true" ht="14" hidden="false" customHeight="false" outlineLevel="0" collapsed="false">
      <c r="A124" s="67"/>
      <c r="B124" s="68"/>
      <c r="C124" s="69" t="n">
        <f aca="false">IF($B124&lt;&gt;"",VLOOKUP($B124,Matriz_INM,2,0),0)</f>
        <v>0</v>
      </c>
      <c r="D124" s="70"/>
      <c r="E124" s="70"/>
      <c r="F124" s="70"/>
      <c r="G124" s="70"/>
      <c r="H124" s="71"/>
      <c r="I124" s="101" t="str">
        <f aca="false">IFERROR(VLOOKUP($B124,Matriz_INM,3,0),"")</f>
        <v/>
      </c>
      <c r="J124" s="72"/>
      <c r="K124" s="72"/>
      <c r="L124" s="72"/>
      <c r="M124" s="70"/>
      <c r="N124" s="71" t="str">
        <f aca="false">IF(M124="EE",IF(OR(AND(OR(L124=1,L124=0),K124&gt;0,K124&lt;5),AND(OR(L124=1,L124=0),K124&gt;4,K124&lt;16),AND(L124=2,K124&gt;0,K124&lt;5)),"Simples",IF(OR(AND(OR(L124=1,L124=0),K124&gt;15),AND(L124=2,K124&gt;4,K124&lt;16),AND(L124&gt;2,K124&gt;0,K124&lt;5)),"Médio",IF(OR(AND(L124=2,K124&gt;15),AND(L124&gt;2,K124&gt;4,K124&lt;16),AND(L124&gt;2,K124&gt;15)),"Complexo",""))), IF(OR(M124="CE",M124="SE"),IF(OR(AND(OR(L124=1,L124=0),K124&gt;0,K124&lt;6),AND(OR(L124=1,L124=0),K124&gt;5,K124&lt;20),AND(L124&gt;1,L124&lt;4,K124&gt;0,K124&lt;6)),"Simples",IF(OR(AND(OR(L124=1,L124=0),K124&gt;19),AND(L124&gt;1,L124&lt;4,K124&gt;5,K124&lt;20),AND(L124&gt;3,K124&gt;0,K124&lt;6)),"Médio",IF(OR(AND(L124&gt;1,L124&lt;4,K124&gt;19),AND(L124&gt;3,K124&gt;5,K124&lt;20),AND(L124&gt;3,K124&gt;19)),"Complexo",""))),""))</f>
        <v/>
      </c>
      <c r="O124" s="71" t="str">
        <f aca="false">IF(M124="ALI",IF(OR(AND(OR(L124=1,L124=0),K124&gt;0,K124&lt;20),AND(OR(L124=1,L124=0),K124&gt;19,K124&lt;51),AND(L124&gt;1,L124&lt;6,K124&gt;0,K124&lt;20)),"Simples",IF(OR(AND(OR(L124=1,L124=0),K124&gt;50),AND(L124&gt;1,L124&lt;6,K124&gt;19,K124&lt;51),AND(L124&gt;5,K124&gt;0,K124&lt;20)),"Médio",IF(OR(AND(L124&gt;1,L124&lt;6,K124&gt;50),AND(L124&gt;5,K124&gt;19,K124&lt;51),AND(L124&gt;5,K124&gt;50)),"Complexo",""))), IF(M124="AIE",IF(OR(AND(OR(L124=1, L124=0),K124&gt;0,K124&lt;20),AND(OR(L124=1, L124=0),K124&gt;19,K124&lt;51),AND(L124&gt;1,L124&lt;6,K124&gt;0,K124&lt;20)),"Simples",IF(OR(AND(OR(L124=1, L124=0),K124&gt;50),AND(L124&gt;1,L124&lt;6,K124&gt;19,K124&lt;51),AND(L124&gt;5,K124&gt;0,K124&lt;20)),"Médio",IF(OR(AND(L124&gt;1,L124&lt;6,K124&gt;50),AND(L124&gt;5,K124&gt;19,K124&lt;51),AND(L124&gt;5,K124&gt;50)),"Complexo",""))),""))</f>
        <v/>
      </c>
      <c r="P124" s="102" t="str">
        <f aca="false">IF(N124="",O124,IF(O124="",N124,""))</f>
        <v/>
      </c>
      <c r="Q124" s="103" t="n">
        <f aca="false">IF(AND(OR(M124="EE",M124="CE"),P124="Simples"),3, IF(AND(OR(M124="EE",M124="CE"),P124="Médio"),4, IF(AND(OR(M124="EE",M124="CE"),P124="Complexo"),6, IF(AND(M124="SE",P124="Simples"),4, IF(AND(M124="SE",P124="Médio"),5, IF(AND(M124="SE",P124="Complexo"),7,0))))))</f>
        <v>0</v>
      </c>
      <c r="R124" s="103" t="n">
        <f aca="false">IF(AND(M124="ALI",O124="Simples"),7, IF(AND(M124="ALI",O124="Médio"),10, IF(AND(M124="ALI",O124="Complexo"),15, IF(AND(M124="AIE",O124="Simples"),5, IF(AND(M124="AIE",O124="Médio"),7, IF(AND(M124="AIE",O124="Complexo"),10,0))))))</f>
        <v>0</v>
      </c>
      <c r="S124" s="102" t="n">
        <f aca="false">IF($I124="%",($Q124+$R124)*$C124,$C124)</f>
        <v>0</v>
      </c>
      <c r="T124" s="70"/>
    </row>
    <row r="125" s="79" customFormat="true" ht="14" hidden="false" customHeight="false" outlineLevel="0" collapsed="false">
      <c r="A125" s="67"/>
      <c r="B125" s="68"/>
      <c r="C125" s="69" t="n">
        <f aca="false">IF($B125&lt;&gt;"",VLOOKUP($B125,Matriz_INM,2,0),0)</f>
        <v>0</v>
      </c>
      <c r="D125" s="70"/>
      <c r="E125" s="70"/>
      <c r="F125" s="70"/>
      <c r="G125" s="70"/>
      <c r="H125" s="71"/>
      <c r="I125" s="101" t="str">
        <f aca="false">IFERROR(VLOOKUP($B125,Matriz_INM,3,0),"")</f>
        <v/>
      </c>
      <c r="J125" s="72"/>
      <c r="K125" s="72"/>
      <c r="L125" s="72"/>
      <c r="M125" s="70"/>
      <c r="N125" s="71" t="str">
        <f aca="false">IF(M125="EE",IF(OR(AND(OR(L125=1,L125=0),K125&gt;0,K125&lt;5),AND(OR(L125=1,L125=0),K125&gt;4,K125&lt;16),AND(L125=2,K125&gt;0,K125&lt;5)),"Simples",IF(OR(AND(OR(L125=1,L125=0),K125&gt;15),AND(L125=2,K125&gt;4,K125&lt;16),AND(L125&gt;2,K125&gt;0,K125&lt;5)),"Médio",IF(OR(AND(L125=2,K125&gt;15),AND(L125&gt;2,K125&gt;4,K125&lt;16),AND(L125&gt;2,K125&gt;15)),"Complexo",""))), IF(OR(M125="CE",M125="SE"),IF(OR(AND(OR(L125=1,L125=0),K125&gt;0,K125&lt;6),AND(OR(L125=1,L125=0),K125&gt;5,K125&lt;20),AND(L125&gt;1,L125&lt;4,K125&gt;0,K125&lt;6)),"Simples",IF(OR(AND(OR(L125=1,L125=0),K125&gt;19),AND(L125&gt;1,L125&lt;4,K125&gt;5,K125&lt;20),AND(L125&gt;3,K125&gt;0,K125&lt;6)),"Médio",IF(OR(AND(L125&gt;1,L125&lt;4,K125&gt;19),AND(L125&gt;3,K125&gt;5,K125&lt;20),AND(L125&gt;3,K125&gt;19)),"Complexo",""))),""))</f>
        <v/>
      </c>
      <c r="O125" s="71" t="str">
        <f aca="false">IF(M125="ALI",IF(OR(AND(OR(L125=1,L125=0),K125&gt;0,K125&lt;20),AND(OR(L125=1,L125=0),K125&gt;19,K125&lt;51),AND(L125&gt;1,L125&lt;6,K125&gt;0,K125&lt;20)),"Simples",IF(OR(AND(OR(L125=1,L125=0),K125&gt;50),AND(L125&gt;1,L125&lt;6,K125&gt;19,K125&lt;51),AND(L125&gt;5,K125&gt;0,K125&lt;20)),"Médio",IF(OR(AND(L125&gt;1,L125&lt;6,K125&gt;50),AND(L125&gt;5,K125&gt;19,K125&lt;51),AND(L125&gt;5,K125&gt;50)),"Complexo",""))), IF(M125="AIE",IF(OR(AND(OR(L125=1, L125=0),K125&gt;0,K125&lt;20),AND(OR(L125=1, L125=0),K125&gt;19,K125&lt;51),AND(L125&gt;1,L125&lt;6,K125&gt;0,K125&lt;20)),"Simples",IF(OR(AND(OR(L125=1, L125=0),K125&gt;50),AND(L125&gt;1,L125&lt;6,K125&gt;19,K125&lt;51),AND(L125&gt;5,K125&gt;0,K125&lt;20)),"Médio",IF(OR(AND(L125&gt;1,L125&lt;6,K125&gt;50),AND(L125&gt;5,K125&gt;19,K125&lt;51),AND(L125&gt;5,K125&gt;50)),"Complexo",""))),""))</f>
        <v/>
      </c>
      <c r="P125" s="102" t="str">
        <f aca="false">IF(N125="",O125,IF(O125="",N125,""))</f>
        <v/>
      </c>
      <c r="Q125" s="103" t="n">
        <f aca="false">IF(AND(OR(M125="EE",M125="CE"),P125="Simples"),3, IF(AND(OR(M125="EE",M125="CE"),P125="Médio"),4, IF(AND(OR(M125="EE",M125="CE"),P125="Complexo"),6, IF(AND(M125="SE",P125="Simples"),4, IF(AND(M125="SE",P125="Médio"),5, IF(AND(M125="SE",P125="Complexo"),7,0))))))</f>
        <v>0</v>
      </c>
      <c r="R125" s="103" t="n">
        <f aca="false">IF(AND(M125="ALI",O125="Simples"),7, IF(AND(M125="ALI",O125="Médio"),10, IF(AND(M125="ALI",O125="Complexo"),15, IF(AND(M125="AIE",O125="Simples"),5, IF(AND(M125="AIE",O125="Médio"),7, IF(AND(M125="AIE",O125="Complexo"),10,0))))))</f>
        <v>0</v>
      </c>
      <c r="S125" s="102" t="n">
        <f aca="false">IF($I125="%",($Q125+$R125)*$C125,$C125)</f>
        <v>0</v>
      </c>
      <c r="T125" s="70"/>
    </row>
    <row r="126" s="79" customFormat="true" ht="14" hidden="false" customHeight="false" outlineLevel="0" collapsed="false">
      <c r="A126" s="67"/>
      <c r="B126" s="68"/>
      <c r="C126" s="69" t="n">
        <f aca="false">IF($B126&lt;&gt;"",VLOOKUP($B126,Matriz_INM,2,0),0)</f>
        <v>0</v>
      </c>
      <c r="D126" s="70"/>
      <c r="E126" s="70"/>
      <c r="F126" s="70"/>
      <c r="G126" s="70"/>
      <c r="H126" s="71"/>
      <c r="I126" s="101" t="str">
        <f aca="false">IFERROR(VLOOKUP($B126,Matriz_INM,3,0),"")</f>
        <v/>
      </c>
      <c r="J126" s="72"/>
      <c r="K126" s="72"/>
      <c r="L126" s="72"/>
      <c r="M126" s="70"/>
      <c r="N126" s="71" t="str">
        <f aca="false">IF(M126="EE",IF(OR(AND(OR(L126=1,L126=0),K126&gt;0,K126&lt;5),AND(OR(L126=1,L126=0),K126&gt;4,K126&lt;16),AND(L126=2,K126&gt;0,K126&lt;5)),"Simples",IF(OR(AND(OR(L126=1,L126=0),K126&gt;15),AND(L126=2,K126&gt;4,K126&lt;16),AND(L126&gt;2,K126&gt;0,K126&lt;5)),"Médio",IF(OR(AND(L126=2,K126&gt;15),AND(L126&gt;2,K126&gt;4,K126&lt;16),AND(L126&gt;2,K126&gt;15)),"Complexo",""))), IF(OR(M126="CE",M126="SE"),IF(OR(AND(OR(L126=1,L126=0),K126&gt;0,K126&lt;6),AND(OR(L126=1,L126=0),K126&gt;5,K126&lt;20),AND(L126&gt;1,L126&lt;4,K126&gt;0,K126&lt;6)),"Simples",IF(OR(AND(OR(L126=1,L126=0),K126&gt;19),AND(L126&gt;1,L126&lt;4,K126&gt;5,K126&lt;20),AND(L126&gt;3,K126&gt;0,K126&lt;6)),"Médio",IF(OR(AND(L126&gt;1,L126&lt;4,K126&gt;19),AND(L126&gt;3,K126&gt;5,K126&lt;20),AND(L126&gt;3,K126&gt;19)),"Complexo",""))),""))</f>
        <v/>
      </c>
      <c r="O126" s="71" t="str">
        <f aca="false">IF(M126="ALI",IF(OR(AND(OR(L126=1,L126=0),K126&gt;0,K126&lt;20),AND(OR(L126=1,L126=0),K126&gt;19,K126&lt;51),AND(L126&gt;1,L126&lt;6,K126&gt;0,K126&lt;20)),"Simples",IF(OR(AND(OR(L126=1,L126=0),K126&gt;50),AND(L126&gt;1,L126&lt;6,K126&gt;19,K126&lt;51),AND(L126&gt;5,K126&gt;0,K126&lt;20)),"Médio",IF(OR(AND(L126&gt;1,L126&lt;6,K126&gt;50),AND(L126&gt;5,K126&gt;19,K126&lt;51),AND(L126&gt;5,K126&gt;50)),"Complexo",""))), IF(M126="AIE",IF(OR(AND(OR(L126=1, L126=0),K126&gt;0,K126&lt;20),AND(OR(L126=1, L126=0),K126&gt;19,K126&lt;51),AND(L126&gt;1,L126&lt;6,K126&gt;0,K126&lt;20)),"Simples",IF(OR(AND(OR(L126=1, L126=0),K126&gt;50),AND(L126&gt;1,L126&lt;6,K126&gt;19,K126&lt;51),AND(L126&gt;5,K126&gt;0,K126&lt;20)),"Médio",IF(OR(AND(L126&gt;1,L126&lt;6,K126&gt;50),AND(L126&gt;5,K126&gt;19,K126&lt;51),AND(L126&gt;5,K126&gt;50)),"Complexo",""))),""))</f>
        <v/>
      </c>
      <c r="P126" s="102" t="str">
        <f aca="false">IF(N126="",O126,IF(O126="",N126,""))</f>
        <v/>
      </c>
      <c r="Q126" s="103" t="n">
        <f aca="false">IF(AND(OR(M126="EE",M126="CE"),P126="Simples"),3, IF(AND(OR(M126="EE",M126="CE"),P126="Médio"),4, IF(AND(OR(M126="EE",M126="CE"),P126="Complexo"),6, IF(AND(M126="SE",P126="Simples"),4, IF(AND(M126="SE",P126="Médio"),5, IF(AND(M126="SE",P126="Complexo"),7,0))))))</f>
        <v>0</v>
      </c>
      <c r="R126" s="103" t="n">
        <f aca="false">IF(AND(M126="ALI",O126="Simples"),7, IF(AND(M126="ALI",O126="Médio"),10, IF(AND(M126="ALI",O126="Complexo"),15, IF(AND(M126="AIE",O126="Simples"),5, IF(AND(M126="AIE",O126="Médio"),7, IF(AND(M126="AIE",O126="Complexo"),10,0))))))</f>
        <v>0</v>
      </c>
      <c r="S126" s="102" t="n">
        <f aca="false">IF($I126="%",($Q126+$R126)*$C126,$C126)</f>
        <v>0</v>
      </c>
      <c r="T126" s="70"/>
    </row>
    <row r="127" s="79" customFormat="true" ht="14" hidden="false" customHeight="false" outlineLevel="0" collapsed="false">
      <c r="A127" s="67"/>
      <c r="B127" s="68"/>
      <c r="C127" s="69" t="n">
        <f aca="false">IF($B127&lt;&gt;"",VLOOKUP($B127,Matriz_INM,2,0),0)</f>
        <v>0</v>
      </c>
      <c r="D127" s="70"/>
      <c r="E127" s="70"/>
      <c r="F127" s="70"/>
      <c r="G127" s="70"/>
      <c r="H127" s="71"/>
      <c r="I127" s="101" t="str">
        <f aca="false">IFERROR(VLOOKUP($B127,Matriz_INM,3,0),"")</f>
        <v/>
      </c>
      <c r="J127" s="72"/>
      <c r="K127" s="72"/>
      <c r="L127" s="72"/>
      <c r="M127" s="70"/>
      <c r="N127" s="71" t="str">
        <f aca="false">IF(M127="EE",IF(OR(AND(OR(L127=1,L127=0),K127&gt;0,K127&lt;5),AND(OR(L127=1,L127=0),K127&gt;4,K127&lt;16),AND(L127=2,K127&gt;0,K127&lt;5)),"Simples",IF(OR(AND(OR(L127=1,L127=0),K127&gt;15),AND(L127=2,K127&gt;4,K127&lt;16),AND(L127&gt;2,K127&gt;0,K127&lt;5)),"Médio",IF(OR(AND(L127=2,K127&gt;15),AND(L127&gt;2,K127&gt;4,K127&lt;16),AND(L127&gt;2,K127&gt;15)),"Complexo",""))), IF(OR(M127="CE",M127="SE"),IF(OR(AND(OR(L127=1,L127=0),K127&gt;0,K127&lt;6),AND(OR(L127=1,L127=0),K127&gt;5,K127&lt;20),AND(L127&gt;1,L127&lt;4,K127&gt;0,K127&lt;6)),"Simples",IF(OR(AND(OR(L127=1,L127=0),K127&gt;19),AND(L127&gt;1,L127&lt;4,K127&gt;5,K127&lt;20),AND(L127&gt;3,K127&gt;0,K127&lt;6)),"Médio",IF(OR(AND(L127&gt;1,L127&lt;4,K127&gt;19),AND(L127&gt;3,K127&gt;5,K127&lt;20),AND(L127&gt;3,K127&gt;19)),"Complexo",""))),""))</f>
        <v/>
      </c>
      <c r="O127" s="71" t="str">
        <f aca="false">IF(M127="ALI",IF(OR(AND(OR(L127=1,L127=0),K127&gt;0,K127&lt;20),AND(OR(L127=1,L127=0),K127&gt;19,K127&lt;51),AND(L127&gt;1,L127&lt;6,K127&gt;0,K127&lt;20)),"Simples",IF(OR(AND(OR(L127=1,L127=0),K127&gt;50),AND(L127&gt;1,L127&lt;6,K127&gt;19,K127&lt;51),AND(L127&gt;5,K127&gt;0,K127&lt;20)),"Médio",IF(OR(AND(L127&gt;1,L127&lt;6,K127&gt;50),AND(L127&gt;5,K127&gt;19,K127&lt;51),AND(L127&gt;5,K127&gt;50)),"Complexo",""))), IF(M127="AIE",IF(OR(AND(OR(L127=1, L127=0),K127&gt;0,K127&lt;20),AND(OR(L127=1, L127=0),K127&gt;19,K127&lt;51),AND(L127&gt;1,L127&lt;6,K127&gt;0,K127&lt;20)),"Simples",IF(OR(AND(OR(L127=1, L127=0),K127&gt;50),AND(L127&gt;1,L127&lt;6,K127&gt;19,K127&lt;51),AND(L127&gt;5,K127&gt;0,K127&lt;20)),"Médio",IF(OR(AND(L127&gt;1,L127&lt;6,K127&gt;50),AND(L127&gt;5,K127&gt;19,K127&lt;51),AND(L127&gt;5,K127&gt;50)),"Complexo",""))),""))</f>
        <v/>
      </c>
      <c r="P127" s="102" t="str">
        <f aca="false">IF(N127="",O127,IF(O127="",N127,""))</f>
        <v/>
      </c>
      <c r="Q127" s="103" t="n">
        <f aca="false">IF(AND(OR(M127="EE",M127="CE"),P127="Simples"),3, IF(AND(OR(M127="EE",M127="CE"),P127="Médio"),4, IF(AND(OR(M127="EE",M127="CE"),P127="Complexo"),6, IF(AND(M127="SE",P127="Simples"),4, IF(AND(M127="SE",P127="Médio"),5, IF(AND(M127="SE",P127="Complexo"),7,0))))))</f>
        <v>0</v>
      </c>
      <c r="R127" s="103" t="n">
        <f aca="false">IF(AND(M127="ALI",O127="Simples"),7, IF(AND(M127="ALI",O127="Médio"),10, IF(AND(M127="ALI",O127="Complexo"),15, IF(AND(M127="AIE",O127="Simples"),5, IF(AND(M127="AIE",O127="Médio"),7, IF(AND(M127="AIE",O127="Complexo"),10,0))))))</f>
        <v>0</v>
      </c>
      <c r="S127" s="102" t="n">
        <f aca="false">IF($I127="%",($Q127+$R127)*$C127,$C127)</f>
        <v>0</v>
      </c>
      <c r="T127" s="70"/>
    </row>
    <row r="128" s="79" customFormat="true" ht="14" hidden="false" customHeight="false" outlineLevel="0" collapsed="false">
      <c r="A128" s="67"/>
      <c r="B128" s="68"/>
      <c r="C128" s="69" t="n">
        <f aca="false">IF($B128&lt;&gt;"",VLOOKUP($B128,Matriz_INM,2,0),0)</f>
        <v>0</v>
      </c>
      <c r="D128" s="70"/>
      <c r="E128" s="70"/>
      <c r="F128" s="70"/>
      <c r="G128" s="70"/>
      <c r="H128" s="71"/>
      <c r="I128" s="101" t="str">
        <f aca="false">IFERROR(VLOOKUP($B128,Matriz_INM,3,0),"")</f>
        <v/>
      </c>
      <c r="J128" s="72"/>
      <c r="K128" s="72"/>
      <c r="L128" s="72"/>
      <c r="M128" s="70"/>
      <c r="N128" s="71" t="str">
        <f aca="false">IF(M128="EE",IF(OR(AND(OR(L128=1,L128=0),K128&gt;0,K128&lt;5),AND(OR(L128=1,L128=0),K128&gt;4,K128&lt;16),AND(L128=2,K128&gt;0,K128&lt;5)),"Simples",IF(OR(AND(OR(L128=1,L128=0),K128&gt;15),AND(L128=2,K128&gt;4,K128&lt;16),AND(L128&gt;2,K128&gt;0,K128&lt;5)),"Médio",IF(OR(AND(L128=2,K128&gt;15),AND(L128&gt;2,K128&gt;4,K128&lt;16),AND(L128&gt;2,K128&gt;15)),"Complexo",""))), IF(OR(M128="CE",M128="SE"),IF(OR(AND(OR(L128=1,L128=0),K128&gt;0,K128&lt;6),AND(OR(L128=1,L128=0),K128&gt;5,K128&lt;20),AND(L128&gt;1,L128&lt;4,K128&gt;0,K128&lt;6)),"Simples",IF(OR(AND(OR(L128=1,L128=0),K128&gt;19),AND(L128&gt;1,L128&lt;4,K128&gt;5,K128&lt;20),AND(L128&gt;3,K128&gt;0,K128&lt;6)),"Médio",IF(OR(AND(L128&gt;1,L128&lt;4,K128&gt;19),AND(L128&gt;3,K128&gt;5,K128&lt;20),AND(L128&gt;3,K128&gt;19)),"Complexo",""))),""))</f>
        <v/>
      </c>
      <c r="O128" s="71" t="str">
        <f aca="false">IF(M128="ALI",IF(OR(AND(OR(L128=1,L128=0),K128&gt;0,K128&lt;20),AND(OR(L128=1,L128=0),K128&gt;19,K128&lt;51),AND(L128&gt;1,L128&lt;6,K128&gt;0,K128&lt;20)),"Simples",IF(OR(AND(OR(L128=1,L128=0),K128&gt;50),AND(L128&gt;1,L128&lt;6,K128&gt;19,K128&lt;51),AND(L128&gt;5,K128&gt;0,K128&lt;20)),"Médio",IF(OR(AND(L128&gt;1,L128&lt;6,K128&gt;50),AND(L128&gt;5,K128&gt;19,K128&lt;51),AND(L128&gt;5,K128&gt;50)),"Complexo",""))), IF(M128="AIE",IF(OR(AND(OR(L128=1, L128=0),K128&gt;0,K128&lt;20),AND(OR(L128=1, L128=0),K128&gt;19,K128&lt;51),AND(L128&gt;1,L128&lt;6,K128&gt;0,K128&lt;20)),"Simples",IF(OR(AND(OR(L128=1, L128=0),K128&gt;50),AND(L128&gt;1,L128&lt;6,K128&gt;19,K128&lt;51),AND(L128&gt;5,K128&gt;0,K128&lt;20)),"Médio",IF(OR(AND(L128&gt;1,L128&lt;6,K128&gt;50),AND(L128&gt;5,K128&gt;19,K128&lt;51),AND(L128&gt;5,K128&gt;50)),"Complexo",""))),""))</f>
        <v/>
      </c>
      <c r="P128" s="102" t="str">
        <f aca="false">IF(N128="",O128,IF(O128="",N128,""))</f>
        <v/>
      </c>
      <c r="Q128" s="103" t="n">
        <f aca="false">IF(AND(OR(M128="EE",M128="CE"),P128="Simples"),3, IF(AND(OR(M128="EE",M128="CE"),P128="Médio"),4, IF(AND(OR(M128="EE",M128="CE"),P128="Complexo"),6, IF(AND(M128="SE",P128="Simples"),4, IF(AND(M128="SE",P128="Médio"),5, IF(AND(M128="SE",P128="Complexo"),7,0))))))</f>
        <v>0</v>
      </c>
      <c r="R128" s="103" t="n">
        <f aca="false">IF(AND(M128="ALI",O128="Simples"),7, IF(AND(M128="ALI",O128="Médio"),10, IF(AND(M128="ALI",O128="Complexo"),15, IF(AND(M128="AIE",O128="Simples"),5, IF(AND(M128="AIE",O128="Médio"),7, IF(AND(M128="AIE",O128="Complexo"),10,0))))))</f>
        <v>0</v>
      </c>
      <c r="S128" s="102" t="n">
        <f aca="false">IF($I128="%",($Q128+$R128)*$C128,$C128)</f>
        <v>0</v>
      </c>
      <c r="T128" s="70"/>
    </row>
    <row r="129" s="79" customFormat="true" ht="14" hidden="false" customHeight="false" outlineLevel="0" collapsed="false">
      <c r="A129" s="67"/>
      <c r="B129" s="68"/>
      <c r="C129" s="69" t="n">
        <f aca="false">IF($B129&lt;&gt;"",VLOOKUP($B129,Matriz_INM,2,0),0)</f>
        <v>0</v>
      </c>
      <c r="D129" s="70"/>
      <c r="E129" s="70"/>
      <c r="F129" s="70"/>
      <c r="G129" s="70"/>
      <c r="H129" s="71"/>
      <c r="I129" s="101" t="str">
        <f aca="false">IFERROR(VLOOKUP($B129,Matriz_INM,3,0),"")</f>
        <v/>
      </c>
      <c r="J129" s="72"/>
      <c r="K129" s="72"/>
      <c r="L129" s="72"/>
      <c r="M129" s="70"/>
      <c r="N129" s="71" t="str">
        <f aca="false">IF(M129="EE",IF(OR(AND(OR(L129=1,L129=0),K129&gt;0,K129&lt;5),AND(OR(L129=1,L129=0),K129&gt;4,K129&lt;16),AND(L129=2,K129&gt;0,K129&lt;5)),"Simples",IF(OR(AND(OR(L129=1,L129=0),K129&gt;15),AND(L129=2,K129&gt;4,K129&lt;16),AND(L129&gt;2,K129&gt;0,K129&lt;5)),"Médio",IF(OR(AND(L129=2,K129&gt;15),AND(L129&gt;2,K129&gt;4,K129&lt;16),AND(L129&gt;2,K129&gt;15)),"Complexo",""))), IF(OR(M129="CE",M129="SE"),IF(OR(AND(OR(L129=1,L129=0),K129&gt;0,K129&lt;6),AND(OR(L129=1,L129=0),K129&gt;5,K129&lt;20),AND(L129&gt;1,L129&lt;4,K129&gt;0,K129&lt;6)),"Simples",IF(OR(AND(OR(L129=1,L129=0),K129&gt;19),AND(L129&gt;1,L129&lt;4,K129&gt;5,K129&lt;20),AND(L129&gt;3,K129&gt;0,K129&lt;6)),"Médio",IF(OR(AND(L129&gt;1,L129&lt;4,K129&gt;19),AND(L129&gt;3,K129&gt;5,K129&lt;20),AND(L129&gt;3,K129&gt;19)),"Complexo",""))),""))</f>
        <v/>
      </c>
      <c r="O129" s="71" t="str">
        <f aca="false">IF(M129="ALI",IF(OR(AND(OR(L129=1,L129=0),K129&gt;0,K129&lt;20),AND(OR(L129=1,L129=0),K129&gt;19,K129&lt;51),AND(L129&gt;1,L129&lt;6,K129&gt;0,K129&lt;20)),"Simples",IF(OR(AND(OR(L129=1,L129=0),K129&gt;50),AND(L129&gt;1,L129&lt;6,K129&gt;19,K129&lt;51),AND(L129&gt;5,K129&gt;0,K129&lt;20)),"Médio",IF(OR(AND(L129&gt;1,L129&lt;6,K129&gt;50),AND(L129&gt;5,K129&gt;19,K129&lt;51),AND(L129&gt;5,K129&gt;50)),"Complexo",""))), IF(M129="AIE",IF(OR(AND(OR(L129=1, L129=0),K129&gt;0,K129&lt;20),AND(OR(L129=1, L129=0),K129&gt;19,K129&lt;51),AND(L129&gt;1,L129&lt;6,K129&gt;0,K129&lt;20)),"Simples",IF(OR(AND(OR(L129=1, L129=0),K129&gt;50),AND(L129&gt;1,L129&lt;6,K129&gt;19,K129&lt;51),AND(L129&gt;5,K129&gt;0,K129&lt;20)),"Médio",IF(OR(AND(L129&gt;1,L129&lt;6,K129&gt;50),AND(L129&gt;5,K129&gt;19,K129&lt;51),AND(L129&gt;5,K129&gt;50)),"Complexo",""))),""))</f>
        <v/>
      </c>
      <c r="P129" s="102" t="str">
        <f aca="false">IF(N129="",O129,IF(O129="",N129,""))</f>
        <v/>
      </c>
      <c r="Q129" s="103" t="n">
        <f aca="false">IF(AND(OR(M129="EE",M129="CE"),P129="Simples"),3, IF(AND(OR(M129="EE",M129="CE"),P129="Médio"),4, IF(AND(OR(M129="EE",M129="CE"),P129="Complexo"),6, IF(AND(M129="SE",P129="Simples"),4, IF(AND(M129="SE",P129="Médio"),5, IF(AND(M129="SE",P129="Complexo"),7,0))))))</f>
        <v>0</v>
      </c>
      <c r="R129" s="103" t="n">
        <f aca="false">IF(AND(M129="ALI",O129="Simples"),7, IF(AND(M129="ALI",O129="Médio"),10, IF(AND(M129="ALI",O129="Complexo"),15, IF(AND(M129="AIE",O129="Simples"),5, IF(AND(M129="AIE",O129="Médio"),7, IF(AND(M129="AIE",O129="Complexo"),10,0))))))</f>
        <v>0</v>
      </c>
      <c r="S129" s="102" t="n">
        <f aca="false">IF($I129="%",($Q129+$R129)*$C129,$C129)</f>
        <v>0</v>
      </c>
      <c r="T129" s="70"/>
    </row>
    <row r="130" s="79" customFormat="true" ht="14" hidden="false" customHeight="false" outlineLevel="0" collapsed="false">
      <c r="A130" s="67"/>
      <c r="B130" s="68"/>
      <c r="C130" s="69" t="n">
        <f aca="false">IF($B130&lt;&gt;"",VLOOKUP($B130,Matriz_INM,2,0),0)</f>
        <v>0</v>
      </c>
      <c r="D130" s="70"/>
      <c r="E130" s="70"/>
      <c r="F130" s="70"/>
      <c r="G130" s="70"/>
      <c r="H130" s="71"/>
      <c r="I130" s="101" t="str">
        <f aca="false">IFERROR(VLOOKUP($B130,Matriz_INM,3,0),"")</f>
        <v/>
      </c>
      <c r="J130" s="72"/>
      <c r="K130" s="72"/>
      <c r="L130" s="72"/>
      <c r="M130" s="70"/>
      <c r="N130" s="71" t="str">
        <f aca="false">IF(M130="EE",IF(OR(AND(OR(L130=1,L130=0),K130&gt;0,K130&lt;5),AND(OR(L130=1,L130=0),K130&gt;4,K130&lt;16),AND(L130=2,K130&gt;0,K130&lt;5)),"Simples",IF(OR(AND(OR(L130=1,L130=0),K130&gt;15),AND(L130=2,K130&gt;4,K130&lt;16),AND(L130&gt;2,K130&gt;0,K130&lt;5)),"Médio",IF(OR(AND(L130=2,K130&gt;15),AND(L130&gt;2,K130&gt;4,K130&lt;16),AND(L130&gt;2,K130&gt;15)),"Complexo",""))), IF(OR(M130="CE",M130="SE"),IF(OR(AND(OR(L130=1,L130=0),K130&gt;0,K130&lt;6),AND(OR(L130=1,L130=0),K130&gt;5,K130&lt;20),AND(L130&gt;1,L130&lt;4,K130&gt;0,K130&lt;6)),"Simples",IF(OR(AND(OR(L130=1,L130=0),K130&gt;19),AND(L130&gt;1,L130&lt;4,K130&gt;5,K130&lt;20),AND(L130&gt;3,K130&gt;0,K130&lt;6)),"Médio",IF(OR(AND(L130&gt;1,L130&lt;4,K130&gt;19),AND(L130&gt;3,K130&gt;5,K130&lt;20),AND(L130&gt;3,K130&gt;19)),"Complexo",""))),""))</f>
        <v/>
      </c>
      <c r="O130" s="71" t="str">
        <f aca="false">IF(M130="ALI",IF(OR(AND(OR(L130=1,L130=0),K130&gt;0,K130&lt;20),AND(OR(L130=1,L130=0),K130&gt;19,K130&lt;51),AND(L130&gt;1,L130&lt;6,K130&gt;0,K130&lt;20)),"Simples",IF(OR(AND(OR(L130=1,L130=0),K130&gt;50),AND(L130&gt;1,L130&lt;6,K130&gt;19,K130&lt;51),AND(L130&gt;5,K130&gt;0,K130&lt;20)),"Médio",IF(OR(AND(L130&gt;1,L130&lt;6,K130&gt;50),AND(L130&gt;5,K130&gt;19,K130&lt;51),AND(L130&gt;5,K130&gt;50)),"Complexo",""))), IF(M130="AIE",IF(OR(AND(OR(L130=1, L130=0),K130&gt;0,K130&lt;20),AND(OR(L130=1, L130=0),K130&gt;19,K130&lt;51),AND(L130&gt;1,L130&lt;6,K130&gt;0,K130&lt;20)),"Simples",IF(OR(AND(OR(L130=1, L130=0),K130&gt;50),AND(L130&gt;1,L130&lt;6,K130&gt;19,K130&lt;51),AND(L130&gt;5,K130&gt;0,K130&lt;20)),"Médio",IF(OR(AND(L130&gt;1,L130&lt;6,K130&gt;50),AND(L130&gt;5,K130&gt;19,K130&lt;51),AND(L130&gt;5,K130&gt;50)),"Complexo",""))),""))</f>
        <v/>
      </c>
      <c r="P130" s="102" t="str">
        <f aca="false">IF(N130="",O130,IF(O130="",N130,""))</f>
        <v/>
      </c>
      <c r="Q130" s="103" t="n">
        <f aca="false">IF(AND(OR(M130="EE",M130="CE"),P130="Simples"),3, IF(AND(OR(M130="EE",M130="CE"),P130="Médio"),4, IF(AND(OR(M130="EE",M130="CE"),P130="Complexo"),6, IF(AND(M130="SE",P130="Simples"),4, IF(AND(M130="SE",P130="Médio"),5, IF(AND(M130="SE",P130="Complexo"),7,0))))))</f>
        <v>0</v>
      </c>
      <c r="R130" s="103" t="n">
        <f aca="false">IF(AND(M130="ALI",O130="Simples"),7, IF(AND(M130="ALI",O130="Médio"),10, IF(AND(M130="ALI",O130="Complexo"),15, IF(AND(M130="AIE",O130="Simples"),5, IF(AND(M130="AIE",O130="Médio"),7, IF(AND(M130="AIE",O130="Complexo"),10,0))))))</f>
        <v>0</v>
      </c>
      <c r="S130" s="102" t="n">
        <f aca="false">IF($I130="%",($Q130+$R130)*$C130,$C130)</f>
        <v>0</v>
      </c>
      <c r="T130" s="70"/>
    </row>
    <row r="131" s="79" customFormat="true" ht="14" hidden="false" customHeight="false" outlineLevel="0" collapsed="false">
      <c r="A131" s="67"/>
      <c r="B131" s="68"/>
      <c r="C131" s="69" t="n">
        <f aca="false">IF($B131&lt;&gt;"",VLOOKUP($B131,Matriz_INM,2,0),0)</f>
        <v>0</v>
      </c>
      <c r="D131" s="70"/>
      <c r="E131" s="70"/>
      <c r="F131" s="70"/>
      <c r="G131" s="70"/>
      <c r="H131" s="71"/>
      <c r="I131" s="101" t="str">
        <f aca="false">IFERROR(VLOOKUP($B131,Matriz_INM,3,0),"")</f>
        <v/>
      </c>
      <c r="J131" s="72"/>
      <c r="K131" s="72"/>
      <c r="L131" s="72"/>
      <c r="M131" s="70"/>
      <c r="N131" s="71" t="str">
        <f aca="false">IF(M131="EE",IF(OR(AND(OR(L131=1,L131=0),K131&gt;0,K131&lt;5),AND(OR(L131=1,L131=0),K131&gt;4,K131&lt;16),AND(L131=2,K131&gt;0,K131&lt;5)),"Simples",IF(OR(AND(OR(L131=1,L131=0),K131&gt;15),AND(L131=2,K131&gt;4,K131&lt;16),AND(L131&gt;2,K131&gt;0,K131&lt;5)),"Médio",IF(OR(AND(L131=2,K131&gt;15),AND(L131&gt;2,K131&gt;4,K131&lt;16),AND(L131&gt;2,K131&gt;15)),"Complexo",""))), IF(OR(M131="CE",M131="SE"),IF(OR(AND(OR(L131=1,L131=0),K131&gt;0,K131&lt;6),AND(OR(L131=1,L131=0),K131&gt;5,K131&lt;20),AND(L131&gt;1,L131&lt;4,K131&gt;0,K131&lt;6)),"Simples",IF(OR(AND(OR(L131=1,L131=0),K131&gt;19),AND(L131&gt;1,L131&lt;4,K131&gt;5,K131&lt;20),AND(L131&gt;3,K131&gt;0,K131&lt;6)),"Médio",IF(OR(AND(L131&gt;1,L131&lt;4,K131&gt;19),AND(L131&gt;3,K131&gt;5,K131&lt;20),AND(L131&gt;3,K131&gt;19)),"Complexo",""))),""))</f>
        <v/>
      </c>
      <c r="O131" s="71" t="str">
        <f aca="false">IF(M131="ALI",IF(OR(AND(OR(L131=1,L131=0),K131&gt;0,K131&lt;20),AND(OR(L131=1,L131=0),K131&gt;19,K131&lt;51),AND(L131&gt;1,L131&lt;6,K131&gt;0,K131&lt;20)),"Simples",IF(OR(AND(OR(L131=1,L131=0),K131&gt;50),AND(L131&gt;1,L131&lt;6,K131&gt;19,K131&lt;51),AND(L131&gt;5,K131&gt;0,K131&lt;20)),"Médio",IF(OR(AND(L131&gt;1,L131&lt;6,K131&gt;50),AND(L131&gt;5,K131&gt;19,K131&lt;51),AND(L131&gt;5,K131&gt;50)),"Complexo",""))), IF(M131="AIE",IF(OR(AND(OR(L131=1, L131=0),K131&gt;0,K131&lt;20),AND(OR(L131=1, L131=0),K131&gt;19,K131&lt;51),AND(L131&gt;1,L131&lt;6,K131&gt;0,K131&lt;20)),"Simples",IF(OR(AND(OR(L131=1, L131=0),K131&gt;50),AND(L131&gt;1,L131&lt;6,K131&gt;19,K131&lt;51),AND(L131&gt;5,K131&gt;0,K131&lt;20)),"Médio",IF(OR(AND(L131&gt;1,L131&lt;6,K131&gt;50),AND(L131&gt;5,K131&gt;19,K131&lt;51),AND(L131&gt;5,K131&gt;50)),"Complexo",""))),""))</f>
        <v/>
      </c>
      <c r="P131" s="102" t="str">
        <f aca="false">IF(N131="",O131,IF(O131="",N131,""))</f>
        <v/>
      </c>
      <c r="Q131" s="103" t="n">
        <f aca="false">IF(AND(OR(M131="EE",M131="CE"),P131="Simples"),3, IF(AND(OR(M131="EE",M131="CE"),P131="Médio"),4, IF(AND(OR(M131="EE",M131="CE"),P131="Complexo"),6, IF(AND(M131="SE",P131="Simples"),4, IF(AND(M131="SE",P131="Médio"),5, IF(AND(M131="SE",P131="Complexo"),7,0))))))</f>
        <v>0</v>
      </c>
      <c r="R131" s="103" t="n">
        <f aca="false">IF(AND(M131="ALI",O131="Simples"),7, IF(AND(M131="ALI",O131="Médio"),10, IF(AND(M131="ALI",O131="Complexo"),15, IF(AND(M131="AIE",O131="Simples"),5, IF(AND(M131="AIE",O131="Médio"),7, IF(AND(M131="AIE",O131="Complexo"),10,0))))))</f>
        <v>0</v>
      </c>
      <c r="S131" s="102" t="n">
        <f aca="false">IF($I131="%",($Q131+$R131)*$C131,$C131)</f>
        <v>0</v>
      </c>
      <c r="T131" s="70"/>
    </row>
    <row r="132" s="79" customFormat="true" ht="14" hidden="false" customHeight="false" outlineLevel="0" collapsed="false">
      <c r="A132" s="67"/>
      <c r="B132" s="68"/>
      <c r="C132" s="69" t="n">
        <f aca="false">IF($B132&lt;&gt;"",VLOOKUP($B132,Matriz_INM,2,0),0)</f>
        <v>0</v>
      </c>
      <c r="D132" s="70"/>
      <c r="E132" s="70"/>
      <c r="F132" s="70"/>
      <c r="G132" s="70"/>
      <c r="H132" s="71"/>
      <c r="I132" s="101" t="str">
        <f aca="false">IFERROR(VLOOKUP($B132,Matriz_INM,3,0),"")</f>
        <v/>
      </c>
      <c r="J132" s="72"/>
      <c r="K132" s="72"/>
      <c r="L132" s="72"/>
      <c r="M132" s="70"/>
      <c r="N132" s="71" t="str">
        <f aca="false">IF(M132="EE",IF(OR(AND(OR(L132=1,L132=0),K132&gt;0,K132&lt;5),AND(OR(L132=1,L132=0),K132&gt;4,K132&lt;16),AND(L132=2,K132&gt;0,K132&lt;5)),"Simples",IF(OR(AND(OR(L132=1,L132=0),K132&gt;15),AND(L132=2,K132&gt;4,K132&lt;16),AND(L132&gt;2,K132&gt;0,K132&lt;5)),"Médio",IF(OR(AND(L132=2,K132&gt;15),AND(L132&gt;2,K132&gt;4,K132&lt;16),AND(L132&gt;2,K132&gt;15)),"Complexo",""))), IF(OR(M132="CE",M132="SE"),IF(OR(AND(OR(L132=1,L132=0),K132&gt;0,K132&lt;6),AND(OR(L132=1,L132=0),K132&gt;5,K132&lt;20),AND(L132&gt;1,L132&lt;4,K132&gt;0,K132&lt;6)),"Simples",IF(OR(AND(OR(L132=1,L132=0),K132&gt;19),AND(L132&gt;1,L132&lt;4,K132&gt;5,K132&lt;20),AND(L132&gt;3,K132&gt;0,K132&lt;6)),"Médio",IF(OR(AND(L132&gt;1,L132&lt;4,K132&gt;19),AND(L132&gt;3,K132&gt;5,K132&lt;20),AND(L132&gt;3,K132&gt;19)),"Complexo",""))),""))</f>
        <v/>
      </c>
      <c r="O132" s="71" t="str">
        <f aca="false">IF(M132="ALI",IF(OR(AND(OR(L132=1,L132=0),K132&gt;0,K132&lt;20),AND(OR(L132=1,L132=0),K132&gt;19,K132&lt;51),AND(L132&gt;1,L132&lt;6,K132&gt;0,K132&lt;20)),"Simples",IF(OR(AND(OR(L132=1,L132=0),K132&gt;50),AND(L132&gt;1,L132&lt;6,K132&gt;19,K132&lt;51),AND(L132&gt;5,K132&gt;0,K132&lt;20)),"Médio",IF(OR(AND(L132&gt;1,L132&lt;6,K132&gt;50),AND(L132&gt;5,K132&gt;19,K132&lt;51),AND(L132&gt;5,K132&gt;50)),"Complexo",""))), IF(M132="AIE",IF(OR(AND(OR(L132=1, L132=0),K132&gt;0,K132&lt;20),AND(OR(L132=1, L132=0),K132&gt;19,K132&lt;51),AND(L132&gt;1,L132&lt;6,K132&gt;0,K132&lt;20)),"Simples",IF(OR(AND(OR(L132=1, L132=0),K132&gt;50),AND(L132&gt;1,L132&lt;6,K132&gt;19,K132&lt;51),AND(L132&gt;5,K132&gt;0,K132&lt;20)),"Médio",IF(OR(AND(L132&gt;1,L132&lt;6,K132&gt;50),AND(L132&gt;5,K132&gt;19,K132&lt;51),AND(L132&gt;5,K132&gt;50)),"Complexo",""))),""))</f>
        <v/>
      </c>
      <c r="P132" s="102" t="str">
        <f aca="false">IF(N132="",O132,IF(O132="",N132,""))</f>
        <v/>
      </c>
      <c r="Q132" s="103" t="n">
        <f aca="false">IF(AND(OR(M132="EE",M132="CE"),P132="Simples"),3, IF(AND(OR(M132="EE",M132="CE"),P132="Médio"),4, IF(AND(OR(M132="EE",M132="CE"),P132="Complexo"),6, IF(AND(M132="SE",P132="Simples"),4, IF(AND(M132="SE",P132="Médio"),5, IF(AND(M132="SE",P132="Complexo"),7,0))))))</f>
        <v>0</v>
      </c>
      <c r="R132" s="103" t="n">
        <f aca="false">IF(AND(M132="ALI",O132="Simples"),7, IF(AND(M132="ALI",O132="Médio"),10, IF(AND(M132="ALI",O132="Complexo"),15, IF(AND(M132="AIE",O132="Simples"),5, IF(AND(M132="AIE",O132="Médio"),7, IF(AND(M132="AIE",O132="Complexo"),10,0))))))</f>
        <v>0</v>
      </c>
      <c r="S132" s="102" t="n">
        <f aca="false">IF($I132="%",($Q132+$R132)*$C132,$C132)</f>
        <v>0</v>
      </c>
      <c r="T132" s="70"/>
    </row>
    <row r="133" s="79" customFormat="true" ht="14" hidden="false" customHeight="false" outlineLevel="0" collapsed="false">
      <c r="A133" s="67"/>
      <c r="B133" s="68"/>
      <c r="C133" s="69" t="n">
        <f aca="false">IF($B133&lt;&gt;"",VLOOKUP($B133,Matriz_INM,2,0),0)</f>
        <v>0</v>
      </c>
      <c r="D133" s="70"/>
      <c r="E133" s="70"/>
      <c r="F133" s="70"/>
      <c r="G133" s="70"/>
      <c r="H133" s="71"/>
      <c r="I133" s="101" t="str">
        <f aca="false">IFERROR(VLOOKUP($B133,Matriz_INM,3,0),"")</f>
        <v/>
      </c>
      <c r="J133" s="72"/>
      <c r="K133" s="72"/>
      <c r="L133" s="72"/>
      <c r="M133" s="70"/>
      <c r="N133" s="71" t="str">
        <f aca="false">IF(M133="EE",IF(OR(AND(OR(L133=1,L133=0),K133&gt;0,K133&lt;5),AND(OR(L133=1,L133=0),K133&gt;4,K133&lt;16),AND(L133=2,K133&gt;0,K133&lt;5)),"Simples",IF(OR(AND(OR(L133=1,L133=0),K133&gt;15),AND(L133=2,K133&gt;4,K133&lt;16),AND(L133&gt;2,K133&gt;0,K133&lt;5)),"Médio",IF(OR(AND(L133=2,K133&gt;15),AND(L133&gt;2,K133&gt;4,K133&lt;16),AND(L133&gt;2,K133&gt;15)),"Complexo",""))), IF(OR(M133="CE",M133="SE"),IF(OR(AND(OR(L133=1,L133=0),K133&gt;0,K133&lt;6),AND(OR(L133=1,L133=0),K133&gt;5,K133&lt;20),AND(L133&gt;1,L133&lt;4,K133&gt;0,K133&lt;6)),"Simples",IF(OR(AND(OR(L133=1,L133=0),K133&gt;19),AND(L133&gt;1,L133&lt;4,K133&gt;5,K133&lt;20),AND(L133&gt;3,K133&gt;0,K133&lt;6)),"Médio",IF(OR(AND(L133&gt;1,L133&lt;4,K133&gt;19),AND(L133&gt;3,K133&gt;5,K133&lt;20),AND(L133&gt;3,K133&gt;19)),"Complexo",""))),""))</f>
        <v/>
      </c>
      <c r="O133" s="71" t="str">
        <f aca="false">IF(M133="ALI",IF(OR(AND(OR(L133=1,L133=0),K133&gt;0,K133&lt;20),AND(OR(L133=1,L133=0),K133&gt;19,K133&lt;51),AND(L133&gt;1,L133&lt;6,K133&gt;0,K133&lt;20)),"Simples",IF(OR(AND(OR(L133=1,L133=0),K133&gt;50),AND(L133&gt;1,L133&lt;6,K133&gt;19,K133&lt;51),AND(L133&gt;5,K133&gt;0,K133&lt;20)),"Médio",IF(OR(AND(L133&gt;1,L133&lt;6,K133&gt;50),AND(L133&gt;5,K133&gt;19,K133&lt;51),AND(L133&gt;5,K133&gt;50)),"Complexo",""))), IF(M133="AIE",IF(OR(AND(OR(L133=1, L133=0),K133&gt;0,K133&lt;20),AND(OR(L133=1, L133=0),K133&gt;19,K133&lt;51),AND(L133&gt;1,L133&lt;6,K133&gt;0,K133&lt;20)),"Simples",IF(OR(AND(OR(L133=1, L133=0),K133&gt;50),AND(L133&gt;1,L133&lt;6,K133&gt;19,K133&lt;51),AND(L133&gt;5,K133&gt;0,K133&lt;20)),"Médio",IF(OR(AND(L133&gt;1,L133&lt;6,K133&gt;50),AND(L133&gt;5,K133&gt;19,K133&lt;51),AND(L133&gt;5,K133&gt;50)),"Complexo",""))),""))</f>
        <v/>
      </c>
      <c r="P133" s="102" t="str">
        <f aca="false">IF(N133="",O133,IF(O133="",N133,""))</f>
        <v/>
      </c>
      <c r="Q133" s="103" t="n">
        <f aca="false">IF(AND(OR(M133="EE",M133="CE"),P133="Simples"),3, IF(AND(OR(M133="EE",M133="CE"),P133="Médio"),4, IF(AND(OR(M133="EE",M133="CE"),P133="Complexo"),6, IF(AND(M133="SE",P133="Simples"),4, IF(AND(M133="SE",P133="Médio"),5, IF(AND(M133="SE",P133="Complexo"),7,0))))))</f>
        <v>0</v>
      </c>
      <c r="R133" s="103" t="n">
        <f aca="false">IF(AND(M133="ALI",O133="Simples"),7, IF(AND(M133="ALI",O133="Médio"),10, IF(AND(M133="ALI",O133="Complexo"),15, IF(AND(M133="AIE",O133="Simples"),5, IF(AND(M133="AIE",O133="Médio"),7, IF(AND(M133="AIE",O133="Complexo"),10,0))))))</f>
        <v>0</v>
      </c>
      <c r="S133" s="102" t="n">
        <f aca="false">IF($I133="%",($Q133+$R133)*$C133,$C133)</f>
        <v>0</v>
      </c>
      <c r="T133" s="70"/>
    </row>
    <row r="134" s="79" customFormat="true" ht="14" hidden="false" customHeight="false" outlineLevel="0" collapsed="false">
      <c r="A134" s="67"/>
      <c r="B134" s="68"/>
      <c r="C134" s="69" t="n">
        <f aca="false">IF($B134&lt;&gt;"",VLOOKUP($B134,Matriz_INM,2,0),0)</f>
        <v>0</v>
      </c>
      <c r="D134" s="70"/>
      <c r="E134" s="70"/>
      <c r="F134" s="70"/>
      <c r="G134" s="70"/>
      <c r="H134" s="71"/>
      <c r="I134" s="101" t="str">
        <f aca="false">IFERROR(VLOOKUP($B134,Matriz_INM,3,0),"")</f>
        <v/>
      </c>
      <c r="J134" s="72"/>
      <c r="K134" s="72"/>
      <c r="L134" s="72"/>
      <c r="M134" s="70"/>
      <c r="N134" s="71" t="str">
        <f aca="false">IF(M134="EE",IF(OR(AND(OR(L134=1,L134=0),K134&gt;0,K134&lt;5),AND(OR(L134=1,L134=0),K134&gt;4,K134&lt;16),AND(L134=2,K134&gt;0,K134&lt;5)),"Simples",IF(OR(AND(OR(L134=1,L134=0),K134&gt;15),AND(L134=2,K134&gt;4,K134&lt;16),AND(L134&gt;2,K134&gt;0,K134&lt;5)),"Médio",IF(OR(AND(L134=2,K134&gt;15),AND(L134&gt;2,K134&gt;4,K134&lt;16),AND(L134&gt;2,K134&gt;15)),"Complexo",""))), IF(OR(M134="CE",M134="SE"),IF(OR(AND(OR(L134=1,L134=0),K134&gt;0,K134&lt;6),AND(OR(L134=1,L134=0),K134&gt;5,K134&lt;20),AND(L134&gt;1,L134&lt;4,K134&gt;0,K134&lt;6)),"Simples",IF(OR(AND(OR(L134=1,L134=0),K134&gt;19),AND(L134&gt;1,L134&lt;4,K134&gt;5,K134&lt;20),AND(L134&gt;3,K134&gt;0,K134&lt;6)),"Médio",IF(OR(AND(L134&gt;1,L134&lt;4,K134&gt;19),AND(L134&gt;3,K134&gt;5,K134&lt;20),AND(L134&gt;3,K134&gt;19)),"Complexo",""))),""))</f>
        <v/>
      </c>
      <c r="O134" s="71" t="str">
        <f aca="false">IF(M134="ALI",IF(OR(AND(OR(L134=1,L134=0),K134&gt;0,K134&lt;20),AND(OR(L134=1,L134=0),K134&gt;19,K134&lt;51),AND(L134&gt;1,L134&lt;6,K134&gt;0,K134&lt;20)),"Simples",IF(OR(AND(OR(L134=1,L134=0),K134&gt;50),AND(L134&gt;1,L134&lt;6,K134&gt;19,K134&lt;51),AND(L134&gt;5,K134&gt;0,K134&lt;20)),"Médio",IF(OR(AND(L134&gt;1,L134&lt;6,K134&gt;50),AND(L134&gt;5,K134&gt;19,K134&lt;51),AND(L134&gt;5,K134&gt;50)),"Complexo",""))), IF(M134="AIE",IF(OR(AND(OR(L134=1, L134=0),K134&gt;0,K134&lt;20),AND(OR(L134=1, L134=0),K134&gt;19,K134&lt;51),AND(L134&gt;1,L134&lt;6,K134&gt;0,K134&lt;20)),"Simples",IF(OR(AND(OR(L134=1, L134=0),K134&gt;50),AND(L134&gt;1,L134&lt;6,K134&gt;19,K134&lt;51),AND(L134&gt;5,K134&gt;0,K134&lt;20)),"Médio",IF(OR(AND(L134&gt;1,L134&lt;6,K134&gt;50),AND(L134&gt;5,K134&gt;19,K134&lt;51),AND(L134&gt;5,K134&gt;50)),"Complexo",""))),""))</f>
        <v/>
      </c>
      <c r="P134" s="102" t="str">
        <f aca="false">IF(N134="",O134,IF(O134="",N134,""))</f>
        <v/>
      </c>
      <c r="Q134" s="103" t="n">
        <f aca="false">IF(AND(OR(M134="EE",M134="CE"),P134="Simples"),3, IF(AND(OR(M134="EE",M134="CE"),P134="Médio"),4, IF(AND(OR(M134="EE",M134="CE"),P134="Complexo"),6, IF(AND(M134="SE",P134="Simples"),4, IF(AND(M134="SE",P134="Médio"),5, IF(AND(M134="SE",P134="Complexo"),7,0))))))</f>
        <v>0</v>
      </c>
      <c r="R134" s="103" t="n">
        <f aca="false">IF(AND(M134="ALI",O134="Simples"),7, IF(AND(M134="ALI",O134="Médio"),10, IF(AND(M134="ALI",O134="Complexo"),15, IF(AND(M134="AIE",O134="Simples"),5, IF(AND(M134="AIE",O134="Médio"),7, IF(AND(M134="AIE",O134="Complexo"),10,0))))))</f>
        <v>0</v>
      </c>
      <c r="S134" s="102" t="n">
        <f aca="false">IF($I134="%",($Q134+$R134)*$C134,$C134)</f>
        <v>0</v>
      </c>
      <c r="T134" s="70"/>
    </row>
    <row r="135" s="79" customFormat="true" ht="14" hidden="false" customHeight="false" outlineLevel="0" collapsed="false">
      <c r="A135" s="67"/>
      <c r="B135" s="68"/>
      <c r="C135" s="69" t="n">
        <f aca="false">IF($B135&lt;&gt;"",VLOOKUP($B135,Matriz_INM,2,0),0)</f>
        <v>0</v>
      </c>
      <c r="D135" s="70"/>
      <c r="E135" s="70"/>
      <c r="F135" s="70"/>
      <c r="G135" s="70"/>
      <c r="H135" s="71"/>
      <c r="I135" s="101" t="str">
        <f aca="false">IFERROR(VLOOKUP($B135,Matriz_INM,3,0),"")</f>
        <v/>
      </c>
      <c r="J135" s="72"/>
      <c r="K135" s="72"/>
      <c r="L135" s="72"/>
      <c r="M135" s="70"/>
      <c r="N135" s="71" t="str">
        <f aca="false">IF(M135="EE",IF(OR(AND(OR(L135=1,L135=0),K135&gt;0,K135&lt;5),AND(OR(L135=1,L135=0),K135&gt;4,K135&lt;16),AND(L135=2,K135&gt;0,K135&lt;5)),"Simples",IF(OR(AND(OR(L135=1,L135=0),K135&gt;15),AND(L135=2,K135&gt;4,K135&lt;16),AND(L135&gt;2,K135&gt;0,K135&lt;5)),"Médio",IF(OR(AND(L135=2,K135&gt;15),AND(L135&gt;2,K135&gt;4,K135&lt;16),AND(L135&gt;2,K135&gt;15)),"Complexo",""))), IF(OR(M135="CE",M135="SE"),IF(OR(AND(OR(L135=1,L135=0),K135&gt;0,K135&lt;6),AND(OR(L135=1,L135=0),K135&gt;5,K135&lt;20),AND(L135&gt;1,L135&lt;4,K135&gt;0,K135&lt;6)),"Simples",IF(OR(AND(OR(L135=1,L135=0),K135&gt;19),AND(L135&gt;1,L135&lt;4,K135&gt;5,K135&lt;20),AND(L135&gt;3,K135&gt;0,K135&lt;6)),"Médio",IF(OR(AND(L135&gt;1,L135&lt;4,K135&gt;19),AND(L135&gt;3,K135&gt;5,K135&lt;20),AND(L135&gt;3,K135&gt;19)),"Complexo",""))),""))</f>
        <v/>
      </c>
      <c r="O135" s="71" t="str">
        <f aca="false">IF(M135="ALI",IF(OR(AND(OR(L135=1,L135=0),K135&gt;0,K135&lt;20),AND(OR(L135=1,L135=0),K135&gt;19,K135&lt;51),AND(L135&gt;1,L135&lt;6,K135&gt;0,K135&lt;20)),"Simples",IF(OR(AND(OR(L135=1,L135=0),K135&gt;50),AND(L135&gt;1,L135&lt;6,K135&gt;19,K135&lt;51),AND(L135&gt;5,K135&gt;0,K135&lt;20)),"Médio",IF(OR(AND(L135&gt;1,L135&lt;6,K135&gt;50),AND(L135&gt;5,K135&gt;19,K135&lt;51),AND(L135&gt;5,K135&gt;50)),"Complexo",""))), IF(M135="AIE",IF(OR(AND(OR(L135=1, L135=0),K135&gt;0,K135&lt;20),AND(OR(L135=1, L135=0),K135&gt;19,K135&lt;51),AND(L135&gt;1,L135&lt;6,K135&gt;0,K135&lt;20)),"Simples",IF(OR(AND(OR(L135=1, L135=0),K135&gt;50),AND(L135&gt;1,L135&lt;6,K135&gt;19,K135&lt;51),AND(L135&gt;5,K135&gt;0,K135&lt;20)),"Médio",IF(OR(AND(L135&gt;1,L135&lt;6,K135&gt;50),AND(L135&gt;5,K135&gt;19,K135&lt;51),AND(L135&gt;5,K135&gt;50)),"Complexo",""))),""))</f>
        <v/>
      </c>
      <c r="P135" s="102" t="str">
        <f aca="false">IF(N135="",O135,IF(O135="",N135,""))</f>
        <v/>
      </c>
      <c r="Q135" s="103" t="n">
        <f aca="false">IF(AND(OR(M135="EE",M135="CE"),P135="Simples"),3, IF(AND(OR(M135="EE",M135="CE"),P135="Médio"),4, IF(AND(OR(M135="EE",M135="CE"),P135="Complexo"),6, IF(AND(M135="SE",P135="Simples"),4, IF(AND(M135="SE",P135="Médio"),5, IF(AND(M135="SE",P135="Complexo"),7,0))))))</f>
        <v>0</v>
      </c>
      <c r="R135" s="103" t="n">
        <f aca="false">IF(AND(M135="ALI",O135="Simples"),7, IF(AND(M135="ALI",O135="Médio"),10, IF(AND(M135="ALI",O135="Complexo"),15, IF(AND(M135="AIE",O135="Simples"),5, IF(AND(M135="AIE",O135="Médio"),7, IF(AND(M135="AIE",O135="Complexo"),10,0))))))</f>
        <v>0</v>
      </c>
      <c r="S135" s="102" t="n">
        <f aca="false">IF($I135="%",($Q135+$R135)*$C135,$C135)</f>
        <v>0</v>
      </c>
      <c r="T135" s="70"/>
    </row>
    <row r="136" s="79" customFormat="true" ht="14" hidden="false" customHeight="false" outlineLevel="0" collapsed="false">
      <c r="A136" s="67"/>
      <c r="B136" s="68"/>
      <c r="C136" s="69" t="n">
        <f aca="false">IF($B136&lt;&gt;"",VLOOKUP($B136,Matriz_INM,2,0),0)</f>
        <v>0</v>
      </c>
      <c r="D136" s="70"/>
      <c r="E136" s="70"/>
      <c r="F136" s="70"/>
      <c r="G136" s="70"/>
      <c r="H136" s="71"/>
      <c r="I136" s="101" t="str">
        <f aca="false">IFERROR(VLOOKUP($B136,Matriz_INM,3,0),"")</f>
        <v/>
      </c>
      <c r="J136" s="72"/>
      <c r="K136" s="72"/>
      <c r="L136" s="72"/>
      <c r="M136" s="70"/>
      <c r="N136" s="71" t="str">
        <f aca="false">IF(M136="EE",IF(OR(AND(OR(L136=1,L136=0),K136&gt;0,K136&lt;5),AND(OR(L136=1,L136=0),K136&gt;4,K136&lt;16),AND(L136=2,K136&gt;0,K136&lt;5)),"Simples",IF(OR(AND(OR(L136=1,L136=0),K136&gt;15),AND(L136=2,K136&gt;4,K136&lt;16),AND(L136&gt;2,K136&gt;0,K136&lt;5)),"Médio",IF(OR(AND(L136=2,K136&gt;15),AND(L136&gt;2,K136&gt;4,K136&lt;16),AND(L136&gt;2,K136&gt;15)),"Complexo",""))), IF(OR(M136="CE",M136="SE"),IF(OR(AND(OR(L136=1,L136=0),K136&gt;0,K136&lt;6),AND(OR(L136=1,L136=0),K136&gt;5,K136&lt;20),AND(L136&gt;1,L136&lt;4,K136&gt;0,K136&lt;6)),"Simples",IF(OR(AND(OR(L136=1,L136=0),K136&gt;19),AND(L136&gt;1,L136&lt;4,K136&gt;5,K136&lt;20),AND(L136&gt;3,K136&gt;0,K136&lt;6)),"Médio",IF(OR(AND(L136&gt;1,L136&lt;4,K136&gt;19),AND(L136&gt;3,K136&gt;5,K136&lt;20),AND(L136&gt;3,K136&gt;19)),"Complexo",""))),""))</f>
        <v/>
      </c>
      <c r="O136" s="71" t="str">
        <f aca="false">IF(M136="ALI",IF(OR(AND(OR(L136=1,L136=0),K136&gt;0,K136&lt;20),AND(OR(L136=1,L136=0),K136&gt;19,K136&lt;51),AND(L136&gt;1,L136&lt;6,K136&gt;0,K136&lt;20)),"Simples",IF(OR(AND(OR(L136=1,L136=0),K136&gt;50),AND(L136&gt;1,L136&lt;6,K136&gt;19,K136&lt;51),AND(L136&gt;5,K136&gt;0,K136&lt;20)),"Médio",IF(OR(AND(L136&gt;1,L136&lt;6,K136&gt;50),AND(L136&gt;5,K136&gt;19,K136&lt;51),AND(L136&gt;5,K136&gt;50)),"Complexo",""))), IF(M136="AIE",IF(OR(AND(OR(L136=1, L136=0),K136&gt;0,K136&lt;20),AND(OR(L136=1, L136=0),K136&gt;19,K136&lt;51),AND(L136&gt;1,L136&lt;6,K136&gt;0,K136&lt;20)),"Simples",IF(OR(AND(OR(L136=1, L136=0),K136&gt;50),AND(L136&gt;1,L136&lt;6,K136&gt;19,K136&lt;51),AND(L136&gt;5,K136&gt;0,K136&lt;20)),"Médio",IF(OR(AND(L136&gt;1,L136&lt;6,K136&gt;50),AND(L136&gt;5,K136&gt;19,K136&lt;51),AND(L136&gt;5,K136&gt;50)),"Complexo",""))),""))</f>
        <v/>
      </c>
      <c r="P136" s="102" t="str">
        <f aca="false">IF(N136="",O136,IF(O136="",N136,""))</f>
        <v/>
      </c>
      <c r="Q136" s="103" t="n">
        <f aca="false">IF(AND(OR(M136="EE",M136="CE"),P136="Simples"),3, IF(AND(OR(M136="EE",M136="CE"),P136="Médio"),4, IF(AND(OR(M136="EE",M136="CE"),P136="Complexo"),6, IF(AND(M136="SE",P136="Simples"),4, IF(AND(M136="SE",P136="Médio"),5, IF(AND(M136="SE",P136="Complexo"),7,0))))))</f>
        <v>0</v>
      </c>
      <c r="R136" s="103" t="n">
        <f aca="false">IF(AND(M136="ALI",O136="Simples"),7, IF(AND(M136="ALI",O136="Médio"),10, IF(AND(M136="ALI",O136="Complexo"),15, IF(AND(M136="AIE",O136="Simples"),5, IF(AND(M136="AIE",O136="Médio"),7, IF(AND(M136="AIE",O136="Complexo"),10,0))))))</f>
        <v>0</v>
      </c>
      <c r="S136" s="102" t="n">
        <f aca="false">IF($I136="%",($Q136+$R136)*$C136,$C136)</f>
        <v>0</v>
      </c>
      <c r="T136" s="70"/>
    </row>
    <row r="137" s="79" customFormat="true" ht="14" hidden="false" customHeight="false" outlineLevel="0" collapsed="false">
      <c r="A137" s="67"/>
      <c r="B137" s="68"/>
      <c r="C137" s="69" t="n">
        <f aca="false">IF($B137&lt;&gt;"",VLOOKUP($B137,Matriz_INM,2,0),0)</f>
        <v>0</v>
      </c>
      <c r="D137" s="70"/>
      <c r="E137" s="70"/>
      <c r="F137" s="70"/>
      <c r="G137" s="70"/>
      <c r="H137" s="71"/>
      <c r="I137" s="101" t="str">
        <f aca="false">IFERROR(VLOOKUP($B137,Matriz_INM,3,0),"")</f>
        <v/>
      </c>
      <c r="J137" s="72"/>
      <c r="K137" s="72"/>
      <c r="L137" s="72"/>
      <c r="M137" s="70"/>
      <c r="N137" s="71" t="str">
        <f aca="false">IF(M137="EE",IF(OR(AND(OR(L137=1,L137=0),K137&gt;0,K137&lt;5),AND(OR(L137=1,L137=0),K137&gt;4,K137&lt;16),AND(L137=2,K137&gt;0,K137&lt;5)),"Simples",IF(OR(AND(OR(L137=1,L137=0),K137&gt;15),AND(L137=2,K137&gt;4,K137&lt;16),AND(L137&gt;2,K137&gt;0,K137&lt;5)),"Médio",IF(OR(AND(L137=2,K137&gt;15),AND(L137&gt;2,K137&gt;4,K137&lt;16),AND(L137&gt;2,K137&gt;15)),"Complexo",""))), IF(OR(M137="CE",M137="SE"),IF(OR(AND(OR(L137=1,L137=0),K137&gt;0,K137&lt;6),AND(OR(L137=1,L137=0),K137&gt;5,K137&lt;20),AND(L137&gt;1,L137&lt;4,K137&gt;0,K137&lt;6)),"Simples",IF(OR(AND(OR(L137=1,L137=0),K137&gt;19),AND(L137&gt;1,L137&lt;4,K137&gt;5,K137&lt;20),AND(L137&gt;3,K137&gt;0,K137&lt;6)),"Médio",IF(OR(AND(L137&gt;1,L137&lt;4,K137&gt;19),AND(L137&gt;3,K137&gt;5,K137&lt;20),AND(L137&gt;3,K137&gt;19)),"Complexo",""))),""))</f>
        <v/>
      </c>
      <c r="O137" s="71" t="str">
        <f aca="false">IF(M137="ALI",IF(OR(AND(OR(L137=1,L137=0),K137&gt;0,K137&lt;20),AND(OR(L137=1,L137=0),K137&gt;19,K137&lt;51),AND(L137&gt;1,L137&lt;6,K137&gt;0,K137&lt;20)),"Simples",IF(OR(AND(OR(L137=1,L137=0),K137&gt;50),AND(L137&gt;1,L137&lt;6,K137&gt;19,K137&lt;51),AND(L137&gt;5,K137&gt;0,K137&lt;20)),"Médio",IF(OR(AND(L137&gt;1,L137&lt;6,K137&gt;50),AND(L137&gt;5,K137&gt;19,K137&lt;51),AND(L137&gt;5,K137&gt;50)),"Complexo",""))), IF(M137="AIE",IF(OR(AND(OR(L137=1, L137=0),K137&gt;0,K137&lt;20),AND(OR(L137=1, L137=0),K137&gt;19,K137&lt;51),AND(L137&gt;1,L137&lt;6,K137&gt;0,K137&lt;20)),"Simples",IF(OR(AND(OR(L137=1, L137=0),K137&gt;50),AND(L137&gt;1,L137&lt;6,K137&gt;19,K137&lt;51),AND(L137&gt;5,K137&gt;0,K137&lt;20)),"Médio",IF(OR(AND(L137&gt;1,L137&lt;6,K137&gt;50),AND(L137&gt;5,K137&gt;19,K137&lt;51),AND(L137&gt;5,K137&gt;50)),"Complexo",""))),""))</f>
        <v/>
      </c>
      <c r="P137" s="102" t="str">
        <f aca="false">IF(N137="",O137,IF(O137="",N137,""))</f>
        <v/>
      </c>
      <c r="Q137" s="103" t="n">
        <f aca="false">IF(AND(OR(M137="EE",M137="CE"),P137="Simples"),3, IF(AND(OR(M137="EE",M137="CE"),P137="Médio"),4, IF(AND(OR(M137="EE",M137="CE"),P137="Complexo"),6, IF(AND(M137="SE",P137="Simples"),4, IF(AND(M137="SE",P137="Médio"),5, IF(AND(M137="SE",P137="Complexo"),7,0))))))</f>
        <v>0</v>
      </c>
      <c r="R137" s="103" t="n">
        <f aca="false">IF(AND(M137="ALI",O137="Simples"),7, IF(AND(M137="ALI",O137="Médio"),10, IF(AND(M137="ALI",O137="Complexo"),15, IF(AND(M137="AIE",O137="Simples"),5, IF(AND(M137="AIE",O137="Médio"),7, IF(AND(M137="AIE",O137="Complexo"),10,0))))))</f>
        <v>0</v>
      </c>
      <c r="S137" s="102" t="n">
        <f aca="false">IF($I137="%",($Q137+$R137)*$C137,$C137)</f>
        <v>0</v>
      </c>
      <c r="T137" s="70"/>
    </row>
    <row r="138" s="79" customFormat="true" ht="14" hidden="false" customHeight="false" outlineLevel="0" collapsed="false">
      <c r="A138" s="67"/>
      <c r="B138" s="68"/>
      <c r="C138" s="69" t="n">
        <f aca="false">IF($B138&lt;&gt;"",VLOOKUP($B138,Matriz_INM,2,0),0)</f>
        <v>0</v>
      </c>
      <c r="D138" s="70"/>
      <c r="E138" s="70"/>
      <c r="F138" s="70"/>
      <c r="G138" s="70"/>
      <c r="H138" s="71"/>
      <c r="I138" s="101" t="str">
        <f aca="false">IFERROR(VLOOKUP($B138,Matriz_INM,3,0),"")</f>
        <v/>
      </c>
      <c r="J138" s="72"/>
      <c r="K138" s="72"/>
      <c r="L138" s="72"/>
      <c r="M138" s="70"/>
      <c r="N138" s="71" t="str">
        <f aca="false">IF(M138="EE",IF(OR(AND(OR(L138=1,L138=0),K138&gt;0,K138&lt;5),AND(OR(L138=1,L138=0),K138&gt;4,K138&lt;16),AND(L138=2,K138&gt;0,K138&lt;5)),"Simples",IF(OR(AND(OR(L138=1,L138=0),K138&gt;15),AND(L138=2,K138&gt;4,K138&lt;16),AND(L138&gt;2,K138&gt;0,K138&lt;5)),"Médio",IF(OR(AND(L138=2,K138&gt;15),AND(L138&gt;2,K138&gt;4,K138&lt;16),AND(L138&gt;2,K138&gt;15)),"Complexo",""))), IF(OR(M138="CE",M138="SE"),IF(OR(AND(OR(L138=1,L138=0),K138&gt;0,K138&lt;6),AND(OR(L138=1,L138=0),K138&gt;5,K138&lt;20),AND(L138&gt;1,L138&lt;4,K138&gt;0,K138&lt;6)),"Simples",IF(OR(AND(OR(L138=1,L138=0),K138&gt;19),AND(L138&gt;1,L138&lt;4,K138&gt;5,K138&lt;20),AND(L138&gt;3,K138&gt;0,K138&lt;6)),"Médio",IF(OR(AND(L138&gt;1,L138&lt;4,K138&gt;19),AND(L138&gt;3,K138&gt;5,K138&lt;20),AND(L138&gt;3,K138&gt;19)),"Complexo",""))),""))</f>
        <v/>
      </c>
      <c r="O138" s="71" t="str">
        <f aca="false">IF(M138="ALI",IF(OR(AND(OR(L138=1,L138=0),K138&gt;0,K138&lt;20),AND(OR(L138=1,L138=0),K138&gt;19,K138&lt;51),AND(L138&gt;1,L138&lt;6,K138&gt;0,K138&lt;20)),"Simples",IF(OR(AND(OR(L138=1,L138=0),K138&gt;50),AND(L138&gt;1,L138&lt;6,K138&gt;19,K138&lt;51),AND(L138&gt;5,K138&gt;0,K138&lt;20)),"Médio",IF(OR(AND(L138&gt;1,L138&lt;6,K138&gt;50),AND(L138&gt;5,K138&gt;19,K138&lt;51),AND(L138&gt;5,K138&gt;50)),"Complexo",""))), IF(M138="AIE",IF(OR(AND(OR(L138=1, L138=0),K138&gt;0,K138&lt;20),AND(OR(L138=1, L138=0),K138&gt;19,K138&lt;51),AND(L138&gt;1,L138&lt;6,K138&gt;0,K138&lt;20)),"Simples",IF(OR(AND(OR(L138=1, L138=0),K138&gt;50),AND(L138&gt;1,L138&lt;6,K138&gt;19,K138&lt;51),AND(L138&gt;5,K138&gt;0,K138&lt;20)),"Médio",IF(OR(AND(L138&gt;1,L138&lt;6,K138&gt;50),AND(L138&gt;5,K138&gt;19,K138&lt;51),AND(L138&gt;5,K138&gt;50)),"Complexo",""))),""))</f>
        <v/>
      </c>
      <c r="P138" s="102" t="str">
        <f aca="false">IF(N138="",O138,IF(O138="",N138,""))</f>
        <v/>
      </c>
      <c r="Q138" s="103" t="n">
        <f aca="false">IF(AND(OR(M138="EE",M138="CE"),P138="Simples"),3, IF(AND(OR(M138="EE",M138="CE"),P138="Médio"),4, IF(AND(OR(M138="EE",M138="CE"),P138="Complexo"),6, IF(AND(M138="SE",P138="Simples"),4, IF(AND(M138="SE",P138="Médio"),5, IF(AND(M138="SE",P138="Complexo"),7,0))))))</f>
        <v>0</v>
      </c>
      <c r="R138" s="103" t="n">
        <f aca="false">IF(AND(M138="ALI",O138="Simples"),7, IF(AND(M138="ALI",O138="Médio"),10, IF(AND(M138="ALI",O138="Complexo"),15, IF(AND(M138="AIE",O138="Simples"),5, IF(AND(M138="AIE",O138="Médio"),7, IF(AND(M138="AIE",O138="Complexo"),10,0))))))</f>
        <v>0</v>
      </c>
      <c r="S138" s="102" t="n">
        <f aca="false">IF($I138="%",($Q138+$R138)*$C138,$C138)</f>
        <v>0</v>
      </c>
      <c r="T138" s="70"/>
    </row>
    <row r="139" s="79" customFormat="true" ht="14" hidden="false" customHeight="false" outlineLevel="0" collapsed="false">
      <c r="A139" s="67"/>
      <c r="B139" s="68"/>
      <c r="C139" s="69" t="n">
        <f aca="false">IF($B139&lt;&gt;"",VLOOKUP($B139,Matriz_INM,2,0),0)</f>
        <v>0</v>
      </c>
      <c r="D139" s="70"/>
      <c r="E139" s="70"/>
      <c r="F139" s="70"/>
      <c r="G139" s="70"/>
      <c r="H139" s="71"/>
      <c r="I139" s="101" t="str">
        <f aca="false">IFERROR(VLOOKUP($B139,Matriz_INM,3,0),"")</f>
        <v/>
      </c>
      <c r="J139" s="72"/>
      <c r="K139" s="72"/>
      <c r="L139" s="72"/>
      <c r="M139" s="70"/>
      <c r="N139" s="71" t="str">
        <f aca="false">IF(M139="EE",IF(OR(AND(OR(L139=1,L139=0),K139&gt;0,K139&lt;5),AND(OR(L139=1,L139=0),K139&gt;4,K139&lt;16),AND(L139=2,K139&gt;0,K139&lt;5)),"Simples",IF(OR(AND(OR(L139=1,L139=0),K139&gt;15),AND(L139=2,K139&gt;4,K139&lt;16),AND(L139&gt;2,K139&gt;0,K139&lt;5)),"Médio",IF(OR(AND(L139=2,K139&gt;15),AND(L139&gt;2,K139&gt;4,K139&lt;16),AND(L139&gt;2,K139&gt;15)),"Complexo",""))), IF(OR(M139="CE",M139="SE"),IF(OR(AND(OR(L139=1,L139=0),K139&gt;0,K139&lt;6),AND(OR(L139=1,L139=0),K139&gt;5,K139&lt;20),AND(L139&gt;1,L139&lt;4,K139&gt;0,K139&lt;6)),"Simples",IF(OR(AND(OR(L139=1,L139=0),K139&gt;19),AND(L139&gt;1,L139&lt;4,K139&gt;5,K139&lt;20),AND(L139&gt;3,K139&gt;0,K139&lt;6)),"Médio",IF(OR(AND(L139&gt;1,L139&lt;4,K139&gt;19),AND(L139&gt;3,K139&gt;5,K139&lt;20),AND(L139&gt;3,K139&gt;19)),"Complexo",""))),""))</f>
        <v/>
      </c>
      <c r="O139" s="71" t="str">
        <f aca="false">IF(M139="ALI",IF(OR(AND(OR(L139=1,L139=0),K139&gt;0,K139&lt;20),AND(OR(L139=1,L139=0),K139&gt;19,K139&lt;51),AND(L139&gt;1,L139&lt;6,K139&gt;0,K139&lt;20)),"Simples",IF(OR(AND(OR(L139=1,L139=0),K139&gt;50),AND(L139&gt;1,L139&lt;6,K139&gt;19,K139&lt;51),AND(L139&gt;5,K139&gt;0,K139&lt;20)),"Médio",IF(OR(AND(L139&gt;1,L139&lt;6,K139&gt;50),AND(L139&gt;5,K139&gt;19,K139&lt;51),AND(L139&gt;5,K139&gt;50)),"Complexo",""))), IF(M139="AIE",IF(OR(AND(OR(L139=1, L139=0),K139&gt;0,K139&lt;20),AND(OR(L139=1, L139=0),K139&gt;19,K139&lt;51),AND(L139&gt;1,L139&lt;6,K139&gt;0,K139&lt;20)),"Simples",IF(OR(AND(OR(L139=1, L139=0),K139&gt;50),AND(L139&gt;1,L139&lt;6,K139&gt;19,K139&lt;51),AND(L139&gt;5,K139&gt;0,K139&lt;20)),"Médio",IF(OR(AND(L139&gt;1,L139&lt;6,K139&gt;50),AND(L139&gt;5,K139&gt;19,K139&lt;51),AND(L139&gt;5,K139&gt;50)),"Complexo",""))),""))</f>
        <v/>
      </c>
      <c r="P139" s="102" t="str">
        <f aca="false">IF(N139="",O139,IF(O139="",N139,""))</f>
        <v/>
      </c>
      <c r="Q139" s="103" t="n">
        <f aca="false">IF(AND(OR(M139="EE",M139="CE"),P139="Simples"),3, IF(AND(OR(M139="EE",M139="CE"),P139="Médio"),4, IF(AND(OR(M139="EE",M139="CE"),P139="Complexo"),6, IF(AND(M139="SE",P139="Simples"),4, IF(AND(M139="SE",P139="Médio"),5, IF(AND(M139="SE",P139="Complexo"),7,0))))))</f>
        <v>0</v>
      </c>
      <c r="R139" s="103" t="n">
        <f aca="false">IF(AND(M139="ALI",O139="Simples"),7, IF(AND(M139="ALI",O139="Médio"),10, IF(AND(M139="ALI",O139="Complexo"),15, IF(AND(M139="AIE",O139="Simples"),5, IF(AND(M139="AIE",O139="Médio"),7, IF(AND(M139="AIE",O139="Complexo"),10,0))))))</f>
        <v>0</v>
      </c>
      <c r="S139" s="102" t="n">
        <f aca="false">IF($I139="%",($Q139+$R139)*$C139,$C139)</f>
        <v>0</v>
      </c>
      <c r="T139" s="70"/>
    </row>
    <row r="140" s="79" customFormat="true" ht="14" hidden="false" customHeight="false" outlineLevel="0" collapsed="false">
      <c r="A140" s="67"/>
      <c r="B140" s="68"/>
      <c r="C140" s="69" t="n">
        <f aca="false">IF($B140&lt;&gt;"",VLOOKUP($B140,Matriz_INM,2,0),0)</f>
        <v>0</v>
      </c>
      <c r="D140" s="70"/>
      <c r="E140" s="70"/>
      <c r="F140" s="70"/>
      <c r="G140" s="70"/>
      <c r="H140" s="71"/>
      <c r="I140" s="101" t="str">
        <f aca="false">IFERROR(VLOOKUP($B140,Matriz_INM,3,0),"")</f>
        <v/>
      </c>
      <c r="J140" s="72"/>
      <c r="K140" s="72"/>
      <c r="L140" s="72"/>
      <c r="M140" s="70"/>
      <c r="N140" s="71" t="str">
        <f aca="false">IF(M140="EE",IF(OR(AND(OR(L140=1,L140=0),K140&gt;0,K140&lt;5),AND(OR(L140=1,L140=0),K140&gt;4,K140&lt;16),AND(L140=2,K140&gt;0,K140&lt;5)),"Simples",IF(OR(AND(OR(L140=1,L140=0),K140&gt;15),AND(L140=2,K140&gt;4,K140&lt;16),AND(L140&gt;2,K140&gt;0,K140&lt;5)),"Médio",IF(OR(AND(L140=2,K140&gt;15),AND(L140&gt;2,K140&gt;4,K140&lt;16),AND(L140&gt;2,K140&gt;15)),"Complexo",""))), IF(OR(M140="CE",M140="SE"),IF(OR(AND(OR(L140=1,L140=0),K140&gt;0,K140&lt;6),AND(OR(L140=1,L140=0),K140&gt;5,K140&lt;20),AND(L140&gt;1,L140&lt;4,K140&gt;0,K140&lt;6)),"Simples",IF(OR(AND(OR(L140=1,L140=0),K140&gt;19),AND(L140&gt;1,L140&lt;4,K140&gt;5,K140&lt;20),AND(L140&gt;3,K140&gt;0,K140&lt;6)),"Médio",IF(OR(AND(L140&gt;1,L140&lt;4,K140&gt;19),AND(L140&gt;3,K140&gt;5,K140&lt;20),AND(L140&gt;3,K140&gt;19)),"Complexo",""))),""))</f>
        <v/>
      </c>
      <c r="O140" s="71" t="str">
        <f aca="false">IF(M140="ALI",IF(OR(AND(OR(L140=1,L140=0),K140&gt;0,K140&lt;20),AND(OR(L140=1,L140=0),K140&gt;19,K140&lt;51),AND(L140&gt;1,L140&lt;6,K140&gt;0,K140&lt;20)),"Simples",IF(OR(AND(OR(L140=1,L140=0),K140&gt;50),AND(L140&gt;1,L140&lt;6,K140&gt;19,K140&lt;51),AND(L140&gt;5,K140&gt;0,K140&lt;20)),"Médio",IF(OR(AND(L140&gt;1,L140&lt;6,K140&gt;50),AND(L140&gt;5,K140&gt;19,K140&lt;51),AND(L140&gt;5,K140&gt;50)),"Complexo",""))), IF(M140="AIE",IF(OR(AND(OR(L140=1, L140=0),K140&gt;0,K140&lt;20),AND(OR(L140=1, L140=0),K140&gt;19,K140&lt;51),AND(L140&gt;1,L140&lt;6,K140&gt;0,K140&lt;20)),"Simples",IF(OR(AND(OR(L140=1, L140=0),K140&gt;50),AND(L140&gt;1,L140&lt;6,K140&gt;19,K140&lt;51),AND(L140&gt;5,K140&gt;0,K140&lt;20)),"Médio",IF(OR(AND(L140&gt;1,L140&lt;6,K140&gt;50),AND(L140&gt;5,K140&gt;19,K140&lt;51),AND(L140&gt;5,K140&gt;50)),"Complexo",""))),""))</f>
        <v/>
      </c>
      <c r="P140" s="102" t="str">
        <f aca="false">IF(N140="",O140,IF(O140="",N140,""))</f>
        <v/>
      </c>
      <c r="Q140" s="103" t="n">
        <f aca="false">IF(AND(OR(M140="EE",M140="CE"),P140="Simples"),3, IF(AND(OR(M140="EE",M140="CE"),P140="Médio"),4, IF(AND(OR(M140="EE",M140="CE"),P140="Complexo"),6, IF(AND(M140="SE",P140="Simples"),4, IF(AND(M140="SE",P140="Médio"),5, IF(AND(M140="SE",P140="Complexo"),7,0))))))</f>
        <v>0</v>
      </c>
      <c r="R140" s="103" t="n">
        <f aca="false">IF(AND(M140="ALI",O140="Simples"),7, IF(AND(M140="ALI",O140="Médio"),10, IF(AND(M140="ALI",O140="Complexo"),15, IF(AND(M140="AIE",O140="Simples"),5, IF(AND(M140="AIE",O140="Médio"),7, IF(AND(M140="AIE",O140="Complexo"),10,0))))))</f>
        <v>0</v>
      </c>
      <c r="S140" s="102" t="n">
        <f aca="false">IF($I140="%",($Q140+$R140)*$C140,$C140)</f>
        <v>0</v>
      </c>
      <c r="T140" s="70"/>
    </row>
    <row r="141" s="79" customFormat="true" ht="14" hidden="false" customHeight="false" outlineLevel="0" collapsed="false">
      <c r="A141" s="67"/>
      <c r="B141" s="68"/>
      <c r="C141" s="69" t="n">
        <f aca="false">IF($B141&lt;&gt;"",VLOOKUP($B141,Matriz_INM,2,0),0)</f>
        <v>0</v>
      </c>
      <c r="D141" s="70"/>
      <c r="E141" s="70"/>
      <c r="F141" s="70"/>
      <c r="G141" s="70"/>
      <c r="H141" s="71"/>
      <c r="I141" s="101" t="str">
        <f aca="false">IFERROR(VLOOKUP($B141,Matriz_INM,3,0),"")</f>
        <v/>
      </c>
      <c r="J141" s="72"/>
      <c r="K141" s="72"/>
      <c r="L141" s="72"/>
      <c r="M141" s="70"/>
      <c r="N141" s="71" t="str">
        <f aca="false">IF(M141="EE",IF(OR(AND(OR(L141=1,L141=0),K141&gt;0,K141&lt;5),AND(OR(L141=1,L141=0),K141&gt;4,K141&lt;16),AND(L141=2,K141&gt;0,K141&lt;5)),"Simples",IF(OR(AND(OR(L141=1,L141=0),K141&gt;15),AND(L141=2,K141&gt;4,K141&lt;16),AND(L141&gt;2,K141&gt;0,K141&lt;5)),"Médio",IF(OR(AND(L141=2,K141&gt;15),AND(L141&gt;2,K141&gt;4,K141&lt;16),AND(L141&gt;2,K141&gt;15)),"Complexo",""))), IF(OR(M141="CE",M141="SE"),IF(OR(AND(OR(L141=1,L141=0),K141&gt;0,K141&lt;6),AND(OR(L141=1,L141=0),K141&gt;5,K141&lt;20),AND(L141&gt;1,L141&lt;4,K141&gt;0,K141&lt;6)),"Simples",IF(OR(AND(OR(L141=1,L141=0),K141&gt;19),AND(L141&gt;1,L141&lt;4,K141&gt;5,K141&lt;20),AND(L141&gt;3,K141&gt;0,K141&lt;6)),"Médio",IF(OR(AND(L141&gt;1,L141&lt;4,K141&gt;19),AND(L141&gt;3,K141&gt;5,K141&lt;20),AND(L141&gt;3,K141&gt;19)),"Complexo",""))),""))</f>
        <v/>
      </c>
      <c r="O141" s="71" t="str">
        <f aca="false">IF(M141="ALI",IF(OR(AND(OR(L141=1,L141=0),K141&gt;0,K141&lt;20),AND(OR(L141=1,L141=0),K141&gt;19,K141&lt;51),AND(L141&gt;1,L141&lt;6,K141&gt;0,K141&lt;20)),"Simples",IF(OR(AND(OR(L141=1,L141=0),K141&gt;50),AND(L141&gt;1,L141&lt;6,K141&gt;19,K141&lt;51),AND(L141&gt;5,K141&gt;0,K141&lt;20)),"Médio",IF(OR(AND(L141&gt;1,L141&lt;6,K141&gt;50),AND(L141&gt;5,K141&gt;19,K141&lt;51),AND(L141&gt;5,K141&gt;50)),"Complexo",""))), IF(M141="AIE",IF(OR(AND(OR(L141=1, L141=0),K141&gt;0,K141&lt;20),AND(OR(L141=1, L141=0),K141&gt;19,K141&lt;51),AND(L141&gt;1,L141&lt;6,K141&gt;0,K141&lt;20)),"Simples",IF(OR(AND(OR(L141=1, L141=0),K141&gt;50),AND(L141&gt;1,L141&lt;6,K141&gt;19,K141&lt;51),AND(L141&gt;5,K141&gt;0,K141&lt;20)),"Médio",IF(OR(AND(L141&gt;1,L141&lt;6,K141&gt;50),AND(L141&gt;5,K141&gt;19,K141&lt;51),AND(L141&gt;5,K141&gt;50)),"Complexo",""))),""))</f>
        <v/>
      </c>
      <c r="P141" s="102" t="str">
        <f aca="false">IF(N141="",O141,IF(O141="",N141,""))</f>
        <v/>
      </c>
      <c r="Q141" s="103" t="n">
        <f aca="false">IF(AND(OR(M141="EE",M141="CE"),P141="Simples"),3, IF(AND(OR(M141="EE",M141="CE"),P141="Médio"),4, IF(AND(OR(M141="EE",M141="CE"),P141="Complexo"),6, IF(AND(M141="SE",P141="Simples"),4, IF(AND(M141="SE",P141="Médio"),5, IF(AND(M141="SE",P141="Complexo"),7,0))))))</f>
        <v>0</v>
      </c>
      <c r="R141" s="103" t="n">
        <f aca="false">IF(AND(M141="ALI",O141="Simples"),7, IF(AND(M141="ALI",O141="Médio"),10, IF(AND(M141="ALI",O141="Complexo"),15, IF(AND(M141="AIE",O141="Simples"),5, IF(AND(M141="AIE",O141="Médio"),7, IF(AND(M141="AIE",O141="Complexo"),10,0))))))</f>
        <v>0</v>
      </c>
      <c r="S141" s="102" t="n">
        <f aca="false">IF($I141="%",($Q141+$R141)*$C141,$C141)</f>
        <v>0</v>
      </c>
      <c r="T141" s="70"/>
    </row>
    <row r="142" s="79" customFormat="true" ht="14" hidden="false" customHeight="false" outlineLevel="0" collapsed="false">
      <c r="A142" s="67"/>
      <c r="B142" s="68"/>
      <c r="C142" s="69" t="n">
        <f aca="false">IF($B142&lt;&gt;"",VLOOKUP($B142,Matriz_INM,2,0),0)</f>
        <v>0</v>
      </c>
      <c r="D142" s="70"/>
      <c r="E142" s="70"/>
      <c r="F142" s="70"/>
      <c r="G142" s="70"/>
      <c r="H142" s="71"/>
      <c r="I142" s="101" t="str">
        <f aca="false">IFERROR(VLOOKUP($B142,Matriz_INM,3,0),"")</f>
        <v/>
      </c>
      <c r="J142" s="72"/>
      <c r="K142" s="72"/>
      <c r="L142" s="72"/>
      <c r="M142" s="70"/>
      <c r="N142" s="71" t="str">
        <f aca="false">IF(M142="EE",IF(OR(AND(OR(L142=1,L142=0),K142&gt;0,K142&lt;5),AND(OR(L142=1,L142=0),K142&gt;4,K142&lt;16),AND(L142=2,K142&gt;0,K142&lt;5)),"Simples",IF(OR(AND(OR(L142=1,L142=0),K142&gt;15),AND(L142=2,K142&gt;4,K142&lt;16),AND(L142&gt;2,K142&gt;0,K142&lt;5)),"Médio",IF(OR(AND(L142=2,K142&gt;15),AND(L142&gt;2,K142&gt;4,K142&lt;16),AND(L142&gt;2,K142&gt;15)),"Complexo",""))), IF(OR(M142="CE",M142="SE"),IF(OR(AND(OR(L142=1,L142=0),K142&gt;0,K142&lt;6),AND(OR(L142=1,L142=0),K142&gt;5,K142&lt;20),AND(L142&gt;1,L142&lt;4,K142&gt;0,K142&lt;6)),"Simples",IF(OR(AND(OR(L142=1,L142=0),K142&gt;19),AND(L142&gt;1,L142&lt;4,K142&gt;5,K142&lt;20),AND(L142&gt;3,K142&gt;0,K142&lt;6)),"Médio",IF(OR(AND(L142&gt;1,L142&lt;4,K142&gt;19),AND(L142&gt;3,K142&gt;5,K142&lt;20),AND(L142&gt;3,K142&gt;19)),"Complexo",""))),""))</f>
        <v/>
      </c>
      <c r="O142" s="71" t="str">
        <f aca="false">IF(M142="ALI",IF(OR(AND(OR(L142=1,L142=0),K142&gt;0,K142&lt;20),AND(OR(L142=1,L142=0),K142&gt;19,K142&lt;51),AND(L142&gt;1,L142&lt;6,K142&gt;0,K142&lt;20)),"Simples",IF(OR(AND(OR(L142=1,L142=0),K142&gt;50),AND(L142&gt;1,L142&lt;6,K142&gt;19,K142&lt;51),AND(L142&gt;5,K142&gt;0,K142&lt;20)),"Médio",IF(OR(AND(L142&gt;1,L142&lt;6,K142&gt;50),AND(L142&gt;5,K142&gt;19,K142&lt;51),AND(L142&gt;5,K142&gt;50)),"Complexo",""))), IF(M142="AIE",IF(OR(AND(OR(L142=1, L142=0),K142&gt;0,K142&lt;20),AND(OR(L142=1, L142=0),K142&gt;19,K142&lt;51),AND(L142&gt;1,L142&lt;6,K142&gt;0,K142&lt;20)),"Simples",IF(OR(AND(OR(L142=1, L142=0),K142&gt;50),AND(L142&gt;1,L142&lt;6,K142&gt;19,K142&lt;51),AND(L142&gt;5,K142&gt;0,K142&lt;20)),"Médio",IF(OR(AND(L142&gt;1,L142&lt;6,K142&gt;50),AND(L142&gt;5,K142&gt;19,K142&lt;51),AND(L142&gt;5,K142&gt;50)),"Complexo",""))),""))</f>
        <v/>
      </c>
      <c r="P142" s="102" t="str">
        <f aca="false">IF(N142="",O142,IF(O142="",N142,""))</f>
        <v/>
      </c>
      <c r="Q142" s="103" t="n">
        <f aca="false">IF(AND(OR(M142="EE",M142="CE"),P142="Simples"),3, IF(AND(OR(M142="EE",M142="CE"),P142="Médio"),4, IF(AND(OR(M142="EE",M142="CE"),P142="Complexo"),6, IF(AND(M142="SE",P142="Simples"),4, IF(AND(M142="SE",P142="Médio"),5, IF(AND(M142="SE",P142="Complexo"),7,0))))))</f>
        <v>0</v>
      </c>
      <c r="R142" s="103" t="n">
        <f aca="false">IF(AND(M142="ALI",O142="Simples"),7, IF(AND(M142="ALI",O142="Médio"),10, IF(AND(M142="ALI",O142="Complexo"),15, IF(AND(M142="AIE",O142="Simples"),5, IF(AND(M142="AIE",O142="Médio"),7, IF(AND(M142="AIE",O142="Complexo"),10,0))))))</f>
        <v>0</v>
      </c>
      <c r="S142" s="102" t="n">
        <f aca="false">IF($I142="%",($Q142+$R142)*$C142,$C142)</f>
        <v>0</v>
      </c>
      <c r="T142" s="70"/>
    </row>
    <row r="143" s="79" customFormat="true" ht="14" hidden="false" customHeight="false" outlineLevel="0" collapsed="false">
      <c r="A143" s="67"/>
      <c r="B143" s="68"/>
      <c r="C143" s="69" t="n">
        <f aca="false">IF($B143&lt;&gt;"",VLOOKUP($B143,Matriz_INM,2,0),0)</f>
        <v>0</v>
      </c>
      <c r="D143" s="70"/>
      <c r="E143" s="70"/>
      <c r="F143" s="70"/>
      <c r="G143" s="70"/>
      <c r="H143" s="71"/>
      <c r="I143" s="101" t="str">
        <f aca="false">IFERROR(VLOOKUP($B143,Matriz_INM,3,0),"")</f>
        <v/>
      </c>
      <c r="J143" s="72"/>
      <c r="K143" s="72"/>
      <c r="L143" s="72"/>
      <c r="M143" s="70"/>
      <c r="N143" s="71" t="str">
        <f aca="false">IF(M143="EE",IF(OR(AND(OR(L143=1,L143=0),K143&gt;0,K143&lt;5),AND(OR(L143=1,L143=0),K143&gt;4,K143&lt;16),AND(L143=2,K143&gt;0,K143&lt;5)),"Simples",IF(OR(AND(OR(L143=1,L143=0),K143&gt;15),AND(L143=2,K143&gt;4,K143&lt;16),AND(L143&gt;2,K143&gt;0,K143&lt;5)),"Médio",IF(OR(AND(L143=2,K143&gt;15),AND(L143&gt;2,K143&gt;4,K143&lt;16),AND(L143&gt;2,K143&gt;15)),"Complexo",""))), IF(OR(M143="CE",M143="SE"),IF(OR(AND(OR(L143=1,L143=0),K143&gt;0,K143&lt;6),AND(OR(L143=1,L143=0),K143&gt;5,K143&lt;20),AND(L143&gt;1,L143&lt;4,K143&gt;0,K143&lt;6)),"Simples",IF(OR(AND(OR(L143=1,L143=0),K143&gt;19),AND(L143&gt;1,L143&lt;4,K143&gt;5,K143&lt;20),AND(L143&gt;3,K143&gt;0,K143&lt;6)),"Médio",IF(OR(AND(L143&gt;1,L143&lt;4,K143&gt;19),AND(L143&gt;3,K143&gt;5,K143&lt;20),AND(L143&gt;3,K143&gt;19)),"Complexo",""))),""))</f>
        <v/>
      </c>
      <c r="O143" s="71" t="str">
        <f aca="false">IF(M143="ALI",IF(OR(AND(OR(L143=1,L143=0),K143&gt;0,K143&lt;20),AND(OR(L143=1,L143=0),K143&gt;19,K143&lt;51),AND(L143&gt;1,L143&lt;6,K143&gt;0,K143&lt;20)),"Simples",IF(OR(AND(OR(L143=1,L143=0),K143&gt;50),AND(L143&gt;1,L143&lt;6,K143&gt;19,K143&lt;51),AND(L143&gt;5,K143&gt;0,K143&lt;20)),"Médio",IF(OR(AND(L143&gt;1,L143&lt;6,K143&gt;50),AND(L143&gt;5,K143&gt;19,K143&lt;51),AND(L143&gt;5,K143&gt;50)),"Complexo",""))), IF(M143="AIE",IF(OR(AND(OR(L143=1, L143=0),K143&gt;0,K143&lt;20),AND(OR(L143=1, L143=0),K143&gt;19,K143&lt;51),AND(L143&gt;1,L143&lt;6,K143&gt;0,K143&lt;20)),"Simples",IF(OR(AND(OR(L143=1, L143=0),K143&gt;50),AND(L143&gt;1,L143&lt;6,K143&gt;19,K143&lt;51),AND(L143&gt;5,K143&gt;0,K143&lt;20)),"Médio",IF(OR(AND(L143&gt;1,L143&lt;6,K143&gt;50),AND(L143&gt;5,K143&gt;19,K143&lt;51),AND(L143&gt;5,K143&gt;50)),"Complexo",""))),""))</f>
        <v/>
      </c>
      <c r="P143" s="102" t="str">
        <f aca="false">IF(N143="",O143,IF(O143="",N143,""))</f>
        <v/>
      </c>
      <c r="Q143" s="103" t="n">
        <f aca="false">IF(AND(OR(M143="EE",M143="CE"),P143="Simples"),3, IF(AND(OR(M143="EE",M143="CE"),P143="Médio"),4, IF(AND(OR(M143="EE",M143="CE"),P143="Complexo"),6, IF(AND(M143="SE",P143="Simples"),4, IF(AND(M143="SE",P143="Médio"),5, IF(AND(M143="SE",P143="Complexo"),7,0))))))</f>
        <v>0</v>
      </c>
      <c r="R143" s="103" t="n">
        <f aca="false">IF(AND(M143="ALI",O143="Simples"),7, IF(AND(M143="ALI",O143="Médio"),10, IF(AND(M143="ALI",O143="Complexo"),15, IF(AND(M143="AIE",O143="Simples"),5, IF(AND(M143="AIE",O143="Médio"),7, IF(AND(M143="AIE",O143="Complexo"),10,0))))))</f>
        <v>0</v>
      </c>
      <c r="S143" s="102" t="n">
        <f aca="false">IF($I143="%",($Q143+$R143)*$C143,$C143)</f>
        <v>0</v>
      </c>
      <c r="T143" s="70"/>
    </row>
    <row r="144" s="79" customFormat="true" ht="14" hidden="false" customHeight="false" outlineLevel="0" collapsed="false">
      <c r="A144" s="67"/>
      <c r="B144" s="68"/>
      <c r="C144" s="69" t="n">
        <f aca="false">IF($B144&lt;&gt;"",VLOOKUP($B144,Matriz_INM,2,0),0)</f>
        <v>0</v>
      </c>
      <c r="D144" s="70"/>
      <c r="E144" s="70"/>
      <c r="F144" s="70"/>
      <c r="G144" s="70"/>
      <c r="H144" s="71"/>
      <c r="I144" s="101" t="str">
        <f aca="false">IFERROR(VLOOKUP($B144,Matriz_INM,3,0),"")</f>
        <v/>
      </c>
      <c r="J144" s="72"/>
      <c r="K144" s="72"/>
      <c r="L144" s="72"/>
      <c r="M144" s="70"/>
      <c r="N144" s="71" t="str">
        <f aca="false">IF(M144="EE",IF(OR(AND(OR(L144=1,L144=0),K144&gt;0,K144&lt;5),AND(OR(L144=1,L144=0),K144&gt;4,K144&lt;16),AND(L144=2,K144&gt;0,K144&lt;5)),"Simples",IF(OR(AND(OR(L144=1,L144=0),K144&gt;15),AND(L144=2,K144&gt;4,K144&lt;16),AND(L144&gt;2,K144&gt;0,K144&lt;5)),"Médio",IF(OR(AND(L144=2,K144&gt;15),AND(L144&gt;2,K144&gt;4,K144&lt;16),AND(L144&gt;2,K144&gt;15)),"Complexo",""))), IF(OR(M144="CE",M144="SE"),IF(OR(AND(OR(L144=1,L144=0),K144&gt;0,K144&lt;6),AND(OR(L144=1,L144=0),K144&gt;5,K144&lt;20),AND(L144&gt;1,L144&lt;4,K144&gt;0,K144&lt;6)),"Simples",IF(OR(AND(OR(L144=1,L144=0),K144&gt;19),AND(L144&gt;1,L144&lt;4,K144&gt;5,K144&lt;20),AND(L144&gt;3,K144&gt;0,K144&lt;6)),"Médio",IF(OR(AND(L144&gt;1,L144&lt;4,K144&gt;19),AND(L144&gt;3,K144&gt;5,K144&lt;20),AND(L144&gt;3,K144&gt;19)),"Complexo",""))),""))</f>
        <v/>
      </c>
      <c r="O144" s="71" t="str">
        <f aca="false">IF(M144="ALI",IF(OR(AND(OR(L144=1,L144=0),K144&gt;0,K144&lt;20),AND(OR(L144=1,L144=0),K144&gt;19,K144&lt;51),AND(L144&gt;1,L144&lt;6,K144&gt;0,K144&lt;20)),"Simples",IF(OR(AND(OR(L144=1,L144=0),K144&gt;50),AND(L144&gt;1,L144&lt;6,K144&gt;19,K144&lt;51),AND(L144&gt;5,K144&gt;0,K144&lt;20)),"Médio",IF(OR(AND(L144&gt;1,L144&lt;6,K144&gt;50),AND(L144&gt;5,K144&gt;19,K144&lt;51),AND(L144&gt;5,K144&gt;50)),"Complexo",""))), IF(M144="AIE",IF(OR(AND(OR(L144=1, L144=0),K144&gt;0,K144&lt;20),AND(OR(L144=1, L144=0),K144&gt;19,K144&lt;51),AND(L144&gt;1,L144&lt;6,K144&gt;0,K144&lt;20)),"Simples",IF(OR(AND(OR(L144=1, L144=0),K144&gt;50),AND(L144&gt;1,L144&lt;6,K144&gt;19,K144&lt;51),AND(L144&gt;5,K144&gt;0,K144&lt;20)),"Médio",IF(OR(AND(L144&gt;1,L144&lt;6,K144&gt;50),AND(L144&gt;5,K144&gt;19,K144&lt;51),AND(L144&gt;5,K144&gt;50)),"Complexo",""))),""))</f>
        <v/>
      </c>
      <c r="P144" s="102" t="str">
        <f aca="false">IF(N144="",O144,IF(O144="",N144,""))</f>
        <v/>
      </c>
      <c r="Q144" s="103" t="n">
        <f aca="false">IF(AND(OR(M144="EE",M144="CE"),P144="Simples"),3, IF(AND(OR(M144="EE",M144="CE"),P144="Médio"),4, IF(AND(OR(M144="EE",M144="CE"),P144="Complexo"),6, IF(AND(M144="SE",P144="Simples"),4, IF(AND(M144="SE",P144="Médio"),5, IF(AND(M144="SE",P144="Complexo"),7,0))))))</f>
        <v>0</v>
      </c>
      <c r="R144" s="103" t="n">
        <f aca="false">IF(AND(M144="ALI",O144="Simples"),7, IF(AND(M144="ALI",O144="Médio"),10, IF(AND(M144="ALI",O144="Complexo"),15, IF(AND(M144="AIE",O144="Simples"),5, IF(AND(M144="AIE",O144="Médio"),7, IF(AND(M144="AIE",O144="Complexo"),10,0))))))</f>
        <v>0</v>
      </c>
      <c r="S144" s="102" t="n">
        <f aca="false">IF($I144="%",($Q144+$R144)*$C144,$C144)</f>
        <v>0</v>
      </c>
      <c r="T144" s="70"/>
    </row>
    <row r="145" s="79" customFormat="true" ht="14" hidden="false" customHeight="false" outlineLevel="0" collapsed="false">
      <c r="A145" s="67"/>
      <c r="B145" s="68"/>
      <c r="C145" s="69" t="n">
        <f aca="false">IF($B145&lt;&gt;"",VLOOKUP($B145,Matriz_INM,2,0),0)</f>
        <v>0</v>
      </c>
      <c r="D145" s="70"/>
      <c r="E145" s="70"/>
      <c r="F145" s="70"/>
      <c r="G145" s="70"/>
      <c r="H145" s="71"/>
      <c r="I145" s="101" t="str">
        <f aca="false">IFERROR(VLOOKUP($B145,Matriz_INM,3,0),"")</f>
        <v/>
      </c>
      <c r="J145" s="72"/>
      <c r="K145" s="72"/>
      <c r="L145" s="72"/>
      <c r="M145" s="70"/>
      <c r="N145" s="71" t="str">
        <f aca="false">IF(M145="EE",IF(OR(AND(OR(L145=1,L145=0),K145&gt;0,K145&lt;5),AND(OR(L145=1,L145=0),K145&gt;4,K145&lt;16),AND(L145=2,K145&gt;0,K145&lt;5)),"Simples",IF(OR(AND(OR(L145=1,L145=0),K145&gt;15),AND(L145=2,K145&gt;4,K145&lt;16),AND(L145&gt;2,K145&gt;0,K145&lt;5)),"Médio",IF(OR(AND(L145=2,K145&gt;15),AND(L145&gt;2,K145&gt;4,K145&lt;16),AND(L145&gt;2,K145&gt;15)),"Complexo",""))), IF(OR(M145="CE",M145="SE"),IF(OR(AND(OR(L145=1,L145=0),K145&gt;0,K145&lt;6),AND(OR(L145=1,L145=0),K145&gt;5,K145&lt;20),AND(L145&gt;1,L145&lt;4,K145&gt;0,K145&lt;6)),"Simples",IF(OR(AND(OR(L145=1,L145=0),K145&gt;19),AND(L145&gt;1,L145&lt;4,K145&gt;5,K145&lt;20),AND(L145&gt;3,K145&gt;0,K145&lt;6)),"Médio",IF(OR(AND(L145&gt;1,L145&lt;4,K145&gt;19),AND(L145&gt;3,K145&gt;5,K145&lt;20),AND(L145&gt;3,K145&gt;19)),"Complexo",""))),""))</f>
        <v/>
      </c>
      <c r="O145" s="71" t="str">
        <f aca="false">IF(M145="ALI",IF(OR(AND(OR(L145=1,L145=0),K145&gt;0,K145&lt;20),AND(OR(L145=1,L145=0),K145&gt;19,K145&lt;51),AND(L145&gt;1,L145&lt;6,K145&gt;0,K145&lt;20)),"Simples",IF(OR(AND(OR(L145=1,L145=0),K145&gt;50),AND(L145&gt;1,L145&lt;6,K145&gt;19,K145&lt;51),AND(L145&gt;5,K145&gt;0,K145&lt;20)),"Médio",IF(OR(AND(L145&gt;1,L145&lt;6,K145&gt;50),AND(L145&gt;5,K145&gt;19,K145&lt;51),AND(L145&gt;5,K145&gt;50)),"Complexo",""))), IF(M145="AIE",IF(OR(AND(OR(L145=1, L145=0),K145&gt;0,K145&lt;20),AND(OR(L145=1, L145=0),K145&gt;19,K145&lt;51),AND(L145&gt;1,L145&lt;6,K145&gt;0,K145&lt;20)),"Simples",IF(OR(AND(OR(L145=1, L145=0),K145&gt;50),AND(L145&gt;1,L145&lt;6,K145&gt;19,K145&lt;51),AND(L145&gt;5,K145&gt;0,K145&lt;20)),"Médio",IF(OR(AND(L145&gt;1,L145&lt;6,K145&gt;50),AND(L145&gt;5,K145&gt;19,K145&lt;51),AND(L145&gt;5,K145&gt;50)),"Complexo",""))),""))</f>
        <v/>
      </c>
      <c r="P145" s="102" t="str">
        <f aca="false">IF(N145="",O145,IF(O145="",N145,""))</f>
        <v/>
      </c>
      <c r="Q145" s="103" t="n">
        <f aca="false">IF(AND(OR(M145="EE",M145="CE"),P145="Simples"),3, IF(AND(OR(M145="EE",M145="CE"),P145="Médio"),4, IF(AND(OR(M145="EE",M145="CE"),P145="Complexo"),6, IF(AND(M145="SE",P145="Simples"),4, IF(AND(M145="SE",P145="Médio"),5, IF(AND(M145="SE",P145="Complexo"),7,0))))))</f>
        <v>0</v>
      </c>
      <c r="R145" s="103" t="n">
        <f aca="false">IF(AND(M145="ALI",O145="Simples"),7, IF(AND(M145="ALI",O145="Médio"),10, IF(AND(M145="ALI",O145="Complexo"),15, IF(AND(M145="AIE",O145="Simples"),5, IF(AND(M145="AIE",O145="Médio"),7, IF(AND(M145="AIE",O145="Complexo"),10,0))))))</f>
        <v>0</v>
      </c>
      <c r="S145" s="102" t="n">
        <f aca="false">IF($I145="%",($Q145+$R145)*$C145,$C145)</f>
        <v>0</v>
      </c>
      <c r="T145" s="70"/>
    </row>
    <row r="146" s="79" customFormat="true" ht="14" hidden="false" customHeight="false" outlineLevel="0" collapsed="false">
      <c r="A146" s="67"/>
      <c r="B146" s="68"/>
      <c r="C146" s="69" t="n">
        <f aca="false">IF($B146&lt;&gt;"",VLOOKUP($B146,Matriz_INM,2,0),0)</f>
        <v>0</v>
      </c>
      <c r="D146" s="70"/>
      <c r="E146" s="70"/>
      <c r="F146" s="70"/>
      <c r="G146" s="70"/>
      <c r="H146" s="71"/>
      <c r="I146" s="101" t="str">
        <f aca="false">IFERROR(VLOOKUP($B146,Matriz_INM,3,0),"")</f>
        <v/>
      </c>
      <c r="J146" s="72"/>
      <c r="K146" s="72"/>
      <c r="L146" s="72"/>
      <c r="M146" s="70"/>
      <c r="N146" s="71" t="str">
        <f aca="false">IF(M146="EE",IF(OR(AND(OR(L146=1,L146=0),K146&gt;0,K146&lt;5),AND(OR(L146=1,L146=0),K146&gt;4,K146&lt;16),AND(L146=2,K146&gt;0,K146&lt;5)),"Simples",IF(OR(AND(OR(L146=1,L146=0),K146&gt;15),AND(L146=2,K146&gt;4,K146&lt;16),AND(L146&gt;2,K146&gt;0,K146&lt;5)),"Médio",IF(OR(AND(L146=2,K146&gt;15),AND(L146&gt;2,K146&gt;4,K146&lt;16),AND(L146&gt;2,K146&gt;15)),"Complexo",""))), IF(OR(M146="CE",M146="SE"),IF(OR(AND(OR(L146=1,L146=0),K146&gt;0,K146&lt;6),AND(OR(L146=1,L146=0),K146&gt;5,K146&lt;20),AND(L146&gt;1,L146&lt;4,K146&gt;0,K146&lt;6)),"Simples",IF(OR(AND(OR(L146=1,L146=0),K146&gt;19),AND(L146&gt;1,L146&lt;4,K146&gt;5,K146&lt;20),AND(L146&gt;3,K146&gt;0,K146&lt;6)),"Médio",IF(OR(AND(L146&gt;1,L146&lt;4,K146&gt;19),AND(L146&gt;3,K146&gt;5,K146&lt;20),AND(L146&gt;3,K146&gt;19)),"Complexo",""))),""))</f>
        <v/>
      </c>
      <c r="O146" s="71" t="str">
        <f aca="false">IF(M146="ALI",IF(OR(AND(OR(L146=1,L146=0),K146&gt;0,K146&lt;20),AND(OR(L146=1,L146=0),K146&gt;19,K146&lt;51),AND(L146&gt;1,L146&lt;6,K146&gt;0,K146&lt;20)),"Simples",IF(OR(AND(OR(L146=1,L146=0),K146&gt;50),AND(L146&gt;1,L146&lt;6,K146&gt;19,K146&lt;51),AND(L146&gt;5,K146&gt;0,K146&lt;20)),"Médio",IF(OR(AND(L146&gt;1,L146&lt;6,K146&gt;50),AND(L146&gt;5,K146&gt;19,K146&lt;51),AND(L146&gt;5,K146&gt;50)),"Complexo",""))), IF(M146="AIE",IF(OR(AND(OR(L146=1, L146=0),K146&gt;0,K146&lt;20),AND(OR(L146=1, L146=0),K146&gt;19,K146&lt;51),AND(L146&gt;1,L146&lt;6,K146&gt;0,K146&lt;20)),"Simples",IF(OR(AND(OR(L146=1, L146=0),K146&gt;50),AND(L146&gt;1,L146&lt;6,K146&gt;19,K146&lt;51),AND(L146&gt;5,K146&gt;0,K146&lt;20)),"Médio",IF(OR(AND(L146&gt;1,L146&lt;6,K146&gt;50),AND(L146&gt;5,K146&gt;19,K146&lt;51),AND(L146&gt;5,K146&gt;50)),"Complexo",""))),""))</f>
        <v/>
      </c>
      <c r="P146" s="102" t="str">
        <f aca="false">IF(N146="",O146,IF(O146="",N146,""))</f>
        <v/>
      </c>
      <c r="Q146" s="103" t="n">
        <f aca="false">IF(AND(OR(M146="EE",M146="CE"),P146="Simples"),3, IF(AND(OR(M146="EE",M146="CE"),P146="Médio"),4, IF(AND(OR(M146="EE",M146="CE"),P146="Complexo"),6, IF(AND(M146="SE",P146="Simples"),4, IF(AND(M146="SE",P146="Médio"),5, IF(AND(M146="SE",P146="Complexo"),7,0))))))</f>
        <v>0</v>
      </c>
      <c r="R146" s="103" t="n">
        <f aca="false">IF(AND(M146="ALI",O146="Simples"),7, IF(AND(M146="ALI",O146="Médio"),10, IF(AND(M146="ALI",O146="Complexo"),15, IF(AND(M146="AIE",O146="Simples"),5, IF(AND(M146="AIE",O146="Médio"),7, IF(AND(M146="AIE",O146="Complexo"),10,0))))))</f>
        <v>0</v>
      </c>
      <c r="S146" s="102" t="n">
        <f aca="false">IF($I146="%",($Q146+$R146)*$C146,$C146)</f>
        <v>0</v>
      </c>
      <c r="T146" s="70"/>
    </row>
    <row r="147" s="79" customFormat="true" ht="14" hidden="false" customHeight="false" outlineLevel="0" collapsed="false">
      <c r="A147" s="67"/>
      <c r="B147" s="68"/>
      <c r="C147" s="69" t="n">
        <f aca="false">IF($B147&lt;&gt;"",VLOOKUP($B147,Matriz_INM,2,0),0)</f>
        <v>0</v>
      </c>
      <c r="D147" s="70"/>
      <c r="E147" s="70"/>
      <c r="F147" s="70"/>
      <c r="G147" s="70"/>
      <c r="H147" s="71"/>
      <c r="I147" s="101" t="str">
        <f aca="false">IFERROR(VLOOKUP($B147,Matriz_INM,3,0),"")</f>
        <v/>
      </c>
      <c r="J147" s="72"/>
      <c r="K147" s="72"/>
      <c r="L147" s="72"/>
      <c r="M147" s="70"/>
      <c r="N147" s="71" t="str">
        <f aca="false">IF(M147="EE",IF(OR(AND(OR(L147=1,L147=0),K147&gt;0,K147&lt;5),AND(OR(L147=1,L147=0),K147&gt;4,K147&lt;16),AND(L147=2,K147&gt;0,K147&lt;5)),"Simples",IF(OR(AND(OR(L147=1,L147=0),K147&gt;15),AND(L147=2,K147&gt;4,K147&lt;16),AND(L147&gt;2,K147&gt;0,K147&lt;5)),"Médio",IF(OR(AND(L147=2,K147&gt;15),AND(L147&gt;2,K147&gt;4,K147&lt;16),AND(L147&gt;2,K147&gt;15)),"Complexo",""))), IF(OR(M147="CE",M147="SE"),IF(OR(AND(OR(L147=1,L147=0),K147&gt;0,K147&lt;6),AND(OR(L147=1,L147=0),K147&gt;5,K147&lt;20),AND(L147&gt;1,L147&lt;4,K147&gt;0,K147&lt;6)),"Simples",IF(OR(AND(OR(L147=1,L147=0),K147&gt;19),AND(L147&gt;1,L147&lt;4,K147&gt;5,K147&lt;20),AND(L147&gt;3,K147&gt;0,K147&lt;6)),"Médio",IF(OR(AND(L147&gt;1,L147&lt;4,K147&gt;19),AND(L147&gt;3,K147&gt;5,K147&lt;20),AND(L147&gt;3,K147&gt;19)),"Complexo",""))),""))</f>
        <v/>
      </c>
      <c r="O147" s="71" t="str">
        <f aca="false">IF(M147="ALI",IF(OR(AND(OR(L147=1,L147=0),K147&gt;0,K147&lt;20),AND(OR(L147=1,L147=0),K147&gt;19,K147&lt;51),AND(L147&gt;1,L147&lt;6,K147&gt;0,K147&lt;20)),"Simples",IF(OR(AND(OR(L147=1,L147=0),K147&gt;50),AND(L147&gt;1,L147&lt;6,K147&gt;19,K147&lt;51),AND(L147&gt;5,K147&gt;0,K147&lt;20)),"Médio",IF(OR(AND(L147&gt;1,L147&lt;6,K147&gt;50),AND(L147&gt;5,K147&gt;19,K147&lt;51),AND(L147&gt;5,K147&gt;50)),"Complexo",""))), IF(M147="AIE",IF(OR(AND(OR(L147=1, L147=0),K147&gt;0,K147&lt;20),AND(OR(L147=1, L147=0),K147&gt;19,K147&lt;51),AND(L147&gt;1,L147&lt;6,K147&gt;0,K147&lt;20)),"Simples",IF(OR(AND(OR(L147=1, L147=0),K147&gt;50),AND(L147&gt;1,L147&lt;6,K147&gt;19,K147&lt;51),AND(L147&gt;5,K147&gt;0,K147&lt;20)),"Médio",IF(OR(AND(L147&gt;1,L147&lt;6,K147&gt;50),AND(L147&gt;5,K147&gt;19,K147&lt;51),AND(L147&gt;5,K147&gt;50)),"Complexo",""))),""))</f>
        <v/>
      </c>
      <c r="P147" s="102" t="str">
        <f aca="false">IF(N147="",O147,IF(O147="",N147,""))</f>
        <v/>
      </c>
      <c r="Q147" s="103" t="n">
        <f aca="false">IF(AND(OR(M147="EE",M147="CE"),P147="Simples"),3, IF(AND(OR(M147="EE",M147="CE"),P147="Médio"),4, IF(AND(OR(M147="EE",M147="CE"),P147="Complexo"),6, IF(AND(M147="SE",P147="Simples"),4, IF(AND(M147="SE",P147="Médio"),5, IF(AND(M147="SE",P147="Complexo"),7,0))))))</f>
        <v>0</v>
      </c>
      <c r="R147" s="103" t="n">
        <f aca="false">IF(AND(M147="ALI",O147="Simples"),7, IF(AND(M147="ALI",O147="Médio"),10, IF(AND(M147="ALI",O147="Complexo"),15, IF(AND(M147="AIE",O147="Simples"),5, IF(AND(M147="AIE",O147="Médio"),7, IF(AND(M147="AIE",O147="Complexo"),10,0))))))</f>
        <v>0</v>
      </c>
      <c r="S147" s="102" t="n">
        <f aca="false">IF($I147="%",($Q147+$R147)*$C147,$C147)</f>
        <v>0</v>
      </c>
      <c r="T147" s="70"/>
    </row>
    <row r="148" s="79" customFormat="true" ht="14" hidden="false" customHeight="false" outlineLevel="0" collapsed="false">
      <c r="A148" s="67"/>
      <c r="B148" s="68"/>
      <c r="C148" s="69" t="n">
        <f aca="false">IF($B148&lt;&gt;"",VLOOKUP($B148,Matriz_INM,2,0),0)</f>
        <v>0</v>
      </c>
      <c r="D148" s="70"/>
      <c r="E148" s="70"/>
      <c r="F148" s="70"/>
      <c r="G148" s="70"/>
      <c r="H148" s="71"/>
      <c r="I148" s="101" t="str">
        <f aca="false">IFERROR(VLOOKUP($B148,Matriz_INM,3,0),"")</f>
        <v/>
      </c>
      <c r="J148" s="72"/>
      <c r="K148" s="72"/>
      <c r="L148" s="72"/>
      <c r="M148" s="70"/>
      <c r="N148" s="71" t="str">
        <f aca="false">IF(M148="EE",IF(OR(AND(OR(L148=1,L148=0),K148&gt;0,K148&lt;5),AND(OR(L148=1,L148=0),K148&gt;4,K148&lt;16),AND(L148=2,K148&gt;0,K148&lt;5)),"Simples",IF(OR(AND(OR(L148=1,L148=0),K148&gt;15),AND(L148=2,K148&gt;4,K148&lt;16),AND(L148&gt;2,K148&gt;0,K148&lt;5)),"Médio",IF(OR(AND(L148=2,K148&gt;15),AND(L148&gt;2,K148&gt;4,K148&lt;16),AND(L148&gt;2,K148&gt;15)),"Complexo",""))), IF(OR(M148="CE",M148="SE"),IF(OR(AND(OR(L148=1,L148=0),K148&gt;0,K148&lt;6),AND(OR(L148=1,L148=0),K148&gt;5,K148&lt;20),AND(L148&gt;1,L148&lt;4,K148&gt;0,K148&lt;6)),"Simples",IF(OR(AND(OR(L148=1,L148=0),K148&gt;19),AND(L148&gt;1,L148&lt;4,K148&gt;5,K148&lt;20),AND(L148&gt;3,K148&gt;0,K148&lt;6)),"Médio",IF(OR(AND(L148&gt;1,L148&lt;4,K148&gt;19),AND(L148&gt;3,K148&gt;5,K148&lt;20),AND(L148&gt;3,K148&gt;19)),"Complexo",""))),""))</f>
        <v/>
      </c>
      <c r="O148" s="71" t="str">
        <f aca="false">IF(M148="ALI",IF(OR(AND(OR(L148=1,L148=0),K148&gt;0,K148&lt;20),AND(OR(L148=1,L148=0),K148&gt;19,K148&lt;51),AND(L148&gt;1,L148&lt;6,K148&gt;0,K148&lt;20)),"Simples",IF(OR(AND(OR(L148=1,L148=0),K148&gt;50),AND(L148&gt;1,L148&lt;6,K148&gt;19,K148&lt;51),AND(L148&gt;5,K148&gt;0,K148&lt;20)),"Médio",IF(OR(AND(L148&gt;1,L148&lt;6,K148&gt;50),AND(L148&gt;5,K148&gt;19,K148&lt;51),AND(L148&gt;5,K148&gt;50)),"Complexo",""))), IF(M148="AIE",IF(OR(AND(OR(L148=1, L148=0),K148&gt;0,K148&lt;20),AND(OR(L148=1, L148=0),K148&gt;19,K148&lt;51),AND(L148&gt;1,L148&lt;6,K148&gt;0,K148&lt;20)),"Simples",IF(OR(AND(OR(L148=1, L148=0),K148&gt;50),AND(L148&gt;1,L148&lt;6,K148&gt;19,K148&lt;51),AND(L148&gt;5,K148&gt;0,K148&lt;20)),"Médio",IF(OR(AND(L148&gt;1,L148&lt;6,K148&gt;50),AND(L148&gt;5,K148&gt;19,K148&lt;51),AND(L148&gt;5,K148&gt;50)),"Complexo",""))),""))</f>
        <v/>
      </c>
      <c r="P148" s="102" t="str">
        <f aca="false">IF(N148="",O148,IF(O148="",N148,""))</f>
        <v/>
      </c>
      <c r="Q148" s="103" t="n">
        <f aca="false">IF(AND(OR(M148="EE",M148="CE"),P148="Simples"),3, IF(AND(OR(M148="EE",M148="CE"),P148="Médio"),4, IF(AND(OR(M148="EE",M148="CE"),P148="Complexo"),6, IF(AND(M148="SE",P148="Simples"),4, IF(AND(M148="SE",P148="Médio"),5, IF(AND(M148="SE",P148="Complexo"),7,0))))))</f>
        <v>0</v>
      </c>
      <c r="R148" s="103" t="n">
        <f aca="false">IF(AND(M148="ALI",O148="Simples"),7, IF(AND(M148="ALI",O148="Médio"),10, IF(AND(M148="ALI",O148="Complexo"),15, IF(AND(M148="AIE",O148="Simples"),5, IF(AND(M148="AIE",O148="Médio"),7, IF(AND(M148="AIE",O148="Complexo"),10,0))))))</f>
        <v>0</v>
      </c>
      <c r="S148" s="102" t="n">
        <f aca="false">IF($I148="%",($Q148+$R148)*$C148,$C148)</f>
        <v>0</v>
      </c>
      <c r="T148" s="70"/>
    </row>
    <row r="149" s="79" customFormat="true" ht="14" hidden="false" customHeight="false" outlineLevel="0" collapsed="false">
      <c r="A149" s="67"/>
      <c r="B149" s="68"/>
      <c r="C149" s="69" t="n">
        <f aca="false">IF($B149&lt;&gt;"",VLOOKUP($B149,Matriz_INM,2,0),0)</f>
        <v>0</v>
      </c>
      <c r="D149" s="70"/>
      <c r="E149" s="70"/>
      <c r="F149" s="70"/>
      <c r="G149" s="70"/>
      <c r="H149" s="71"/>
      <c r="I149" s="101" t="str">
        <f aca="false">IFERROR(VLOOKUP($B149,Matriz_INM,3,0),"")</f>
        <v/>
      </c>
      <c r="J149" s="72"/>
      <c r="K149" s="72"/>
      <c r="L149" s="72"/>
      <c r="M149" s="70"/>
      <c r="N149" s="71" t="str">
        <f aca="false">IF(M149="EE",IF(OR(AND(OR(L149=1,L149=0),K149&gt;0,K149&lt;5),AND(OR(L149=1,L149=0),K149&gt;4,K149&lt;16),AND(L149=2,K149&gt;0,K149&lt;5)),"Simples",IF(OR(AND(OR(L149=1,L149=0),K149&gt;15),AND(L149=2,K149&gt;4,K149&lt;16),AND(L149&gt;2,K149&gt;0,K149&lt;5)),"Médio",IF(OR(AND(L149=2,K149&gt;15),AND(L149&gt;2,K149&gt;4,K149&lt;16),AND(L149&gt;2,K149&gt;15)),"Complexo",""))), IF(OR(M149="CE",M149="SE"),IF(OR(AND(OR(L149=1,L149=0),K149&gt;0,K149&lt;6),AND(OR(L149=1,L149=0),K149&gt;5,K149&lt;20),AND(L149&gt;1,L149&lt;4,K149&gt;0,K149&lt;6)),"Simples",IF(OR(AND(OR(L149=1,L149=0),K149&gt;19),AND(L149&gt;1,L149&lt;4,K149&gt;5,K149&lt;20),AND(L149&gt;3,K149&gt;0,K149&lt;6)),"Médio",IF(OR(AND(L149&gt;1,L149&lt;4,K149&gt;19),AND(L149&gt;3,K149&gt;5,K149&lt;20),AND(L149&gt;3,K149&gt;19)),"Complexo",""))),""))</f>
        <v/>
      </c>
      <c r="O149" s="71" t="str">
        <f aca="false">IF(M149="ALI",IF(OR(AND(OR(L149=1,L149=0),K149&gt;0,K149&lt;20),AND(OR(L149=1,L149=0),K149&gt;19,K149&lt;51),AND(L149&gt;1,L149&lt;6,K149&gt;0,K149&lt;20)),"Simples",IF(OR(AND(OR(L149=1,L149=0),K149&gt;50),AND(L149&gt;1,L149&lt;6,K149&gt;19,K149&lt;51),AND(L149&gt;5,K149&gt;0,K149&lt;20)),"Médio",IF(OR(AND(L149&gt;1,L149&lt;6,K149&gt;50),AND(L149&gt;5,K149&gt;19,K149&lt;51),AND(L149&gt;5,K149&gt;50)),"Complexo",""))), IF(M149="AIE",IF(OR(AND(OR(L149=1, L149=0),K149&gt;0,K149&lt;20),AND(OR(L149=1, L149=0),K149&gt;19,K149&lt;51),AND(L149&gt;1,L149&lt;6,K149&gt;0,K149&lt;20)),"Simples",IF(OR(AND(OR(L149=1, L149=0),K149&gt;50),AND(L149&gt;1,L149&lt;6,K149&gt;19,K149&lt;51),AND(L149&gt;5,K149&gt;0,K149&lt;20)),"Médio",IF(OR(AND(L149&gt;1,L149&lt;6,K149&gt;50),AND(L149&gt;5,K149&gt;19,K149&lt;51),AND(L149&gt;5,K149&gt;50)),"Complexo",""))),""))</f>
        <v/>
      </c>
      <c r="P149" s="102" t="str">
        <f aca="false">IF(N149="",O149,IF(O149="",N149,""))</f>
        <v/>
      </c>
      <c r="Q149" s="103" t="n">
        <f aca="false">IF(AND(OR(M149="EE",M149="CE"),P149="Simples"),3, IF(AND(OR(M149="EE",M149="CE"),P149="Médio"),4, IF(AND(OR(M149="EE",M149="CE"),P149="Complexo"),6, IF(AND(M149="SE",P149="Simples"),4, IF(AND(M149="SE",P149="Médio"),5, IF(AND(M149="SE",P149="Complexo"),7,0))))))</f>
        <v>0</v>
      </c>
      <c r="R149" s="103" t="n">
        <f aca="false">IF(AND(M149="ALI",O149="Simples"),7, IF(AND(M149="ALI",O149="Médio"),10, IF(AND(M149="ALI",O149="Complexo"),15, IF(AND(M149="AIE",O149="Simples"),5, IF(AND(M149="AIE",O149="Médio"),7, IF(AND(M149="AIE",O149="Complexo"),10,0))))))</f>
        <v>0</v>
      </c>
      <c r="S149" s="102" t="n">
        <f aca="false">IF($I149="%",($Q149+$R149)*$C149,$C149)</f>
        <v>0</v>
      </c>
      <c r="T149" s="70"/>
    </row>
    <row r="150" s="79" customFormat="true" ht="14" hidden="false" customHeight="false" outlineLevel="0" collapsed="false">
      <c r="A150" s="67"/>
      <c r="B150" s="68"/>
      <c r="C150" s="69" t="n">
        <f aca="false">IF($B150&lt;&gt;"",VLOOKUP($B150,Matriz_INM,2,0),0)</f>
        <v>0</v>
      </c>
      <c r="D150" s="70"/>
      <c r="E150" s="70"/>
      <c r="F150" s="70"/>
      <c r="G150" s="70"/>
      <c r="H150" s="71"/>
      <c r="I150" s="101" t="str">
        <f aca="false">IFERROR(VLOOKUP($B150,Matriz_INM,3,0),"")</f>
        <v/>
      </c>
      <c r="J150" s="72"/>
      <c r="K150" s="72"/>
      <c r="L150" s="72"/>
      <c r="M150" s="70"/>
      <c r="N150" s="71" t="str">
        <f aca="false">IF(M150="EE",IF(OR(AND(OR(L150=1,L150=0),K150&gt;0,K150&lt;5),AND(OR(L150=1,L150=0),K150&gt;4,K150&lt;16),AND(L150=2,K150&gt;0,K150&lt;5)),"Simples",IF(OR(AND(OR(L150=1,L150=0),K150&gt;15),AND(L150=2,K150&gt;4,K150&lt;16),AND(L150&gt;2,K150&gt;0,K150&lt;5)),"Médio",IF(OR(AND(L150=2,K150&gt;15),AND(L150&gt;2,K150&gt;4,K150&lt;16),AND(L150&gt;2,K150&gt;15)),"Complexo",""))), IF(OR(M150="CE",M150="SE"),IF(OR(AND(OR(L150=1,L150=0),K150&gt;0,K150&lt;6),AND(OR(L150=1,L150=0),K150&gt;5,K150&lt;20),AND(L150&gt;1,L150&lt;4,K150&gt;0,K150&lt;6)),"Simples",IF(OR(AND(OR(L150=1,L150=0),K150&gt;19),AND(L150&gt;1,L150&lt;4,K150&gt;5,K150&lt;20),AND(L150&gt;3,K150&gt;0,K150&lt;6)),"Médio",IF(OR(AND(L150&gt;1,L150&lt;4,K150&gt;19),AND(L150&gt;3,K150&gt;5,K150&lt;20),AND(L150&gt;3,K150&gt;19)),"Complexo",""))),""))</f>
        <v/>
      </c>
      <c r="O150" s="71" t="str">
        <f aca="false">IF(M150="ALI",IF(OR(AND(OR(L150=1,L150=0),K150&gt;0,K150&lt;20),AND(OR(L150=1,L150=0),K150&gt;19,K150&lt;51),AND(L150&gt;1,L150&lt;6,K150&gt;0,K150&lt;20)),"Simples",IF(OR(AND(OR(L150=1,L150=0),K150&gt;50),AND(L150&gt;1,L150&lt;6,K150&gt;19,K150&lt;51),AND(L150&gt;5,K150&gt;0,K150&lt;20)),"Médio",IF(OR(AND(L150&gt;1,L150&lt;6,K150&gt;50),AND(L150&gt;5,K150&gt;19,K150&lt;51),AND(L150&gt;5,K150&gt;50)),"Complexo",""))), IF(M150="AIE",IF(OR(AND(OR(L150=1, L150=0),K150&gt;0,K150&lt;20),AND(OR(L150=1, L150=0),K150&gt;19,K150&lt;51),AND(L150&gt;1,L150&lt;6,K150&gt;0,K150&lt;20)),"Simples",IF(OR(AND(OR(L150=1, L150=0),K150&gt;50),AND(L150&gt;1,L150&lt;6,K150&gt;19,K150&lt;51),AND(L150&gt;5,K150&gt;0,K150&lt;20)),"Médio",IF(OR(AND(L150&gt;1,L150&lt;6,K150&gt;50),AND(L150&gt;5,K150&gt;19,K150&lt;51),AND(L150&gt;5,K150&gt;50)),"Complexo",""))),""))</f>
        <v/>
      </c>
      <c r="P150" s="102" t="str">
        <f aca="false">IF(N150="",O150,IF(O150="",N150,""))</f>
        <v/>
      </c>
      <c r="Q150" s="103" t="n">
        <f aca="false">IF(AND(OR(M150="EE",M150="CE"),P150="Simples"),3, IF(AND(OR(M150="EE",M150="CE"),P150="Médio"),4, IF(AND(OR(M150="EE",M150="CE"),P150="Complexo"),6, IF(AND(M150="SE",P150="Simples"),4, IF(AND(M150="SE",P150="Médio"),5, IF(AND(M150="SE",P150="Complexo"),7,0))))))</f>
        <v>0</v>
      </c>
      <c r="R150" s="103" t="n">
        <f aca="false">IF(AND(M150="ALI",O150="Simples"),7, IF(AND(M150="ALI",O150="Médio"),10, IF(AND(M150="ALI",O150="Complexo"),15, IF(AND(M150="AIE",O150="Simples"),5, IF(AND(M150="AIE",O150="Médio"),7, IF(AND(M150="AIE",O150="Complexo"),10,0))))))</f>
        <v>0</v>
      </c>
      <c r="S150" s="102" t="n">
        <f aca="false">IF($I150="%",($Q150+$R150)*$C150,$C150)</f>
        <v>0</v>
      </c>
      <c r="T150" s="70"/>
    </row>
    <row r="151" s="79" customFormat="true" ht="14" hidden="false" customHeight="false" outlineLevel="0" collapsed="false">
      <c r="A151" s="67"/>
      <c r="B151" s="68"/>
      <c r="C151" s="69" t="n">
        <f aca="false">IF($B151&lt;&gt;"",VLOOKUP($B151,Matriz_INM,2,0),0)</f>
        <v>0</v>
      </c>
      <c r="D151" s="70"/>
      <c r="E151" s="70"/>
      <c r="F151" s="70"/>
      <c r="G151" s="70"/>
      <c r="H151" s="71"/>
      <c r="I151" s="101" t="str">
        <f aca="false">IFERROR(VLOOKUP($B151,Matriz_INM,3,0),"")</f>
        <v/>
      </c>
      <c r="J151" s="72"/>
      <c r="K151" s="72"/>
      <c r="L151" s="72"/>
      <c r="M151" s="70"/>
      <c r="N151" s="71" t="str">
        <f aca="false">IF(M151="EE",IF(OR(AND(OR(L151=1,L151=0),K151&gt;0,K151&lt;5),AND(OR(L151=1,L151=0),K151&gt;4,K151&lt;16),AND(L151=2,K151&gt;0,K151&lt;5)),"Simples",IF(OR(AND(OR(L151=1,L151=0),K151&gt;15),AND(L151=2,K151&gt;4,K151&lt;16),AND(L151&gt;2,K151&gt;0,K151&lt;5)),"Médio",IF(OR(AND(L151=2,K151&gt;15),AND(L151&gt;2,K151&gt;4,K151&lt;16),AND(L151&gt;2,K151&gt;15)),"Complexo",""))), IF(OR(M151="CE",M151="SE"),IF(OR(AND(OR(L151=1,L151=0),K151&gt;0,K151&lt;6),AND(OR(L151=1,L151=0),K151&gt;5,K151&lt;20),AND(L151&gt;1,L151&lt;4,K151&gt;0,K151&lt;6)),"Simples",IF(OR(AND(OR(L151=1,L151=0),K151&gt;19),AND(L151&gt;1,L151&lt;4,K151&gt;5,K151&lt;20),AND(L151&gt;3,K151&gt;0,K151&lt;6)),"Médio",IF(OR(AND(L151&gt;1,L151&lt;4,K151&gt;19),AND(L151&gt;3,K151&gt;5,K151&lt;20),AND(L151&gt;3,K151&gt;19)),"Complexo",""))),""))</f>
        <v/>
      </c>
      <c r="O151" s="71" t="str">
        <f aca="false">IF(M151="ALI",IF(OR(AND(OR(L151=1,L151=0),K151&gt;0,K151&lt;20),AND(OR(L151=1,L151=0),K151&gt;19,K151&lt;51),AND(L151&gt;1,L151&lt;6,K151&gt;0,K151&lt;20)),"Simples",IF(OR(AND(OR(L151=1,L151=0),K151&gt;50),AND(L151&gt;1,L151&lt;6,K151&gt;19,K151&lt;51),AND(L151&gt;5,K151&gt;0,K151&lt;20)),"Médio",IF(OR(AND(L151&gt;1,L151&lt;6,K151&gt;50),AND(L151&gt;5,K151&gt;19,K151&lt;51),AND(L151&gt;5,K151&gt;50)),"Complexo",""))), IF(M151="AIE",IF(OR(AND(OR(L151=1, L151=0),K151&gt;0,K151&lt;20),AND(OR(L151=1, L151=0),K151&gt;19,K151&lt;51),AND(L151&gt;1,L151&lt;6,K151&gt;0,K151&lt;20)),"Simples",IF(OR(AND(OR(L151=1, L151=0),K151&gt;50),AND(L151&gt;1,L151&lt;6,K151&gt;19,K151&lt;51),AND(L151&gt;5,K151&gt;0,K151&lt;20)),"Médio",IF(OR(AND(L151&gt;1,L151&lt;6,K151&gt;50),AND(L151&gt;5,K151&gt;19,K151&lt;51),AND(L151&gt;5,K151&gt;50)),"Complexo",""))),""))</f>
        <v/>
      </c>
      <c r="P151" s="102" t="str">
        <f aca="false">IF(N151="",O151,IF(O151="",N151,""))</f>
        <v/>
      </c>
      <c r="Q151" s="103" t="n">
        <f aca="false">IF(AND(OR(M151="EE",M151="CE"),P151="Simples"),3, IF(AND(OR(M151="EE",M151="CE"),P151="Médio"),4, IF(AND(OR(M151="EE",M151="CE"),P151="Complexo"),6, IF(AND(M151="SE",P151="Simples"),4, IF(AND(M151="SE",P151="Médio"),5, IF(AND(M151="SE",P151="Complexo"),7,0))))))</f>
        <v>0</v>
      </c>
      <c r="R151" s="103" t="n">
        <f aca="false">IF(AND(M151="ALI",O151="Simples"),7, IF(AND(M151="ALI",O151="Médio"),10, IF(AND(M151="ALI",O151="Complexo"),15, IF(AND(M151="AIE",O151="Simples"),5, IF(AND(M151="AIE",O151="Médio"),7, IF(AND(M151="AIE",O151="Complexo"),10,0))))))</f>
        <v>0</v>
      </c>
      <c r="S151" s="102" t="n">
        <f aca="false">IF($I151="%",($Q151+$R151)*$C151,$C151)</f>
        <v>0</v>
      </c>
      <c r="T151" s="70"/>
    </row>
    <row r="152" s="79" customFormat="true" ht="14" hidden="false" customHeight="false" outlineLevel="0" collapsed="false">
      <c r="A152" s="67"/>
      <c r="B152" s="68"/>
      <c r="C152" s="69" t="n">
        <f aca="false">IF($B152&lt;&gt;"",VLOOKUP($B152,Matriz_INM,2,0),0)</f>
        <v>0</v>
      </c>
      <c r="D152" s="70"/>
      <c r="E152" s="70"/>
      <c r="F152" s="70"/>
      <c r="G152" s="70"/>
      <c r="H152" s="71"/>
      <c r="I152" s="101" t="str">
        <f aca="false">IFERROR(VLOOKUP($B152,Matriz_INM,3,0),"")</f>
        <v/>
      </c>
      <c r="J152" s="72"/>
      <c r="K152" s="72"/>
      <c r="L152" s="72"/>
      <c r="M152" s="70"/>
      <c r="N152" s="71" t="str">
        <f aca="false">IF(M152="EE",IF(OR(AND(OR(L152=1,L152=0),K152&gt;0,K152&lt;5),AND(OR(L152=1,L152=0),K152&gt;4,K152&lt;16),AND(L152=2,K152&gt;0,K152&lt;5)),"Simples",IF(OR(AND(OR(L152=1,L152=0),K152&gt;15),AND(L152=2,K152&gt;4,K152&lt;16),AND(L152&gt;2,K152&gt;0,K152&lt;5)),"Médio",IF(OR(AND(L152=2,K152&gt;15),AND(L152&gt;2,K152&gt;4,K152&lt;16),AND(L152&gt;2,K152&gt;15)),"Complexo",""))), IF(OR(M152="CE",M152="SE"),IF(OR(AND(OR(L152=1,L152=0),K152&gt;0,K152&lt;6),AND(OR(L152=1,L152=0),K152&gt;5,K152&lt;20),AND(L152&gt;1,L152&lt;4,K152&gt;0,K152&lt;6)),"Simples",IF(OR(AND(OR(L152=1,L152=0),K152&gt;19),AND(L152&gt;1,L152&lt;4,K152&gt;5,K152&lt;20),AND(L152&gt;3,K152&gt;0,K152&lt;6)),"Médio",IF(OR(AND(L152&gt;1,L152&lt;4,K152&gt;19),AND(L152&gt;3,K152&gt;5,K152&lt;20),AND(L152&gt;3,K152&gt;19)),"Complexo",""))),""))</f>
        <v/>
      </c>
      <c r="O152" s="71" t="str">
        <f aca="false">IF(M152="ALI",IF(OR(AND(OR(L152=1,L152=0),K152&gt;0,K152&lt;20),AND(OR(L152=1,L152=0),K152&gt;19,K152&lt;51),AND(L152&gt;1,L152&lt;6,K152&gt;0,K152&lt;20)),"Simples",IF(OR(AND(OR(L152=1,L152=0),K152&gt;50),AND(L152&gt;1,L152&lt;6,K152&gt;19,K152&lt;51),AND(L152&gt;5,K152&gt;0,K152&lt;20)),"Médio",IF(OR(AND(L152&gt;1,L152&lt;6,K152&gt;50),AND(L152&gt;5,K152&gt;19,K152&lt;51),AND(L152&gt;5,K152&gt;50)),"Complexo",""))), IF(M152="AIE",IF(OR(AND(OR(L152=1, L152=0),K152&gt;0,K152&lt;20),AND(OR(L152=1, L152=0),K152&gt;19,K152&lt;51),AND(L152&gt;1,L152&lt;6,K152&gt;0,K152&lt;20)),"Simples",IF(OR(AND(OR(L152=1, L152=0),K152&gt;50),AND(L152&gt;1,L152&lt;6,K152&gt;19,K152&lt;51),AND(L152&gt;5,K152&gt;0,K152&lt;20)),"Médio",IF(OR(AND(L152&gt;1,L152&lt;6,K152&gt;50),AND(L152&gt;5,K152&gt;19,K152&lt;51),AND(L152&gt;5,K152&gt;50)),"Complexo",""))),""))</f>
        <v/>
      </c>
      <c r="P152" s="102" t="str">
        <f aca="false">IF(N152="",O152,IF(O152="",N152,""))</f>
        <v/>
      </c>
      <c r="Q152" s="103" t="n">
        <f aca="false">IF(AND(OR(M152="EE",M152="CE"),P152="Simples"),3, IF(AND(OR(M152="EE",M152="CE"),P152="Médio"),4, IF(AND(OR(M152="EE",M152="CE"),P152="Complexo"),6, IF(AND(M152="SE",P152="Simples"),4, IF(AND(M152="SE",P152="Médio"),5, IF(AND(M152="SE",P152="Complexo"),7,0))))))</f>
        <v>0</v>
      </c>
      <c r="R152" s="103" t="n">
        <f aca="false">IF(AND(M152="ALI",O152="Simples"),7, IF(AND(M152="ALI",O152="Médio"),10, IF(AND(M152="ALI",O152="Complexo"),15, IF(AND(M152="AIE",O152="Simples"),5, IF(AND(M152="AIE",O152="Médio"),7, IF(AND(M152="AIE",O152="Complexo"),10,0))))))</f>
        <v>0</v>
      </c>
      <c r="S152" s="102" t="n">
        <f aca="false">IF($I152="%",($Q152+$R152)*$C152,$C152)</f>
        <v>0</v>
      </c>
      <c r="T152" s="70"/>
      <c r="W152" s="104"/>
    </row>
    <row r="153" s="79" customFormat="true" ht="14" hidden="false" customHeight="false" outlineLevel="0" collapsed="false">
      <c r="A153" s="67"/>
      <c r="B153" s="68"/>
      <c r="C153" s="69" t="n">
        <f aca="false">IF($B153&lt;&gt;"",VLOOKUP($B153,Matriz_INM,2,0),0)</f>
        <v>0</v>
      </c>
      <c r="D153" s="70"/>
      <c r="E153" s="70"/>
      <c r="F153" s="70"/>
      <c r="G153" s="70"/>
      <c r="H153" s="71"/>
      <c r="I153" s="101" t="str">
        <f aca="false">IFERROR(VLOOKUP($B153,Matriz_INM,3,0),"")</f>
        <v/>
      </c>
      <c r="J153" s="72"/>
      <c r="K153" s="72"/>
      <c r="L153" s="72"/>
      <c r="M153" s="70"/>
      <c r="N153" s="71" t="str">
        <f aca="false">IF(M153="EE",IF(OR(AND(OR(L153=1,L153=0),K153&gt;0,K153&lt;5),AND(OR(L153=1,L153=0),K153&gt;4,K153&lt;16),AND(L153=2,K153&gt;0,K153&lt;5)),"Simples",IF(OR(AND(OR(L153=1,L153=0),K153&gt;15),AND(L153=2,K153&gt;4,K153&lt;16),AND(L153&gt;2,K153&gt;0,K153&lt;5)),"Médio",IF(OR(AND(L153=2,K153&gt;15),AND(L153&gt;2,K153&gt;4,K153&lt;16),AND(L153&gt;2,K153&gt;15)),"Complexo",""))), IF(OR(M153="CE",M153="SE"),IF(OR(AND(OR(L153=1,L153=0),K153&gt;0,K153&lt;6),AND(OR(L153=1,L153=0),K153&gt;5,K153&lt;20),AND(L153&gt;1,L153&lt;4,K153&gt;0,K153&lt;6)),"Simples",IF(OR(AND(OR(L153=1,L153=0),K153&gt;19),AND(L153&gt;1,L153&lt;4,K153&gt;5,K153&lt;20),AND(L153&gt;3,K153&gt;0,K153&lt;6)),"Médio",IF(OR(AND(L153&gt;1,L153&lt;4,K153&gt;19),AND(L153&gt;3,K153&gt;5,K153&lt;20),AND(L153&gt;3,K153&gt;19)),"Complexo",""))),""))</f>
        <v/>
      </c>
      <c r="O153" s="71" t="str">
        <f aca="false">IF(M153="ALI",IF(OR(AND(OR(L153=1,L153=0),K153&gt;0,K153&lt;20),AND(OR(L153=1,L153=0),K153&gt;19,K153&lt;51),AND(L153&gt;1,L153&lt;6,K153&gt;0,K153&lt;20)),"Simples",IF(OR(AND(OR(L153=1,L153=0),K153&gt;50),AND(L153&gt;1,L153&lt;6,K153&gt;19,K153&lt;51),AND(L153&gt;5,K153&gt;0,K153&lt;20)),"Médio",IF(OR(AND(L153&gt;1,L153&lt;6,K153&gt;50),AND(L153&gt;5,K153&gt;19,K153&lt;51),AND(L153&gt;5,K153&gt;50)),"Complexo",""))), IF(M153="AIE",IF(OR(AND(OR(L153=1, L153=0),K153&gt;0,K153&lt;20),AND(OR(L153=1, L153=0),K153&gt;19,K153&lt;51),AND(L153&gt;1,L153&lt;6,K153&gt;0,K153&lt;20)),"Simples",IF(OR(AND(OR(L153=1, L153=0),K153&gt;50),AND(L153&gt;1,L153&lt;6,K153&gt;19,K153&lt;51),AND(L153&gt;5,K153&gt;0,K153&lt;20)),"Médio",IF(OR(AND(L153&gt;1,L153&lt;6,K153&gt;50),AND(L153&gt;5,K153&gt;19,K153&lt;51),AND(L153&gt;5,K153&gt;50)),"Complexo",""))),""))</f>
        <v/>
      </c>
      <c r="P153" s="102" t="str">
        <f aca="false">IF(N153="",O153,IF(O153="",N153,""))</f>
        <v/>
      </c>
      <c r="Q153" s="103" t="n">
        <f aca="false">IF(AND(OR(M153="EE",M153="CE"),P153="Simples"),3, IF(AND(OR(M153="EE",M153="CE"),P153="Médio"),4, IF(AND(OR(M153="EE",M153="CE"),P153="Complexo"),6, IF(AND(M153="SE",P153="Simples"),4, IF(AND(M153="SE",P153="Médio"),5, IF(AND(M153="SE",P153="Complexo"),7,0))))))</f>
        <v>0</v>
      </c>
      <c r="R153" s="103" t="n">
        <f aca="false">IF(AND(M153="ALI",O153="Simples"),7, IF(AND(M153="ALI",O153="Médio"),10, IF(AND(M153="ALI",O153="Complexo"),15, IF(AND(M153="AIE",O153="Simples"),5, IF(AND(M153="AIE",O153="Médio"),7, IF(AND(M153="AIE",O153="Complexo"),10,0))))))</f>
        <v>0</v>
      </c>
      <c r="S153" s="102" t="n">
        <f aca="false">IF($I153="%",($Q153+$R153)*$C153,$C153)</f>
        <v>0</v>
      </c>
      <c r="T153" s="70"/>
    </row>
    <row r="154" s="79" customFormat="true" ht="14" hidden="false" customHeight="false" outlineLevel="0" collapsed="false">
      <c r="A154" s="67"/>
      <c r="B154" s="68"/>
      <c r="C154" s="69" t="n">
        <f aca="false">IF($B154&lt;&gt;"",VLOOKUP($B154,Matriz_INM,2,0),0)</f>
        <v>0</v>
      </c>
      <c r="D154" s="70"/>
      <c r="E154" s="70"/>
      <c r="F154" s="70"/>
      <c r="G154" s="70"/>
      <c r="H154" s="71"/>
      <c r="I154" s="101" t="str">
        <f aca="false">IFERROR(VLOOKUP($B154,Matriz_INM,3,0),"")</f>
        <v/>
      </c>
      <c r="J154" s="72"/>
      <c r="K154" s="72"/>
      <c r="L154" s="72"/>
      <c r="M154" s="70"/>
      <c r="N154" s="71" t="str">
        <f aca="false">IF(M154="EE",IF(OR(AND(OR(L154=1,L154=0),K154&gt;0,K154&lt;5),AND(OR(L154=1,L154=0),K154&gt;4,K154&lt;16),AND(L154=2,K154&gt;0,K154&lt;5)),"Simples",IF(OR(AND(OR(L154=1,L154=0),K154&gt;15),AND(L154=2,K154&gt;4,K154&lt;16),AND(L154&gt;2,K154&gt;0,K154&lt;5)),"Médio",IF(OR(AND(L154=2,K154&gt;15),AND(L154&gt;2,K154&gt;4,K154&lt;16),AND(L154&gt;2,K154&gt;15)),"Complexo",""))), IF(OR(M154="CE",M154="SE"),IF(OR(AND(OR(L154=1,L154=0),K154&gt;0,K154&lt;6),AND(OR(L154=1,L154=0),K154&gt;5,K154&lt;20),AND(L154&gt;1,L154&lt;4,K154&gt;0,K154&lt;6)),"Simples",IF(OR(AND(OR(L154=1,L154=0),K154&gt;19),AND(L154&gt;1,L154&lt;4,K154&gt;5,K154&lt;20),AND(L154&gt;3,K154&gt;0,K154&lt;6)),"Médio",IF(OR(AND(L154&gt;1,L154&lt;4,K154&gt;19),AND(L154&gt;3,K154&gt;5,K154&lt;20),AND(L154&gt;3,K154&gt;19)),"Complexo",""))),""))</f>
        <v/>
      </c>
      <c r="O154" s="71" t="str">
        <f aca="false">IF(M154="ALI",IF(OR(AND(OR(L154=1,L154=0),K154&gt;0,K154&lt;20),AND(OR(L154=1,L154=0),K154&gt;19,K154&lt;51),AND(L154&gt;1,L154&lt;6,K154&gt;0,K154&lt;20)),"Simples",IF(OR(AND(OR(L154=1,L154=0),K154&gt;50),AND(L154&gt;1,L154&lt;6,K154&gt;19,K154&lt;51),AND(L154&gt;5,K154&gt;0,K154&lt;20)),"Médio",IF(OR(AND(L154&gt;1,L154&lt;6,K154&gt;50),AND(L154&gt;5,K154&gt;19,K154&lt;51),AND(L154&gt;5,K154&gt;50)),"Complexo",""))), IF(M154="AIE",IF(OR(AND(OR(L154=1, L154=0),K154&gt;0,K154&lt;20),AND(OR(L154=1, L154=0),K154&gt;19,K154&lt;51),AND(L154&gt;1,L154&lt;6,K154&gt;0,K154&lt;20)),"Simples",IF(OR(AND(OR(L154=1, L154=0),K154&gt;50),AND(L154&gt;1,L154&lt;6,K154&gt;19,K154&lt;51),AND(L154&gt;5,K154&gt;0,K154&lt;20)),"Médio",IF(OR(AND(L154&gt;1,L154&lt;6,K154&gt;50),AND(L154&gt;5,K154&gt;19,K154&lt;51),AND(L154&gt;5,K154&gt;50)),"Complexo",""))),""))</f>
        <v/>
      </c>
      <c r="P154" s="102" t="str">
        <f aca="false">IF(N154="",O154,IF(O154="",N154,""))</f>
        <v/>
      </c>
      <c r="Q154" s="103" t="n">
        <f aca="false">IF(AND(OR(M154="EE",M154="CE"),P154="Simples"),3, IF(AND(OR(M154="EE",M154="CE"),P154="Médio"),4, IF(AND(OR(M154="EE",M154="CE"),P154="Complexo"),6, IF(AND(M154="SE",P154="Simples"),4, IF(AND(M154="SE",P154="Médio"),5, IF(AND(M154="SE",P154="Complexo"),7,0))))))</f>
        <v>0</v>
      </c>
      <c r="R154" s="103" t="n">
        <f aca="false">IF(AND(M154="ALI",O154="Simples"),7, IF(AND(M154="ALI",O154="Médio"),10, IF(AND(M154="ALI",O154="Complexo"),15, IF(AND(M154="AIE",O154="Simples"),5, IF(AND(M154="AIE",O154="Médio"),7, IF(AND(M154="AIE",O154="Complexo"),10,0))))))</f>
        <v>0</v>
      </c>
      <c r="S154" s="102" t="n">
        <f aca="false">IF($I154="%",($Q154+$R154)*$C154,$C154)</f>
        <v>0</v>
      </c>
      <c r="T154" s="70"/>
    </row>
    <row r="155" s="79" customFormat="true" ht="14" hidden="false" customHeight="false" outlineLevel="0" collapsed="false">
      <c r="A155" s="67"/>
      <c r="B155" s="68"/>
      <c r="C155" s="69" t="n">
        <f aca="false">IF($B155&lt;&gt;"",VLOOKUP($B155,Matriz_INM,2,0),0)</f>
        <v>0</v>
      </c>
      <c r="D155" s="70"/>
      <c r="E155" s="70"/>
      <c r="F155" s="70"/>
      <c r="G155" s="70"/>
      <c r="H155" s="71"/>
      <c r="I155" s="101" t="str">
        <f aca="false">IFERROR(VLOOKUP($B155,Matriz_INM,3,0),"")</f>
        <v/>
      </c>
      <c r="J155" s="72"/>
      <c r="K155" s="72"/>
      <c r="L155" s="72"/>
      <c r="M155" s="70"/>
      <c r="N155" s="71" t="str">
        <f aca="false">IF(M155="EE",IF(OR(AND(OR(L155=1,L155=0),K155&gt;0,K155&lt;5),AND(OR(L155=1,L155=0),K155&gt;4,K155&lt;16),AND(L155=2,K155&gt;0,K155&lt;5)),"Simples",IF(OR(AND(OR(L155=1,L155=0),K155&gt;15),AND(L155=2,K155&gt;4,K155&lt;16),AND(L155&gt;2,K155&gt;0,K155&lt;5)),"Médio",IF(OR(AND(L155=2,K155&gt;15),AND(L155&gt;2,K155&gt;4,K155&lt;16),AND(L155&gt;2,K155&gt;15)),"Complexo",""))), IF(OR(M155="CE",M155="SE"),IF(OR(AND(OR(L155=1,L155=0),K155&gt;0,K155&lt;6),AND(OR(L155=1,L155=0),K155&gt;5,K155&lt;20),AND(L155&gt;1,L155&lt;4,K155&gt;0,K155&lt;6)),"Simples",IF(OR(AND(OR(L155=1,L155=0),K155&gt;19),AND(L155&gt;1,L155&lt;4,K155&gt;5,K155&lt;20),AND(L155&gt;3,K155&gt;0,K155&lt;6)),"Médio",IF(OR(AND(L155&gt;1,L155&lt;4,K155&gt;19),AND(L155&gt;3,K155&gt;5,K155&lt;20),AND(L155&gt;3,K155&gt;19)),"Complexo",""))),""))</f>
        <v/>
      </c>
      <c r="O155" s="71" t="str">
        <f aca="false">IF(M155="ALI",IF(OR(AND(OR(L155=1,L155=0),K155&gt;0,K155&lt;20),AND(OR(L155=1,L155=0),K155&gt;19,K155&lt;51),AND(L155&gt;1,L155&lt;6,K155&gt;0,K155&lt;20)),"Simples",IF(OR(AND(OR(L155=1,L155=0),K155&gt;50),AND(L155&gt;1,L155&lt;6,K155&gt;19,K155&lt;51),AND(L155&gt;5,K155&gt;0,K155&lt;20)),"Médio",IF(OR(AND(L155&gt;1,L155&lt;6,K155&gt;50),AND(L155&gt;5,K155&gt;19,K155&lt;51),AND(L155&gt;5,K155&gt;50)),"Complexo",""))), IF(M155="AIE",IF(OR(AND(OR(L155=1, L155=0),K155&gt;0,K155&lt;20),AND(OR(L155=1, L155=0),K155&gt;19,K155&lt;51),AND(L155&gt;1,L155&lt;6,K155&gt;0,K155&lt;20)),"Simples",IF(OR(AND(OR(L155=1, L155=0),K155&gt;50),AND(L155&gt;1,L155&lt;6,K155&gt;19,K155&lt;51),AND(L155&gt;5,K155&gt;0,K155&lt;20)),"Médio",IF(OR(AND(L155&gt;1,L155&lt;6,K155&gt;50),AND(L155&gt;5,K155&gt;19,K155&lt;51),AND(L155&gt;5,K155&gt;50)),"Complexo",""))),""))</f>
        <v/>
      </c>
      <c r="P155" s="102" t="str">
        <f aca="false">IF(N155="",O155,IF(O155="",N155,""))</f>
        <v/>
      </c>
      <c r="Q155" s="103" t="n">
        <f aca="false">IF(AND(OR(M155="EE",M155="CE"),P155="Simples"),3, IF(AND(OR(M155="EE",M155="CE"),P155="Médio"),4, IF(AND(OR(M155="EE",M155="CE"),P155="Complexo"),6, IF(AND(M155="SE",P155="Simples"),4, IF(AND(M155="SE",P155="Médio"),5, IF(AND(M155="SE",P155="Complexo"),7,0))))))</f>
        <v>0</v>
      </c>
      <c r="R155" s="103" t="n">
        <f aca="false">IF(AND(M155="ALI",O155="Simples"),7, IF(AND(M155="ALI",O155="Médio"),10, IF(AND(M155="ALI",O155="Complexo"),15, IF(AND(M155="AIE",O155="Simples"),5, IF(AND(M155="AIE",O155="Médio"),7, IF(AND(M155="AIE",O155="Complexo"),10,0))))))</f>
        <v>0</v>
      </c>
      <c r="S155" s="102" t="n">
        <f aca="false">IF($I155="%",($Q155+$R155)*$C155,$C155)</f>
        <v>0</v>
      </c>
      <c r="T155" s="70"/>
    </row>
    <row r="156" s="79" customFormat="true" ht="14" hidden="false" customHeight="false" outlineLevel="0" collapsed="false">
      <c r="A156" s="67"/>
      <c r="B156" s="68"/>
      <c r="C156" s="69" t="n">
        <f aca="false">IF($B156&lt;&gt;"",VLOOKUP($B156,Matriz_INM,2,0),0)</f>
        <v>0</v>
      </c>
      <c r="D156" s="70"/>
      <c r="E156" s="70"/>
      <c r="F156" s="70"/>
      <c r="G156" s="70"/>
      <c r="H156" s="71"/>
      <c r="I156" s="101" t="str">
        <f aca="false">IFERROR(VLOOKUP($B156,Matriz_INM,3,0),"")</f>
        <v/>
      </c>
      <c r="J156" s="72"/>
      <c r="K156" s="72"/>
      <c r="L156" s="72"/>
      <c r="M156" s="70"/>
      <c r="N156" s="71" t="str">
        <f aca="false">IF(M156="EE",IF(OR(AND(OR(L156=1,L156=0),K156&gt;0,K156&lt;5),AND(OR(L156=1,L156=0),K156&gt;4,K156&lt;16),AND(L156=2,K156&gt;0,K156&lt;5)),"Simples",IF(OR(AND(OR(L156=1,L156=0),K156&gt;15),AND(L156=2,K156&gt;4,K156&lt;16),AND(L156&gt;2,K156&gt;0,K156&lt;5)),"Médio",IF(OR(AND(L156=2,K156&gt;15),AND(L156&gt;2,K156&gt;4,K156&lt;16),AND(L156&gt;2,K156&gt;15)),"Complexo",""))), IF(OR(M156="CE",M156="SE"),IF(OR(AND(OR(L156=1,L156=0),K156&gt;0,K156&lt;6),AND(OR(L156=1,L156=0),K156&gt;5,K156&lt;20),AND(L156&gt;1,L156&lt;4,K156&gt;0,K156&lt;6)),"Simples",IF(OR(AND(OR(L156=1,L156=0),K156&gt;19),AND(L156&gt;1,L156&lt;4,K156&gt;5,K156&lt;20),AND(L156&gt;3,K156&gt;0,K156&lt;6)),"Médio",IF(OR(AND(L156&gt;1,L156&lt;4,K156&gt;19),AND(L156&gt;3,K156&gt;5,K156&lt;20),AND(L156&gt;3,K156&gt;19)),"Complexo",""))),""))</f>
        <v/>
      </c>
      <c r="O156" s="71" t="str">
        <f aca="false">IF(M156="ALI",IF(OR(AND(OR(L156=1,L156=0),K156&gt;0,K156&lt;20),AND(OR(L156=1,L156=0),K156&gt;19,K156&lt;51),AND(L156&gt;1,L156&lt;6,K156&gt;0,K156&lt;20)),"Simples",IF(OR(AND(OR(L156=1,L156=0),K156&gt;50),AND(L156&gt;1,L156&lt;6,K156&gt;19,K156&lt;51),AND(L156&gt;5,K156&gt;0,K156&lt;20)),"Médio",IF(OR(AND(L156&gt;1,L156&lt;6,K156&gt;50),AND(L156&gt;5,K156&gt;19,K156&lt;51),AND(L156&gt;5,K156&gt;50)),"Complexo",""))), IF(M156="AIE",IF(OR(AND(OR(L156=1, L156=0),K156&gt;0,K156&lt;20),AND(OR(L156=1, L156=0),K156&gt;19,K156&lt;51),AND(L156&gt;1,L156&lt;6,K156&gt;0,K156&lt;20)),"Simples",IF(OR(AND(OR(L156=1, L156=0),K156&gt;50),AND(L156&gt;1,L156&lt;6,K156&gt;19,K156&lt;51),AND(L156&gt;5,K156&gt;0,K156&lt;20)),"Médio",IF(OR(AND(L156&gt;1,L156&lt;6,K156&gt;50),AND(L156&gt;5,K156&gt;19,K156&lt;51),AND(L156&gt;5,K156&gt;50)),"Complexo",""))),""))</f>
        <v/>
      </c>
      <c r="P156" s="102" t="str">
        <f aca="false">IF(N156="",O156,IF(O156="",N156,""))</f>
        <v/>
      </c>
      <c r="Q156" s="103" t="n">
        <f aca="false">IF(AND(OR(M156="EE",M156="CE"),P156="Simples"),3, IF(AND(OR(M156="EE",M156="CE"),P156="Médio"),4, IF(AND(OR(M156="EE",M156="CE"),P156="Complexo"),6, IF(AND(M156="SE",P156="Simples"),4, IF(AND(M156="SE",P156="Médio"),5, IF(AND(M156="SE",P156="Complexo"),7,0))))))</f>
        <v>0</v>
      </c>
      <c r="R156" s="103" t="n">
        <f aca="false">IF(AND(M156="ALI",O156="Simples"),7, IF(AND(M156="ALI",O156="Médio"),10, IF(AND(M156="ALI",O156="Complexo"),15, IF(AND(M156="AIE",O156="Simples"),5, IF(AND(M156="AIE",O156="Médio"),7, IF(AND(M156="AIE",O156="Complexo"),10,0))))))</f>
        <v>0</v>
      </c>
      <c r="S156" s="102" t="n">
        <f aca="false">IF($I156="%",($Q156+$R156)*$C156,$C156)</f>
        <v>0</v>
      </c>
      <c r="T156" s="70"/>
    </row>
    <row r="157" s="79" customFormat="true" ht="14" hidden="false" customHeight="false" outlineLevel="0" collapsed="false">
      <c r="A157" s="67"/>
      <c r="B157" s="68"/>
      <c r="C157" s="69" t="n">
        <f aca="false">IF($B157&lt;&gt;"",VLOOKUP($B157,Matriz_INM,2,0),0)</f>
        <v>0</v>
      </c>
      <c r="D157" s="70"/>
      <c r="E157" s="70"/>
      <c r="F157" s="70"/>
      <c r="G157" s="70"/>
      <c r="H157" s="71"/>
      <c r="I157" s="101" t="str">
        <f aca="false">IFERROR(VLOOKUP($B157,Matriz_INM,3,0),"")</f>
        <v/>
      </c>
      <c r="J157" s="72"/>
      <c r="K157" s="72"/>
      <c r="L157" s="72"/>
      <c r="M157" s="70"/>
      <c r="N157" s="71" t="str">
        <f aca="false">IF(M157="EE",IF(OR(AND(OR(L157=1,L157=0),K157&gt;0,K157&lt;5),AND(OR(L157=1,L157=0),K157&gt;4,K157&lt;16),AND(L157=2,K157&gt;0,K157&lt;5)),"Simples",IF(OR(AND(OR(L157=1,L157=0),K157&gt;15),AND(L157=2,K157&gt;4,K157&lt;16),AND(L157&gt;2,K157&gt;0,K157&lt;5)),"Médio",IF(OR(AND(L157=2,K157&gt;15),AND(L157&gt;2,K157&gt;4,K157&lt;16),AND(L157&gt;2,K157&gt;15)),"Complexo",""))), IF(OR(M157="CE",M157="SE"),IF(OR(AND(OR(L157=1,L157=0),K157&gt;0,K157&lt;6),AND(OR(L157=1,L157=0),K157&gt;5,K157&lt;20),AND(L157&gt;1,L157&lt;4,K157&gt;0,K157&lt;6)),"Simples",IF(OR(AND(OR(L157=1,L157=0),K157&gt;19),AND(L157&gt;1,L157&lt;4,K157&gt;5,K157&lt;20),AND(L157&gt;3,K157&gt;0,K157&lt;6)),"Médio",IF(OR(AND(L157&gt;1,L157&lt;4,K157&gt;19),AND(L157&gt;3,K157&gt;5,K157&lt;20),AND(L157&gt;3,K157&gt;19)),"Complexo",""))),""))</f>
        <v/>
      </c>
      <c r="O157" s="71" t="str">
        <f aca="false">IF(M157="ALI",IF(OR(AND(OR(L157=1,L157=0),K157&gt;0,K157&lt;20),AND(OR(L157=1,L157=0),K157&gt;19,K157&lt;51),AND(L157&gt;1,L157&lt;6,K157&gt;0,K157&lt;20)),"Simples",IF(OR(AND(OR(L157=1,L157=0),K157&gt;50),AND(L157&gt;1,L157&lt;6,K157&gt;19,K157&lt;51),AND(L157&gt;5,K157&gt;0,K157&lt;20)),"Médio",IF(OR(AND(L157&gt;1,L157&lt;6,K157&gt;50),AND(L157&gt;5,K157&gt;19,K157&lt;51),AND(L157&gt;5,K157&gt;50)),"Complexo",""))), IF(M157="AIE",IF(OR(AND(OR(L157=1, L157=0),K157&gt;0,K157&lt;20),AND(OR(L157=1, L157=0),K157&gt;19,K157&lt;51),AND(L157&gt;1,L157&lt;6,K157&gt;0,K157&lt;20)),"Simples",IF(OR(AND(OR(L157=1, L157=0),K157&gt;50),AND(L157&gt;1,L157&lt;6,K157&gt;19,K157&lt;51),AND(L157&gt;5,K157&gt;0,K157&lt;20)),"Médio",IF(OR(AND(L157&gt;1,L157&lt;6,K157&gt;50),AND(L157&gt;5,K157&gt;19,K157&lt;51),AND(L157&gt;5,K157&gt;50)),"Complexo",""))),""))</f>
        <v/>
      </c>
      <c r="P157" s="102" t="str">
        <f aca="false">IF(N157="",O157,IF(O157="",N157,""))</f>
        <v/>
      </c>
      <c r="Q157" s="103" t="n">
        <f aca="false">IF(AND(OR(M157="EE",M157="CE"),P157="Simples"),3, IF(AND(OR(M157="EE",M157="CE"),P157="Médio"),4, IF(AND(OR(M157="EE",M157="CE"),P157="Complexo"),6, IF(AND(M157="SE",P157="Simples"),4, IF(AND(M157="SE",P157="Médio"),5, IF(AND(M157="SE",P157="Complexo"),7,0))))))</f>
        <v>0</v>
      </c>
      <c r="R157" s="103" t="n">
        <f aca="false">IF(AND(M157="ALI",O157="Simples"),7, IF(AND(M157="ALI",O157="Médio"),10, IF(AND(M157="ALI",O157="Complexo"),15, IF(AND(M157="AIE",O157="Simples"),5, IF(AND(M157="AIE",O157="Médio"),7, IF(AND(M157="AIE",O157="Complexo"),10,0))))))</f>
        <v>0</v>
      </c>
      <c r="S157" s="102" t="n">
        <f aca="false">IF($I157="%",($Q157+$R157)*$C157,$C157)</f>
        <v>0</v>
      </c>
      <c r="T157" s="70"/>
    </row>
    <row r="158" s="79" customFormat="true" ht="14" hidden="false" customHeight="false" outlineLevel="0" collapsed="false">
      <c r="A158" s="67"/>
      <c r="B158" s="68"/>
      <c r="C158" s="69" t="n">
        <f aca="false">IF($B158&lt;&gt;"",VLOOKUP($B158,Matriz_INM,2,0),0)</f>
        <v>0</v>
      </c>
      <c r="D158" s="70"/>
      <c r="E158" s="70"/>
      <c r="F158" s="70"/>
      <c r="G158" s="70"/>
      <c r="H158" s="71"/>
      <c r="I158" s="101" t="str">
        <f aca="false">IFERROR(VLOOKUP($B158,Matriz_INM,3,0),"")</f>
        <v/>
      </c>
      <c r="J158" s="72"/>
      <c r="K158" s="72"/>
      <c r="L158" s="72"/>
      <c r="M158" s="70"/>
      <c r="N158" s="71" t="str">
        <f aca="false">IF(M158="EE",IF(OR(AND(OR(L158=1,L158=0),K158&gt;0,K158&lt;5),AND(OR(L158=1,L158=0),K158&gt;4,K158&lt;16),AND(L158=2,K158&gt;0,K158&lt;5)),"Simples",IF(OR(AND(OR(L158=1,L158=0),K158&gt;15),AND(L158=2,K158&gt;4,K158&lt;16),AND(L158&gt;2,K158&gt;0,K158&lt;5)),"Médio",IF(OR(AND(L158=2,K158&gt;15),AND(L158&gt;2,K158&gt;4,K158&lt;16),AND(L158&gt;2,K158&gt;15)),"Complexo",""))), IF(OR(M158="CE",M158="SE"),IF(OR(AND(OR(L158=1,L158=0),K158&gt;0,K158&lt;6),AND(OR(L158=1,L158=0),K158&gt;5,K158&lt;20),AND(L158&gt;1,L158&lt;4,K158&gt;0,K158&lt;6)),"Simples",IF(OR(AND(OR(L158=1,L158=0),K158&gt;19),AND(L158&gt;1,L158&lt;4,K158&gt;5,K158&lt;20),AND(L158&gt;3,K158&gt;0,K158&lt;6)),"Médio",IF(OR(AND(L158&gt;1,L158&lt;4,K158&gt;19),AND(L158&gt;3,K158&gt;5,K158&lt;20),AND(L158&gt;3,K158&gt;19)),"Complexo",""))),""))</f>
        <v/>
      </c>
      <c r="O158" s="71" t="str">
        <f aca="false">IF(M158="ALI",IF(OR(AND(OR(L158=1,L158=0),K158&gt;0,K158&lt;20),AND(OR(L158=1,L158=0),K158&gt;19,K158&lt;51),AND(L158&gt;1,L158&lt;6,K158&gt;0,K158&lt;20)),"Simples",IF(OR(AND(OR(L158=1,L158=0),K158&gt;50),AND(L158&gt;1,L158&lt;6,K158&gt;19,K158&lt;51),AND(L158&gt;5,K158&gt;0,K158&lt;20)),"Médio",IF(OR(AND(L158&gt;1,L158&lt;6,K158&gt;50),AND(L158&gt;5,K158&gt;19,K158&lt;51),AND(L158&gt;5,K158&gt;50)),"Complexo",""))), IF(M158="AIE",IF(OR(AND(OR(L158=1, L158=0),K158&gt;0,K158&lt;20),AND(OR(L158=1, L158=0),K158&gt;19,K158&lt;51),AND(L158&gt;1,L158&lt;6,K158&gt;0,K158&lt;20)),"Simples",IF(OR(AND(OR(L158=1, L158=0),K158&gt;50),AND(L158&gt;1,L158&lt;6,K158&gt;19,K158&lt;51),AND(L158&gt;5,K158&gt;0,K158&lt;20)),"Médio",IF(OR(AND(L158&gt;1,L158&lt;6,K158&gt;50),AND(L158&gt;5,K158&gt;19,K158&lt;51),AND(L158&gt;5,K158&gt;50)),"Complexo",""))),""))</f>
        <v/>
      </c>
      <c r="P158" s="102" t="str">
        <f aca="false">IF(N158="",O158,IF(O158="",N158,""))</f>
        <v/>
      </c>
      <c r="Q158" s="103" t="n">
        <f aca="false">IF(AND(OR(M158="EE",M158="CE"),P158="Simples"),3, IF(AND(OR(M158="EE",M158="CE"),P158="Médio"),4, IF(AND(OR(M158="EE",M158="CE"),P158="Complexo"),6, IF(AND(M158="SE",P158="Simples"),4, IF(AND(M158="SE",P158="Médio"),5, IF(AND(M158="SE",P158="Complexo"),7,0))))))</f>
        <v>0</v>
      </c>
      <c r="R158" s="103" t="n">
        <f aca="false">IF(AND(M158="ALI",O158="Simples"),7, IF(AND(M158="ALI",O158="Médio"),10, IF(AND(M158="ALI",O158="Complexo"),15, IF(AND(M158="AIE",O158="Simples"),5, IF(AND(M158="AIE",O158="Médio"),7, IF(AND(M158="AIE",O158="Complexo"),10,0))))))</f>
        <v>0</v>
      </c>
      <c r="S158" s="102" t="n">
        <f aca="false">IF($I158="%",($Q158+$R158)*$C158,$C158)</f>
        <v>0</v>
      </c>
      <c r="T158" s="70"/>
    </row>
    <row r="159" s="79" customFormat="true" ht="14" hidden="false" customHeight="false" outlineLevel="0" collapsed="false">
      <c r="A159" s="67"/>
      <c r="B159" s="68"/>
      <c r="C159" s="69" t="n">
        <f aca="false">IF($B159&lt;&gt;"",VLOOKUP($B159,Matriz_INM,2,0),0)</f>
        <v>0</v>
      </c>
      <c r="D159" s="70"/>
      <c r="E159" s="70"/>
      <c r="F159" s="70"/>
      <c r="G159" s="70"/>
      <c r="H159" s="71"/>
      <c r="I159" s="101" t="str">
        <f aca="false">IFERROR(VLOOKUP($B159,Matriz_INM,3,0),"")</f>
        <v/>
      </c>
      <c r="J159" s="72"/>
      <c r="K159" s="72"/>
      <c r="L159" s="72"/>
      <c r="M159" s="70"/>
      <c r="N159" s="71" t="str">
        <f aca="false">IF(M159="EE",IF(OR(AND(OR(L159=1,L159=0),K159&gt;0,K159&lt;5),AND(OR(L159=1,L159=0),K159&gt;4,K159&lt;16),AND(L159=2,K159&gt;0,K159&lt;5)),"Simples",IF(OR(AND(OR(L159=1,L159=0),K159&gt;15),AND(L159=2,K159&gt;4,K159&lt;16),AND(L159&gt;2,K159&gt;0,K159&lt;5)),"Médio",IF(OR(AND(L159=2,K159&gt;15),AND(L159&gt;2,K159&gt;4,K159&lt;16),AND(L159&gt;2,K159&gt;15)),"Complexo",""))), IF(OR(M159="CE",M159="SE"),IF(OR(AND(OR(L159=1,L159=0),K159&gt;0,K159&lt;6),AND(OR(L159=1,L159=0),K159&gt;5,K159&lt;20),AND(L159&gt;1,L159&lt;4,K159&gt;0,K159&lt;6)),"Simples",IF(OR(AND(OR(L159=1,L159=0),K159&gt;19),AND(L159&gt;1,L159&lt;4,K159&gt;5,K159&lt;20),AND(L159&gt;3,K159&gt;0,K159&lt;6)),"Médio",IF(OR(AND(L159&gt;1,L159&lt;4,K159&gt;19),AND(L159&gt;3,K159&gt;5,K159&lt;20),AND(L159&gt;3,K159&gt;19)),"Complexo",""))),""))</f>
        <v/>
      </c>
      <c r="O159" s="71" t="str">
        <f aca="false">IF(M159="ALI",IF(OR(AND(OR(L159=1,L159=0),K159&gt;0,K159&lt;20),AND(OR(L159=1,L159=0),K159&gt;19,K159&lt;51),AND(L159&gt;1,L159&lt;6,K159&gt;0,K159&lt;20)),"Simples",IF(OR(AND(OR(L159=1,L159=0),K159&gt;50),AND(L159&gt;1,L159&lt;6,K159&gt;19,K159&lt;51),AND(L159&gt;5,K159&gt;0,K159&lt;20)),"Médio",IF(OR(AND(L159&gt;1,L159&lt;6,K159&gt;50),AND(L159&gt;5,K159&gt;19,K159&lt;51),AND(L159&gt;5,K159&gt;50)),"Complexo",""))), IF(M159="AIE",IF(OR(AND(OR(L159=1, L159=0),K159&gt;0,K159&lt;20),AND(OR(L159=1, L159=0),K159&gt;19,K159&lt;51),AND(L159&gt;1,L159&lt;6,K159&gt;0,K159&lt;20)),"Simples",IF(OR(AND(OR(L159=1, L159=0),K159&gt;50),AND(L159&gt;1,L159&lt;6,K159&gt;19,K159&lt;51),AND(L159&gt;5,K159&gt;0,K159&lt;20)),"Médio",IF(OR(AND(L159&gt;1,L159&lt;6,K159&gt;50),AND(L159&gt;5,K159&gt;19,K159&lt;51),AND(L159&gt;5,K159&gt;50)),"Complexo",""))),""))</f>
        <v/>
      </c>
      <c r="P159" s="102" t="str">
        <f aca="false">IF(N159="",O159,IF(O159="",N159,""))</f>
        <v/>
      </c>
      <c r="Q159" s="103" t="n">
        <f aca="false">IF(AND(OR(M159="EE",M159="CE"),P159="Simples"),3, IF(AND(OR(M159="EE",M159="CE"),P159="Médio"),4, IF(AND(OR(M159="EE",M159="CE"),P159="Complexo"),6, IF(AND(M159="SE",P159="Simples"),4, IF(AND(M159="SE",P159="Médio"),5, IF(AND(M159="SE",P159="Complexo"),7,0))))))</f>
        <v>0</v>
      </c>
      <c r="R159" s="103" t="n">
        <f aca="false">IF(AND(M159="ALI",O159="Simples"),7, IF(AND(M159="ALI",O159="Médio"),10, IF(AND(M159="ALI",O159="Complexo"),15, IF(AND(M159="AIE",O159="Simples"),5, IF(AND(M159="AIE",O159="Médio"),7, IF(AND(M159="AIE",O159="Complexo"),10,0))))))</f>
        <v>0</v>
      </c>
      <c r="S159" s="102" t="n">
        <f aca="false">IF($I159="%",($Q159+$R159)*$C159,$C159)</f>
        <v>0</v>
      </c>
      <c r="T159" s="70"/>
    </row>
    <row r="160" s="79" customFormat="true" ht="14" hidden="false" customHeight="false" outlineLevel="0" collapsed="false">
      <c r="A160" s="67"/>
      <c r="B160" s="68"/>
      <c r="C160" s="69" t="n">
        <f aca="false">IF($B160&lt;&gt;"",VLOOKUP($B160,Matriz_INM,2,0),0)</f>
        <v>0</v>
      </c>
      <c r="D160" s="70"/>
      <c r="E160" s="70"/>
      <c r="F160" s="70"/>
      <c r="G160" s="70"/>
      <c r="H160" s="71"/>
      <c r="I160" s="101" t="str">
        <f aca="false">IFERROR(VLOOKUP($B160,Matriz_INM,3,0),"")</f>
        <v/>
      </c>
      <c r="J160" s="72"/>
      <c r="K160" s="72"/>
      <c r="L160" s="72"/>
      <c r="M160" s="70"/>
      <c r="N160" s="71" t="str">
        <f aca="false">IF(M160="EE",IF(OR(AND(OR(L160=1,L160=0),K160&gt;0,K160&lt;5),AND(OR(L160=1,L160=0),K160&gt;4,K160&lt;16),AND(L160=2,K160&gt;0,K160&lt;5)),"Simples",IF(OR(AND(OR(L160=1,L160=0),K160&gt;15),AND(L160=2,K160&gt;4,K160&lt;16),AND(L160&gt;2,K160&gt;0,K160&lt;5)),"Médio",IF(OR(AND(L160=2,K160&gt;15),AND(L160&gt;2,K160&gt;4,K160&lt;16),AND(L160&gt;2,K160&gt;15)),"Complexo",""))), IF(OR(M160="CE",M160="SE"),IF(OR(AND(OR(L160=1,L160=0),K160&gt;0,K160&lt;6),AND(OR(L160=1,L160=0),K160&gt;5,K160&lt;20),AND(L160&gt;1,L160&lt;4,K160&gt;0,K160&lt;6)),"Simples",IF(OR(AND(OR(L160=1,L160=0),K160&gt;19),AND(L160&gt;1,L160&lt;4,K160&gt;5,K160&lt;20),AND(L160&gt;3,K160&gt;0,K160&lt;6)),"Médio",IF(OR(AND(L160&gt;1,L160&lt;4,K160&gt;19),AND(L160&gt;3,K160&gt;5,K160&lt;20),AND(L160&gt;3,K160&gt;19)),"Complexo",""))),""))</f>
        <v/>
      </c>
      <c r="O160" s="71" t="str">
        <f aca="false">IF(M160="ALI",IF(OR(AND(OR(L160=1,L160=0),K160&gt;0,K160&lt;20),AND(OR(L160=1,L160=0),K160&gt;19,K160&lt;51),AND(L160&gt;1,L160&lt;6,K160&gt;0,K160&lt;20)),"Simples",IF(OR(AND(OR(L160=1,L160=0),K160&gt;50),AND(L160&gt;1,L160&lt;6,K160&gt;19,K160&lt;51),AND(L160&gt;5,K160&gt;0,K160&lt;20)),"Médio",IF(OR(AND(L160&gt;1,L160&lt;6,K160&gt;50),AND(L160&gt;5,K160&gt;19,K160&lt;51),AND(L160&gt;5,K160&gt;50)),"Complexo",""))), IF(M160="AIE",IF(OR(AND(OR(L160=1, L160=0),K160&gt;0,K160&lt;20),AND(OR(L160=1, L160=0),K160&gt;19,K160&lt;51),AND(L160&gt;1,L160&lt;6,K160&gt;0,K160&lt;20)),"Simples",IF(OR(AND(OR(L160=1, L160=0),K160&gt;50),AND(L160&gt;1,L160&lt;6,K160&gt;19,K160&lt;51),AND(L160&gt;5,K160&gt;0,K160&lt;20)),"Médio",IF(OR(AND(L160&gt;1,L160&lt;6,K160&gt;50),AND(L160&gt;5,K160&gt;19,K160&lt;51),AND(L160&gt;5,K160&gt;50)),"Complexo",""))),""))</f>
        <v/>
      </c>
      <c r="P160" s="102" t="str">
        <f aca="false">IF(N160="",O160,IF(O160="",N160,""))</f>
        <v/>
      </c>
      <c r="Q160" s="103" t="n">
        <f aca="false">IF(AND(OR(M160="EE",M160="CE"),P160="Simples"),3, IF(AND(OR(M160="EE",M160="CE"),P160="Médio"),4, IF(AND(OR(M160="EE",M160="CE"),P160="Complexo"),6, IF(AND(M160="SE",P160="Simples"),4, IF(AND(M160="SE",P160="Médio"),5, IF(AND(M160="SE",P160="Complexo"),7,0))))))</f>
        <v>0</v>
      </c>
      <c r="R160" s="103" t="n">
        <f aca="false">IF(AND(M160="ALI",O160="Simples"),7, IF(AND(M160="ALI",O160="Médio"),10, IF(AND(M160="ALI",O160="Complexo"),15, IF(AND(M160="AIE",O160="Simples"),5, IF(AND(M160="AIE",O160="Médio"),7, IF(AND(M160="AIE",O160="Complexo"),10,0))))))</f>
        <v>0</v>
      </c>
      <c r="S160" s="102" t="n">
        <f aca="false">IF($I160="%",($Q160+$R160)*$C160,$C160)</f>
        <v>0</v>
      </c>
      <c r="T160" s="70"/>
    </row>
    <row r="161" s="79" customFormat="true" ht="14" hidden="false" customHeight="false" outlineLevel="0" collapsed="false">
      <c r="A161" s="67"/>
      <c r="B161" s="68"/>
      <c r="C161" s="69" t="n">
        <f aca="false">IF($B161&lt;&gt;"",VLOOKUP($B161,Matriz_INM,2,0),0)</f>
        <v>0</v>
      </c>
      <c r="D161" s="70"/>
      <c r="E161" s="70"/>
      <c r="F161" s="70"/>
      <c r="G161" s="70"/>
      <c r="H161" s="71"/>
      <c r="I161" s="101" t="str">
        <f aca="false">IFERROR(VLOOKUP($B161,Matriz_INM,3,0),"")</f>
        <v/>
      </c>
      <c r="J161" s="72"/>
      <c r="K161" s="72"/>
      <c r="L161" s="72"/>
      <c r="M161" s="70"/>
      <c r="N161" s="71" t="str">
        <f aca="false">IF(M161="EE",IF(OR(AND(OR(L161=1,L161=0),K161&gt;0,K161&lt;5),AND(OR(L161=1,L161=0),K161&gt;4,K161&lt;16),AND(L161=2,K161&gt;0,K161&lt;5)),"Simples",IF(OR(AND(OR(L161=1,L161=0),K161&gt;15),AND(L161=2,K161&gt;4,K161&lt;16),AND(L161&gt;2,K161&gt;0,K161&lt;5)),"Médio",IF(OR(AND(L161=2,K161&gt;15),AND(L161&gt;2,K161&gt;4,K161&lt;16),AND(L161&gt;2,K161&gt;15)),"Complexo",""))), IF(OR(M161="CE",M161="SE"),IF(OR(AND(OR(L161=1,L161=0),K161&gt;0,K161&lt;6),AND(OR(L161=1,L161=0),K161&gt;5,K161&lt;20),AND(L161&gt;1,L161&lt;4,K161&gt;0,K161&lt;6)),"Simples",IF(OR(AND(OR(L161=1,L161=0),K161&gt;19),AND(L161&gt;1,L161&lt;4,K161&gt;5,K161&lt;20),AND(L161&gt;3,K161&gt;0,K161&lt;6)),"Médio",IF(OR(AND(L161&gt;1,L161&lt;4,K161&gt;19),AND(L161&gt;3,K161&gt;5,K161&lt;20),AND(L161&gt;3,K161&gt;19)),"Complexo",""))),""))</f>
        <v/>
      </c>
      <c r="O161" s="71" t="str">
        <f aca="false">IF(M161="ALI",IF(OR(AND(OR(L161=1,L161=0),K161&gt;0,K161&lt;20),AND(OR(L161=1,L161=0),K161&gt;19,K161&lt;51),AND(L161&gt;1,L161&lt;6,K161&gt;0,K161&lt;20)),"Simples",IF(OR(AND(OR(L161=1,L161=0),K161&gt;50),AND(L161&gt;1,L161&lt;6,K161&gt;19,K161&lt;51),AND(L161&gt;5,K161&gt;0,K161&lt;20)),"Médio",IF(OR(AND(L161&gt;1,L161&lt;6,K161&gt;50),AND(L161&gt;5,K161&gt;19,K161&lt;51),AND(L161&gt;5,K161&gt;50)),"Complexo",""))), IF(M161="AIE",IF(OR(AND(OR(L161=1, L161=0),K161&gt;0,K161&lt;20),AND(OR(L161=1, L161=0),K161&gt;19,K161&lt;51),AND(L161&gt;1,L161&lt;6,K161&gt;0,K161&lt;20)),"Simples",IF(OR(AND(OR(L161=1, L161=0),K161&gt;50),AND(L161&gt;1,L161&lt;6,K161&gt;19,K161&lt;51),AND(L161&gt;5,K161&gt;0,K161&lt;20)),"Médio",IF(OR(AND(L161&gt;1,L161&lt;6,K161&gt;50),AND(L161&gt;5,K161&gt;19,K161&lt;51),AND(L161&gt;5,K161&gt;50)),"Complexo",""))),""))</f>
        <v/>
      </c>
      <c r="P161" s="102" t="str">
        <f aca="false">IF(N161="",O161,IF(O161="",N161,""))</f>
        <v/>
      </c>
      <c r="Q161" s="103" t="n">
        <f aca="false">IF(AND(OR(M161="EE",M161="CE"),P161="Simples"),3, IF(AND(OR(M161="EE",M161="CE"),P161="Médio"),4, IF(AND(OR(M161="EE",M161="CE"),P161="Complexo"),6, IF(AND(M161="SE",P161="Simples"),4, IF(AND(M161="SE",P161="Médio"),5, IF(AND(M161="SE",P161="Complexo"),7,0))))))</f>
        <v>0</v>
      </c>
      <c r="R161" s="103" t="n">
        <f aca="false">IF(AND(M161="ALI",O161="Simples"),7, IF(AND(M161="ALI",O161="Médio"),10, IF(AND(M161="ALI",O161="Complexo"),15, IF(AND(M161="AIE",O161="Simples"),5, IF(AND(M161="AIE",O161="Médio"),7, IF(AND(M161="AIE",O161="Complexo"),10,0))))))</f>
        <v>0</v>
      </c>
      <c r="S161" s="102" t="n">
        <f aca="false">IF($I161="%",($Q161+$R161)*$C161,$C161)</f>
        <v>0</v>
      </c>
      <c r="T161" s="70"/>
    </row>
    <row r="162" s="79" customFormat="true" ht="14" hidden="false" customHeight="false" outlineLevel="0" collapsed="false">
      <c r="A162" s="67"/>
      <c r="B162" s="68"/>
      <c r="C162" s="69" t="n">
        <f aca="false">IF($B162&lt;&gt;"",VLOOKUP($B162,Matriz_INM,2,0),0)</f>
        <v>0</v>
      </c>
      <c r="D162" s="70"/>
      <c r="E162" s="70"/>
      <c r="F162" s="70"/>
      <c r="G162" s="70"/>
      <c r="H162" s="71"/>
      <c r="I162" s="101" t="str">
        <f aca="false">IFERROR(VLOOKUP($B162,Matriz_INM,3,0),"")</f>
        <v/>
      </c>
      <c r="J162" s="72"/>
      <c r="K162" s="72"/>
      <c r="L162" s="72"/>
      <c r="M162" s="70"/>
      <c r="N162" s="71" t="str">
        <f aca="false">IF(M162="EE",IF(OR(AND(OR(L162=1,L162=0),K162&gt;0,K162&lt;5),AND(OR(L162=1,L162=0),K162&gt;4,K162&lt;16),AND(L162=2,K162&gt;0,K162&lt;5)),"Simples",IF(OR(AND(OR(L162=1,L162=0),K162&gt;15),AND(L162=2,K162&gt;4,K162&lt;16),AND(L162&gt;2,K162&gt;0,K162&lt;5)),"Médio",IF(OR(AND(L162=2,K162&gt;15),AND(L162&gt;2,K162&gt;4,K162&lt;16),AND(L162&gt;2,K162&gt;15)),"Complexo",""))), IF(OR(M162="CE",M162="SE"),IF(OR(AND(OR(L162=1,L162=0),K162&gt;0,K162&lt;6),AND(OR(L162=1,L162=0),K162&gt;5,K162&lt;20),AND(L162&gt;1,L162&lt;4,K162&gt;0,K162&lt;6)),"Simples",IF(OR(AND(OR(L162=1,L162=0),K162&gt;19),AND(L162&gt;1,L162&lt;4,K162&gt;5,K162&lt;20),AND(L162&gt;3,K162&gt;0,K162&lt;6)),"Médio",IF(OR(AND(L162&gt;1,L162&lt;4,K162&gt;19),AND(L162&gt;3,K162&gt;5,K162&lt;20),AND(L162&gt;3,K162&gt;19)),"Complexo",""))),""))</f>
        <v/>
      </c>
      <c r="O162" s="71" t="str">
        <f aca="false">IF(M162="ALI",IF(OR(AND(OR(L162=1,L162=0),K162&gt;0,K162&lt;20),AND(OR(L162=1,L162=0),K162&gt;19,K162&lt;51),AND(L162&gt;1,L162&lt;6,K162&gt;0,K162&lt;20)),"Simples",IF(OR(AND(OR(L162=1,L162=0),K162&gt;50),AND(L162&gt;1,L162&lt;6,K162&gt;19,K162&lt;51),AND(L162&gt;5,K162&gt;0,K162&lt;20)),"Médio",IF(OR(AND(L162&gt;1,L162&lt;6,K162&gt;50),AND(L162&gt;5,K162&gt;19,K162&lt;51),AND(L162&gt;5,K162&gt;50)),"Complexo",""))), IF(M162="AIE",IF(OR(AND(OR(L162=1, L162=0),K162&gt;0,K162&lt;20),AND(OR(L162=1, L162=0),K162&gt;19,K162&lt;51),AND(L162&gt;1,L162&lt;6,K162&gt;0,K162&lt;20)),"Simples",IF(OR(AND(OR(L162=1, L162=0),K162&gt;50),AND(L162&gt;1,L162&lt;6,K162&gt;19,K162&lt;51),AND(L162&gt;5,K162&gt;0,K162&lt;20)),"Médio",IF(OR(AND(L162&gt;1,L162&lt;6,K162&gt;50),AND(L162&gt;5,K162&gt;19,K162&lt;51),AND(L162&gt;5,K162&gt;50)),"Complexo",""))),""))</f>
        <v/>
      </c>
      <c r="P162" s="102" t="str">
        <f aca="false">IF(N162="",O162,IF(O162="",N162,""))</f>
        <v/>
      </c>
      <c r="Q162" s="103" t="n">
        <f aca="false">IF(AND(OR(M162="EE",M162="CE"),P162="Simples"),3, IF(AND(OR(M162="EE",M162="CE"),P162="Médio"),4, IF(AND(OR(M162="EE",M162="CE"),P162="Complexo"),6, IF(AND(M162="SE",P162="Simples"),4, IF(AND(M162="SE",P162="Médio"),5, IF(AND(M162="SE",P162="Complexo"),7,0))))))</f>
        <v>0</v>
      </c>
      <c r="R162" s="103" t="n">
        <f aca="false">IF(AND(M162="ALI",O162="Simples"),7, IF(AND(M162="ALI",O162="Médio"),10, IF(AND(M162="ALI",O162="Complexo"),15, IF(AND(M162="AIE",O162="Simples"),5, IF(AND(M162="AIE",O162="Médio"),7, IF(AND(M162="AIE",O162="Complexo"),10,0))))))</f>
        <v>0</v>
      </c>
      <c r="S162" s="102" t="n">
        <f aca="false">IF($I162="%",($Q162+$R162)*$C162,$C162)</f>
        <v>0</v>
      </c>
      <c r="T162" s="70"/>
    </row>
    <row r="163" s="79" customFormat="true" ht="14" hidden="false" customHeight="false" outlineLevel="0" collapsed="false">
      <c r="A163" s="67"/>
      <c r="B163" s="68"/>
      <c r="C163" s="69" t="n">
        <f aca="false">IF($B163&lt;&gt;"",VLOOKUP($B163,Matriz_INM,2,0),0)</f>
        <v>0</v>
      </c>
      <c r="D163" s="70"/>
      <c r="E163" s="70"/>
      <c r="F163" s="70"/>
      <c r="G163" s="70"/>
      <c r="H163" s="71"/>
      <c r="I163" s="101" t="str">
        <f aca="false">IFERROR(VLOOKUP($B163,Matriz_INM,3,0),"")</f>
        <v/>
      </c>
      <c r="J163" s="72"/>
      <c r="K163" s="72"/>
      <c r="L163" s="72"/>
      <c r="M163" s="70"/>
      <c r="N163" s="71" t="str">
        <f aca="false">IF(M163="EE",IF(OR(AND(OR(L163=1,L163=0),K163&gt;0,K163&lt;5),AND(OR(L163=1,L163=0),K163&gt;4,K163&lt;16),AND(L163=2,K163&gt;0,K163&lt;5)),"Simples",IF(OR(AND(OR(L163=1,L163=0),K163&gt;15),AND(L163=2,K163&gt;4,K163&lt;16),AND(L163&gt;2,K163&gt;0,K163&lt;5)),"Médio",IF(OR(AND(L163=2,K163&gt;15),AND(L163&gt;2,K163&gt;4,K163&lt;16),AND(L163&gt;2,K163&gt;15)),"Complexo",""))), IF(OR(M163="CE",M163="SE"),IF(OR(AND(OR(L163=1,L163=0),K163&gt;0,K163&lt;6),AND(OR(L163=1,L163=0),K163&gt;5,K163&lt;20),AND(L163&gt;1,L163&lt;4,K163&gt;0,K163&lt;6)),"Simples",IF(OR(AND(OR(L163=1,L163=0),K163&gt;19),AND(L163&gt;1,L163&lt;4,K163&gt;5,K163&lt;20),AND(L163&gt;3,K163&gt;0,K163&lt;6)),"Médio",IF(OR(AND(L163&gt;1,L163&lt;4,K163&gt;19),AND(L163&gt;3,K163&gt;5,K163&lt;20),AND(L163&gt;3,K163&gt;19)),"Complexo",""))),""))</f>
        <v/>
      </c>
      <c r="O163" s="71" t="str">
        <f aca="false">IF(M163="ALI",IF(OR(AND(OR(L163=1,L163=0),K163&gt;0,K163&lt;20),AND(OR(L163=1,L163=0),K163&gt;19,K163&lt;51),AND(L163&gt;1,L163&lt;6,K163&gt;0,K163&lt;20)),"Simples",IF(OR(AND(OR(L163=1,L163=0),K163&gt;50),AND(L163&gt;1,L163&lt;6,K163&gt;19,K163&lt;51),AND(L163&gt;5,K163&gt;0,K163&lt;20)),"Médio",IF(OR(AND(L163&gt;1,L163&lt;6,K163&gt;50),AND(L163&gt;5,K163&gt;19,K163&lt;51),AND(L163&gt;5,K163&gt;50)),"Complexo",""))), IF(M163="AIE",IF(OR(AND(OR(L163=1, L163=0),K163&gt;0,K163&lt;20),AND(OR(L163=1, L163=0),K163&gt;19,K163&lt;51),AND(L163&gt;1,L163&lt;6,K163&gt;0,K163&lt;20)),"Simples",IF(OR(AND(OR(L163=1, L163=0),K163&gt;50),AND(L163&gt;1,L163&lt;6,K163&gt;19,K163&lt;51),AND(L163&gt;5,K163&gt;0,K163&lt;20)),"Médio",IF(OR(AND(L163&gt;1,L163&lt;6,K163&gt;50),AND(L163&gt;5,K163&gt;19,K163&lt;51),AND(L163&gt;5,K163&gt;50)),"Complexo",""))),""))</f>
        <v/>
      </c>
      <c r="P163" s="102" t="str">
        <f aca="false">IF(N163="",O163,IF(O163="",N163,""))</f>
        <v/>
      </c>
      <c r="Q163" s="103" t="n">
        <f aca="false">IF(AND(OR(M163="EE",M163="CE"),P163="Simples"),3, IF(AND(OR(M163="EE",M163="CE"),P163="Médio"),4, IF(AND(OR(M163="EE",M163="CE"),P163="Complexo"),6, IF(AND(M163="SE",P163="Simples"),4, IF(AND(M163="SE",P163="Médio"),5, IF(AND(M163="SE",P163="Complexo"),7,0))))))</f>
        <v>0</v>
      </c>
      <c r="R163" s="103" t="n">
        <f aca="false">IF(AND(M163="ALI",O163="Simples"),7, IF(AND(M163="ALI",O163="Médio"),10, IF(AND(M163="ALI",O163="Complexo"),15, IF(AND(M163="AIE",O163="Simples"),5, IF(AND(M163="AIE",O163="Médio"),7, IF(AND(M163="AIE",O163="Complexo"),10,0))))))</f>
        <v>0</v>
      </c>
      <c r="S163" s="102" t="n">
        <f aca="false">IF($I163="%",($Q163+$R163)*$C163,$C163)</f>
        <v>0</v>
      </c>
      <c r="T163" s="70"/>
    </row>
    <row r="164" s="79" customFormat="true" ht="14" hidden="false" customHeight="false" outlineLevel="0" collapsed="false">
      <c r="A164" s="67"/>
      <c r="B164" s="68"/>
      <c r="C164" s="69" t="n">
        <f aca="false">IF($B164&lt;&gt;"",VLOOKUP($B164,Matriz_INM,2,0),0)</f>
        <v>0</v>
      </c>
      <c r="D164" s="70"/>
      <c r="E164" s="70"/>
      <c r="F164" s="70"/>
      <c r="G164" s="70"/>
      <c r="H164" s="71"/>
      <c r="I164" s="101" t="str">
        <f aca="false">IFERROR(VLOOKUP($B164,Matriz_INM,3,0),"")</f>
        <v/>
      </c>
      <c r="J164" s="72"/>
      <c r="K164" s="72"/>
      <c r="L164" s="72"/>
      <c r="M164" s="70"/>
      <c r="N164" s="71" t="str">
        <f aca="false">IF(M164="EE",IF(OR(AND(OR(L164=1,L164=0),K164&gt;0,K164&lt;5),AND(OR(L164=1,L164=0),K164&gt;4,K164&lt;16),AND(L164=2,K164&gt;0,K164&lt;5)),"Simples",IF(OR(AND(OR(L164=1,L164=0),K164&gt;15),AND(L164=2,K164&gt;4,K164&lt;16),AND(L164&gt;2,K164&gt;0,K164&lt;5)),"Médio",IF(OR(AND(L164=2,K164&gt;15),AND(L164&gt;2,K164&gt;4,K164&lt;16),AND(L164&gt;2,K164&gt;15)),"Complexo",""))), IF(OR(M164="CE",M164="SE"),IF(OR(AND(OR(L164=1,L164=0),K164&gt;0,K164&lt;6),AND(OR(L164=1,L164=0),K164&gt;5,K164&lt;20),AND(L164&gt;1,L164&lt;4,K164&gt;0,K164&lt;6)),"Simples",IF(OR(AND(OR(L164=1,L164=0),K164&gt;19),AND(L164&gt;1,L164&lt;4,K164&gt;5,K164&lt;20),AND(L164&gt;3,K164&gt;0,K164&lt;6)),"Médio",IF(OR(AND(L164&gt;1,L164&lt;4,K164&gt;19),AND(L164&gt;3,K164&gt;5,K164&lt;20),AND(L164&gt;3,K164&gt;19)),"Complexo",""))),""))</f>
        <v/>
      </c>
      <c r="O164" s="71" t="str">
        <f aca="false">IF(M164="ALI",IF(OR(AND(OR(L164=1,L164=0),K164&gt;0,K164&lt;20),AND(OR(L164=1,L164=0),K164&gt;19,K164&lt;51),AND(L164&gt;1,L164&lt;6,K164&gt;0,K164&lt;20)),"Simples",IF(OR(AND(OR(L164=1,L164=0),K164&gt;50),AND(L164&gt;1,L164&lt;6,K164&gt;19,K164&lt;51),AND(L164&gt;5,K164&gt;0,K164&lt;20)),"Médio",IF(OR(AND(L164&gt;1,L164&lt;6,K164&gt;50),AND(L164&gt;5,K164&gt;19,K164&lt;51),AND(L164&gt;5,K164&gt;50)),"Complexo",""))), IF(M164="AIE",IF(OR(AND(OR(L164=1, L164=0),K164&gt;0,K164&lt;20),AND(OR(L164=1, L164=0),K164&gt;19,K164&lt;51),AND(L164&gt;1,L164&lt;6,K164&gt;0,K164&lt;20)),"Simples",IF(OR(AND(OR(L164=1, L164=0),K164&gt;50),AND(L164&gt;1,L164&lt;6,K164&gt;19,K164&lt;51),AND(L164&gt;5,K164&gt;0,K164&lt;20)),"Médio",IF(OR(AND(L164&gt;1,L164&lt;6,K164&gt;50),AND(L164&gt;5,K164&gt;19,K164&lt;51),AND(L164&gt;5,K164&gt;50)),"Complexo",""))),""))</f>
        <v/>
      </c>
      <c r="P164" s="102" t="str">
        <f aca="false">IF(N164="",O164,IF(O164="",N164,""))</f>
        <v/>
      </c>
      <c r="Q164" s="103" t="n">
        <f aca="false">IF(AND(OR(M164="EE",M164="CE"),P164="Simples"),3, IF(AND(OR(M164="EE",M164="CE"),P164="Médio"),4, IF(AND(OR(M164="EE",M164="CE"),P164="Complexo"),6, IF(AND(M164="SE",P164="Simples"),4, IF(AND(M164="SE",P164="Médio"),5, IF(AND(M164="SE",P164="Complexo"),7,0))))))</f>
        <v>0</v>
      </c>
      <c r="R164" s="103" t="n">
        <f aca="false">IF(AND(M164="ALI",O164="Simples"),7, IF(AND(M164="ALI",O164="Médio"),10, IF(AND(M164="ALI",O164="Complexo"),15, IF(AND(M164="AIE",O164="Simples"),5, IF(AND(M164="AIE",O164="Médio"),7, IF(AND(M164="AIE",O164="Complexo"),10,0))))))</f>
        <v>0</v>
      </c>
      <c r="S164" s="102" t="n">
        <f aca="false">IF($I164="%",($Q164+$R164)*$C164,$C164)</f>
        <v>0</v>
      </c>
      <c r="T164" s="70"/>
    </row>
    <row r="165" s="79" customFormat="true" ht="14" hidden="false" customHeight="false" outlineLevel="0" collapsed="false">
      <c r="A165" s="67"/>
      <c r="B165" s="68"/>
      <c r="C165" s="69" t="n">
        <f aca="false">IF($B165&lt;&gt;"",VLOOKUP($B165,Matriz_INM,2,0),0)</f>
        <v>0</v>
      </c>
      <c r="D165" s="70"/>
      <c r="E165" s="70"/>
      <c r="F165" s="70"/>
      <c r="G165" s="70"/>
      <c r="H165" s="71"/>
      <c r="I165" s="101" t="str">
        <f aca="false">IFERROR(VLOOKUP($B165,Matriz_INM,3,0),"")</f>
        <v/>
      </c>
      <c r="J165" s="72"/>
      <c r="K165" s="72"/>
      <c r="L165" s="72"/>
      <c r="M165" s="70"/>
      <c r="N165" s="71" t="str">
        <f aca="false">IF(M165="EE",IF(OR(AND(OR(L165=1,L165=0),K165&gt;0,K165&lt;5),AND(OR(L165=1,L165=0),K165&gt;4,K165&lt;16),AND(L165=2,K165&gt;0,K165&lt;5)),"Simples",IF(OR(AND(OR(L165=1,L165=0),K165&gt;15),AND(L165=2,K165&gt;4,K165&lt;16),AND(L165&gt;2,K165&gt;0,K165&lt;5)),"Médio",IF(OR(AND(L165=2,K165&gt;15),AND(L165&gt;2,K165&gt;4,K165&lt;16),AND(L165&gt;2,K165&gt;15)),"Complexo",""))), IF(OR(M165="CE",M165="SE"),IF(OR(AND(OR(L165=1,L165=0),K165&gt;0,K165&lt;6),AND(OR(L165=1,L165=0),K165&gt;5,K165&lt;20),AND(L165&gt;1,L165&lt;4,K165&gt;0,K165&lt;6)),"Simples",IF(OR(AND(OR(L165=1,L165=0),K165&gt;19),AND(L165&gt;1,L165&lt;4,K165&gt;5,K165&lt;20),AND(L165&gt;3,K165&gt;0,K165&lt;6)),"Médio",IF(OR(AND(L165&gt;1,L165&lt;4,K165&gt;19),AND(L165&gt;3,K165&gt;5,K165&lt;20),AND(L165&gt;3,K165&gt;19)),"Complexo",""))),""))</f>
        <v/>
      </c>
      <c r="O165" s="71" t="str">
        <f aca="false">IF(M165="ALI",IF(OR(AND(OR(L165=1,L165=0),K165&gt;0,K165&lt;20),AND(OR(L165=1,L165=0),K165&gt;19,K165&lt;51),AND(L165&gt;1,L165&lt;6,K165&gt;0,K165&lt;20)),"Simples",IF(OR(AND(OR(L165=1,L165=0),K165&gt;50),AND(L165&gt;1,L165&lt;6,K165&gt;19,K165&lt;51),AND(L165&gt;5,K165&gt;0,K165&lt;20)),"Médio",IF(OR(AND(L165&gt;1,L165&lt;6,K165&gt;50),AND(L165&gt;5,K165&gt;19,K165&lt;51),AND(L165&gt;5,K165&gt;50)),"Complexo",""))), IF(M165="AIE",IF(OR(AND(OR(L165=1, L165=0),K165&gt;0,K165&lt;20),AND(OR(L165=1, L165=0),K165&gt;19,K165&lt;51),AND(L165&gt;1,L165&lt;6,K165&gt;0,K165&lt;20)),"Simples",IF(OR(AND(OR(L165=1, L165=0),K165&gt;50),AND(L165&gt;1,L165&lt;6,K165&gt;19,K165&lt;51),AND(L165&gt;5,K165&gt;0,K165&lt;20)),"Médio",IF(OR(AND(L165&gt;1,L165&lt;6,K165&gt;50),AND(L165&gt;5,K165&gt;19,K165&lt;51),AND(L165&gt;5,K165&gt;50)),"Complexo",""))),""))</f>
        <v/>
      </c>
      <c r="P165" s="102" t="str">
        <f aca="false">IF(N165="",O165,IF(O165="",N165,""))</f>
        <v/>
      </c>
      <c r="Q165" s="103" t="n">
        <f aca="false">IF(AND(OR(M165="EE",M165="CE"),P165="Simples"),3, IF(AND(OR(M165="EE",M165="CE"),P165="Médio"),4, IF(AND(OR(M165="EE",M165="CE"),P165="Complexo"),6, IF(AND(M165="SE",P165="Simples"),4, IF(AND(M165="SE",P165="Médio"),5, IF(AND(M165="SE",P165="Complexo"),7,0))))))</f>
        <v>0</v>
      </c>
      <c r="R165" s="103" t="n">
        <f aca="false">IF(AND(M165="ALI",O165="Simples"),7, IF(AND(M165="ALI",O165="Médio"),10, IF(AND(M165="ALI",O165="Complexo"),15, IF(AND(M165="AIE",O165="Simples"),5, IF(AND(M165="AIE",O165="Médio"),7, IF(AND(M165="AIE",O165="Complexo"),10,0))))))</f>
        <v>0</v>
      </c>
      <c r="S165" s="102" t="n">
        <f aca="false">IF($I165="%",($Q165+$R165)*$C165,$C165)</f>
        <v>0</v>
      </c>
      <c r="T165" s="70"/>
    </row>
    <row r="166" s="79" customFormat="true" ht="14" hidden="false" customHeight="false" outlineLevel="0" collapsed="false">
      <c r="A166" s="67"/>
      <c r="B166" s="68"/>
      <c r="C166" s="69" t="n">
        <f aca="false">IF($B166&lt;&gt;"",VLOOKUP($B166,Matriz_INM,2,0),0)</f>
        <v>0</v>
      </c>
      <c r="D166" s="70"/>
      <c r="E166" s="70"/>
      <c r="F166" s="70"/>
      <c r="G166" s="70"/>
      <c r="H166" s="71"/>
      <c r="I166" s="101" t="str">
        <f aca="false">IFERROR(VLOOKUP($B166,Matriz_INM,3,0),"")</f>
        <v/>
      </c>
      <c r="J166" s="72"/>
      <c r="K166" s="72"/>
      <c r="L166" s="72"/>
      <c r="M166" s="70"/>
      <c r="N166" s="71" t="str">
        <f aca="false">IF(M166="EE",IF(OR(AND(OR(L166=1,L166=0),K166&gt;0,K166&lt;5),AND(OR(L166=1,L166=0),K166&gt;4,K166&lt;16),AND(L166=2,K166&gt;0,K166&lt;5)),"Simples",IF(OR(AND(OR(L166=1,L166=0),K166&gt;15),AND(L166=2,K166&gt;4,K166&lt;16),AND(L166&gt;2,K166&gt;0,K166&lt;5)),"Médio",IF(OR(AND(L166=2,K166&gt;15),AND(L166&gt;2,K166&gt;4,K166&lt;16),AND(L166&gt;2,K166&gt;15)),"Complexo",""))), IF(OR(M166="CE",M166="SE"),IF(OR(AND(OR(L166=1,L166=0),K166&gt;0,K166&lt;6),AND(OR(L166=1,L166=0),K166&gt;5,K166&lt;20),AND(L166&gt;1,L166&lt;4,K166&gt;0,K166&lt;6)),"Simples",IF(OR(AND(OR(L166=1,L166=0),K166&gt;19),AND(L166&gt;1,L166&lt;4,K166&gt;5,K166&lt;20),AND(L166&gt;3,K166&gt;0,K166&lt;6)),"Médio",IF(OR(AND(L166&gt;1,L166&lt;4,K166&gt;19),AND(L166&gt;3,K166&gt;5,K166&lt;20),AND(L166&gt;3,K166&gt;19)),"Complexo",""))),""))</f>
        <v/>
      </c>
      <c r="O166" s="71" t="str">
        <f aca="false">IF(M166="ALI",IF(OR(AND(OR(L166=1,L166=0),K166&gt;0,K166&lt;20),AND(OR(L166=1,L166=0),K166&gt;19,K166&lt;51),AND(L166&gt;1,L166&lt;6,K166&gt;0,K166&lt;20)),"Simples",IF(OR(AND(OR(L166=1,L166=0),K166&gt;50),AND(L166&gt;1,L166&lt;6,K166&gt;19,K166&lt;51),AND(L166&gt;5,K166&gt;0,K166&lt;20)),"Médio",IF(OR(AND(L166&gt;1,L166&lt;6,K166&gt;50),AND(L166&gt;5,K166&gt;19,K166&lt;51),AND(L166&gt;5,K166&gt;50)),"Complexo",""))), IF(M166="AIE",IF(OR(AND(OR(L166=1, L166=0),K166&gt;0,K166&lt;20),AND(OR(L166=1, L166=0),K166&gt;19,K166&lt;51),AND(L166&gt;1,L166&lt;6,K166&gt;0,K166&lt;20)),"Simples",IF(OR(AND(OR(L166=1, L166=0),K166&gt;50),AND(L166&gt;1,L166&lt;6,K166&gt;19,K166&lt;51),AND(L166&gt;5,K166&gt;0,K166&lt;20)),"Médio",IF(OR(AND(L166&gt;1,L166&lt;6,K166&gt;50),AND(L166&gt;5,K166&gt;19,K166&lt;51),AND(L166&gt;5,K166&gt;50)),"Complexo",""))),""))</f>
        <v/>
      </c>
      <c r="P166" s="102" t="str">
        <f aca="false">IF(N166="",O166,IF(O166="",N166,""))</f>
        <v/>
      </c>
      <c r="Q166" s="103" t="n">
        <f aca="false">IF(AND(OR(M166="EE",M166="CE"),P166="Simples"),3, IF(AND(OR(M166="EE",M166="CE"),P166="Médio"),4, IF(AND(OR(M166="EE",M166="CE"),P166="Complexo"),6, IF(AND(M166="SE",P166="Simples"),4, IF(AND(M166="SE",P166="Médio"),5, IF(AND(M166="SE",P166="Complexo"),7,0))))))</f>
        <v>0</v>
      </c>
      <c r="R166" s="103" t="n">
        <f aca="false">IF(AND(M166="ALI",O166="Simples"),7, IF(AND(M166="ALI",O166="Médio"),10, IF(AND(M166="ALI",O166="Complexo"),15, IF(AND(M166="AIE",O166="Simples"),5, IF(AND(M166="AIE",O166="Médio"),7, IF(AND(M166="AIE",O166="Complexo"),10,0))))))</f>
        <v>0</v>
      </c>
      <c r="S166" s="102" t="n">
        <f aca="false">IF($I166="%",($Q166+$R166)*$C166,$C166)</f>
        <v>0</v>
      </c>
      <c r="T166" s="70"/>
    </row>
    <row r="167" s="79" customFormat="true" ht="14" hidden="false" customHeight="false" outlineLevel="0" collapsed="false">
      <c r="A167" s="67"/>
      <c r="B167" s="68"/>
      <c r="C167" s="69" t="n">
        <f aca="false">IF($B167&lt;&gt;"",VLOOKUP($B167,Matriz_INM,2,0),0)</f>
        <v>0</v>
      </c>
      <c r="D167" s="70"/>
      <c r="E167" s="70"/>
      <c r="F167" s="70"/>
      <c r="G167" s="70"/>
      <c r="H167" s="71"/>
      <c r="I167" s="101" t="str">
        <f aca="false">IFERROR(VLOOKUP($B167,Matriz_INM,3,0),"")</f>
        <v/>
      </c>
      <c r="J167" s="72"/>
      <c r="K167" s="72"/>
      <c r="L167" s="72"/>
      <c r="M167" s="70"/>
      <c r="N167" s="71" t="str">
        <f aca="false">IF(M167="EE",IF(OR(AND(OR(L167=1,L167=0),K167&gt;0,K167&lt;5),AND(OR(L167=1,L167=0),K167&gt;4,K167&lt;16),AND(L167=2,K167&gt;0,K167&lt;5)),"Simples",IF(OR(AND(OR(L167=1,L167=0),K167&gt;15),AND(L167=2,K167&gt;4,K167&lt;16),AND(L167&gt;2,K167&gt;0,K167&lt;5)),"Médio",IF(OR(AND(L167=2,K167&gt;15),AND(L167&gt;2,K167&gt;4,K167&lt;16),AND(L167&gt;2,K167&gt;15)),"Complexo",""))), IF(OR(M167="CE",M167="SE"),IF(OR(AND(OR(L167=1,L167=0),K167&gt;0,K167&lt;6),AND(OR(L167=1,L167=0),K167&gt;5,K167&lt;20),AND(L167&gt;1,L167&lt;4,K167&gt;0,K167&lt;6)),"Simples",IF(OR(AND(OR(L167=1,L167=0),K167&gt;19),AND(L167&gt;1,L167&lt;4,K167&gt;5,K167&lt;20),AND(L167&gt;3,K167&gt;0,K167&lt;6)),"Médio",IF(OR(AND(L167&gt;1,L167&lt;4,K167&gt;19),AND(L167&gt;3,K167&gt;5,K167&lt;20),AND(L167&gt;3,K167&gt;19)),"Complexo",""))),""))</f>
        <v/>
      </c>
      <c r="O167" s="71" t="str">
        <f aca="false">IF(M167="ALI",IF(OR(AND(OR(L167=1,L167=0),K167&gt;0,K167&lt;20),AND(OR(L167=1,L167=0),K167&gt;19,K167&lt;51),AND(L167&gt;1,L167&lt;6,K167&gt;0,K167&lt;20)),"Simples",IF(OR(AND(OR(L167=1,L167=0),K167&gt;50),AND(L167&gt;1,L167&lt;6,K167&gt;19,K167&lt;51),AND(L167&gt;5,K167&gt;0,K167&lt;20)),"Médio",IF(OR(AND(L167&gt;1,L167&lt;6,K167&gt;50),AND(L167&gt;5,K167&gt;19,K167&lt;51),AND(L167&gt;5,K167&gt;50)),"Complexo",""))), IF(M167="AIE",IF(OR(AND(OR(L167=1, L167=0),K167&gt;0,K167&lt;20),AND(OR(L167=1, L167=0),K167&gt;19,K167&lt;51),AND(L167&gt;1,L167&lt;6,K167&gt;0,K167&lt;20)),"Simples",IF(OR(AND(OR(L167=1, L167=0),K167&gt;50),AND(L167&gt;1,L167&lt;6,K167&gt;19,K167&lt;51),AND(L167&gt;5,K167&gt;0,K167&lt;20)),"Médio",IF(OR(AND(L167&gt;1,L167&lt;6,K167&gt;50),AND(L167&gt;5,K167&gt;19,K167&lt;51),AND(L167&gt;5,K167&gt;50)),"Complexo",""))),""))</f>
        <v/>
      </c>
      <c r="P167" s="102" t="str">
        <f aca="false">IF(N167="",O167,IF(O167="",N167,""))</f>
        <v/>
      </c>
      <c r="Q167" s="103" t="n">
        <f aca="false">IF(AND(OR(M167="EE",M167="CE"),P167="Simples"),3, IF(AND(OR(M167="EE",M167="CE"),P167="Médio"),4, IF(AND(OR(M167="EE",M167="CE"),P167="Complexo"),6, IF(AND(M167="SE",P167="Simples"),4, IF(AND(M167="SE",P167="Médio"),5, IF(AND(M167="SE",P167="Complexo"),7,0))))))</f>
        <v>0</v>
      </c>
      <c r="R167" s="103" t="n">
        <f aca="false">IF(AND(M167="ALI",O167="Simples"),7, IF(AND(M167="ALI",O167="Médio"),10, IF(AND(M167="ALI",O167="Complexo"),15, IF(AND(M167="AIE",O167="Simples"),5, IF(AND(M167="AIE",O167="Médio"),7, IF(AND(M167="AIE",O167="Complexo"),10,0))))))</f>
        <v>0</v>
      </c>
      <c r="S167" s="102" t="n">
        <f aca="false">IF($I167="%",($Q167+$R167)*$C167,$C167)</f>
        <v>0</v>
      </c>
      <c r="T167" s="70"/>
    </row>
    <row r="168" s="79" customFormat="true" ht="14" hidden="false" customHeight="false" outlineLevel="0" collapsed="false">
      <c r="A168" s="67"/>
      <c r="B168" s="68"/>
      <c r="C168" s="69" t="n">
        <f aca="false">IF($B168&lt;&gt;"",VLOOKUP($B168,Matriz_INM,2,0),0)</f>
        <v>0</v>
      </c>
      <c r="D168" s="70"/>
      <c r="E168" s="70"/>
      <c r="F168" s="70"/>
      <c r="G168" s="70"/>
      <c r="H168" s="71"/>
      <c r="I168" s="101" t="str">
        <f aca="false">IFERROR(VLOOKUP($B168,Matriz_INM,3,0),"")</f>
        <v/>
      </c>
      <c r="J168" s="72"/>
      <c r="K168" s="72"/>
      <c r="L168" s="72"/>
      <c r="M168" s="70"/>
      <c r="N168" s="71" t="str">
        <f aca="false">IF(M168="EE",IF(OR(AND(OR(L168=1,L168=0),K168&gt;0,K168&lt;5),AND(OR(L168=1,L168=0),K168&gt;4,K168&lt;16),AND(L168=2,K168&gt;0,K168&lt;5)),"Simples",IF(OR(AND(OR(L168=1,L168=0),K168&gt;15),AND(L168=2,K168&gt;4,K168&lt;16),AND(L168&gt;2,K168&gt;0,K168&lt;5)),"Médio",IF(OR(AND(L168=2,K168&gt;15),AND(L168&gt;2,K168&gt;4,K168&lt;16),AND(L168&gt;2,K168&gt;15)),"Complexo",""))), IF(OR(M168="CE",M168="SE"),IF(OR(AND(OR(L168=1,L168=0),K168&gt;0,K168&lt;6),AND(OR(L168=1,L168=0),K168&gt;5,K168&lt;20),AND(L168&gt;1,L168&lt;4,K168&gt;0,K168&lt;6)),"Simples",IF(OR(AND(OR(L168=1,L168=0),K168&gt;19),AND(L168&gt;1,L168&lt;4,K168&gt;5,K168&lt;20),AND(L168&gt;3,K168&gt;0,K168&lt;6)),"Médio",IF(OR(AND(L168&gt;1,L168&lt;4,K168&gt;19),AND(L168&gt;3,K168&gt;5,K168&lt;20),AND(L168&gt;3,K168&gt;19)),"Complexo",""))),""))</f>
        <v/>
      </c>
      <c r="O168" s="71" t="str">
        <f aca="false">IF(M168="ALI",IF(OR(AND(OR(L168=1,L168=0),K168&gt;0,K168&lt;20),AND(OR(L168=1,L168=0),K168&gt;19,K168&lt;51),AND(L168&gt;1,L168&lt;6,K168&gt;0,K168&lt;20)),"Simples",IF(OR(AND(OR(L168=1,L168=0),K168&gt;50),AND(L168&gt;1,L168&lt;6,K168&gt;19,K168&lt;51),AND(L168&gt;5,K168&gt;0,K168&lt;20)),"Médio",IF(OR(AND(L168&gt;1,L168&lt;6,K168&gt;50),AND(L168&gt;5,K168&gt;19,K168&lt;51),AND(L168&gt;5,K168&gt;50)),"Complexo",""))), IF(M168="AIE",IF(OR(AND(OR(L168=1, L168=0),K168&gt;0,K168&lt;20),AND(OR(L168=1, L168=0),K168&gt;19,K168&lt;51),AND(L168&gt;1,L168&lt;6,K168&gt;0,K168&lt;20)),"Simples",IF(OR(AND(OR(L168=1, L168=0),K168&gt;50),AND(L168&gt;1,L168&lt;6,K168&gt;19,K168&lt;51),AND(L168&gt;5,K168&gt;0,K168&lt;20)),"Médio",IF(OR(AND(L168&gt;1,L168&lt;6,K168&gt;50),AND(L168&gt;5,K168&gt;19,K168&lt;51),AND(L168&gt;5,K168&gt;50)),"Complexo",""))),""))</f>
        <v/>
      </c>
      <c r="P168" s="102" t="str">
        <f aca="false">IF(N168="",O168,IF(O168="",N168,""))</f>
        <v/>
      </c>
      <c r="Q168" s="103" t="n">
        <f aca="false">IF(AND(OR(M168="EE",M168="CE"),P168="Simples"),3, IF(AND(OR(M168="EE",M168="CE"),P168="Médio"),4, IF(AND(OR(M168="EE",M168="CE"),P168="Complexo"),6, IF(AND(M168="SE",P168="Simples"),4, IF(AND(M168="SE",P168="Médio"),5, IF(AND(M168="SE",P168="Complexo"),7,0))))))</f>
        <v>0</v>
      </c>
      <c r="R168" s="103" t="n">
        <f aca="false">IF(AND(M168="ALI",O168="Simples"),7, IF(AND(M168="ALI",O168="Médio"),10, IF(AND(M168="ALI",O168="Complexo"),15, IF(AND(M168="AIE",O168="Simples"),5, IF(AND(M168="AIE",O168="Médio"),7, IF(AND(M168="AIE",O168="Complexo"),10,0))))))</f>
        <v>0</v>
      </c>
      <c r="S168" s="102" t="n">
        <f aca="false">IF($I168="%",($Q168+$R168)*$C168,$C168)</f>
        <v>0</v>
      </c>
      <c r="T168" s="70"/>
    </row>
    <row r="169" s="79" customFormat="true" ht="14" hidden="false" customHeight="false" outlineLevel="0" collapsed="false">
      <c r="A169" s="67"/>
      <c r="B169" s="68"/>
      <c r="C169" s="69" t="n">
        <f aca="false">IF($B169&lt;&gt;"",VLOOKUP($B169,Matriz_INM,2,0),0)</f>
        <v>0</v>
      </c>
      <c r="D169" s="70"/>
      <c r="E169" s="70"/>
      <c r="F169" s="70"/>
      <c r="G169" s="70"/>
      <c r="H169" s="71"/>
      <c r="I169" s="101" t="str">
        <f aca="false">IFERROR(VLOOKUP($B169,Matriz_INM,3,0),"")</f>
        <v/>
      </c>
      <c r="J169" s="72"/>
      <c r="K169" s="72"/>
      <c r="L169" s="72"/>
      <c r="M169" s="70"/>
      <c r="N169" s="71" t="str">
        <f aca="false">IF(M169="EE",IF(OR(AND(OR(L169=1,L169=0),K169&gt;0,K169&lt;5),AND(OR(L169=1,L169=0),K169&gt;4,K169&lt;16),AND(L169=2,K169&gt;0,K169&lt;5)),"Simples",IF(OR(AND(OR(L169=1,L169=0),K169&gt;15),AND(L169=2,K169&gt;4,K169&lt;16),AND(L169&gt;2,K169&gt;0,K169&lt;5)),"Médio",IF(OR(AND(L169=2,K169&gt;15),AND(L169&gt;2,K169&gt;4,K169&lt;16),AND(L169&gt;2,K169&gt;15)),"Complexo",""))), IF(OR(M169="CE",M169="SE"),IF(OR(AND(OR(L169=1,L169=0),K169&gt;0,K169&lt;6),AND(OR(L169=1,L169=0),K169&gt;5,K169&lt;20),AND(L169&gt;1,L169&lt;4,K169&gt;0,K169&lt;6)),"Simples",IF(OR(AND(OR(L169=1,L169=0),K169&gt;19),AND(L169&gt;1,L169&lt;4,K169&gt;5,K169&lt;20),AND(L169&gt;3,K169&gt;0,K169&lt;6)),"Médio",IF(OR(AND(L169&gt;1,L169&lt;4,K169&gt;19),AND(L169&gt;3,K169&gt;5,K169&lt;20),AND(L169&gt;3,K169&gt;19)),"Complexo",""))),""))</f>
        <v/>
      </c>
      <c r="O169" s="71" t="str">
        <f aca="false">IF(M169="ALI",IF(OR(AND(OR(L169=1,L169=0),K169&gt;0,K169&lt;20),AND(OR(L169=1,L169=0),K169&gt;19,K169&lt;51),AND(L169&gt;1,L169&lt;6,K169&gt;0,K169&lt;20)),"Simples",IF(OR(AND(OR(L169=1,L169=0),K169&gt;50),AND(L169&gt;1,L169&lt;6,K169&gt;19,K169&lt;51),AND(L169&gt;5,K169&gt;0,K169&lt;20)),"Médio",IF(OR(AND(L169&gt;1,L169&lt;6,K169&gt;50),AND(L169&gt;5,K169&gt;19,K169&lt;51),AND(L169&gt;5,K169&gt;50)),"Complexo",""))), IF(M169="AIE",IF(OR(AND(OR(L169=1, L169=0),K169&gt;0,K169&lt;20),AND(OR(L169=1, L169=0),K169&gt;19,K169&lt;51),AND(L169&gt;1,L169&lt;6,K169&gt;0,K169&lt;20)),"Simples",IF(OR(AND(OR(L169=1, L169=0),K169&gt;50),AND(L169&gt;1,L169&lt;6,K169&gt;19,K169&lt;51),AND(L169&gt;5,K169&gt;0,K169&lt;20)),"Médio",IF(OR(AND(L169&gt;1,L169&lt;6,K169&gt;50),AND(L169&gt;5,K169&gt;19,K169&lt;51),AND(L169&gt;5,K169&gt;50)),"Complexo",""))),""))</f>
        <v/>
      </c>
      <c r="P169" s="102" t="str">
        <f aca="false">IF(N169="",O169,IF(O169="",N169,""))</f>
        <v/>
      </c>
      <c r="Q169" s="103" t="n">
        <f aca="false">IF(AND(OR(M169="EE",M169="CE"),P169="Simples"),3, IF(AND(OR(M169="EE",M169="CE"),P169="Médio"),4, IF(AND(OR(M169="EE",M169="CE"),P169="Complexo"),6, IF(AND(M169="SE",P169="Simples"),4, IF(AND(M169="SE",P169="Médio"),5, IF(AND(M169="SE",P169="Complexo"),7,0))))))</f>
        <v>0</v>
      </c>
      <c r="R169" s="103" t="n">
        <f aca="false">IF(AND(M169="ALI",O169="Simples"),7, IF(AND(M169="ALI",O169="Médio"),10, IF(AND(M169="ALI",O169="Complexo"),15, IF(AND(M169="AIE",O169="Simples"),5, IF(AND(M169="AIE",O169="Médio"),7, IF(AND(M169="AIE",O169="Complexo"),10,0))))))</f>
        <v>0</v>
      </c>
      <c r="S169" s="102" t="n">
        <f aca="false">IF($I169="%",($Q169+$R169)*$C169,$C169)</f>
        <v>0</v>
      </c>
      <c r="T169" s="70"/>
    </row>
    <row r="170" s="79" customFormat="true" ht="14" hidden="false" customHeight="false" outlineLevel="0" collapsed="false">
      <c r="A170" s="67"/>
      <c r="B170" s="68"/>
      <c r="C170" s="69" t="n">
        <f aca="false">IF($B170&lt;&gt;"",VLOOKUP($B170,Matriz_INM,2,0),0)</f>
        <v>0</v>
      </c>
      <c r="D170" s="70"/>
      <c r="E170" s="70"/>
      <c r="F170" s="70"/>
      <c r="G170" s="70"/>
      <c r="H170" s="71"/>
      <c r="I170" s="101" t="str">
        <f aca="false">IFERROR(VLOOKUP($B170,Matriz_INM,3,0),"")</f>
        <v/>
      </c>
      <c r="J170" s="72"/>
      <c r="K170" s="72"/>
      <c r="L170" s="72"/>
      <c r="M170" s="70"/>
      <c r="N170" s="71" t="str">
        <f aca="false">IF(M170="EE",IF(OR(AND(OR(L170=1,L170=0),K170&gt;0,K170&lt;5),AND(OR(L170=1,L170=0),K170&gt;4,K170&lt;16),AND(L170=2,K170&gt;0,K170&lt;5)),"Simples",IF(OR(AND(OR(L170=1,L170=0),K170&gt;15),AND(L170=2,K170&gt;4,K170&lt;16),AND(L170&gt;2,K170&gt;0,K170&lt;5)),"Médio",IF(OR(AND(L170=2,K170&gt;15),AND(L170&gt;2,K170&gt;4,K170&lt;16),AND(L170&gt;2,K170&gt;15)),"Complexo",""))), IF(OR(M170="CE",M170="SE"),IF(OR(AND(OR(L170=1,L170=0),K170&gt;0,K170&lt;6),AND(OR(L170=1,L170=0),K170&gt;5,K170&lt;20),AND(L170&gt;1,L170&lt;4,K170&gt;0,K170&lt;6)),"Simples",IF(OR(AND(OR(L170=1,L170=0),K170&gt;19),AND(L170&gt;1,L170&lt;4,K170&gt;5,K170&lt;20),AND(L170&gt;3,K170&gt;0,K170&lt;6)),"Médio",IF(OR(AND(L170&gt;1,L170&lt;4,K170&gt;19),AND(L170&gt;3,K170&gt;5,K170&lt;20),AND(L170&gt;3,K170&gt;19)),"Complexo",""))),""))</f>
        <v/>
      </c>
      <c r="O170" s="71" t="str">
        <f aca="false">IF(M170="ALI",IF(OR(AND(OR(L170=1,L170=0),K170&gt;0,K170&lt;20),AND(OR(L170=1,L170=0),K170&gt;19,K170&lt;51),AND(L170&gt;1,L170&lt;6,K170&gt;0,K170&lt;20)),"Simples",IF(OR(AND(OR(L170=1,L170=0),K170&gt;50),AND(L170&gt;1,L170&lt;6,K170&gt;19,K170&lt;51),AND(L170&gt;5,K170&gt;0,K170&lt;20)),"Médio",IF(OR(AND(L170&gt;1,L170&lt;6,K170&gt;50),AND(L170&gt;5,K170&gt;19,K170&lt;51),AND(L170&gt;5,K170&gt;50)),"Complexo",""))), IF(M170="AIE",IF(OR(AND(OR(L170=1, L170=0),K170&gt;0,K170&lt;20),AND(OR(L170=1, L170=0),K170&gt;19,K170&lt;51),AND(L170&gt;1,L170&lt;6,K170&gt;0,K170&lt;20)),"Simples",IF(OR(AND(OR(L170=1, L170=0),K170&gt;50),AND(L170&gt;1,L170&lt;6,K170&gt;19,K170&lt;51),AND(L170&gt;5,K170&gt;0,K170&lt;20)),"Médio",IF(OR(AND(L170&gt;1,L170&lt;6,K170&gt;50),AND(L170&gt;5,K170&gt;19,K170&lt;51),AND(L170&gt;5,K170&gt;50)),"Complexo",""))),""))</f>
        <v/>
      </c>
      <c r="P170" s="102" t="str">
        <f aca="false">IF(N170="",O170,IF(O170="",N170,""))</f>
        <v/>
      </c>
      <c r="Q170" s="103" t="n">
        <f aca="false">IF(AND(OR(M170="EE",M170="CE"),P170="Simples"),3, IF(AND(OR(M170="EE",M170="CE"),P170="Médio"),4, IF(AND(OR(M170="EE",M170="CE"),P170="Complexo"),6, IF(AND(M170="SE",P170="Simples"),4, IF(AND(M170="SE",P170="Médio"),5, IF(AND(M170="SE",P170="Complexo"),7,0))))))</f>
        <v>0</v>
      </c>
      <c r="R170" s="103" t="n">
        <f aca="false">IF(AND(M170="ALI",O170="Simples"),7, IF(AND(M170="ALI",O170="Médio"),10, IF(AND(M170="ALI",O170="Complexo"),15, IF(AND(M170="AIE",O170="Simples"),5, IF(AND(M170="AIE",O170="Médio"),7, IF(AND(M170="AIE",O170="Complexo"),10,0))))))</f>
        <v>0</v>
      </c>
      <c r="S170" s="102" t="n">
        <f aca="false">IF($I170="%",($Q170+$R170)*$C170,$C170)</f>
        <v>0</v>
      </c>
      <c r="T170" s="70"/>
    </row>
    <row r="171" s="79" customFormat="true" ht="14" hidden="false" customHeight="false" outlineLevel="0" collapsed="false">
      <c r="A171" s="67"/>
      <c r="B171" s="68"/>
      <c r="C171" s="69" t="n">
        <f aca="false">IF($B171&lt;&gt;"",VLOOKUP($B171,Matriz_INM,2,0),0)</f>
        <v>0</v>
      </c>
      <c r="D171" s="70"/>
      <c r="E171" s="70"/>
      <c r="F171" s="70"/>
      <c r="G171" s="70"/>
      <c r="H171" s="71"/>
      <c r="I171" s="101" t="str">
        <f aca="false">IFERROR(VLOOKUP($B171,Matriz_INM,3,0),"")</f>
        <v/>
      </c>
      <c r="J171" s="72"/>
      <c r="K171" s="72"/>
      <c r="L171" s="72"/>
      <c r="M171" s="70"/>
      <c r="N171" s="71" t="str">
        <f aca="false">IF(M171="EE",IF(OR(AND(OR(L171=1,L171=0),K171&gt;0,K171&lt;5),AND(OR(L171=1,L171=0),K171&gt;4,K171&lt;16),AND(L171=2,K171&gt;0,K171&lt;5)),"Simples",IF(OR(AND(OR(L171=1,L171=0),K171&gt;15),AND(L171=2,K171&gt;4,K171&lt;16),AND(L171&gt;2,K171&gt;0,K171&lt;5)),"Médio",IF(OR(AND(L171=2,K171&gt;15),AND(L171&gt;2,K171&gt;4,K171&lt;16),AND(L171&gt;2,K171&gt;15)),"Complexo",""))), IF(OR(M171="CE",M171="SE"),IF(OR(AND(OR(L171=1,L171=0),K171&gt;0,K171&lt;6),AND(OR(L171=1,L171=0),K171&gt;5,K171&lt;20),AND(L171&gt;1,L171&lt;4,K171&gt;0,K171&lt;6)),"Simples",IF(OR(AND(OR(L171=1,L171=0),K171&gt;19),AND(L171&gt;1,L171&lt;4,K171&gt;5,K171&lt;20),AND(L171&gt;3,K171&gt;0,K171&lt;6)),"Médio",IF(OR(AND(L171&gt;1,L171&lt;4,K171&gt;19),AND(L171&gt;3,K171&gt;5,K171&lt;20),AND(L171&gt;3,K171&gt;19)),"Complexo",""))),""))</f>
        <v/>
      </c>
      <c r="O171" s="71" t="str">
        <f aca="false">IF(M171="ALI",IF(OR(AND(OR(L171=1,L171=0),K171&gt;0,K171&lt;20),AND(OR(L171=1,L171=0),K171&gt;19,K171&lt;51),AND(L171&gt;1,L171&lt;6,K171&gt;0,K171&lt;20)),"Simples",IF(OR(AND(OR(L171=1,L171=0),K171&gt;50),AND(L171&gt;1,L171&lt;6,K171&gt;19,K171&lt;51),AND(L171&gt;5,K171&gt;0,K171&lt;20)),"Médio",IF(OR(AND(L171&gt;1,L171&lt;6,K171&gt;50),AND(L171&gt;5,K171&gt;19,K171&lt;51),AND(L171&gt;5,K171&gt;50)),"Complexo",""))), IF(M171="AIE",IF(OR(AND(OR(L171=1, L171=0),K171&gt;0,K171&lt;20),AND(OR(L171=1, L171=0),K171&gt;19,K171&lt;51),AND(L171&gt;1,L171&lt;6,K171&gt;0,K171&lt;20)),"Simples",IF(OR(AND(OR(L171=1, L171=0),K171&gt;50),AND(L171&gt;1,L171&lt;6,K171&gt;19,K171&lt;51),AND(L171&gt;5,K171&gt;0,K171&lt;20)),"Médio",IF(OR(AND(L171&gt;1,L171&lt;6,K171&gt;50),AND(L171&gt;5,K171&gt;19,K171&lt;51),AND(L171&gt;5,K171&gt;50)),"Complexo",""))),""))</f>
        <v/>
      </c>
      <c r="P171" s="102" t="str">
        <f aca="false">IF(N171="",O171,IF(O171="",N171,""))</f>
        <v/>
      </c>
      <c r="Q171" s="103" t="n">
        <f aca="false">IF(AND(OR(M171="EE",M171="CE"),P171="Simples"),3, IF(AND(OR(M171="EE",M171="CE"),P171="Médio"),4, IF(AND(OR(M171="EE",M171="CE"),P171="Complexo"),6, IF(AND(M171="SE",P171="Simples"),4, IF(AND(M171="SE",P171="Médio"),5, IF(AND(M171="SE",P171="Complexo"),7,0))))))</f>
        <v>0</v>
      </c>
      <c r="R171" s="103" t="n">
        <f aca="false">IF(AND(M171="ALI",O171="Simples"),7, IF(AND(M171="ALI",O171="Médio"),10, IF(AND(M171="ALI",O171="Complexo"),15, IF(AND(M171="AIE",O171="Simples"),5, IF(AND(M171="AIE",O171="Médio"),7, IF(AND(M171="AIE",O171="Complexo"),10,0))))))</f>
        <v>0</v>
      </c>
      <c r="S171" s="102" t="n">
        <f aca="false">IF($I171="%",($Q171+$R171)*$C171,$C171)</f>
        <v>0</v>
      </c>
      <c r="T171" s="70"/>
    </row>
    <row r="172" s="79" customFormat="true" ht="14" hidden="false" customHeight="false" outlineLevel="0" collapsed="false">
      <c r="A172" s="67"/>
      <c r="B172" s="68"/>
      <c r="C172" s="69" t="n">
        <f aca="false">IF($B172&lt;&gt;"",VLOOKUP($B172,Matriz_INM,2,0),0)</f>
        <v>0</v>
      </c>
      <c r="D172" s="70"/>
      <c r="E172" s="70"/>
      <c r="F172" s="70"/>
      <c r="G172" s="70"/>
      <c r="H172" s="71"/>
      <c r="I172" s="101" t="str">
        <f aca="false">IFERROR(VLOOKUP($B172,Matriz_INM,3,0),"")</f>
        <v/>
      </c>
      <c r="J172" s="72"/>
      <c r="K172" s="72"/>
      <c r="L172" s="72"/>
      <c r="M172" s="70"/>
      <c r="N172" s="71" t="str">
        <f aca="false">IF(M172="EE",IF(OR(AND(OR(L172=1,L172=0),K172&gt;0,K172&lt;5),AND(OR(L172=1,L172=0),K172&gt;4,K172&lt;16),AND(L172=2,K172&gt;0,K172&lt;5)),"Simples",IF(OR(AND(OR(L172=1,L172=0),K172&gt;15),AND(L172=2,K172&gt;4,K172&lt;16),AND(L172&gt;2,K172&gt;0,K172&lt;5)),"Médio",IF(OR(AND(L172=2,K172&gt;15),AND(L172&gt;2,K172&gt;4,K172&lt;16),AND(L172&gt;2,K172&gt;15)),"Complexo",""))), IF(OR(M172="CE",M172="SE"),IF(OR(AND(OR(L172=1,L172=0),K172&gt;0,K172&lt;6),AND(OR(L172=1,L172=0),K172&gt;5,K172&lt;20),AND(L172&gt;1,L172&lt;4,K172&gt;0,K172&lt;6)),"Simples",IF(OR(AND(OR(L172=1,L172=0),K172&gt;19),AND(L172&gt;1,L172&lt;4,K172&gt;5,K172&lt;20),AND(L172&gt;3,K172&gt;0,K172&lt;6)),"Médio",IF(OR(AND(L172&gt;1,L172&lt;4,K172&gt;19),AND(L172&gt;3,K172&gt;5,K172&lt;20),AND(L172&gt;3,K172&gt;19)),"Complexo",""))),""))</f>
        <v/>
      </c>
      <c r="O172" s="71" t="str">
        <f aca="false">IF(M172="ALI",IF(OR(AND(OR(L172=1,L172=0),K172&gt;0,K172&lt;20),AND(OR(L172=1,L172=0),K172&gt;19,K172&lt;51),AND(L172&gt;1,L172&lt;6,K172&gt;0,K172&lt;20)),"Simples",IF(OR(AND(OR(L172=1,L172=0),K172&gt;50),AND(L172&gt;1,L172&lt;6,K172&gt;19,K172&lt;51),AND(L172&gt;5,K172&gt;0,K172&lt;20)),"Médio",IF(OR(AND(L172&gt;1,L172&lt;6,K172&gt;50),AND(L172&gt;5,K172&gt;19,K172&lt;51),AND(L172&gt;5,K172&gt;50)),"Complexo",""))), IF(M172="AIE",IF(OR(AND(OR(L172=1, L172=0),K172&gt;0,K172&lt;20),AND(OR(L172=1, L172=0),K172&gt;19,K172&lt;51),AND(L172&gt;1,L172&lt;6,K172&gt;0,K172&lt;20)),"Simples",IF(OR(AND(OR(L172=1, L172=0),K172&gt;50),AND(L172&gt;1,L172&lt;6,K172&gt;19,K172&lt;51),AND(L172&gt;5,K172&gt;0,K172&lt;20)),"Médio",IF(OR(AND(L172&gt;1,L172&lt;6,K172&gt;50),AND(L172&gt;5,K172&gt;19,K172&lt;51),AND(L172&gt;5,K172&gt;50)),"Complexo",""))),""))</f>
        <v/>
      </c>
      <c r="P172" s="102" t="str">
        <f aca="false">IF(N172="",O172,IF(O172="",N172,""))</f>
        <v/>
      </c>
      <c r="Q172" s="103" t="n">
        <f aca="false">IF(AND(OR(M172="EE",M172="CE"),P172="Simples"),3, IF(AND(OR(M172="EE",M172="CE"),P172="Médio"),4, IF(AND(OR(M172="EE",M172="CE"),P172="Complexo"),6, IF(AND(M172="SE",P172="Simples"),4, IF(AND(M172="SE",P172="Médio"),5, IF(AND(M172="SE",P172="Complexo"),7,0))))))</f>
        <v>0</v>
      </c>
      <c r="R172" s="103" t="n">
        <f aca="false">IF(AND(M172="ALI",O172="Simples"),7, IF(AND(M172="ALI",O172="Médio"),10, IF(AND(M172="ALI",O172="Complexo"),15, IF(AND(M172="AIE",O172="Simples"),5, IF(AND(M172="AIE",O172="Médio"),7, IF(AND(M172="AIE",O172="Complexo"),10,0))))))</f>
        <v>0</v>
      </c>
      <c r="S172" s="102" t="n">
        <f aca="false">IF($I172="%",($Q172+$R172)*$C172,$C172)</f>
        <v>0</v>
      </c>
      <c r="T172" s="70"/>
    </row>
    <row r="173" s="79" customFormat="true" ht="14" hidden="false" customHeight="false" outlineLevel="0" collapsed="false">
      <c r="A173" s="67"/>
      <c r="B173" s="68"/>
      <c r="C173" s="69" t="n">
        <f aca="false">IF($B173&lt;&gt;"",VLOOKUP($B173,Matriz_INM,2,0),0)</f>
        <v>0</v>
      </c>
      <c r="D173" s="70"/>
      <c r="E173" s="70"/>
      <c r="F173" s="70"/>
      <c r="G173" s="70"/>
      <c r="H173" s="71"/>
      <c r="I173" s="101" t="str">
        <f aca="false">IFERROR(VLOOKUP($B173,Matriz_INM,3,0),"")</f>
        <v/>
      </c>
      <c r="J173" s="72"/>
      <c r="K173" s="72"/>
      <c r="L173" s="72"/>
      <c r="M173" s="70"/>
      <c r="N173" s="71" t="str">
        <f aca="false">IF(M173="EE",IF(OR(AND(OR(L173=1,L173=0),K173&gt;0,K173&lt;5),AND(OR(L173=1,L173=0),K173&gt;4,K173&lt;16),AND(L173=2,K173&gt;0,K173&lt;5)),"Simples",IF(OR(AND(OR(L173=1,L173=0),K173&gt;15),AND(L173=2,K173&gt;4,K173&lt;16),AND(L173&gt;2,K173&gt;0,K173&lt;5)),"Médio",IF(OR(AND(L173=2,K173&gt;15),AND(L173&gt;2,K173&gt;4,K173&lt;16),AND(L173&gt;2,K173&gt;15)),"Complexo",""))), IF(OR(M173="CE",M173="SE"),IF(OR(AND(OR(L173=1,L173=0),K173&gt;0,K173&lt;6),AND(OR(L173=1,L173=0),K173&gt;5,K173&lt;20),AND(L173&gt;1,L173&lt;4,K173&gt;0,K173&lt;6)),"Simples",IF(OR(AND(OR(L173=1,L173=0),K173&gt;19),AND(L173&gt;1,L173&lt;4,K173&gt;5,K173&lt;20),AND(L173&gt;3,K173&gt;0,K173&lt;6)),"Médio",IF(OR(AND(L173&gt;1,L173&lt;4,K173&gt;19),AND(L173&gt;3,K173&gt;5,K173&lt;20),AND(L173&gt;3,K173&gt;19)),"Complexo",""))),""))</f>
        <v/>
      </c>
      <c r="O173" s="71" t="str">
        <f aca="false">IF(M173="ALI",IF(OR(AND(OR(L173=1,L173=0),K173&gt;0,K173&lt;20),AND(OR(L173=1,L173=0),K173&gt;19,K173&lt;51),AND(L173&gt;1,L173&lt;6,K173&gt;0,K173&lt;20)),"Simples",IF(OR(AND(OR(L173=1,L173=0),K173&gt;50),AND(L173&gt;1,L173&lt;6,K173&gt;19,K173&lt;51),AND(L173&gt;5,K173&gt;0,K173&lt;20)),"Médio",IF(OR(AND(L173&gt;1,L173&lt;6,K173&gt;50),AND(L173&gt;5,K173&gt;19,K173&lt;51),AND(L173&gt;5,K173&gt;50)),"Complexo",""))), IF(M173="AIE",IF(OR(AND(OR(L173=1, L173=0),K173&gt;0,K173&lt;20),AND(OR(L173=1, L173=0),K173&gt;19,K173&lt;51),AND(L173&gt;1,L173&lt;6,K173&gt;0,K173&lt;20)),"Simples",IF(OR(AND(OR(L173=1, L173=0),K173&gt;50),AND(L173&gt;1,L173&lt;6,K173&gt;19,K173&lt;51),AND(L173&gt;5,K173&gt;0,K173&lt;20)),"Médio",IF(OR(AND(L173&gt;1,L173&lt;6,K173&gt;50),AND(L173&gt;5,K173&gt;19,K173&lt;51),AND(L173&gt;5,K173&gt;50)),"Complexo",""))),""))</f>
        <v/>
      </c>
      <c r="P173" s="102" t="str">
        <f aca="false">IF(N173="",O173,IF(O173="",N173,""))</f>
        <v/>
      </c>
      <c r="Q173" s="103" t="n">
        <f aca="false">IF(AND(OR(M173="EE",M173="CE"),P173="Simples"),3, IF(AND(OR(M173="EE",M173="CE"),P173="Médio"),4, IF(AND(OR(M173="EE",M173="CE"),P173="Complexo"),6, IF(AND(M173="SE",P173="Simples"),4, IF(AND(M173="SE",P173="Médio"),5, IF(AND(M173="SE",P173="Complexo"),7,0))))))</f>
        <v>0</v>
      </c>
      <c r="R173" s="103" t="n">
        <f aca="false">IF(AND(M173="ALI",O173="Simples"),7, IF(AND(M173="ALI",O173="Médio"),10, IF(AND(M173="ALI",O173="Complexo"),15, IF(AND(M173="AIE",O173="Simples"),5, IF(AND(M173="AIE",O173="Médio"),7, IF(AND(M173="AIE",O173="Complexo"),10,0))))))</f>
        <v>0</v>
      </c>
      <c r="S173" s="102" t="n">
        <f aca="false">IF($I173="%",($Q173+$R173)*$C173,$C173)</f>
        <v>0</v>
      </c>
      <c r="T173" s="70"/>
    </row>
    <row r="174" s="79" customFormat="true" ht="14" hidden="false" customHeight="false" outlineLevel="0" collapsed="false">
      <c r="A174" s="67"/>
      <c r="B174" s="68"/>
      <c r="C174" s="69" t="n">
        <f aca="false">IF($B174&lt;&gt;"",VLOOKUP($B174,Matriz_INM,2,0),0)</f>
        <v>0</v>
      </c>
      <c r="D174" s="70"/>
      <c r="E174" s="70"/>
      <c r="F174" s="70"/>
      <c r="G174" s="70"/>
      <c r="H174" s="71"/>
      <c r="I174" s="101" t="str">
        <f aca="false">IFERROR(VLOOKUP($B174,Matriz_INM,3,0),"")</f>
        <v/>
      </c>
      <c r="J174" s="72"/>
      <c r="K174" s="72"/>
      <c r="L174" s="72"/>
      <c r="M174" s="70"/>
      <c r="N174" s="71" t="str">
        <f aca="false">IF(M174="EE",IF(OR(AND(OR(L174=1,L174=0),K174&gt;0,K174&lt;5),AND(OR(L174=1,L174=0),K174&gt;4,K174&lt;16),AND(L174=2,K174&gt;0,K174&lt;5)),"Simples",IF(OR(AND(OR(L174=1,L174=0),K174&gt;15),AND(L174=2,K174&gt;4,K174&lt;16),AND(L174&gt;2,K174&gt;0,K174&lt;5)),"Médio",IF(OR(AND(L174=2,K174&gt;15),AND(L174&gt;2,K174&gt;4,K174&lt;16),AND(L174&gt;2,K174&gt;15)),"Complexo",""))), IF(OR(M174="CE",M174="SE"),IF(OR(AND(OR(L174=1,L174=0),K174&gt;0,K174&lt;6),AND(OR(L174=1,L174=0),K174&gt;5,K174&lt;20),AND(L174&gt;1,L174&lt;4,K174&gt;0,K174&lt;6)),"Simples",IF(OR(AND(OR(L174=1,L174=0),K174&gt;19),AND(L174&gt;1,L174&lt;4,K174&gt;5,K174&lt;20),AND(L174&gt;3,K174&gt;0,K174&lt;6)),"Médio",IF(OR(AND(L174&gt;1,L174&lt;4,K174&gt;19),AND(L174&gt;3,K174&gt;5,K174&lt;20),AND(L174&gt;3,K174&gt;19)),"Complexo",""))),""))</f>
        <v/>
      </c>
      <c r="O174" s="71" t="str">
        <f aca="false">IF(M174="ALI",IF(OR(AND(OR(L174=1,L174=0),K174&gt;0,K174&lt;20),AND(OR(L174=1,L174=0),K174&gt;19,K174&lt;51),AND(L174&gt;1,L174&lt;6,K174&gt;0,K174&lt;20)),"Simples",IF(OR(AND(OR(L174=1,L174=0),K174&gt;50),AND(L174&gt;1,L174&lt;6,K174&gt;19,K174&lt;51),AND(L174&gt;5,K174&gt;0,K174&lt;20)),"Médio",IF(OR(AND(L174&gt;1,L174&lt;6,K174&gt;50),AND(L174&gt;5,K174&gt;19,K174&lt;51),AND(L174&gt;5,K174&gt;50)),"Complexo",""))), IF(M174="AIE",IF(OR(AND(OR(L174=1, L174=0),K174&gt;0,K174&lt;20),AND(OR(L174=1, L174=0),K174&gt;19,K174&lt;51),AND(L174&gt;1,L174&lt;6,K174&gt;0,K174&lt;20)),"Simples",IF(OR(AND(OR(L174=1, L174=0),K174&gt;50),AND(L174&gt;1,L174&lt;6,K174&gt;19,K174&lt;51),AND(L174&gt;5,K174&gt;0,K174&lt;20)),"Médio",IF(OR(AND(L174&gt;1,L174&lt;6,K174&gt;50),AND(L174&gt;5,K174&gt;19,K174&lt;51),AND(L174&gt;5,K174&gt;50)),"Complexo",""))),""))</f>
        <v/>
      </c>
      <c r="P174" s="102" t="str">
        <f aca="false">IF(N174="",O174,IF(O174="",N174,""))</f>
        <v/>
      </c>
      <c r="Q174" s="103" t="n">
        <f aca="false">IF(AND(OR(M174="EE",M174="CE"),P174="Simples"),3, IF(AND(OR(M174="EE",M174="CE"),P174="Médio"),4, IF(AND(OR(M174="EE",M174="CE"),P174="Complexo"),6, IF(AND(M174="SE",P174="Simples"),4, IF(AND(M174="SE",P174="Médio"),5, IF(AND(M174="SE",P174="Complexo"),7,0))))))</f>
        <v>0</v>
      </c>
      <c r="R174" s="103" t="n">
        <f aca="false">IF(AND(M174="ALI",O174="Simples"),7, IF(AND(M174="ALI",O174="Médio"),10, IF(AND(M174="ALI",O174="Complexo"),15, IF(AND(M174="AIE",O174="Simples"),5, IF(AND(M174="AIE",O174="Médio"),7, IF(AND(M174="AIE",O174="Complexo"),10,0))))))</f>
        <v>0</v>
      </c>
      <c r="S174" s="102" t="n">
        <f aca="false">IF($I174="%",($Q174+$R174)*$C174,$C174)</f>
        <v>0</v>
      </c>
      <c r="T174" s="70"/>
    </row>
    <row r="175" s="79" customFormat="true" ht="14" hidden="false" customHeight="false" outlineLevel="0" collapsed="false">
      <c r="A175" s="67"/>
      <c r="B175" s="68"/>
      <c r="C175" s="69" t="n">
        <f aca="false">IF($B175&lt;&gt;"",VLOOKUP($B175,Matriz_INM,2,0),0)</f>
        <v>0</v>
      </c>
      <c r="D175" s="70"/>
      <c r="E175" s="70"/>
      <c r="F175" s="70"/>
      <c r="G175" s="70"/>
      <c r="H175" s="71"/>
      <c r="I175" s="101" t="str">
        <f aca="false">IFERROR(VLOOKUP($B175,Matriz_INM,3,0),"")</f>
        <v/>
      </c>
      <c r="J175" s="72"/>
      <c r="K175" s="72"/>
      <c r="L175" s="72"/>
      <c r="M175" s="70"/>
      <c r="N175" s="71" t="str">
        <f aca="false">IF(M175="EE",IF(OR(AND(OR(L175=1,L175=0),K175&gt;0,K175&lt;5),AND(OR(L175=1,L175=0),K175&gt;4,K175&lt;16),AND(L175=2,K175&gt;0,K175&lt;5)),"Simples",IF(OR(AND(OR(L175=1,L175=0),K175&gt;15),AND(L175=2,K175&gt;4,K175&lt;16),AND(L175&gt;2,K175&gt;0,K175&lt;5)),"Médio",IF(OR(AND(L175=2,K175&gt;15),AND(L175&gt;2,K175&gt;4,K175&lt;16),AND(L175&gt;2,K175&gt;15)),"Complexo",""))), IF(OR(M175="CE",M175="SE"),IF(OR(AND(OR(L175=1,L175=0),K175&gt;0,K175&lt;6),AND(OR(L175=1,L175=0),K175&gt;5,K175&lt;20),AND(L175&gt;1,L175&lt;4,K175&gt;0,K175&lt;6)),"Simples",IF(OR(AND(OR(L175=1,L175=0),K175&gt;19),AND(L175&gt;1,L175&lt;4,K175&gt;5,K175&lt;20),AND(L175&gt;3,K175&gt;0,K175&lt;6)),"Médio",IF(OR(AND(L175&gt;1,L175&lt;4,K175&gt;19),AND(L175&gt;3,K175&gt;5,K175&lt;20),AND(L175&gt;3,K175&gt;19)),"Complexo",""))),""))</f>
        <v/>
      </c>
      <c r="O175" s="71" t="str">
        <f aca="false">IF(M175="ALI",IF(OR(AND(OR(L175=1,L175=0),K175&gt;0,K175&lt;20),AND(OR(L175=1,L175=0),K175&gt;19,K175&lt;51),AND(L175&gt;1,L175&lt;6,K175&gt;0,K175&lt;20)),"Simples",IF(OR(AND(OR(L175=1,L175=0),K175&gt;50),AND(L175&gt;1,L175&lt;6,K175&gt;19,K175&lt;51),AND(L175&gt;5,K175&gt;0,K175&lt;20)),"Médio",IF(OR(AND(L175&gt;1,L175&lt;6,K175&gt;50),AND(L175&gt;5,K175&gt;19,K175&lt;51),AND(L175&gt;5,K175&gt;50)),"Complexo",""))), IF(M175="AIE",IF(OR(AND(OR(L175=1, L175=0),K175&gt;0,K175&lt;20),AND(OR(L175=1, L175=0),K175&gt;19,K175&lt;51),AND(L175&gt;1,L175&lt;6,K175&gt;0,K175&lt;20)),"Simples",IF(OR(AND(OR(L175=1, L175=0),K175&gt;50),AND(L175&gt;1,L175&lt;6,K175&gt;19,K175&lt;51),AND(L175&gt;5,K175&gt;0,K175&lt;20)),"Médio",IF(OR(AND(L175&gt;1,L175&lt;6,K175&gt;50),AND(L175&gt;5,K175&gt;19,K175&lt;51),AND(L175&gt;5,K175&gt;50)),"Complexo",""))),""))</f>
        <v/>
      </c>
      <c r="P175" s="102" t="str">
        <f aca="false">IF(N175="",O175,IF(O175="",N175,""))</f>
        <v/>
      </c>
      <c r="Q175" s="103" t="n">
        <f aca="false">IF(AND(OR(M175="EE",M175="CE"),P175="Simples"),3, IF(AND(OR(M175="EE",M175="CE"),P175="Médio"),4, IF(AND(OR(M175="EE",M175="CE"),P175="Complexo"),6, IF(AND(M175="SE",P175="Simples"),4, IF(AND(M175="SE",P175="Médio"),5, IF(AND(M175="SE",P175="Complexo"),7,0))))))</f>
        <v>0</v>
      </c>
      <c r="R175" s="103" t="n">
        <f aca="false">IF(AND(M175="ALI",O175="Simples"),7, IF(AND(M175="ALI",O175="Médio"),10, IF(AND(M175="ALI",O175="Complexo"),15, IF(AND(M175="AIE",O175="Simples"),5, IF(AND(M175="AIE",O175="Médio"),7, IF(AND(M175="AIE",O175="Complexo"),10,0))))))</f>
        <v>0</v>
      </c>
      <c r="S175" s="102" t="n">
        <f aca="false">IF($I175="%",($Q175+$R175)*$C175,$C175)</f>
        <v>0</v>
      </c>
      <c r="T175" s="70"/>
    </row>
    <row r="176" s="79" customFormat="true" ht="14" hidden="false" customHeight="false" outlineLevel="0" collapsed="false">
      <c r="A176" s="67"/>
      <c r="B176" s="68"/>
      <c r="C176" s="69" t="n">
        <f aca="false">IF($B176&lt;&gt;"",VLOOKUP($B176,Matriz_INM,2,0),0)</f>
        <v>0</v>
      </c>
      <c r="D176" s="70"/>
      <c r="E176" s="70"/>
      <c r="F176" s="70"/>
      <c r="G176" s="70"/>
      <c r="H176" s="71"/>
      <c r="I176" s="101" t="str">
        <f aca="false">IFERROR(VLOOKUP($B176,Matriz_INM,3,0),"")</f>
        <v/>
      </c>
      <c r="J176" s="72"/>
      <c r="K176" s="72"/>
      <c r="L176" s="72"/>
      <c r="M176" s="70"/>
      <c r="N176" s="71" t="str">
        <f aca="false">IF(M176="EE",IF(OR(AND(OR(L176=1,L176=0),K176&gt;0,K176&lt;5),AND(OR(L176=1,L176=0),K176&gt;4,K176&lt;16),AND(L176=2,K176&gt;0,K176&lt;5)),"Simples",IF(OR(AND(OR(L176=1,L176=0),K176&gt;15),AND(L176=2,K176&gt;4,K176&lt;16),AND(L176&gt;2,K176&gt;0,K176&lt;5)),"Médio",IF(OR(AND(L176=2,K176&gt;15),AND(L176&gt;2,K176&gt;4,K176&lt;16),AND(L176&gt;2,K176&gt;15)),"Complexo",""))), IF(OR(M176="CE",M176="SE"),IF(OR(AND(OR(L176=1,L176=0),K176&gt;0,K176&lt;6),AND(OR(L176=1,L176=0),K176&gt;5,K176&lt;20),AND(L176&gt;1,L176&lt;4,K176&gt;0,K176&lt;6)),"Simples",IF(OR(AND(OR(L176=1,L176=0),K176&gt;19),AND(L176&gt;1,L176&lt;4,K176&gt;5,K176&lt;20),AND(L176&gt;3,K176&gt;0,K176&lt;6)),"Médio",IF(OR(AND(L176&gt;1,L176&lt;4,K176&gt;19),AND(L176&gt;3,K176&gt;5,K176&lt;20),AND(L176&gt;3,K176&gt;19)),"Complexo",""))),""))</f>
        <v/>
      </c>
      <c r="O176" s="71" t="str">
        <f aca="false">IF(M176="ALI",IF(OR(AND(OR(L176=1,L176=0),K176&gt;0,K176&lt;20),AND(OR(L176=1,L176=0),K176&gt;19,K176&lt;51),AND(L176&gt;1,L176&lt;6,K176&gt;0,K176&lt;20)),"Simples",IF(OR(AND(OR(L176=1,L176=0),K176&gt;50),AND(L176&gt;1,L176&lt;6,K176&gt;19,K176&lt;51),AND(L176&gt;5,K176&gt;0,K176&lt;20)),"Médio",IF(OR(AND(L176&gt;1,L176&lt;6,K176&gt;50),AND(L176&gt;5,K176&gt;19,K176&lt;51),AND(L176&gt;5,K176&gt;50)),"Complexo",""))), IF(M176="AIE",IF(OR(AND(OR(L176=1, L176=0),K176&gt;0,K176&lt;20),AND(OR(L176=1, L176=0),K176&gt;19,K176&lt;51),AND(L176&gt;1,L176&lt;6,K176&gt;0,K176&lt;20)),"Simples",IF(OR(AND(OR(L176=1, L176=0),K176&gt;50),AND(L176&gt;1,L176&lt;6,K176&gt;19,K176&lt;51),AND(L176&gt;5,K176&gt;0,K176&lt;20)),"Médio",IF(OR(AND(L176&gt;1,L176&lt;6,K176&gt;50),AND(L176&gt;5,K176&gt;19,K176&lt;51),AND(L176&gt;5,K176&gt;50)),"Complexo",""))),""))</f>
        <v/>
      </c>
      <c r="P176" s="102" t="str">
        <f aca="false">IF(N176="",O176,IF(O176="",N176,""))</f>
        <v/>
      </c>
      <c r="Q176" s="103" t="n">
        <f aca="false">IF(AND(OR(M176="EE",M176="CE"),P176="Simples"),3, IF(AND(OR(M176="EE",M176="CE"),P176="Médio"),4, IF(AND(OR(M176="EE",M176="CE"),P176="Complexo"),6, IF(AND(M176="SE",P176="Simples"),4, IF(AND(M176="SE",P176="Médio"),5, IF(AND(M176="SE",P176="Complexo"),7,0))))))</f>
        <v>0</v>
      </c>
      <c r="R176" s="103" t="n">
        <f aca="false">IF(AND(M176="ALI",O176="Simples"),7, IF(AND(M176="ALI",O176="Médio"),10, IF(AND(M176="ALI",O176="Complexo"),15, IF(AND(M176="AIE",O176="Simples"),5, IF(AND(M176="AIE",O176="Médio"),7, IF(AND(M176="AIE",O176="Complexo"),10,0))))))</f>
        <v>0</v>
      </c>
      <c r="S176" s="102" t="n">
        <f aca="false">IF($I176="%",($Q176+$R176)*$C176,$C176)</f>
        <v>0</v>
      </c>
      <c r="T176" s="70"/>
    </row>
    <row r="177" s="79" customFormat="true" ht="14" hidden="false" customHeight="false" outlineLevel="0" collapsed="false">
      <c r="A177" s="67"/>
      <c r="B177" s="68"/>
      <c r="C177" s="69" t="n">
        <f aca="false">IF($B177&lt;&gt;"",VLOOKUP($B177,Matriz_INM,2,0),0)</f>
        <v>0</v>
      </c>
      <c r="D177" s="70"/>
      <c r="E177" s="70"/>
      <c r="F177" s="70"/>
      <c r="G177" s="70"/>
      <c r="H177" s="71"/>
      <c r="I177" s="101" t="str">
        <f aca="false">IFERROR(VLOOKUP($B177,Matriz_INM,3,0),"")</f>
        <v/>
      </c>
      <c r="J177" s="72"/>
      <c r="K177" s="72"/>
      <c r="L177" s="72"/>
      <c r="M177" s="70"/>
      <c r="N177" s="71" t="str">
        <f aca="false">IF(M177="EE",IF(OR(AND(OR(L177=1,L177=0),K177&gt;0,K177&lt;5),AND(OR(L177=1,L177=0),K177&gt;4,K177&lt;16),AND(L177=2,K177&gt;0,K177&lt;5)),"Simples",IF(OR(AND(OR(L177=1,L177=0),K177&gt;15),AND(L177=2,K177&gt;4,K177&lt;16),AND(L177&gt;2,K177&gt;0,K177&lt;5)),"Médio",IF(OR(AND(L177=2,K177&gt;15),AND(L177&gt;2,K177&gt;4,K177&lt;16),AND(L177&gt;2,K177&gt;15)),"Complexo",""))), IF(OR(M177="CE",M177="SE"),IF(OR(AND(OR(L177=1,L177=0),K177&gt;0,K177&lt;6),AND(OR(L177=1,L177=0),K177&gt;5,K177&lt;20),AND(L177&gt;1,L177&lt;4,K177&gt;0,K177&lt;6)),"Simples",IF(OR(AND(OR(L177=1,L177=0),K177&gt;19),AND(L177&gt;1,L177&lt;4,K177&gt;5,K177&lt;20),AND(L177&gt;3,K177&gt;0,K177&lt;6)),"Médio",IF(OR(AND(L177&gt;1,L177&lt;4,K177&gt;19),AND(L177&gt;3,K177&gt;5,K177&lt;20),AND(L177&gt;3,K177&gt;19)),"Complexo",""))),""))</f>
        <v/>
      </c>
      <c r="O177" s="71" t="str">
        <f aca="false">IF(M177="ALI",IF(OR(AND(OR(L177=1,L177=0),K177&gt;0,K177&lt;20),AND(OR(L177=1,L177=0),K177&gt;19,K177&lt;51),AND(L177&gt;1,L177&lt;6,K177&gt;0,K177&lt;20)),"Simples",IF(OR(AND(OR(L177=1,L177=0),K177&gt;50),AND(L177&gt;1,L177&lt;6,K177&gt;19,K177&lt;51),AND(L177&gt;5,K177&gt;0,K177&lt;20)),"Médio",IF(OR(AND(L177&gt;1,L177&lt;6,K177&gt;50),AND(L177&gt;5,K177&gt;19,K177&lt;51),AND(L177&gt;5,K177&gt;50)),"Complexo",""))), IF(M177="AIE",IF(OR(AND(OR(L177=1, L177=0),K177&gt;0,K177&lt;20),AND(OR(L177=1, L177=0),K177&gt;19,K177&lt;51),AND(L177&gt;1,L177&lt;6,K177&gt;0,K177&lt;20)),"Simples",IF(OR(AND(OR(L177=1, L177=0),K177&gt;50),AND(L177&gt;1,L177&lt;6,K177&gt;19,K177&lt;51),AND(L177&gt;5,K177&gt;0,K177&lt;20)),"Médio",IF(OR(AND(L177&gt;1,L177&lt;6,K177&gt;50),AND(L177&gt;5,K177&gt;19,K177&lt;51),AND(L177&gt;5,K177&gt;50)),"Complexo",""))),""))</f>
        <v/>
      </c>
      <c r="P177" s="102" t="str">
        <f aca="false">IF(N177="",O177,IF(O177="",N177,""))</f>
        <v/>
      </c>
      <c r="Q177" s="103" t="n">
        <f aca="false">IF(AND(OR(M177="EE",M177="CE"),P177="Simples"),3, IF(AND(OR(M177="EE",M177="CE"),P177="Médio"),4, IF(AND(OR(M177="EE",M177="CE"),P177="Complexo"),6, IF(AND(M177="SE",P177="Simples"),4, IF(AND(M177="SE",P177="Médio"),5, IF(AND(M177="SE",P177="Complexo"),7,0))))))</f>
        <v>0</v>
      </c>
      <c r="R177" s="103" t="n">
        <f aca="false">IF(AND(M177="ALI",O177="Simples"),7, IF(AND(M177="ALI",O177="Médio"),10, IF(AND(M177="ALI",O177="Complexo"),15, IF(AND(M177="AIE",O177="Simples"),5, IF(AND(M177="AIE",O177="Médio"),7, IF(AND(M177="AIE",O177="Complexo"),10,0))))))</f>
        <v>0</v>
      </c>
      <c r="S177" s="102" t="n">
        <f aca="false">IF($I177="%",($Q177+$R177)*$C177,$C177)</f>
        <v>0</v>
      </c>
      <c r="T177" s="70"/>
    </row>
    <row r="178" s="79" customFormat="true" ht="14" hidden="false" customHeight="false" outlineLevel="0" collapsed="false">
      <c r="A178" s="67"/>
      <c r="B178" s="68"/>
      <c r="C178" s="69" t="n">
        <f aca="false">IF($B178&lt;&gt;"",VLOOKUP($B178,Matriz_INM,2,0),0)</f>
        <v>0</v>
      </c>
      <c r="D178" s="70"/>
      <c r="E178" s="70"/>
      <c r="F178" s="70"/>
      <c r="G178" s="70"/>
      <c r="H178" s="71"/>
      <c r="I178" s="101" t="str">
        <f aca="false">IFERROR(VLOOKUP($B178,Matriz_INM,3,0),"")</f>
        <v/>
      </c>
      <c r="J178" s="72"/>
      <c r="K178" s="72"/>
      <c r="L178" s="72"/>
      <c r="M178" s="70"/>
      <c r="N178" s="71" t="str">
        <f aca="false">IF(M178="EE",IF(OR(AND(OR(L178=1,L178=0),K178&gt;0,K178&lt;5),AND(OR(L178=1,L178=0),K178&gt;4,K178&lt;16),AND(L178=2,K178&gt;0,K178&lt;5)),"Simples",IF(OR(AND(OR(L178=1,L178=0),K178&gt;15),AND(L178=2,K178&gt;4,K178&lt;16),AND(L178&gt;2,K178&gt;0,K178&lt;5)),"Médio",IF(OR(AND(L178=2,K178&gt;15),AND(L178&gt;2,K178&gt;4,K178&lt;16),AND(L178&gt;2,K178&gt;15)),"Complexo",""))), IF(OR(M178="CE",M178="SE"),IF(OR(AND(OR(L178=1,L178=0),K178&gt;0,K178&lt;6),AND(OR(L178=1,L178=0),K178&gt;5,K178&lt;20),AND(L178&gt;1,L178&lt;4,K178&gt;0,K178&lt;6)),"Simples",IF(OR(AND(OR(L178=1,L178=0),K178&gt;19),AND(L178&gt;1,L178&lt;4,K178&gt;5,K178&lt;20),AND(L178&gt;3,K178&gt;0,K178&lt;6)),"Médio",IF(OR(AND(L178&gt;1,L178&lt;4,K178&gt;19),AND(L178&gt;3,K178&gt;5,K178&lt;20),AND(L178&gt;3,K178&gt;19)),"Complexo",""))),""))</f>
        <v/>
      </c>
      <c r="O178" s="71" t="str">
        <f aca="false">IF(M178="ALI",IF(OR(AND(OR(L178=1,L178=0),K178&gt;0,K178&lt;20),AND(OR(L178=1,L178=0),K178&gt;19,K178&lt;51),AND(L178&gt;1,L178&lt;6,K178&gt;0,K178&lt;20)),"Simples",IF(OR(AND(OR(L178=1,L178=0),K178&gt;50),AND(L178&gt;1,L178&lt;6,K178&gt;19,K178&lt;51),AND(L178&gt;5,K178&gt;0,K178&lt;20)),"Médio",IF(OR(AND(L178&gt;1,L178&lt;6,K178&gt;50),AND(L178&gt;5,K178&gt;19,K178&lt;51),AND(L178&gt;5,K178&gt;50)),"Complexo",""))), IF(M178="AIE",IF(OR(AND(OR(L178=1, L178=0),K178&gt;0,K178&lt;20),AND(OR(L178=1, L178=0),K178&gt;19,K178&lt;51),AND(L178&gt;1,L178&lt;6,K178&gt;0,K178&lt;20)),"Simples",IF(OR(AND(OR(L178=1, L178=0),K178&gt;50),AND(L178&gt;1,L178&lt;6,K178&gt;19,K178&lt;51),AND(L178&gt;5,K178&gt;0,K178&lt;20)),"Médio",IF(OR(AND(L178&gt;1,L178&lt;6,K178&gt;50),AND(L178&gt;5,K178&gt;19,K178&lt;51),AND(L178&gt;5,K178&gt;50)),"Complexo",""))),""))</f>
        <v/>
      </c>
      <c r="P178" s="102" t="str">
        <f aca="false">IF(N178="",O178,IF(O178="",N178,""))</f>
        <v/>
      </c>
      <c r="Q178" s="103" t="n">
        <f aca="false">IF(AND(OR(M178="EE",M178="CE"),P178="Simples"),3, IF(AND(OR(M178="EE",M178="CE"),P178="Médio"),4, IF(AND(OR(M178="EE",M178="CE"),P178="Complexo"),6, IF(AND(M178="SE",P178="Simples"),4, IF(AND(M178="SE",P178="Médio"),5, IF(AND(M178="SE",P178="Complexo"),7,0))))))</f>
        <v>0</v>
      </c>
      <c r="R178" s="103" t="n">
        <f aca="false">IF(AND(M178="ALI",O178="Simples"),7, IF(AND(M178="ALI",O178="Médio"),10, IF(AND(M178="ALI",O178="Complexo"),15, IF(AND(M178="AIE",O178="Simples"),5, IF(AND(M178="AIE",O178="Médio"),7, IF(AND(M178="AIE",O178="Complexo"),10,0))))))</f>
        <v>0</v>
      </c>
      <c r="S178" s="102" t="n">
        <f aca="false">IF($I178="%",($Q178+$R178)*$C178,$C178)</f>
        <v>0</v>
      </c>
      <c r="T178" s="70"/>
    </row>
    <row r="179" s="79" customFormat="true" ht="14" hidden="false" customHeight="false" outlineLevel="0" collapsed="false">
      <c r="A179" s="67"/>
      <c r="B179" s="68"/>
      <c r="C179" s="69" t="n">
        <f aca="false">IF($B179&lt;&gt;"",VLOOKUP($B179,Matriz_INM,2,0),0)</f>
        <v>0</v>
      </c>
      <c r="D179" s="70"/>
      <c r="E179" s="70"/>
      <c r="F179" s="70"/>
      <c r="G179" s="70"/>
      <c r="H179" s="71"/>
      <c r="I179" s="101" t="str">
        <f aca="false">IFERROR(VLOOKUP($B179,Matriz_INM,3,0),"")</f>
        <v/>
      </c>
      <c r="J179" s="72"/>
      <c r="K179" s="72"/>
      <c r="L179" s="72"/>
      <c r="M179" s="70"/>
      <c r="N179" s="71" t="str">
        <f aca="false">IF(M179="EE",IF(OR(AND(OR(L179=1,L179=0),K179&gt;0,K179&lt;5),AND(OR(L179=1,L179=0),K179&gt;4,K179&lt;16),AND(L179=2,K179&gt;0,K179&lt;5)),"Simples",IF(OR(AND(OR(L179=1,L179=0),K179&gt;15),AND(L179=2,K179&gt;4,K179&lt;16),AND(L179&gt;2,K179&gt;0,K179&lt;5)),"Médio",IF(OR(AND(L179=2,K179&gt;15),AND(L179&gt;2,K179&gt;4,K179&lt;16),AND(L179&gt;2,K179&gt;15)),"Complexo",""))), IF(OR(M179="CE",M179="SE"),IF(OR(AND(OR(L179=1,L179=0),K179&gt;0,K179&lt;6),AND(OR(L179=1,L179=0),K179&gt;5,K179&lt;20),AND(L179&gt;1,L179&lt;4,K179&gt;0,K179&lt;6)),"Simples",IF(OR(AND(OR(L179=1,L179=0),K179&gt;19),AND(L179&gt;1,L179&lt;4,K179&gt;5,K179&lt;20),AND(L179&gt;3,K179&gt;0,K179&lt;6)),"Médio",IF(OR(AND(L179&gt;1,L179&lt;4,K179&gt;19),AND(L179&gt;3,K179&gt;5,K179&lt;20),AND(L179&gt;3,K179&gt;19)),"Complexo",""))),""))</f>
        <v/>
      </c>
      <c r="O179" s="71" t="str">
        <f aca="false">IF(M179="ALI",IF(OR(AND(OR(L179=1,L179=0),K179&gt;0,K179&lt;20),AND(OR(L179=1,L179=0),K179&gt;19,K179&lt;51),AND(L179&gt;1,L179&lt;6,K179&gt;0,K179&lt;20)),"Simples",IF(OR(AND(OR(L179=1,L179=0),K179&gt;50),AND(L179&gt;1,L179&lt;6,K179&gt;19,K179&lt;51),AND(L179&gt;5,K179&gt;0,K179&lt;20)),"Médio",IF(OR(AND(L179&gt;1,L179&lt;6,K179&gt;50),AND(L179&gt;5,K179&gt;19,K179&lt;51),AND(L179&gt;5,K179&gt;50)),"Complexo",""))), IF(M179="AIE",IF(OR(AND(OR(L179=1, L179=0),K179&gt;0,K179&lt;20),AND(OR(L179=1, L179=0),K179&gt;19,K179&lt;51),AND(L179&gt;1,L179&lt;6,K179&gt;0,K179&lt;20)),"Simples",IF(OR(AND(OR(L179=1, L179=0),K179&gt;50),AND(L179&gt;1,L179&lt;6,K179&gt;19,K179&lt;51),AND(L179&gt;5,K179&gt;0,K179&lt;20)),"Médio",IF(OR(AND(L179&gt;1,L179&lt;6,K179&gt;50),AND(L179&gt;5,K179&gt;19,K179&lt;51),AND(L179&gt;5,K179&gt;50)),"Complexo",""))),""))</f>
        <v/>
      </c>
      <c r="P179" s="102" t="str">
        <f aca="false">IF(N179="",O179,IF(O179="",N179,""))</f>
        <v/>
      </c>
      <c r="Q179" s="103" t="n">
        <f aca="false">IF(AND(OR(M179="EE",M179="CE"),P179="Simples"),3, IF(AND(OR(M179="EE",M179="CE"),P179="Médio"),4, IF(AND(OR(M179="EE",M179="CE"),P179="Complexo"),6, IF(AND(M179="SE",P179="Simples"),4, IF(AND(M179="SE",P179="Médio"),5, IF(AND(M179="SE",P179="Complexo"),7,0))))))</f>
        <v>0</v>
      </c>
      <c r="R179" s="103" t="n">
        <f aca="false">IF(AND(M179="ALI",O179="Simples"),7, IF(AND(M179="ALI",O179="Médio"),10, IF(AND(M179="ALI",O179="Complexo"),15, IF(AND(M179="AIE",O179="Simples"),5, IF(AND(M179="AIE",O179="Médio"),7, IF(AND(M179="AIE",O179="Complexo"),10,0))))))</f>
        <v>0</v>
      </c>
      <c r="S179" s="102" t="n">
        <f aca="false">IF($I179="%",($Q179+$R179)*$C179,$C179)</f>
        <v>0</v>
      </c>
      <c r="T179" s="70"/>
    </row>
    <row r="180" s="79" customFormat="true" ht="14" hidden="false" customHeight="false" outlineLevel="0" collapsed="false">
      <c r="A180" s="67"/>
      <c r="B180" s="68"/>
      <c r="C180" s="69" t="n">
        <f aca="false">IF($B180&lt;&gt;"",VLOOKUP($B180,Matriz_INM,2,0),0)</f>
        <v>0</v>
      </c>
      <c r="D180" s="70"/>
      <c r="E180" s="70"/>
      <c r="F180" s="70"/>
      <c r="G180" s="70"/>
      <c r="H180" s="71"/>
      <c r="I180" s="101" t="str">
        <f aca="false">IFERROR(VLOOKUP($B180,Matriz_INM,3,0),"")</f>
        <v/>
      </c>
      <c r="J180" s="72"/>
      <c r="K180" s="72"/>
      <c r="L180" s="72"/>
      <c r="M180" s="70"/>
      <c r="N180" s="71" t="str">
        <f aca="false">IF(M180="EE",IF(OR(AND(OR(L180=1,L180=0),K180&gt;0,K180&lt;5),AND(OR(L180=1,L180=0),K180&gt;4,K180&lt;16),AND(L180=2,K180&gt;0,K180&lt;5)),"Simples",IF(OR(AND(OR(L180=1,L180=0),K180&gt;15),AND(L180=2,K180&gt;4,K180&lt;16),AND(L180&gt;2,K180&gt;0,K180&lt;5)),"Médio",IF(OR(AND(L180=2,K180&gt;15),AND(L180&gt;2,K180&gt;4,K180&lt;16),AND(L180&gt;2,K180&gt;15)),"Complexo",""))), IF(OR(M180="CE",M180="SE"),IF(OR(AND(OR(L180=1,L180=0),K180&gt;0,K180&lt;6),AND(OR(L180=1,L180=0),K180&gt;5,K180&lt;20),AND(L180&gt;1,L180&lt;4,K180&gt;0,K180&lt;6)),"Simples",IF(OR(AND(OR(L180=1,L180=0),K180&gt;19),AND(L180&gt;1,L180&lt;4,K180&gt;5,K180&lt;20),AND(L180&gt;3,K180&gt;0,K180&lt;6)),"Médio",IF(OR(AND(L180&gt;1,L180&lt;4,K180&gt;19),AND(L180&gt;3,K180&gt;5,K180&lt;20),AND(L180&gt;3,K180&gt;19)),"Complexo",""))),""))</f>
        <v/>
      </c>
      <c r="O180" s="71" t="str">
        <f aca="false">IF(M180="ALI",IF(OR(AND(OR(L180=1,L180=0),K180&gt;0,K180&lt;20),AND(OR(L180=1,L180=0),K180&gt;19,K180&lt;51),AND(L180&gt;1,L180&lt;6,K180&gt;0,K180&lt;20)),"Simples",IF(OR(AND(OR(L180=1,L180=0),K180&gt;50),AND(L180&gt;1,L180&lt;6,K180&gt;19,K180&lt;51),AND(L180&gt;5,K180&gt;0,K180&lt;20)),"Médio",IF(OR(AND(L180&gt;1,L180&lt;6,K180&gt;50),AND(L180&gt;5,K180&gt;19,K180&lt;51),AND(L180&gt;5,K180&gt;50)),"Complexo",""))), IF(M180="AIE",IF(OR(AND(OR(L180=1, L180=0),K180&gt;0,K180&lt;20),AND(OR(L180=1, L180=0),K180&gt;19,K180&lt;51),AND(L180&gt;1,L180&lt;6,K180&gt;0,K180&lt;20)),"Simples",IF(OR(AND(OR(L180=1, L180=0),K180&gt;50),AND(L180&gt;1,L180&lt;6,K180&gt;19,K180&lt;51),AND(L180&gt;5,K180&gt;0,K180&lt;20)),"Médio",IF(OR(AND(L180&gt;1,L180&lt;6,K180&gt;50),AND(L180&gt;5,K180&gt;19,K180&lt;51),AND(L180&gt;5,K180&gt;50)),"Complexo",""))),""))</f>
        <v/>
      </c>
      <c r="P180" s="102" t="str">
        <f aca="false">IF(N180="",O180,IF(O180="",N180,""))</f>
        <v/>
      </c>
      <c r="Q180" s="103" t="n">
        <f aca="false">IF(AND(OR(M180="EE",M180="CE"),P180="Simples"),3, IF(AND(OR(M180="EE",M180="CE"),P180="Médio"),4, IF(AND(OR(M180="EE",M180="CE"),P180="Complexo"),6, IF(AND(M180="SE",P180="Simples"),4, IF(AND(M180="SE",P180="Médio"),5, IF(AND(M180="SE",P180="Complexo"),7,0))))))</f>
        <v>0</v>
      </c>
      <c r="R180" s="103" t="n">
        <f aca="false">IF(AND(M180="ALI",O180="Simples"),7, IF(AND(M180="ALI",O180="Médio"),10, IF(AND(M180="ALI",O180="Complexo"),15, IF(AND(M180="AIE",O180="Simples"),5, IF(AND(M180="AIE",O180="Médio"),7, IF(AND(M180="AIE",O180="Complexo"),10,0))))))</f>
        <v>0</v>
      </c>
      <c r="S180" s="102" t="n">
        <f aca="false">IF($I180="%",($Q180+$R180)*$C180,$C180)</f>
        <v>0</v>
      </c>
      <c r="T180" s="70"/>
    </row>
    <row r="181" s="79" customFormat="true" ht="14" hidden="false" customHeight="false" outlineLevel="0" collapsed="false">
      <c r="A181" s="67"/>
      <c r="B181" s="68"/>
      <c r="C181" s="69" t="n">
        <f aca="false">IF($B181&lt;&gt;"",VLOOKUP($B181,Matriz_INM,2,0),0)</f>
        <v>0</v>
      </c>
      <c r="D181" s="70"/>
      <c r="E181" s="70"/>
      <c r="F181" s="70"/>
      <c r="G181" s="70"/>
      <c r="H181" s="71"/>
      <c r="I181" s="101" t="str">
        <f aca="false">IFERROR(VLOOKUP($B181,Matriz_INM,3,0),"")</f>
        <v/>
      </c>
      <c r="J181" s="72"/>
      <c r="K181" s="72"/>
      <c r="L181" s="72"/>
      <c r="M181" s="70"/>
      <c r="N181" s="71" t="str">
        <f aca="false">IF(M181="EE",IF(OR(AND(OR(L181=1,L181=0),K181&gt;0,K181&lt;5),AND(OR(L181=1,L181=0),K181&gt;4,K181&lt;16),AND(L181=2,K181&gt;0,K181&lt;5)),"Simples",IF(OR(AND(OR(L181=1,L181=0),K181&gt;15),AND(L181=2,K181&gt;4,K181&lt;16),AND(L181&gt;2,K181&gt;0,K181&lt;5)),"Médio",IF(OR(AND(L181=2,K181&gt;15),AND(L181&gt;2,K181&gt;4,K181&lt;16),AND(L181&gt;2,K181&gt;15)),"Complexo",""))), IF(OR(M181="CE",M181="SE"),IF(OR(AND(OR(L181=1,L181=0),K181&gt;0,K181&lt;6),AND(OR(L181=1,L181=0),K181&gt;5,K181&lt;20),AND(L181&gt;1,L181&lt;4,K181&gt;0,K181&lt;6)),"Simples",IF(OR(AND(OR(L181=1,L181=0),K181&gt;19),AND(L181&gt;1,L181&lt;4,K181&gt;5,K181&lt;20),AND(L181&gt;3,K181&gt;0,K181&lt;6)),"Médio",IF(OR(AND(L181&gt;1,L181&lt;4,K181&gt;19),AND(L181&gt;3,K181&gt;5,K181&lt;20),AND(L181&gt;3,K181&gt;19)),"Complexo",""))),""))</f>
        <v/>
      </c>
      <c r="O181" s="71" t="str">
        <f aca="false">IF(M181="ALI",IF(OR(AND(OR(L181=1,L181=0),K181&gt;0,K181&lt;20),AND(OR(L181=1,L181=0),K181&gt;19,K181&lt;51),AND(L181&gt;1,L181&lt;6,K181&gt;0,K181&lt;20)),"Simples",IF(OR(AND(OR(L181=1,L181=0),K181&gt;50),AND(L181&gt;1,L181&lt;6,K181&gt;19,K181&lt;51),AND(L181&gt;5,K181&gt;0,K181&lt;20)),"Médio",IF(OR(AND(L181&gt;1,L181&lt;6,K181&gt;50),AND(L181&gt;5,K181&gt;19,K181&lt;51),AND(L181&gt;5,K181&gt;50)),"Complexo",""))), IF(M181="AIE",IF(OR(AND(OR(L181=1, L181=0),K181&gt;0,K181&lt;20),AND(OR(L181=1, L181=0),K181&gt;19,K181&lt;51),AND(L181&gt;1,L181&lt;6,K181&gt;0,K181&lt;20)),"Simples",IF(OR(AND(OR(L181=1, L181=0),K181&gt;50),AND(L181&gt;1,L181&lt;6,K181&gt;19,K181&lt;51),AND(L181&gt;5,K181&gt;0,K181&lt;20)),"Médio",IF(OR(AND(L181&gt;1,L181&lt;6,K181&gt;50),AND(L181&gt;5,K181&gt;19,K181&lt;51),AND(L181&gt;5,K181&gt;50)),"Complexo",""))),""))</f>
        <v/>
      </c>
      <c r="P181" s="102" t="str">
        <f aca="false">IF(N181="",O181,IF(O181="",N181,""))</f>
        <v/>
      </c>
      <c r="Q181" s="103" t="n">
        <f aca="false">IF(AND(OR(M181="EE",M181="CE"),P181="Simples"),3, IF(AND(OR(M181="EE",M181="CE"),P181="Médio"),4, IF(AND(OR(M181="EE",M181="CE"),P181="Complexo"),6, IF(AND(M181="SE",P181="Simples"),4, IF(AND(M181="SE",P181="Médio"),5, IF(AND(M181="SE",P181="Complexo"),7,0))))))</f>
        <v>0</v>
      </c>
      <c r="R181" s="103" t="n">
        <f aca="false">IF(AND(M181="ALI",O181="Simples"),7, IF(AND(M181="ALI",O181="Médio"),10, IF(AND(M181="ALI",O181="Complexo"),15, IF(AND(M181="AIE",O181="Simples"),5, IF(AND(M181="AIE",O181="Médio"),7, IF(AND(M181="AIE",O181="Complexo"),10,0))))))</f>
        <v>0</v>
      </c>
      <c r="S181" s="102" t="n">
        <f aca="false">IF($I181="%",($Q181+$R181)*$C181,$C181)</f>
        <v>0</v>
      </c>
      <c r="T181" s="70"/>
    </row>
    <row r="182" s="79" customFormat="true" ht="14" hidden="false" customHeight="false" outlineLevel="0" collapsed="false">
      <c r="A182" s="67"/>
      <c r="B182" s="68"/>
      <c r="C182" s="69" t="n">
        <f aca="false">IF($B182&lt;&gt;"",VLOOKUP($B182,Matriz_INM,2,0),0)</f>
        <v>0</v>
      </c>
      <c r="D182" s="70"/>
      <c r="E182" s="70"/>
      <c r="F182" s="70"/>
      <c r="G182" s="70"/>
      <c r="H182" s="71"/>
      <c r="I182" s="101" t="str">
        <f aca="false">IFERROR(VLOOKUP($B182,Matriz_INM,3,0),"")</f>
        <v/>
      </c>
      <c r="J182" s="72"/>
      <c r="K182" s="72"/>
      <c r="L182" s="72"/>
      <c r="M182" s="70"/>
      <c r="N182" s="71" t="str">
        <f aca="false">IF(M182="EE",IF(OR(AND(OR(L182=1,L182=0),K182&gt;0,K182&lt;5),AND(OR(L182=1,L182=0),K182&gt;4,K182&lt;16),AND(L182=2,K182&gt;0,K182&lt;5)),"Simples",IF(OR(AND(OR(L182=1,L182=0),K182&gt;15),AND(L182=2,K182&gt;4,K182&lt;16),AND(L182&gt;2,K182&gt;0,K182&lt;5)),"Médio",IF(OR(AND(L182=2,K182&gt;15),AND(L182&gt;2,K182&gt;4,K182&lt;16),AND(L182&gt;2,K182&gt;15)),"Complexo",""))), IF(OR(M182="CE",M182="SE"),IF(OR(AND(OR(L182=1,L182=0),K182&gt;0,K182&lt;6),AND(OR(L182=1,L182=0),K182&gt;5,K182&lt;20),AND(L182&gt;1,L182&lt;4,K182&gt;0,K182&lt;6)),"Simples",IF(OR(AND(OR(L182=1,L182=0),K182&gt;19),AND(L182&gt;1,L182&lt;4,K182&gt;5,K182&lt;20),AND(L182&gt;3,K182&gt;0,K182&lt;6)),"Médio",IF(OR(AND(L182&gt;1,L182&lt;4,K182&gt;19),AND(L182&gt;3,K182&gt;5,K182&lt;20),AND(L182&gt;3,K182&gt;19)),"Complexo",""))),""))</f>
        <v/>
      </c>
      <c r="O182" s="71" t="str">
        <f aca="false">IF(M182="ALI",IF(OR(AND(OR(L182=1,L182=0),K182&gt;0,K182&lt;20),AND(OR(L182=1,L182=0),K182&gt;19,K182&lt;51),AND(L182&gt;1,L182&lt;6,K182&gt;0,K182&lt;20)),"Simples",IF(OR(AND(OR(L182=1,L182=0),K182&gt;50),AND(L182&gt;1,L182&lt;6,K182&gt;19,K182&lt;51),AND(L182&gt;5,K182&gt;0,K182&lt;20)),"Médio",IF(OR(AND(L182&gt;1,L182&lt;6,K182&gt;50),AND(L182&gt;5,K182&gt;19,K182&lt;51),AND(L182&gt;5,K182&gt;50)),"Complexo",""))), IF(M182="AIE",IF(OR(AND(OR(L182=1, L182=0),K182&gt;0,K182&lt;20),AND(OR(L182=1, L182=0),K182&gt;19,K182&lt;51),AND(L182&gt;1,L182&lt;6,K182&gt;0,K182&lt;20)),"Simples",IF(OR(AND(OR(L182=1, L182=0),K182&gt;50),AND(L182&gt;1,L182&lt;6,K182&gt;19,K182&lt;51),AND(L182&gt;5,K182&gt;0,K182&lt;20)),"Médio",IF(OR(AND(L182&gt;1,L182&lt;6,K182&gt;50),AND(L182&gt;5,K182&gt;19,K182&lt;51),AND(L182&gt;5,K182&gt;50)),"Complexo",""))),""))</f>
        <v/>
      </c>
      <c r="P182" s="102" t="str">
        <f aca="false">IF(N182="",O182,IF(O182="",N182,""))</f>
        <v/>
      </c>
      <c r="Q182" s="103" t="n">
        <f aca="false">IF(AND(OR(M182="EE",M182="CE"),P182="Simples"),3, IF(AND(OR(M182="EE",M182="CE"),P182="Médio"),4, IF(AND(OR(M182="EE",M182="CE"),P182="Complexo"),6, IF(AND(M182="SE",P182="Simples"),4, IF(AND(M182="SE",P182="Médio"),5, IF(AND(M182="SE",P182="Complexo"),7,0))))))</f>
        <v>0</v>
      </c>
      <c r="R182" s="103" t="n">
        <f aca="false">IF(AND(M182="ALI",O182="Simples"),7, IF(AND(M182="ALI",O182="Médio"),10, IF(AND(M182="ALI",O182="Complexo"),15, IF(AND(M182="AIE",O182="Simples"),5, IF(AND(M182="AIE",O182="Médio"),7, IF(AND(M182="AIE",O182="Complexo"),10,0))))))</f>
        <v>0</v>
      </c>
      <c r="S182" s="102" t="n">
        <f aca="false">IF($I182="%",($Q182+$R182)*$C182,$C182)</f>
        <v>0</v>
      </c>
      <c r="T182" s="70"/>
    </row>
    <row r="183" s="79" customFormat="true" ht="14" hidden="false" customHeight="false" outlineLevel="0" collapsed="false">
      <c r="A183" s="67"/>
      <c r="B183" s="68"/>
      <c r="C183" s="69" t="n">
        <f aca="false">IF($B183&lt;&gt;"",VLOOKUP($B183,Matriz_INM,2,0),0)</f>
        <v>0</v>
      </c>
      <c r="D183" s="70"/>
      <c r="E183" s="70"/>
      <c r="F183" s="70"/>
      <c r="G183" s="70"/>
      <c r="H183" s="71"/>
      <c r="I183" s="101" t="str">
        <f aca="false">IFERROR(VLOOKUP($B183,Matriz_INM,3,0),"")</f>
        <v/>
      </c>
      <c r="J183" s="72"/>
      <c r="K183" s="72"/>
      <c r="L183" s="72"/>
      <c r="M183" s="70"/>
      <c r="N183" s="71" t="str">
        <f aca="false">IF(M183="EE",IF(OR(AND(OR(L183=1,L183=0),K183&gt;0,K183&lt;5),AND(OR(L183=1,L183=0),K183&gt;4,K183&lt;16),AND(L183=2,K183&gt;0,K183&lt;5)),"Simples",IF(OR(AND(OR(L183=1,L183=0),K183&gt;15),AND(L183=2,K183&gt;4,K183&lt;16),AND(L183&gt;2,K183&gt;0,K183&lt;5)),"Médio",IF(OR(AND(L183=2,K183&gt;15),AND(L183&gt;2,K183&gt;4,K183&lt;16),AND(L183&gt;2,K183&gt;15)),"Complexo",""))), IF(OR(M183="CE",M183="SE"),IF(OR(AND(OR(L183=1,L183=0),K183&gt;0,K183&lt;6),AND(OR(L183=1,L183=0),K183&gt;5,K183&lt;20),AND(L183&gt;1,L183&lt;4,K183&gt;0,K183&lt;6)),"Simples",IF(OR(AND(OR(L183=1,L183=0),K183&gt;19),AND(L183&gt;1,L183&lt;4,K183&gt;5,K183&lt;20),AND(L183&gt;3,K183&gt;0,K183&lt;6)),"Médio",IF(OR(AND(L183&gt;1,L183&lt;4,K183&gt;19),AND(L183&gt;3,K183&gt;5,K183&lt;20),AND(L183&gt;3,K183&gt;19)),"Complexo",""))),""))</f>
        <v/>
      </c>
      <c r="O183" s="71" t="str">
        <f aca="false">IF(M183="ALI",IF(OR(AND(OR(L183=1,L183=0),K183&gt;0,K183&lt;20),AND(OR(L183=1,L183=0),K183&gt;19,K183&lt;51),AND(L183&gt;1,L183&lt;6,K183&gt;0,K183&lt;20)),"Simples",IF(OR(AND(OR(L183=1,L183=0),K183&gt;50),AND(L183&gt;1,L183&lt;6,K183&gt;19,K183&lt;51),AND(L183&gt;5,K183&gt;0,K183&lt;20)),"Médio",IF(OR(AND(L183&gt;1,L183&lt;6,K183&gt;50),AND(L183&gt;5,K183&gt;19,K183&lt;51),AND(L183&gt;5,K183&gt;50)),"Complexo",""))), IF(M183="AIE",IF(OR(AND(OR(L183=1, L183=0),K183&gt;0,K183&lt;20),AND(OR(L183=1, L183=0),K183&gt;19,K183&lt;51),AND(L183&gt;1,L183&lt;6,K183&gt;0,K183&lt;20)),"Simples",IF(OR(AND(OR(L183=1, L183=0),K183&gt;50),AND(L183&gt;1,L183&lt;6,K183&gt;19,K183&lt;51),AND(L183&gt;5,K183&gt;0,K183&lt;20)),"Médio",IF(OR(AND(L183&gt;1,L183&lt;6,K183&gt;50),AND(L183&gt;5,K183&gt;19,K183&lt;51),AND(L183&gt;5,K183&gt;50)),"Complexo",""))),""))</f>
        <v/>
      </c>
      <c r="P183" s="102" t="str">
        <f aca="false">IF(N183="",O183,IF(O183="",N183,""))</f>
        <v/>
      </c>
      <c r="Q183" s="103" t="n">
        <f aca="false">IF(AND(OR(M183="EE",M183="CE"),P183="Simples"),3, IF(AND(OR(M183="EE",M183="CE"),P183="Médio"),4, IF(AND(OR(M183="EE",M183="CE"),P183="Complexo"),6, IF(AND(M183="SE",P183="Simples"),4, IF(AND(M183="SE",P183="Médio"),5, IF(AND(M183="SE",P183="Complexo"),7,0))))))</f>
        <v>0</v>
      </c>
      <c r="R183" s="103" t="n">
        <f aca="false">IF(AND(M183="ALI",O183="Simples"),7, IF(AND(M183="ALI",O183="Médio"),10, IF(AND(M183="ALI",O183="Complexo"),15, IF(AND(M183="AIE",O183="Simples"),5, IF(AND(M183="AIE",O183="Médio"),7, IF(AND(M183="AIE",O183="Complexo"),10,0))))))</f>
        <v>0</v>
      </c>
      <c r="S183" s="102" t="n">
        <f aca="false">IF($I183="%",($Q183+$R183)*$C183,$C183)</f>
        <v>0</v>
      </c>
      <c r="T183" s="70"/>
    </row>
    <row r="184" s="79" customFormat="true" ht="14" hidden="false" customHeight="false" outlineLevel="0" collapsed="false">
      <c r="A184" s="67"/>
      <c r="B184" s="68"/>
      <c r="C184" s="69" t="n">
        <f aca="false">IF($B184&lt;&gt;"",VLOOKUP($B184,Matriz_INM,2,0),0)</f>
        <v>0</v>
      </c>
      <c r="D184" s="70"/>
      <c r="E184" s="70"/>
      <c r="F184" s="70"/>
      <c r="G184" s="70"/>
      <c r="H184" s="71"/>
      <c r="I184" s="101" t="str">
        <f aca="false">IFERROR(VLOOKUP($B184,Matriz_INM,3,0),"")</f>
        <v/>
      </c>
      <c r="J184" s="72"/>
      <c r="K184" s="72"/>
      <c r="L184" s="72"/>
      <c r="M184" s="70"/>
      <c r="N184" s="71" t="str">
        <f aca="false">IF(M184="EE",IF(OR(AND(OR(L184=1,L184=0),K184&gt;0,K184&lt;5),AND(OR(L184=1,L184=0),K184&gt;4,K184&lt;16),AND(L184=2,K184&gt;0,K184&lt;5)),"Simples",IF(OR(AND(OR(L184=1,L184=0),K184&gt;15),AND(L184=2,K184&gt;4,K184&lt;16),AND(L184&gt;2,K184&gt;0,K184&lt;5)),"Médio",IF(OR(AND(L184=2,K184&gt;15),AND(L184&gt;2,K184&gt;4,K184&lt;16),AND(L184&gt;2,K184&gt;15)),"Complexo",""))), IF(OR(M184="CE",M184="SE"),IF(OR(AND(OR(L184=1,L184=0),K184&gt;0,K184&lt;6),AND(OR(L184=1,L184=0),K184&gt;5,K184&lt;20),AND(L184&gt;1,L184&lt;4,K184&gt;0,K184&lt;6)),"Simples",IF(OR(AND(OR(L184=1,L184=0),K184&gt;19),AND(L184&gt;1,L184&lt;4,K184&gt;5,K184&lt;20),AND(L184&gt;3,K184&gt;0,K184&lt;6)),"Médio",IF(OR(AND(L184&gt;1,L184&lt;4,K184&gt;19),AND(L184&gt;3,K184&gt;5,K184&lt;20),AND(L184&gt;3,K184&gt;19)),"Complexo",""))),""))</f>
        <v/>
      </c>
      <c r="O184" s="71" t="str">
        <f aca="false">IF(M184="ALI",IF(OR(AND(OR(L184=1,L184=0),K184&gt;0,K184&lt;20),AND(OR(L184=1,L184=0),K184&gt;19,K184&lt;51),AND(L184&gt;1,L184&lt;6,K184&gt;0,K184&lt;20)),"Simples",IF(OR(AND(OR(L184=1,L184=0),K184&gt;50),AND(L184&gt;1,L184&lt;6,K184&gt;19,K184&lt;51),AND(L184&gt;5,K184&gt;0,K184&lt;20)),"Médio",IF(OR(AND(L184&gt;1,L184&lt;6,K184&gt;50),AND(L184&gt;5,K184&gt;19,K184&lt;51),AND(L184&gt;5,K184&gt;50)),"Complexo",""))), IF(M184="AIE",IF(OR(AND(OR(L184=1, L184=0),K184&gt;0,K184&lt;20),AND(OR(L184=1, L184=0),K184&gt;19,K184&lt;51),AND(L184&gt;1,L184&lt;6,K184&gt;0,K184&lt;20)),"Simples",IF(OR(AND(OR(L184=1, L184=0),K184&gt;50),AND(L184&gt;1,L184&lt;6,K184&gt;19,K184&lt;51),AND(L184&gt;5,K184&gt;0,K184&lt;20)),"Médio",IF(OR(AND(L184&gt;1,L184&lt;6,K184&gt;50),AND(L184&gt;5,K184&gt;19,K184&lt;51),AND(L184&gt;5,K184&gt;50)),"Complexo",""))),""))</f>
        <v/>
      </c>
      <c r="P184" s="102" t="str">
        <f aca="false">IF(N184="",O184,IF(O184="",N184,""))</f>
        <v/>
      </c>
      <c r="Q184" s="103" t="n">
        <f aca="false">IF(AND(OR(M184="EE",M184="CE"),P184="Simples"),3, IF(AND(OR(M184="EE",M184="CE"),P184="Médio"),4, IF(AND(OR(M184="EE",M184="CE"),P184="Complexo"),6, IF(AND(M184="SE",P184="Simples"),4, IF(AND(M184="SE",P184="Médio"),5, IF(AND(M184="SE",P184="Complexo"),7,0))))))</f>
        <v>0</v>
      </c>
      <c r="R184" s="103" t="n">
        <f aca="false">IF(AND(M184="ALI",O184="Simples"),7, IF(AND(M184="ALI",O184="Médio"),10, IF(AND(M184="ALI",O184="Complexo"),15, IF(AND(M184="AIE",O184="Simples"),5, IF(AND(M184="AIE",O184="Médio"),7, IF(AND(M184="AIE",O184="Complexo"),10,0))))))</f>
        <v>0</v>
      </c>
      <c r="S184" s="102" t="n">
        <f aca="false">IF($I184="%",($Q184+$R184)*$C184,$C184)</f>
        <v>0</v>
      </c>
      <c r="T184" s="70"/>
    </row>
    <row r="185" s="79" customFormat="true" ht="14" hidden="false" customHeight="false" outlineLevel="0" collapsed="false">
      <c r="A185" s="67"/>
      <c r="B185" s="68"/>
      <c r="C185" s="69" t="n">
        <f aca="false">IF($B185&lt;&gt;"",VLOOKUP($B185,Matriz_INM,2,0),0)</f>
        <v>0</v>
      </c>
      <c r="D185" s="70"/>
      <c r="E185" s="70"/>
      <c r="F185" s="70"/>
      <c r="G185" s="70"/>
      <c r="H185" s="71"/>
      <c r="I185" s="101" t="str">
        <f aca="false">IFERROR(VLOOKUP($B185,Matriz_INM,3,0),"")</f>
        <v/>
      </c>
      <c r="J185" s="72"/>
      <c r="K185" s="72"/>
      <c r="L185" s="72"/>
      <c r="M185" s="70"/>
      <c r="N185" s="71" t="str">
        <f aca="false">IF(M185="EE",IF(OR(AND(OR(L185=1,L185=0),K185&gt;0,K185&lt;5),AND(OR(L185=1,L185=0),K185&gt;4,K185&lt;16),AND(L185=2,K185&gt;0,K185&lt;5)),"Simples",IF(OR(AND(OR(L185=1,L185=0),K185&gt;15),AND(L185=2,K185&gt;4,K185&lt;16),AND(L185&gt;2,K185&gt;0,K185&lt;5)),"Médio",IF(OR(AND(L185=2,K185&gt;15),AND(L185&gt;2,K185&gt;4,K185&lt;16),AND(L185&gt;2,K185&gt;15)),"Complexo",""))), IF(OR(M185="CE",M185="SE"),IF(OR(AND(OR(L185=1,L185=0),K185&gt;0,K185&lt;6),AND(OR(L185=1,L185=0),K185&gt;5,K185&lt;20),AND(L185&gt;1,L185&lt;4,K185&gt;0,K185&lt;6)),"Simples",IF(OR(AND(OR(L185=1,L185=0),K185&gt;19),AND(L185&gt;1,L185&lt;4,K185&gt;5,K185&lt;20),AND(L185&gt;3,K185&gt;0,K185&lt;6)),"Médio",IF(OR(AND(L185&gt;1,L185&lt;4,K185&gt;19),AND(L185&gt;3,K185&gt;5,K185&lt;20),AND(L185&gt;3,K185&gt;19)),"Complexo",""))),""))</f>
        <v/>
      </c>
      <c r="O185" s="71" t="str">
        <f aca="false">IF(M185="ALI",IF(OR(AND(OR(L185=1,L185=0),K185&gt;0,K185&lt;20),AND(OR(L185=1,L185=0),K185&gt;19,K185&lt;51),AND(L185&gt;1,L185&lt;6,K185&gt;0,K185&lt;20)),"Simples",IF(OR(AND(OR(L185=1,L185=0),K185&gt;50),AND(L185&gt;1,L185&lt;6,K185&gt;19,K185&lt;51),AND(L185&gt;5,K185&gt;0,K185&lt;20)),"Médio",IF(OR(AND(L185&gt;1,L185&lt;6,K185&gt;50),AND(L185&gt;5,K185&gt;19,K185&lt;51),AND(L185&gt;5,K185&gt;50)),"Complexo",""))), IF(M185="AIE",IF(OR(AND(OR(L185=1, L185=0),K185&gt;0,K185&lt;20),AND(OR(L185=1, L185=0),K185&gt;19,K185&lt;51),AND(L185&gt;1,L185&lt;6,K185&gt;0,K185&lt;20)),"Simples",IF(OR(AND(OR(L185=1, L185=0),K185&gt;50),AND(L185&gt;1,L185&lt;6,K185&gt;19,K185&lt;51),AND(L185&gt;5,K185&gt;0,K185&lt;20)),"Médio",IF(OR(AND(L185&gt;1,L185&lt;6,K185&gt;50),AND(L185&gt;5,K185&gt;19,K185&lt;51),AND(L185&gt;5,K185&gt;50)),"Complexo",""))),""))</f>
        <v/>
      </c>
      <c r="P185" s="102" t="str">
        <f aca="false">IF(N185="",O185,IF(O185="",N185,""))</f>
        <v/>
      </c>
      <c r="Q185" s="103" t="n">
        <f aca="false">IF(AND(OR(M185="EE",M185="CE"),P185="Simples"),3, IF(AND(OR(M185="EE",M185="CE"),P185="Médio"),4, IF(AND(OR(M185="EE",M185="CE"),P185="Complexo"),6, IF(AND(M185="SE",P185="Simples"),4, IF(AND(M185="SE",P185="Médio"),5, IF(AND(M185="SE",P185="Complexo"),7,0))))))</f>
        <v>0</v>
      </c>
      <c r="R185" s="103" t="n">
        <f aca="false">IF(AND(M185="ALI",O185="Simples"),7, IF(AND(M185="ALI",O185="Médio"),10, IF(AND(M185="ALI",O185="Complexo"),15, IF(AND(M185="AIE",O185="Simples"),5, IF(AND(M185="AIE",O185="Médio"),7, IF(AND(M185="AIE",O185="Complexo"),10,0))))))</f>
        <v>0</v>
      </c>
      <c r="S185" s="102" t="n">
        <f aca="false">IF($I185="%",($Q185+$R185)*$C185,$C185)</f>
        <v>0</v>
      </c>
      <c r="T185" s="70"/>
    </row>
    <row r="186" s="79" customFormat="true" ht="14" hidden="false" customHeight="false" outlineLevel="0" collapsed="false">
      <c r="A186" s="67"/>
      <c r="B186" s="68"/>
      <c r="C186" s="69" t="n">
        <f aca="false">IF($B186&lt;&gt;"",VLOOKUP($B186,Matriz_INM,2,0),0)</f>
        <v>0</v>
      </c>
      <c r="D186" s="70"/>
      <c r="E186" s="70"/>
      <c r="F186" s="70"/>
      <c r="G186" s="70"/>
      <c r="H186" s="71"/>
      <c r="I186" s="101" t="str">
        <f aca="false">IFERROR(VLOOKUP($B186,Matriz_INM,3,0),"")</f>
        <v/>
      </c>
      <c r="J186" s="72"/>
      <c r="K186" s="72"/>
      <c r="L186" s="72"/>
      <c r="M186" s="70"/>
      <c r="N186" s="71" t="str">
        <f aca="false">IF(M186="EE",IF(OR(AND(OR(L186=1,L186=0),K186&gt;0,K186&lt;5),AND(OR(L186=1,L186=0),K186&gt;4,K186&lt;16),AND(L186=2,K186&gt;0,K186&lt;5)),"Simples",IF(OR(AND(OR(L186=1,L186=0),K186&gt;15),AND(L186=2,K186&gt;4,K186&lt;16),AND(L186&gt;2,K186&gt;0,K186&lt;5)),"Médio",IF(OR(AND(L186=2,K186&gt;15),AND(L186&gt;2,K186&gt;4,K186&lt;16),AND(L186&gt;2,K186&gt;15)),"Complexo",""))), IF(OR(M186="CE",M186="SE"),IF(OR(AND(OR(L186=1,L186=0),K186&gt;0,K186&lt;6),AND(OR(L186=1,L186=0),K186&gt;5,K186&lt;20),AND(L186&gt;1,L186&lt;4,K186&gt;0,K186&lt;6)),"Simples",IF(OR(AND(OR(L186=1,L186=0),K186&gt;19),AND(L186&gt;1,L186&lt;4,K186&gt;5,K186&lt;20),AND(L186&gt;3,K186&gt;0,K186&lt;6)),"Médio",IF(OR(AND(L186&gt;1,L186&lt;4,K186&gt;19),AND(L186&gt;3,K186&gt;5,K186&lt;20),AND(L186&gt;3,K186&gt;19)),"Complexo",""))),""))</f>
        <v/>
      </c>
      <c r="O186" s="71" t="str">
        <f aca="false">IF(M186="ALI",IF(OR(AND(OR(L186=1,L186=0),K186&gt;0,K186&lt;20),AND(OR(L186=1,L186=0),K186&gt;19,K186&lt;51),AND(L186&gt;1,L186&lt;6,K186&gt;0,K186&lt;20)),"Simples",IF(OR(AND(OR(L186=1,L186=0),K186&gt;50),AND(L186&gt;1,L186&lt;6,K186&gt;19,K186&lt;51),AND(L186&gt;5,K186&gt;0,K186&lt;20)),"Médio",IF(OR(AND(L186&gt;1,L186&lt;6,K186&gt;50),AND(L186&gt;5,K186&gt;19,K186&lt;51),AND(L186&gt;5,K186&gt;50)),"Complexo",""))), IF(M186="AIE",IF(OR(AND(OR(L186=1, L186=0),K186&gt;0,K186&lt;20),AND(OR(L186=1, L186=0),K186&gt;19,K186&lt;51),AND(L186&gt;1,L186&lt;6,K186&gt;0,K186&lt;20)),"Simples",IF(OR(AND(OR(L186=1, L186=0),K186&gt;50),AND(L186&gt;1,L186&lt;6,K186&gt;19,K186&lt;51),AND(L186&gt;5,K186&gt;0,K186&lt;20)),"Médio",IF(OR(AND(L186&gt;1,L186&lt;6,K186&gt;50),AND(L186&gt;5,K186&gt;19,K186&lt;51),AND(L186&gt;5,K186&gt;50)),"Complexo",""))),""))</f>
        <v/>
      </c>
      <c r="P186" s="102" t="str">
        <f aca="false">IF(N186="",O186,IF(O186="",N186,""))</f>
        <v/>
      </c>
      <c r="Q186" s="103" t="n">
        <f aca="false">IF(AND(OR(M186="EE",M186="CE"),P186="Simples"),3, IF(AND(OR(M186="EE",M186="CE"),P186="Médio"),4, IF(AND(OR(M186="EE",M186="CE"),P186="Complexo"),6, IF(AND(M186="SE",P186="Simples"),4, IF(AND(M186="SE",P186="Médio"),5, IF(AND(M186="SE",P186="Complexo"),7,0))))))</f>
        <v>0</v>
      </c>
      <c r="R186" s="103" t="n">
        <f aca="false">IF(AND(M186="ALI",O186="Simples"),7, IF(AND(M186="ALI",O186="Médio"),10, IF(AND(M186="ALI",O186="Complexo"),15, IF(AND(M186="AIE",O186="Simples"),5, IF(AND(M186="AIE",O186="Médio"),7, IF(AND(M186="AIE",O186="Complexo"),10,0))))))</f>
        <v>0</v>
      </c>
      <c r="S186" s="102" t="n">
        <f aca="false">IF($I186="%",($Q186+$R186)*$C186,$C186)</f>
        <v>0</v>
      </c>
      <c r="T186" s="70"/>
    </row>
    <row r="187" s="79" customFormat="true" ht="14" hidden="false" customHeight="false" outlineLevel="0" collapsed="false">
      <c r="A187" s="67"/>
      <c r="B187" s="68"/>
      <c r="C187" s="69" t="n">
        <f aca="false">IF($B187&lt;&gt;"",VLOOKUP($B187,Matriz_INM,2,0),0)</f>
        <v>0</v>
      </c>
      <c r="D187" s="70"/>
      <c r="E187" s="70"/>
      <c r="F187" s="70"/>
      <c r="G187" s="70"/>
      <c r="H187" s="71"/>
      <c r="I187" s="101" t="str">
        <f aca="false">IFERROR(VLOOKUP($B187,Matriz_INM,3,0),"")</f>
        <v/>
      </c>
      <c r="J187" s="72"/>
      <c r="K187" s="72"/>
      <c r="L187" s="72"/>
      <c r="M187" s="70"/>
      <c r="N187" s="71" t="str">
        <f aca="false">IF(M187="EE",IF(OR(AND(OR(L187=1,L187=0),K187&gt;0,K187&lt;5),AND(OR(L187=1,L187=0),K187&gt;4,K187&lt;16),AND(L187=2,K187&gt;0,K187&lt;5)),"Simples",IF(OR(AND(OR(L187=1,L187=0),K187&gt;15),AND(L187=2,K187&gt;4,K187&lt;16),AND(L187&gt;2,K187&gt;0,K187&lt;5)),"Médio",IF(OR(AND(L187=2,K187&gt;15),AND(L187&gt;2,K187&gt;4,K187&lt;16),AND(L187&gt;2,K187&gt;15)),"Complexo",""))), IF(OR(M187="CE",M187="SE"),IF(OR(AND(OR(L187=1,L187=0),K187&gt;0,K187&lt;6),AND(OR(L187=1,L187=0),K187&gt;5,K187&lt;20),AND(L187&gt;1,L187&lt;4,K187&gt;0,K187&lt;6)),"Simples",IF(OR(AND(OR(L187=1,L187=0),K187&gt;19),AND(L187&gt;1,L187&lt;4,K187&gt;5,K187&lt;20),AND(L187&gt;3,K187&gt;0,K187&lt;6)),"Médio",IF(OR(AND(L187&gt;1,L187&lt;4,K187&gt;19),AND(L187&gt;3,K187&gt;5,K187&lt;20),AND(L187&gt;3,K187&gt;19)),"Complexo",""))),""))</f>
        <v/>
      </c>
      <c r="O187" s="71" t="str">
        <f aca="false">IF(M187="ALI",IF(OR(AND(OR(L187=1,L187=0),K187&gt;0,K187&lt;20),AND(OR(L187=1,L187=0),K187&gt;19,K187&lt;51),AND(L187&gt;1,L187&lt;6,K187&gt;0,K187&lt;20)),"Simples",IF(OR(AND(OR(L187=1,L187=0),K187&gt;50),AND(L187&gt;1,L187&lt;6,K187&gt;19,K187&lt;51),AND(L187&gt;5,K187&gt;0,K187&lt;20)),"Médio",IF(OR(AND(L187&gt;1,L187&lt;6,K187&gt;50),AND(L187&gt;5,K187&gt;19,K187&lt;51),AND(L187&gt;5,K187&gt;50)),"Complexo",""))), IF(M187="AIE",IF(OR(AND(OR(L187=1, L187=0),K187&gt;0,K187&lt;20),AND(OR(L187=1, L187=0),K187&gt;19,K187&lt;51),AND(L187&gt;1,L187&lt;6,K187&gt;0,K187&lt;20)),"Simples",IF(OR(AND(OR(L187=1, L187=0),K187&gt;50),AND(L187&gt;1,L187&lt;6,K187&gt;19,K187&lt;51),AND(L187&gt;5,K187&gt;0,K187&lt;20)),"Médio",IF(OR(AND(L187&gt;1,L187&lt;6,K187&gt;50),AND(L187&gt;5,K187&gt;19,K187&lt;51),AND(L187&gt;5,K187&gt;50)),"Complexo",""))),""))</f>
        <v/>
      </c>
      <c r="P187" s="102" t="str">
        <f aca="false">IF(N187="",O187,IF(O187="",N187,""))</f>
        <v/>
      </c>
      <c r="Q187" s="103" t="n">
        <f aca="false">IF(AND(OR(M187="EE",M187="CE"),P187="Simples"),3, IF(AND(OR(M187="EE",M187="CE"),P187="Médio"),4, IF(AND(OR(M187="EE",M187="CE"),P187="Complexo"),6, IF(AND(M187="SE",P187="Simples"),4, IF(AND(M187="SE",P187="Médio"),5, IF(AND(M187="SE",P187="Complexo"),7,0))))))</f>
        <v>0</v>
      </c>
      <c r="R187" s="103" t="n">
        <f aca="false">IF(AND(M187="ALI",O187="Simples"),7, IF(AND(M187="ALI",O187="Médio"),10, IF(AND(M187="ALI",O187="Complexo"),15, IF(AND(M187="AIE",O187="Simples"),5, IF(AND(M187="AIE",O187="Médio"),7, IF(AND(M187="AIE",O187="Complexo"),10,0))))))</f>
        <v>0</v>
      </c>
      <c r="S187" s="102" t="n">
        <f aca="false">IF($I187="%",($Q187+$R187)*$C187,$C187)</f>
        <v>0</v>
      </c>
      <c r="T187" s="70"/>
    </row>
    <row r="188" s="79" customFormat="true" ht="14" hidden="false" customHeight="false" outlineLevel="0" collapsed="false">
      <c r="A188" s="67"/>
      <c r="B188" s="68"/>
      <c r="C188" s="69" t="n">
        <f aca="false">IF($B188&lt;&gt;"",VLOOKUP($B188,Matriz_INM,2,0),0)</f>
        <v>0</v>
      </c>
      <c r="D188" s="70"/>
      <c r="E188" s="70"/>
      <c r="F188" s="70"/>
      <c r="G188" s="70"/>
      <c r="H188" s="71"/>
      <c r="I188" s="101" t="str">
        <f aca="false">IFERROR(VLOOKUP($B188,Matriz_INM,3,0),"")</f>
        <v/>
      </c>
      <c r="J188" s="72"/>
      <c r="K188" s="72"/>
      <c r="L188" s="72"/>
      <c r="M188" s="70"/>
      <c r="N188" s="71" t="str">
        <f aca="false">IF(M188="EE",IF(OR(AND(OR(L188=1,L188=0),K188&gt;0,K188&lt;5),AND(OR(L188=1,L188=0),K188&gt;4,K188&lt;16),AND(L188=2,K188&gt;0,K188&lt;5)),"Simples",IF(OR(AND(OR(L188=1,L188=0),K188&gt;15),AND(L188=2,K188&gt;4,K188&lt;16),AND(L188&gt;2,K188&gt;0,K188&lt;5)),"Médio",IF(OR(AND(L188=2,K188&gt;15),AND(L188&gt;2,K188&gt;4,K188&lt;16),AND(L188&gt;2,K188&gt;15)),"Complexo",""))), IF(OR(M188="CE",M188="SE"),IF(OR(AND(OR(L188=1,L188=0),K188&gt;0,K188&lt;6),AND(OR(L188=1,L188=0),K188&gt;5,K188&lt;20),AND(L188&gt;1,L188&lt;4,K188&gt;0,K188&lt;6)),"Simples",IF(OR(AND(OR(L188=1,L188=0),K188&gt;19),AND(L188&gt;1,L188&lt;4,K188&gt;5,K188&lt;20),AND(L188&gt;3,K188&gt;0,K188&lt;6)),"Médio",IF(OR(AND(L188&gt;1,L188&lt;4,K188&gt;19),AND(L188&gt;3,K188&gt;5,K188&lt;20),AND(L188&gt;3,K188&gt;19)),"Complexo",""))),""))</f>
        <v/>
      </c>
      <c r="O188" s="71" t="str">
        <f aca="false">IF(M188="ALI",IF(OR(AND(OR(L188=1,L188=0),K188&gt;0,K188&lt;20),AND(OR(L188=1,L188=0),K188&gt;19,K188&lt;51),AND(L188&gt;1,L188&lt;6,K188&gt;0,K188&lt;20)),"Simples",IF(OR(AND(OR(L188=1,L188=0),K188&gt;50),AND(L188&gt;1,L188&lt;6,K188&gt;19,K188&lt;51),AND(L188&gt;5,K188&gt;0,K188&lt;20)),"Médio",IF(OR(AND(L188&gt;1,L188&lt;6,K188&gt;50),AND(L188&gt;5,K188&gt;19,K188&lt;51),AND(L188&gt;5,K188&gt;50)),"Complexo",""))), IF(M188="AIE",IF(OR(AND(OR(L188=1, L188=0),K188&gt;0,K188&lt;20),AND(OR(L188=1, L188=0),K188&gt;19,K188&lt;51),AND(L188&gt;1,L188&lt;6,K188&gt;0,K188&lt;20)),"Simples",IF(OR(AND(OR(L188=1, L188=0),K188&gt;50),AND(L188&gt;1,L188&lt;6,K188&gt;19,K188&lt;51),AND(L188&gt;5,K188&gt;0,K188&lt;20)),"Médio",IF(OR(AND(L188&gt;1,L188&lt;6,K188&gt;50),AND(L188&gt;5,K188&gt;19,K188&lt;51),AND(L188&gt;5,K188&gt;50)),"Complexo",""))),""))</f>
        <v/>
      </c>
      <c r="P188" s="102" t="str">
        <f aca="false">IF(N188="",O188,IF(O188="",N188,""))</f>
        <v/>
      </c>
      <c r="Q188" s="103" t="n">
        <f aca="false">IF(AND(OR(M188="EE",M188="CE"),P188="Simples"),3, IF(AND(OR(M188="EE",M188="CE"),P188="Médio"),4, IF(AND(OR(M188="EE",M188="CE"),P188="Complexo"),6, IF(AND(M188="SE",P188="Simples"),4, IF(AND(M188="SE",P188="Médio"),5, IF(AND(M188="SE",P188="Complexo"),7,0))))))</f>
        <v>0</v>
      </c>
      <c r="R188" s="103" t="n">
        <f aca="false">IF(AND(M188="ALI",O188="Simples"),7, IF(AND(M188="ALI",O188="Médio"),10, IF(AND(M188="ALI",O188="Complexo"),15, IF(AND(M188="AIE",O188="Simples"),5, IF(AND(M188="AIE",O188="Médio"),7, IF(AND(M188="AIE",O188="Complexo"),10,0))))))</f>
        <v>0</v>
      </c>
      <c r="S188" s="102" t="n">
        <f aca="false">IF($I188="%",($Q188+$R188)*$C188,$C188)</f>
        <v>0</v>
      </c>
      <c r="T188" s="70"/>
    </row>
    <row r="189" s="79" customFormat="true" ht="14" hidden="false" customHeight="false" outlineLevel="0" collapsed="false">
      <c r="A189" s="67"/>
      <c r="B189" s="68"/>
      <c r="C189" s="69" t="n">
        <f aca="false">IF($B189&lt;&gt;"",VLOOKUP($B189,Matriz_INM,2,0),0)</f>
        <v>0</v>
      </c>
      <c r="D189" s="70"/>
      <c r="E189" s="70"/>
      <c r="F189" s="70"/>
      <c r="G189" s="70"/>
      <c r="H189" s="71"/>
      <c r="I189" s="101" t="str">
        <f aca="false">IFERROR(VLOOKUP($B189,Matriz_INM,3,0),"")</f>
        <v/>
      </c>
      <c r="J189" s="72"/>
      <c r="K189" s="72"/>
      <c r="L189" s="72"/>
      <c r="M189" s="70"/>
      <c r="N189" s="71" t="str">
        <f aca="false">IF(M189="EE",IF(OR(AND(OR(L189=1,L189=0),K189&gt;0,K189&lt;5),AND(OR(L189=1,L189=0),K189&gt;4,K189&lt;16),AND(L189=2,K189&gt;0,K189&lt;5)),"Simples",IF(OR(AND(OR(L189=1,L189=0),K189&gt;15),AND(L189=2,K189&gt;4,K189&lt;16),AND(L189&gt;2,K189&gt;0,K189&lt;5)),"Médio",IF(OR(AND(L189=2,K189&gt;15),AND(L189&gt;2,K189&gt;4,K189&lt;16),AND(L189&gt;2,K189&gt;15)),"Complexo",""))), IF(OR(M189="CE",M189="SE"),IF(OR(AND(OR(L189=1,L189=0),K189&gt;0,K189&lt;6),AND(OR(L189=1,L189=0),K189&gt;5,K189&lt;20),AND(L189&gt;1,L189&lt;4,K189&gt;0,K189&lt;6)),"Simples",IF(OR(AND(OR(L189=1,L189=0),K189&gt;19),AND(L189&gt;1,L189&lt;4,K189&gt;5,K189&lt;20),AND(L189&gt;3,K189&gt;0,K189&lt;6)),"Médio",IF(OR(AND(L189&gt;1,L189&lt;4,K189&gt;19),AND(L189&gt;3,K189&gt;5,K189&lt;20),AND(L189&gt;3,K189&gt;19)),"Complexo",""))),""))</f>
        <v/>
      </c>
      <c r="O189" s="71" t="str">
        <f aca="false">IF(M189="ALI",IF(OR(AND(OR(L189=1,L189=0),K189&gt;0,K189&lt;20),AND(OR(L189=1,L189=0),K189&gt;19,K189&lt;51),AND(L189&gt;1,L189&lt;6,K189&gt;0,K189&lt;20)),"Simples",IF(OR(AND(OR(L189=1,L189=0),K189&gt;50),AND(L189&gt;1,L189&lt;6,K189&gt;19,K189&lt;51),AND(L189&gt;5,K189&gt;0,K189&lt;20)),"Médio",IF(OR(AND(L189&gt;1,L189&lt;6,K189&gt;50),AND(L189&gt;5,K189&gt;19,K189&lt;51),AND(L189&gt;5,K189&gt;50)),"Complexo",""))), IF(M189="AIE",IF(OR(AND(OR(L189=1, L189=0),K189&gt;0,K189&lt;20),AND(OR(L189=1, L189=0),K189&gt;19,K189&lt;51),AND(L189&gt;1,L189&lt;6,K189&gt;0,K189&lt;20)),"Simples",IF(OR(AND(OR(L189=1, L189=0),K189&gt;50),AND(L189&gt;1,L189&lt;6,K189&gt;19,K189&lt;51),AND(L189&gt;5,K189&gt;0,K189&lt;20)),"Médio",IF(OR(AND(L189&gt;1,L189&lt;6,K189&gt;50),AND(L189&gt;5,K189&gt;19,K189&lt;51),AND(L189&gt;5,K189&gt;50)),"Complexo",""))),""))</f>
        <v/>
      </c>
      <c r="P189" s="102" t="str">
        <f aca="false">IF(N189="",O189,IF(O189="",N189,""))</f>
        <v/>
      </c>
      <c r="Q189" s="103" t="n">
        <f aca="false">IF(AND(OR(M189="EE",M189="CE"),P189="Simples"),3, IF(AND(OR(M189="EE",M189="CE"),P189="Médio"),4, IF(AND(OR(M189="EE",M189="CE"),P189="Complexo"),6, IF(AND(M189="SE",P189="Simples"),4, IF(AND(M189="SE",P189="Médio"),5, IF(AND(M189="SE",P189="Complexo"),7,0))))))</f>
        <v>0</v>
      </c>
      <c r="R189" s="103" t="n">
        <f aca="false">IF(AND(M189="ALI",O189="Simples"),7, IF(AND(M189="ALI",O189="Médio"),10, IF(AND(M189="ALI",O189="Complexo"),15, IF(AND(M189="AIE",O189="Simples"),5, IF(AND(M189="AIE",O189="Médio"),7, IF(AND(M189="AIE",O189="Complexo"),10,0))))))</f>
        <v>0</v>
      </c>
      <c r="S189" s="102" t="n">
        <f aca="false">IF($I189="%",($Q189+$R189)*$C189,$C189)</f>
        <v>0</v>
      </c>
      <c r="T189" s="70"/>
    </row>
    <row r="190" s="79" customFormat="true" ht="14" hidden="false" customHeight="false" outlineLevel="0" collapsed="false">
      <c r="A190" s="67"/>
      <c r="B190" s="68"/>
      <c r="C190" s="69" t="n">
        <f aca="false">IF($B190&lt;&gt;"",VLOOKUP($B190,Matriz_INM,2,0),0)</f>
        <v>0</v>
      </c>
      <c r="D190" s="70"/>
      <c r="E190" s="70"/>
      <c r="F190" s="70"/>
      <c r="G190" s="70"/>
      <c r="H190" s="71"/>
      <c r="I190" s="101" t="str">
        <f aca="false">IFERROR(VLOOKUP($B190,Matriz_INM,3,0),"")</f>
        <v/>
      </c>
      <c r="J190" s="72"/>
      <c r="K190" s="72"/>
      <c r="L190" s="72"/>
      <c r="M190" s="70"/>
      <c r="N190" s="71" t="str">
        <f aca="false">IF(M190="EE",IF(OR(AND(OR(L190=1,L190=0),K190&gt;0,K190&lt;5),AND(OR(L190=1,L190=0),K190&gt;4,K190&lt;16),AND(L190=2,K190&gt;0,K190&lt;5)),"Simples",IF(OR(AND(OR(L190=1,L190=0),K190&gt;15),AND(L190=2,K190&gt;4,K190&lt;16),AND(L190&gt;2,K190&gt;0,K190&lt;5)),"Médio",IF(OR(AND(L190=2,K190&gt;15),AND(L190&gt;2,K190&gt;4,K190&lt;16),AND(L190&gt;2,K190&gt;15)),"Complexo",""))), IF(OR(M190="CE",M190="SE"),IF(OR(AND(OR(L190=1,L190=0),K190&gt;0,K190&lt;6),AND(OR(L190=1,L190=0),K190&gt;5,K190&lt;20),AND(L190&gt;1,L190&lt;4,K190&gt;0,K190&lt;6)),"Simples",IF(OR(AND(OR(L190=1,L190=0),K190&gt;19),AND(L190&gt;1,L190&lt;4,K190&gt;5,K190&lt;20),AND(L190&gt;3,K190&gt;0,K190&lt;6)),"Médio",IF(OR(AND(L190&gt;1,L190&lt;4,K190&gt;19),AND(L190&gt;3,K190&gt;5,K190&lt;20),AND(L190&gt;3,K190&gt;19)),"Complexo",""))),""))</f>
        <v/>
      </c>
      <c r="O190" s="71" t="str">
        <f aca="false">IF(M190="ALI",IF(OR(AND(OR(L190=1,L190=0),K190&gt;0,K190&lt;20),AND(OR(L190=1,L190=0),K190&gt;19,K190&lt;51),AND(L190&gt;1,L190&lt;6,K190&gt;0,K190&lt;20)),"Simples",IF(OR(AND(OR(L190=1,L190=0),K190&gt;50),AND(L190&gt;1,L190&lt;6,K190&gt;19,K190&lt;51),AND(L190&gt;5,K190&gt;0,K190&lt;20)),"Médio",IF(OR(AND(L190&gt;1,L190&lt;6,K190&gt;50),AND(L190&gt;5,K190&gt;19,K190&lt;51),AND(L190&gt;5,K190&gt;50)),"Complexo",""))), IF(M190="AIE",IF(OR(AND(OR(L190=1, L190=0),K190&gt;0,K190&lt;20),AND(OR(L190=1, L190=0),K190&gt;19,K190&lt;51),AND(L190&gt;1,L190&lt;6,K190&gt;0,K190&lt;20)),"Simples",IF(OR(AND(OR(L190=1, L190=0),K190&gt;50),AND(L190&gt;1,L190&lt;6,K190&gt;19,K190&lt;51),AND(L190&gt;5,K190&gt;0,K190&lt;20)),"Médio",IF(OR(AND(L190&gt;1,L190&lt;6,K190&gt;50),AND(L190&gt;5,K190&gt;19,K190&lt;51),AND(L190&gt;5,K190&gt;50)),"Complexo",""))),""))</f>
        <v/>
      </c>
      <c r="P190" s="102" t="str">
        <f aca="false">IF(N190="",O190,IF(O190="",N190,""))</f>
        <v/>
      </c>
      <c r="Q190" s="103" t="n">
        <f aca="false">IF(AND(OR(M190="EE",M190="CE"),P190="Simples"),3, IF(AND(OR(M190="EE",M190="CE"),P190="Médio"),4, IF(AND(OR(M190="EE",M190="CE"),P190="Complexo"),6, IF(AND(M190="SE",P190="Simples"),4, IF(AND(M190="SE",P190="Médio"),5, IF(AND(M190="SE",P190="Complexo"),7,0))))))</f>
        <v>0</v>
      </c>
      <c r="R190" s="103" t="n">
        <f aca="false">IF(AND(M190="ALI",O190="Simples"),7, IF(AND(M190="ALI",O190="Médio"),10, IF(AND(M190="ALI",O190="Complexo"),15, IF(AND(M190="AIE",O190="Simples"),5, IF(AND(M190="AIE",O190="Médio"),7, IF(AND(M190="AIE",O190="Complexo"),10,0))))))</f>
        <v>0</v>
      </c>
      <c r="S190" s="102" t="n">
        <f aca="false">IF($I190="%",($Q190+$R190)*$C190,$C190)</f>
        <v>0</v>
      </c>
      <c r="T190" s="70"/>
    </row>
    <row r="191" s="79" customFormat="true" ht="14" hidden="false" customHeight="false" outlineLevel="0" collapsed="false">
      <c r="A191" s="67"/>
      <c r="B191" s="68"/>
      <c r="C191" s="69" t="n">
        <f aca="false">IF($B191&lt;&gt;"",VLOOKUP($B191,Matriz_INM,2,0),0)</f>
        <v>0</v>
      </c>
      <c r="D191" s="70"/>
      <c r="E191" s="70"/>
      <c r="F191" s="70"/>
      <c r="G191" s="70"/>
      <c r="H191" s="71"/>
      <c r="I191" s="101" t="str">
        <f aca="false">IFERROR(VLOOKUP($B191,Matriz_INM,3,0),"")</f>
        <v/>
      </c>
      <c r="J191" s="72"/>
      <c r="K191" s="72"/>
      <c r="L191" s="72"/>
      <c r="M191" s="70"/>
      <c r="N191" s="71" t="str">
        <f aca="false">IF(M191="EE",IF(OR(AND(OR(L191=1,L191=0),K191&gt;0,K191&lt;5),AND(OR(L191=1,L191=0),K191&gt;4,K191&lt;16),AND(L191=2,K191&gt;0,K191&lt;5)),"Simples",IF(OR(AND(OR(L191=1,L191=0),K191&gt;15),AND(L191=2,K191&gt;4,K191&lt;16),AND(L191&gt;2,K191&gt;0,K191&lt;5)),"Médio",IF(OR(AND(L191=2,K191&gt;15),AND(L191&gt;2,K191&gt;4,K191&lt;16),AND(L191&gt;2,K191&gt;15)),"Complexo",""))), IF(OR(M191="CE",M191="SE"),IF(OR(AND(OR(L191=1,L191=0),K191&gt;0,K191&lt;6),AND(OR(L191=1,L191=0),K191&gt;5,K191&lt;20),AND(L191&gt;1,L191&lt;4,K191&gt;0,K191&lt;6)),"Simples",IF(OR(AND(OR(L191=1,L191=0),K191&gt;19),AND(L191&gt;1,L191&lt;4,K191&gt;5,K191&lt;20),AND(L191&gt;3,K191&gt;0,K191&lt;6)),"Médio",IF(OR(AND(L191&gt;1,L191&lt;4,K191&gt;19),AND(L191&gt;3,K191&gt;5,K191&lt;20),AND(L191&gt;3,K191&gt;19)),"Complexo",""))),""))</f>
        <v/>
      </c>
      <c r="O191" s="71" t="str">
        <f aca="false">IF(M191="ALI",IF(OR(AND(OR(L191=1,L191=0),K191&gt;0,K191&lt;20),AND(OR(L191=1,L191=0),K191&gt;19,K191&lt;51),AND(L191&gt;1,L191&lt;6,K191&gt;0,K191&lt;20)),"Simples",IF(OR(AND(OR(L191=1,L191=0),K191&gt;50),AND(L191&gt;1,L191&lt;6,K191&gt;19,K191&lt;51),AND(L191&gt;5,K191&gt;0,K191&lt;20)),"Médio",IF(OR(AND(L191&gt;1,L191&lt;6,K191&gt;50),AND(L191&gt;5,K191&gt;19,K191&lt;51),AND(L191&gt;5,K191&gt;50)),"Complexo",""))), IF(M191="AIE",IF(OR(AND(OR(L191=1, L191=0),K191&gt;0,K191&lt;20),AND(OR(L191=1, L191=0),K191&gt;19,K191&lt;51),AND(L191&gt;1,L191&lt;6,K191&gt;0,K191&lt;20)),"Simples",IF(OR(AND(OR(L191=1, L191=0),K191&gt;50),AND(L191&gt;1,L191&lt;6,K191&gt;19,K191&lt;51),AND(L191&gt;5,K191&gt;0,K191&lt;20)),"Médio",IF(OR(AND(L191&gt;1,L191&lt;6,K191&gt;50),AND(L191&gt;5,K191&gt;19,K191&lt;51),AND(L191&gt;5,K191&gt;50)),"Complexo",""))),""))</f>
        <v/>
      </c>
      <c r="P191" s="102" t="str">
        <f aca="false">IF(N191="",O191,IF(O191="",N191,""))</f>
        <v/>
      </c>
      <c r="Q191" s="103" t="n">
        <f aca="false">IF(AND(OR(M191="EE",M191="CE"),P191="Simples"),3, IF(AND(OR(M191="EE",M191="CE"),P191="Médio"),4, IF(AND(OR(M191="EE",M191="CE"),P191="Complexo"),6, IF(AND(M191="SE",P191="Simples"),4, IF(AND(M191="SE",P191="Médio"),5, IF(AND(M191="SE",P191="Complexo"),7,0))))))</f>
        <v>0</v>
      </c>
      <c r="R191" s="103" t="n">
        <f aca="false">IF(AND(M191="ALI",O191="Simples"),7, IF(AND(M191="ALI",O191="Médio"),10, IF(AND(M191="ALI",O191="Complexo"),15, IF(AND(M191="AIE",O191="Simples"),5, IF(AND(M191="AIE",O191="Médio"),7, IF(AND(M191="AIE",O191="Complexo"),10,0))))))</f>
        <v>0</v>
      </c>
      <c r="S191" s="102" t="n">
        <f aca="false">IF($I191="%",($Q191+$R191)*$C191,$C191)</f>
        <v>0</v>
      </c>
      <c r="T191" s="70"/>
    </row>
    <row r="192" s="79" customFormat="true" ht="14" hidden="false" customHeight="false" outlineLevel="0" collapsed="false">
      <c r="A192" s="67"/>
      <c r="B192" s="68"/>
      <c r="C192" s="69" t="n">
        <f aca="false">IF($B192&lt;&gt;"",VLOOKUP($B192,Matriz_INM,2,0),0)</f>
        <v>0</v>
      </c>
      <c r="D192" s="70"/>
      <c r="E192" s="70"/>
      <c r="F192" s="70"/>
      <c r="G192" s="70"/>
      <c r="H192" s="71"/>
      <c r="I192" s="101" t="str">
        <f aca="false">IFERROR(VLOOKUP($B192,Matriz_INM,3,0),"")</f>
        <v/>
      </c>
      <c r="J192" s="72"/>
      <c r="K192" s="72"/>
      <c r="L192" s="72"/>
      <c r="M192" s="70"/>
      <c r="N192" s="71" t="str">
        <f aca="false">IF(M192="EE",IF(OR(AND(OR(L192=1,L192=0),K192&gt;0,K192&lt;5),AND(OR(L192=1,L192=0),K192&gt;4,K192&lt;16),AND(L192=2,K192&gt;0,K192&lt;5)),"Simples",IF(OR(AND(OR(L192=1,L192=0),K192&gt;15),AND(L192=2,K192&gt;4,K192&lt;16),AND(L192&gt;2,K192&gt;0,K192&lt;5)),"Médio",IF(OR(AND(L192=2,K192&gt;15),AND(L192&gt;2,K192&gt;4,K192&lt;16),AND(L192&gt;2,K192&gt;15)),"Complexo",""))), IF(OR(M192="CE",M192="SE"),IF(OR(AND(OR(L192=1,L192=0),K192&gt;0,K192&lt;6),AND(OR(L192=1,L192=0),K192&gt;5,K192&lt;20),AND(L192&gt;1,L192&lt;4,K192&gt;0,K192&lt;6)),"Simples",IF(OR(AND(OR(L192=1,L192=0),K192&gt;19),AND(L192&gt;1,L192&lt;4,K192&gt;5,K192&lt;20),AND(L192&gt;3,K192&gt;0,K192&lt;6)),"Médio",IF(OR(AND(L192&gt;1,L192&lt;4,K192&gt;19),AND(L192&gt;3,K192&gt;5,K192&lt;20),AND(L192&gt;3,K192&gt;19)),"Complexo",""))),""))</f>
        <v/>
      </c>
      <c r="O192" s="71" t="str">
        <f aca="false">IF(M192="ALI",IF(OR(AND(OR(L192=1,L192=0),K192&gt;0,K192&lt;20),AND(OR(L192=1,L192=0),K192&gt;19,K192&lt;51),AND(L192&gt;1,L192&lt;6,K192&gt;0,K192&lt;20)),"Simples",IF(OR(AND(OR(L192=1,L192=0),K192&gt;50),AND(L192&gt;1,L192&lt;6,K192&gt;19,K192&lt;51),AND(L192&gt;5,K192&gt;0,K192&lt;20)),"Médio",IF(OR(AND(L192&gt;1,L192&lt;6,K192&gt;50),AND(L192&gt;5,K192&gt;19,K192&lt;51),AND(L192&gt;5,K192&gt;50)),"Complexo",""))), IF(M192="AIE",IF(OR(AND(OR(L192=1, L192=0),K192&gt;0,K192&lt;20),AND(OR(L192=1, L192=0),K192&gt;19,K192&lt;51),AND(L192&gt;1,L192&lt;6,K192&gt;0,K192&lt;20)),"Simples",IF(OR(AND(OR(L192=1, L192=0),K192&gt;50),AND(L192&gt;1,L192&lt;6,K192&gt;19,K192&lt;51),AND(L192&gt;5,K192&gt;0,K192&lt;20)),"Médio",IF(OR(AND(L192&gt;1,L192&lt;6,K192&gt;50),AND(L192&gt;5,K192&gt;19,K192&lt;51),AND(L192&gt;5,K192&gt;50)),"Complexo",""))),""))</f>
        <v/>
      </c>
      <c r="P192" s="102" t="str">
        <f aca="false">IF(N192="",O192,IF(O192="",N192,""))</f>
        <v/>
      </c>
      <c r="Q192" s="103" t="n">
        <f aca="false">IF(AND(OR(M192="EE",M192="CE"),P192="Simples"),3, IF(AND(OR(M192="EE",M192="CE"),P192="Médio"),4, IF(AND(OR(M192="EE",M192="CE"),P192="Complexo"),6, IF(AND(M192="SE",P192="Simples"),4, IF(AND(M192="SE",P192="Médio"),5, IF(AND(M192="SE",P192="Complexo"),7,0))))))</f>
        <v>0</v>
      </c>
      <c r="R192" s="103" t="n">
        <f aca="false">IF(AND(M192="ALI",O192="Simples"),7, IF(AND(M192="ALI",O192="Médio"),10, IF(AND(M192="ALI",O192="Complexo"),15, IF(AND(M192="AIE",O192="Simples"),5, IF(AND(M192="AIE",O192="Médio"),7, IF(AND(M192="AIE",O192="Complexo"),10,0))))))</f>
        <v>0</v>
      </c>
      <c r="S192" s="102" t="n">
        <f aca="false">IF($I192="%",($Q192+$R192)*$C192,$C192)</f>
        <v>0</v>
      </c>
      <c r="T192" s="70"/>
    </row>
    <row r="193" s="79" customFormat="true" ht="14" hidden="false" customHeight="false" outlineLevel="0" collapsed="false">
      <c r="A193" s="67"/>
      <c r="B193" s="68"/>
      <c r="C193" s="69" t="n">
        <f aca="false">IF($B193&lt;&gt;"",VLOOKUP($B193,Matriz_INM,2,0),0)</f>
        <v>0</v>
      </c>
      <c r="D193" s="70"/>
      <c r="E193" s="70"/>
      <c r="F193" s="70"/>
      <c r="G193" s="70"/>
      <c r="H193" s="71"/>
      <c r="I193" s="101" t="str">
        <f aca="false">IFERROR(VLOOKUP($B193,Matriz_INM,3,0),"")</f>
        <v/>
      </c>
      <c r="J193" s="72"/>
      <c r="K193" s="72"/>
      <c r="L193" s="72"/>
      <c r="M193" s="70"/>
      <c r="N193" s="71" t="str">
        <f aca="false">IF(M193="EE",IF(OR(AND(OR(L193=1,L193=0),K193&gt;0,K193&lt;5),AND(OR(L193=1,L193=0),K193&gt;4,K193&lt;16),AND(L193=2,K193&gt;0,K193&lt;5)),"Simples",IF(OR(AND(OR(L193=1,L193=0),K193&gt;15),AND(L193=2,K193&gt;4,K193&lt;16),AND(L193&gt;2,K193&gt;0,K193&lt;5)),"Médio",IF(OR(AND(L193=2,K193&gt;15),AND(L193&gt;2,K193&gt;4,K193&lt;16),AND(L193&gt;2,K193&gt;15)),"Complexo",""))), IF(OR(M193="CE",M193="SE"),IF(OR(AND(OR(L193=1,L193=0),K193&gt;0,K193&lt;6),AND(OR(L193=1,L193=0),K193&gt;5,K193&lt;20),AND(L193&gt;1,L193&lt;4,K193&gt;0,K193&lt;6)),"Simples",IF(OR(AND(OR(L193=1,L193=0),K193&gt;19),AND(L193&gt;1,L193&lt;4,K193&gt;5,K193&lt;20),AND(L193&gt;3,K193&gt;0,K193&lt;6)),"Médio",IF(OR(AND(L193&gt;1,L193&lt;4,K193&gt;19),AND(L193&gt;3,K193&gt;5,K193&lt;20),AND(L193&gt;3,K193&gt;19)),"Complexo",""))),""))</f>
        <v/>
      </c>
      <c r="O193" s="71" t="str">
        <f aca="false">IF(M193="ALI",IF(OR(AND(OR(L193=1,L193=0),K193&gt;0,K193&lt;20),AND(OR(L193=1,L193=0),K193&gt;19,K193&lt;51),AND(L193&gt;1,L193&lt;6,K193&gt;0,K193&lt;20)),"Simples",IF(OR(AND(OR(L193=1,L193=0),K193&gt;50),AND(L193&gt;1,L193&lt;6,K193&gt;19,K193&lt;51),AND(L193&gt;5,K193&gt;0,K193&lt;20)),"Médio",IF(OR(AND(L193&gt;1,L193&lt;6,K193&gt;50),AND(L193&gt;5,K193&gt;19,K193&lt;51),AND(L193&gt;5,K193&gt;50)),"Complexo",""))), IF(M193="AIE",IF(OR(AND(OR(L193=1, L193=0),K193&gt;0,K193&lt;20),AND(OR(L193=1, L193=0),K193&gt;19,K193&lt;51),AND(L193&gt;1,L193&lt;6,K193&gt;0,K193&lt;20)),"Simples",IF(OR(AND(OR(L193=1, L193=0),K193&gt;50),AND(L193&gt;1,L193&lt;6,K193&gt;19,K193&lt;51),AND(L193&gt;5,K193&gt;0,K193&lt;20)),"Médio",IF(OR(AND(L193&gt;1,L193&lt;6,K193&gt;50),AND(L193&gt;5,K193&gt;19,K193&lt;51),AND(L193&gt;5,K193&gt;50)),"Complexo",""))),""))</f>
        <v/>
      </c>
      <c r="P193" s="102" t="str">
        <f aca="false">IF(N193="",O193,IF(O193="",N193,""))</f>
        <v/>
      </c>
      <c r="Q193" s="103" t="n">
        <f aca="false">IF(AND(OR(M193="EE",M193="CE"),P193="Simples"),3, IF(AND(OR(M193="EE",M193="CE"),P193="Médio"),4, IF(AND(OR(M193="EE",M193="CE"),P193="Complexo"),6, IF(AND(M193="SE",P193="Simples"),4, IF(AND(M193="SE",P193="Médio"),5, IF(AND(M193="SE",P193="Complexo"),7,0))))))</f>
        <v>0</v>
      </c>
      <c r="R193" s="103" t="n">
        <f aca="false">IF(AND(M193="ALI",O193="Simples"),7, IF(AND(M193="ALI",O193="Médio"),10, IF(AND(M193="ALI",O193="Complexo"),15, IF(AND(M193="AIE",O193="Simples"),5, IF(AND(M193="AIE",O193="Médio"),7, IF(AND(M193="AIE",O193="Complexo"),10,0))))))</f>
        <v>0</v>
      </c>
      <c r="S193" s="102" t="n">
        <f aca="false">IF($I193="%",($Q193+$R193)*$C193,$C193)</f>
        <v>0</v>
      </c>
      <c r="T193" s="70"/>
    </row>
    <row r="194" s="79" customFormat="true" ht="14" hidden="false" customHeight="false" outlineLevel="0" collapsed="false">
      <c r="A194" s="67"/>
      <c r="B194" s="68"/>
      <c r="C194" s="69" t="n">
        <f aca="false">IF($B194&lt;&gt;"",VLOOKUP($B194,Matriz_INM,2,0),0)</f>
        <v>0</v>
      </c>
      <c r="D194" s="70"/>
      <c r="E194" s="70"/>
      <c r="F194" s="70"/>
      <c r="G194" s="70"/>
      <c r="H194" s="71"/>
      <c r="I194" s="101" t="str">
        <f aca="false">IFERROR(VLOOKUP($B194,Matriz_INM,3,0),"")</f>
        <v/>
      </c>
      <c r="J194" s="72"/>
      <c r="K194" s="72"/>
      <c r="L194" s="72"/>
      <c r="M194" s="70"/>
      <c r="N194" s="71" t="str">
        <f aca="false">IF(M194="EE",IF(OR(AND(OR(L194=1,L194=0),K194&gt;0,K194&lt;5),AND(OR(L194=1,L194=0),K194&gt;4,K194&lt;16),AND(L194=2,K194&gt;0,K194&lt;5)),"Simples",IF(OR(AND(OR(L194=1,L194=0),K194&gt;15),AND(L194=2,K194&gt;4,K194&lt;16),AND(L194&gt;2,K194&gt;0,K194&lt;5)),"Médio",IF(OR(AND(L194=2,K194&gt;15),AND(L194&gt;2,K194&gt;4,K194&lt;16),AND(L194&gt;2,K194&gt;15)),"Complexo",""))), IF(OR(M194="CE",M194="SE"),IF(OR(AND(OR(L194=1,L194=0),K194&gt;0,K194&lt;6),AND(OR(L194=1,L194=0),K194&gt;5,K194&lt;20),AND(L194&gt;1,L194&lt;4,K194&gt;0,K194&lt;6)),"Simples",IF(OR(AND(OR(L194=1,L194=0),K194&gt;19),AND(L194&gt;1,L194&lt;4,K194&gt;5,K194&lt;20),AND(L194&gt;3,K194&gt;0,K194&lt;6)),"Médio",IF(OR(AND(L194&gt;1,L194&lt;4,K194&gt;19),AND(L194&gt;3,K194&gt;5,K194&lt;20),AND(L194&gt;3,K194&gt;19)),"Complexo",""))),""))</f>
        <v/>
      </c>
      <c r="O194" s="71" t="str">
        <f aca="false">IF(M194="ALI",IF(OR(AND(OR(L194=1,L194=0),K194&gt;0,K194&lt;20),AND(OR(L194=1,L194=0),K194&gt;19,K194&lt;51),AND(L194&gt;1,L194&lt;6,K194&gt;0,K194&lt;20)),"Simples",IF(OR(AND(OR(L194=1,L194=0),K194&gt;50),AND(L194&gt;1,L194&lt;6,K194&gt;19,K194&lt;51),AND(L194&gt;5,K194&gt;0,K194&lt;20)),"Médio",IF(OR(AND(L194&gt;1,L194&lt;6,K194&gt;50),AND(L194&gt;5,K194&gt;19,K194&lt;51),AND(L194&gt;5,K194&gt;50)),"Complexo",""))), IF(M194="AIE",IF(OR(AND(OR(L194=1, L194=0),K194&gt;0,K194&lt;20),AND(OR(L194=1, L194=0),K194&gt;19,K194&lt;51),AND(L194&gt;1,L194&lt;6,K194&gt;0,K194&lt;20)),"Simples",IF(OR(AND(OR(L194=1, L194=0),K194&gt;50),AND(L194&gt;1,L194&lt;6,K194&gt;19,K194&lt;51),AND(L194&gt;5,K194&gt;0,K194&lt;20)),"Médio",IF(OR(AND(L194&gt;1,L194&lt;6,K194&gt;50),AND(L194&gt;5,K194&gt;19,K194&lt;51),AND(L194&gt;5,K194&gt;50)),"Complexo",""))),""))</f>
        <v/>
      </c>
      <c r="P194" s="102" t="str">
        <f aca="false">IF(N194="",O194,IF(O194="",N194,""))</f>
        <v/>
      </c>
      <c r="Q194" s="103" t="n">
        <f aca="false">IF(AND(OR(M194="EE",M194="CE"),P194="Simples"),3, IF(AND(OR(M194="EE",M194="CE"),P194="Médio"),4, IF(AND(OR(M194="EE",M194="CE"),P194="Complexo"),6, IF(AND(M194="SE",P194="Simples"),4, IF(AND(M194="SE",P194="Médio"),5, IF(AND(M194="SE",P194="Complexo"),7,0))))))</f>
        <v>0</v>
      </c>
      <c r="R194" s="103" t="n">
        <f aca="false">IF(AND(M194="ALI",O194="Simples"),7, IF(AND(M194="ALI",O194="Médio"),10, IF(AND(M194="ALI",O194="Complexo"),15, IF(AND(M194="AIE",O194="Simples"),5, IF(AND(M194="AIE",O194="Médio"),7, IF(AND(M194="AIE",O194="Complexo"),10,0))))))</f>
        <v>0</v>
      </c>
      <c r="S194" s="102" t="n">
        <f aca="false">IF($I194="%",($Q194+$R194)*$C194,$C194)</f>
        <v>0</v>
      </c>
      <c r="T194" s="70"/>
    </row>
    <row r="195" s="79" customFormat="true" ht="14" hidden="false" customHeight="false" outlineLevel="0" collapsed="false">
      <c r="A195" s="67"/>
      <c r="B195" s="68"/>
      <c r="C195" s="69" t="n">
        <f aca="false">IF($B195&lt;&gt;"",VLOOKUP($B195,Matriz_INM,2,0),0)</f>
        <v>0</v>
      </c>
      <c r="D195" s="70"/>
      <c r="E195" s="70"/>
      <c r="F195" s="70"/>
      <c r="G195" s="70"/>
      <c r="H195" s="71"/>
      <c r="I195" s="101" t="str">
        <f aca="false">IFERROR(VLOOKUP($B195,Matriz_INM,3,0),"")</f>
        <v/>
      </c>
      <c r="J195" s="72"/>
      <c r="K195" s="72"/>
      <c r="L195" s="72"/>
      <c r="M195" s="70"/>
      <c r="N195" s="71" t="str">
        <f aca="false">IF(M195="EE",IF(OR(AND(OR(L195=1,L195=0),K195&gt;0,K195&lt;5),AND(OR(L195=1,L195=0),K195&gt;4,K195&lt;16),AND(L195=2,K195&gt;0,K195&lt;5)),"Simples",IF(OR(AND(OR(L195=1,L195=0),K195&gt;15),AND(L195=2,K195&gt;4,K195&lt;16),AND(L195&gt;2,K195&gt;0,K195&lt;5)),"Médio",IF(OR(AND(L195=2,K195&gt;15),AND(L195&gt;2,K195&gt;4,K195&lt;16),AND(L195&gt;2,K195&gt;15)),"Complexo",""))), IF(OR(M195="CE",M195="SE"),IF(OR(AND(OR(L195=1,L195=0),K195&gt;0,K195&lt;6),AND(OR(L195=1,L195=0),K195&gt;5,K195&lt;20),AND(L195&gt;1,L195&lt;4,K195&gt;0,K195&lt;6)),"Simples",IF(OR(AND(OR(L195=1,L195=0),K195&gt;19),AND(L195&gt;1,L195&lt;4,K195&gt;5,K195&lt;20),AND(L195&gt;3,K195&gt;0,K195&lt;6)),"Médio",IF(OR(AND(L195&gt;1,L195&lt;4,K195&gt;19),AND(L195&gt;3,K195&gt;5,K195&lt;20),AND(L195&gt;3,K195&gt;19)),"Complexo",""))),""))</f>
        <v/>
      </c>
      <c r="O195" s="71" t="str">
        <f aca="false">IF(M195="ALI",IF(OR(AND(OR(L195=1,L195=0),K195&gt;0,K195&lt;20),AND(OR(L195=1,L195=0),K195&gt;19,K195&lt;51),AND(L195&gt;1,L195&lt;6,K195&gt;0,K195&lt;20)),"Simples",IF(OR(AND(OR(L195=1,L195=0),K195&gt;50),AND(L195&gt;1,L195&lt;6,K195&gt;19,K195&lt;51),AND(L195&gt;5,K195&gt;0,K195&lt;20)),"Médio",IF(OR(AND(L195&gt;1,L195&lt;6,K195&gt;50),AND(L195&gt;5,K195&gt;19,K195&lt;51),AND(L195&gt;5,K195&gt;50)),"Complexo",""))), IF(M195="AIE",IF(OR(AND(OR(L195=1, L195=0),K195&gt;0,K195&lt;20),AND(OR(L195=1, L195=0),K195&gt;19,K195&lt;51),AND(L195&gt;1,L195&lt;6,K195&gt;0,K195&lt;20)),"Simples",IF(OR(AND(OR(L195=1, L195=0),K195&gt;50),AND(L195&gt;1,L195&lt;6,K195&gt;19,K195&lt;51),AND(L195&gt;5,K195&gt;0,K195&lt;20)),"Médio",IF(OR(AND(L195&gt;1,L195&lt;6,K195&gt;50),AND(L195&gt;5,K195&gt;19,K195&lt;51),AND(L195&gt;5,K195&gt;50)),"Complexo",""))),""))</f>
        <v/>
      </c>
      <c r="P195" s="102" t="str">
        <f aca="false">IF(N195="",O195,IF(O195="",N195,""))</f>
        <v/>
      </c>
      <c r="Q195" s="103" t="n">
        <f aca="false">IF(AND(OR(M195="EE",M195="CE"),P195="Simples"),3, IF(AND(OR(M195="EE",M195="CE"),P195="Médio"),4, IF(AND(OR(M195="EE",M195="CE"),P195="Complexo"),6, IF(AND(M195="SE",P195="Simples"),4, IF(AND(M195="SE",P195="Médio"),5, IF(AND(M195="SE",P195="Complexo"),7,0))))))</f>
        <v>0</v>
      </c>
      <c r="R195" s="103" t="n">
        <f aca="false">IF(AND(M195="ALI",O195="Simples"),7, IF(AND(M195="ALI",O195="Médio"),10, IF(AND(M195="ALI",O195="Complexo"),15, IF(AND(M195="AIE",O195="Simples"),5, IF(AND(M195="AIE",O195="Médio"),7, IF(AND(M195="AIE",O195="Complexo"),10,0))))))</f>
        <v>0</v>
      </c>
      <c r="S195" s="102" t="n">
        <f aca="false">IF($I195="%",($Q195+$R195)*$C195,$C195)</f>
        <v>0</v>
      </c>
      <c r="T195" s="70"/>
    </row>
    <row r="196" s="79" customFormat="true" ht="14" hidden="false" customHeight="false" outlineLevel="0" collapsed="false">
      <c r="A196" s="67"/>
      <c r="B196" s="68"/>
      <c r="C196" s="69" t="n">
        <f aca="false">IF($B196&lt;&gt;"",VLOOKUP($B196,Matriz_INM,2,0),0)</f>
        <v>0</v>
      </c>
      <c r="D196" s="70"/>
      <c r="E196" s="70"/>
      <c r="F196" s="70"/>
      <c r="G196" s="70"/>
      <c r="H196" s="71"/>
      <c r="I196" s="101" t="str">
        <f aca="false">IFERROR(VLOOKUP($B196,Matriz_INM,3,0),"")</f>
        <v/>
      </c>
      <c r="J196" s="72"/>
      <c r="K196" s="72"/>
      <c r="L196" s="72"/>
      <c r="M196" s="70"/>
      <c r="N196" s="71" t="str">
        <f aca="false">IF(M196="EE",IF(OR(AND(OR(L196=1,L196=0),K196&gt;0,K196&lt;5),AND(OR(L196=1,L196=0),K196&gt;4,K196&lt;16),AND(L196=2,K196&gt;0,K196&lt;5)),"Simples",IF(OR(AND(OR(L196=1,L196=0),K196&gt;15),AND(L196=2,K196&gt;4,K196&lt;16),AND(L196&gt;2,K196&gt;0,K196&lt;5)),"Médio",IF(OR(AND(L196=2,K196&gt;15),AND(L196&gt;2,K196&gt;4,K196&lt;16),AND(L196&gt;2,K196&gt;15)),"Complexo",""))), IF(OR(M196="CE",M196="SE"),IF(OR(AND(OR(L196=1,L196=0),K196&gt;0,K196&lt;6),AND(OR(L196=1,L196=0),K196&gt;5,K196&lt;20),AND(L196&gt;1,L196&lt;4,K196&gt;0,K196&lt;6)),"Simples",IF(OR(AND(OR(L196=1,L196=0),K196&gt;19),AND(L196&gt;1,L196&lt;4,K196&gt;5,K196&lt;20),AND(L196&gt;3,K196&gt;0,K196&lt;6)),"Médio",IF(OR(AND(L196&gt;1,L196&lt;4,K196&gt;19),AND(L196&gt;3,K196&gt;5,K196&lt;20),AND(L196&gt;3,K196&gt;19)),"Complexo",""))),""))</f>
        <v/>
      </c>
      <c r="O196" s="71" t="str">
        <f aca="false">IF(M196="ALI",IF(OR(AND(OR(L196=1,L196=0),K196&gt;0,K196&lt;20),AND(OR(L196=1,L196=0),K196&gt;19,K196&lt;51),AND(L196&gt;1,L196&lt;6,K196&gt;0,K196&lt;20)),"Simples",IF(OR(AND(OR(L196=1,L196=0),K196&gt;50),AND(L196&gt;1,L196&lt;6,K196&gt;19,K196&lt;51),AND(L196&gt;5,K196&gt;0,K196&lt;20)),"Médio",IF(OR(AND(L196&gt;1,L196&lt;6,K196&gt;50),AND(L196&gt;5,K196&gt;19,K196&lt;51),AND(L196&gt;5,K196&gt;50)),"Complexo",""))), IF(M196="AIE",IF(OR(AND(OR(L196=1, L196=0),K196&gt;0,K196&lt;20),AND(OR(L196=1, L196=0),K196&gt;19,K196&lt;51),AND(L196&gt;1,L196&lt;6,K196&gt;0,K196&lt;20)),"Simples",IF(OR(AND(OR(L196=1, L196=0),K196&gt;50),AND(L196&gt;1,L196&lt;6,K196&gt;19,K196&lt;51),AND(L196&gt;5,K196&gt;0,K196&lt;20)),"Médio",IF(OR(AND(L196&gt;1,L196&lt;6,K196&gt;50),AND(L196&gt;5,K196&gt;19,K196&lt;51),AND(L196&gt;5,K196&gt;50)),"Complexo",""))),""))</f>
        <v/>
      </c>
      <c r="P196" s="102" t="str">
        <f aca="false">IF(N196="",O196,IF(O196="",N196,""))</f>
        <v/>
      </c>
      <c r="Q196" s="103" t="n">
        <f aca="false">IF(AND(OR(M196="EE",M196="CE"),P196="Simples"),3, IF(AND(OR(M196="EE",M196="CE"),P196="Médio"),4, IF(AND(OR(M196="EE",M196="CE"),P196="Complexo"),6, IF(AND(M196="SE",P196="Simples"),4, IF(AND(M196="SE",P196="Médio"),5, IF(AND(M196="SE",P196="Complexo"),7,0))))))</f>
        <v>0</v>
      </c>
      <c r="R196" s="103" t="n">
        <f aca="false">IF(AND(M196="ALI",O196="Simples"),7, IF(AND(M196="ALI",O196="Médio"),10, IF(AND(M196="ALI",O196="Complexo"),15, IF(AND(M196="AIE",O196="Simples"),5, IF(AND(M196="AIE",O196="Médio"),7, IF(AND(M196="AIE",O196="Complexo"),10,0))))))</f>
        <v>0</v>
      </c>
      <c r="S196" s="102" t="n">
        <f aca="false">IF($I196="%",($Q196+$R196)*$C196,$C196)</f>
        <v>0</v>
      </c>
      <c r="T196" s="70"/>
    </row>
    <row r="197" s="79" customFormat="true" ht="14" hidden="false" customHeight="false" outlineLevel="0" collapsed="false">
      <c r="A197" s="67"/>
      <c r="B197" s="68"/>
      <c r="C197" s="69" t="n">
        <f aca="false">IF($B197&lt;&gt;"",VLOOKUP($B197,Matriz_INM,2,0),0)</f>
        <v>0</v>
      </c>
      <c r="D197" s="70"/>
      <c r="E197" s="70"/>
      <c r="F197" s="70"/>
      <c r="G197" s="70"/>
      <c r="H197" s="71"/>
      <c r="I197" s="101" t="str">
        <f aca="false">IFERROR(VLOOKUP($B197,Matriz_INM,3,0),"")</f>
        <v/>
      </c>
      <c r="J197" s="72"/>
      <c r="K197" s="72"/>
      <c r="L197" s="72"/>
      <c r="M197" s="70"/>
      <c r="N197" s="71" t="str">
        <f aca="false">IF(M197="EE",IF(OR(AND(OR(L197=1,L197=0),K197&gt;0,K197&lt;5),AND(OR(L197=1,L197=0),K197&gt;4,K197&lt;16),AND(L197=2,K197&gt;0,K197&lt;5)),"Simples",IF(OR(AND(OR(L197=1,L197=0),K197&gt;15),AND(L197=2,K197&gt;4,K197&lt;16),AND(L197&gt;2,K197&gt;0,K197&lt;5)),"Médio",IF(OR(AND(L197=2,K197&gt;15),AND(L197&gt;2,K197&gt;4,K197&lt;16),AND(L197&gt;2,K197&gt;15)),"Complexo",""))), IF(OR(M197="CE",M197="SE"),IF(OR(AND(OR(L197=1,L197=0),K197&gt;0,K197&lt;6),AND(OR(L197=1,L197=0),K197&gt;5,K197&lt;20),AND(L197&gt;1,L197&lt;4,K197&gt;0,K197&lt;6)),"Simples",IF(OR(AND(OR(L197=1,L197=0),K197&gt;19),AND(L197&gt;1,L197&lt;4,K197&gt;5,K197&lt;20),AND(L197&gt;3,K197&gt;0,K197&lt;6)),"Médio",IF(OR(AND(L197&gt;1,L197&lt;4,K197&gt;19),AND(L197&gt;3,K197&gt;5,K197&lt;20),AND(L197&gt;3,K197&gt;19)),"Complexo",""))),""))</f>
        <v/>
      </c>
      <c r="O197" s="71" t="str">
        <f aca="false">IF(M197="ALI",IF(OR(AND(OR(L197=1,L197=0),K197&gt;0,K197&lt;20),AND(OR(L197=1,L197=0),K197&gt;19,K197&lt;51),AND(L197&gt;1,L197&lt;6,K197&gt;0,K197&lt;20)),"Simples",IF(OR(AND(OR(L197=1,L197=0),K197&gt;50),AND(L197&gt;1,L197&lt;6,K197&gt;19,K197&lt;51),AND(L197&gt;5,K197&gt;0,K197&lt;20)),"Médio",IF(OR(AND(L197&gt;1,L197&lt;6,K197&gt;50),AND(L197&gt;5,K197&gt;19,K197&lt;51),AND(L197&gt;5,K197&gt;50)),"Complexo",""))), IF(M197="AIE",IF(OR(AND(OR(L197=1, L197=0),K197&gt;0,K197&lt;20),AND(OR(L197=1, L197=0),K197&gt;19,K197&lt;51),AND(L197&gt;1,L197&lt;6,K197&gt;0,K197&lt;20)),"Simples",IF(OR(AND(OR(L197=1, L197=0),K197&gt;50),AND(L197&gt;1,L197&lt;6,K197&gt;19,K197&lt;51),AND(L197&gt;5,K197&gt;0,K197&lt;20)),"Médio",IF(OR(AND(L197&gt;1,L197&lt;6,K197&gt;50),AND(L197&gt;5,K197&gt;19,K197&lt;51),AND(L197&gt;5,K197&gt;50)),"Complexo",""))),""))</f>
        <v/>
      </c>
      <c r="P197" s="102" t="str">
        <f aca="false">IF(N197="",O197,IF(O197="",N197,""))</f>
        <v/>
      </c>
      <c r="Q197" s="103" t="n">
        <f aca="false">IF(AND(OR(M197="EE",M197="CE"),P197="Simples"),3, IF(AND(OR(M197="EE",M197="CE"),P197="Médio"),4, IF(AND(OR(M197="EE",M197="CE"),P197="Complexo"),6, IF(AND(M197="SE",P197="Simples"),4, IF(AND(M197="SE",P197="Médio"),5, IF(AND(M197="SE",P197="Complexo"),7,0))))))</f>
        <v>0</v>
      </c>
      <c r="R197" s="103" t="n">
        <f aca="false">IF(AND(M197="ALI",O197="Simples"),7, IF(AND(M197="ALI",O197="Médio"),10, IF(AND(M197="ALI",O197="Complexo"),15, IF(AND(M197="AIE",O197="Simples"),5, IF(AND(M197="AIE",O197="Médio"),7, IF(AND(M197="AIE",O197="Complexo"),10,0))))))</f>
        <v>0</v>
      </c>
      <c r="S197" s="102" t="n">
        <f aca="false">IF($I197="%",($Q197+$R197)*$C197,$C197)</f>
        <v>0</v>
      </c>
      <c r="T197" s="70"/>
    </row>
    <row r="198" s="79" customFormat="true" ht="14" hidden="false" customHeight="false" outlineLevel="0" collapsed="false">
      <c r="A198" s="67"/>
      <c r="B198" s="68"/>
      <c r="C198" s="69" t="n">
        <f aca="false">IF($B198&lt;&gt;"",VLOOKUP($B198,Matriz_INM,2,0),0)</f>
        <v>0</v>
      </c>
      <c r="D198" s="70"/>
      <c r="E198" s="70"/>
      <c r="F198" s="70"/>
      <c r="G198" s="70"/>
      <c r="H198" s="71"/>
      <c r="I198" s="101" t="str">
        <f aca="false">IFERROR(VLOOKUP($B198,Matriz_INM,3,0),"")</f>
        <v/>
      </c>
      <c r="J198" s="72"/>
      <c r="K198" s="72"/>
      <c r="L198" s="72"/>
      <c r="M198" s="70"/>
      <c r="N198" s="71" t="str">
        <f aca="false">IF(M198="EE",IF(OR(AND(OR(L198=1,L198=0),K198&gt;0,K198&lt;5),AND(OR(L198=1,L198=0),K198&gt;4,K198&lt;16),AND(L198=2,K198&gt;0,K198&lt;5)),"Simples",IF(OR(AND(OR(L198=1,L198=0),K198&gt;15),AND(L198=2,K198&gt;4,K198&lt;16),AND(L198&gt;2,K198&gt;0,K198&lt;5)),"Médio",IF(OR(AND(L198=2,K198&gt;15),AND(L198&gt;2,K198&gt;4,K198&lt;16),AND(L198&gt;2,K198&gt;15)),"Complexo",""))), IF(OR(M198="CE",M198="SE"),IF(OR(AND(OR(L198=1,L198=0),K198&gt;0,K198&lt;6),AND(OR(L198=1,L198=0),K198&gt;5,K198&lt;20),AND(L198&gt;1,L198&lt;4,K198&gt;0,K198&lt;6)),"Simples",IF(OR(AND(OR(L198=1,L198=0),K198&gt;19),AND(L198&gt;1,L198&lt;4,K198&gt;5,K198&lt;20),AND(L198&gt;3,K198&gt;0,K198&lt;6)),"Médio",IF(OR(AND(L198&gt;1,L198&lt;4,K198&gt;19),AND(L198&gt;3,K198&gt;5,K198&lt;20),AND(L198&gt;3,K198&gt;19)),"Complexo",""))),""))</f>
        <v/>
      </c>
      <c r="O198" s="71" t="str">
        <f aca="false">IF(M198="ALI",IF(OR(AND(OR(L198=1,L198=0),K198&gt;0,K198&lt;20),AND(OR(L198=1,L198=0),K198&gt;19,K198&lt;51),AND(L198&gt;1,L198&lt;6,K198&gt;0,K198&lt;20)),"Simples",IF(OR(AND(OR(L198=1,L198=0),K198&gt;50),AND(L198&gt;1,L198&lt;6,K198&gt;19,K198&lt;51),AND(L198&gt;5,K198&gt;0,K198&lt;20)),"Médio",IF(OR(AND(L198&gt;1,L198&lt;6,K198&gt;50),AND(L198&gt;5,K198&gt;19,K198&lt;51),AND(L198&gt;5,K198&gt;50)),"Complexo",""))), IF(M198="AIE",IF(OR(AND(OR(L198=1, L198=0),K198&gt;0,K198&lt;20),AND(OR(L198=1, L198=0),K198&gt;19,K198&lt;51),AND(L198&gt;1,L198&lt;6,K198&gt;0,K198&lt;20)),"Simples",IF(OR(AND(OR(L198=1, L198=0),K198&gt;50),AND(L198&gt;1,L198&lt;6,K198&gt;19,K198&lt;51),AND(L198&gt;5,K198&gt;0,K198&lt;20)),"Médio",IF(OR(AND(L198&gt;1,L198&lt;6,K198&gt;50),AND(L198&gt;5,K198&gt;19,K198&lt;51),AND(L198&gt;5,K198&gt;50)),"Complexo",""))),""))</f>
        <v/>
      </c>
      <c r="P198" s="102" t="str">
        <f aca="false">IF(N198="",O198,IF(O198="",N198,""))</f>
        <v/>
      </c>
      <c r="Q198" s="103" t="n">
        <f aca="false">IF(AND(OR(M198="EE",M198="CE"),P198="Simples"),3, IF(AND(OR(M198="EE",M198="CE"),P198="Médio"),4, IF(AND(OR(M198="EE",M198="CE"),P198="Complexo"),6, IF(AND(M198="SE",P198="Simples"),4, IF(AND(M198="SE",P198="Médio"),5, IF(AND(M198="SE",P198="Complexo"),7,0))))))</f>
        <v>0</v>
      </c>
      <c r="R198" s="103" t="n">
        <f aca="false">IF(AND(M198="ALI",O198="Simples"),7, IF(AND(M198="ALI",O198="Médio"),10, IF(AND(M198="ALI",O198="Complexo"),15, IF(AND(M198="AIE",O198="Simples"),5, IF(AND(M198="AIE",O198="Médio"),7, IF(AND(M198="AIE",O198="Complexo"),10,0))))))</f>
        <v>0</v>
      </c>
      <c r="S198" s="102" t="n">
        <f aca="false">IF($I198="%",($Q198+$R198)*$C198,$C198)</f>
        <v>0</v>
      </c>
      <c r="T198" s="70"/>
    </row>
    <row r="199" s="79" customFormat="true" ht="14" hidden="false" customHeight="false" outlineLevel="0" collapsed="false">
      <c r="A199" s="67"/>
      <c r="B199" s="68"/>
      <c r="C199" s="69" t="n">
        <f aca="false">IF($B199&lt;&gt;"",VLOOKUP($B199,Matriz_INM,2,0),0)</f>
        <v>0</v>
      </c>
      <c r="D199" s="70"/>
      <c r="E199" s="70"/>
      <c r="F199" s="70"/>
      <c r="G199" s="70"/>
      <c r="H199" s="71"/>
      <c r="I199" s="101" t="str">
        <f aca="false">IFERROR(VLOOKUP($B199,Matriz_INM,3,0),"")</f>
        <v/>
      </c>
      <c r="J199" s="72"/>
      <c r="K199" s="72"/>
      <c r="L199" s="72"/>
      <c r="M199" s="70"/>
      <c r="N199" s="71" t="str">
        <f aca="false">IF(M199="EE",IF(OR(AND(OR(L199=1,L199=0),K199&gt;0,K199&lt;5),AND(OR(L199=1,L199=0),K199&gt;4,K199&lt;16),AND(L199=2,K199&gt;0,K199&lt;5)),"Simples",IF(OR(AND(OR(L199=1,L199=0),K199&gt;15),AND(L199=2,K199&gt;4,K199&lt;16),AND(L199&gt;2,K199&gt;0,K199&lt;5)),"Médio",IF(OR(AND(L199=2,K199&gt;15),AND(L199&gt;2,K199&gt;4,K199&lt;16),AND(L199&gt;2,K199&gt;15)),"Complexo",""))), IF(OR(M199="CE",M199="SE"),IF(OR(AND(OR(L199=1,L199=0),K199&gt;0,K199&lt;6),AND(OR(L199=1,L199=0),K199&gt;5,K199&lt;20),AND(L199&gt;1,L199&lt;4,K199&gt;0,K199&lt;6)),"Simples",IF(OR(AND(OR(L199=1,L199=0),K199&gt;19),AND(L199&gt;1,L199&lt;4,K199&gt;5,K199&lt;20),AND(L199&gt;3,K199&gt;0,K199&lt;6)),"Médio",IF(OR(AND(L199&gt;1,L199&lt;4,K199&gt;19),AND(L199&gt;3,K199&gt;5,K199&lt;20),AND(L199&gt;3,K199&gt;19)),"Complexo",""))),""))</f>
        <v/>
      </c>
      <c r="O199" s="71" t="str">
        <f aca="false">IF(M199="ALI",IF(OR(AND(OR(L199=1,L199=0),K199&gt;0,K199&lt;20),AND(OR(L199=1,L199=0),K199&gt;19,K199&lt;51),AND(L199&gt;1,L199&lt;6,K199&gt;0,K199&lt;20)),"Simples",IF(OR(AND(OR(L199=1,L199=0),K199&gt;50),AND(L199&gt;1,L199&lt;6,K199&gt;19,K199&lt;51),AND(L199&gt;5,K199&gt;0,K199&lt;20)),"Médio",IF(OR(AND(L199&gt;1,L199&lt;6,K199&gt;50),AND(L199&gt;5,K199&gt;19,K199&lt;51),AND(L199&gt;5,K199&gt;50)),"Complexo",""))), IF(M199="AIE",IF(OR(AND(OR(L199=1, L199=0),K199&gt;0,K199&lt;20),AND(OR(L199=1, L199=0),K199&gt;19,K199&lt;51),AND(L199&gt;1,L199&lt;6,K199&gt;0,K199&lt;20)),"Simples",IF(OR(AND(OR(L199=1, L199=0),K199&gt;50),AND(L199&gt;1,L199&lt;6,K199&gt;19,K199&lt;51),AND(L199&gt;5,K199&gt;0,K199&lt;20)),"Médio",IF(OR(AND(L199&gt;1,L199&lt;6,K199&gt;50),AND(L199&gt;5,K199&gt;19,K199&lt;51),AND(L199&gt;5,K199&gt;50)),"Complexo",""))),""))</f>
        <v/>
      </c>
      <c r="P199" s="102" t="str">
        <f aca="false">IF(N199="",O199,IF(O199="",N199,""))</f>
        <v/>
      </c>
      <c r="Q199" s="103" t="n">
        <f aca="false">IF(AND(OR(M199="EE",M199="CE"),P199="Simples"),3, IF(AND(OR(M199="EE",M199="CE"),P199="Médio"),4, IF(AND(OR(M199="EE",M199="CE"),P199="Complexo"),6, IF(AND(M199="SE",P199="Simples"),4, IF(AND(M199="SE",P199="Médio"),5, IF(AND(M199="SE",P199="Complexo"),7,0))))))</f>
        <v>0</v>
      </c>
      <c r="R199" s="103" t="n">
        <f aca="false">IF(AND(M199="ALI",O199="Simples"),7, IF(AND(M199="ALI",O199="Médio"),10, IF(AND(M199="ALI",O199="Complexo"),15, IF(AND(M199="AIE",O199="Simples"),5, IF(AND(M199="AIE",O199="Médio"),7, IF(AND(M199="AIE",O199="Complexo"),10,0))))))</f>
        <v>0</v>
      </c>
      <c r="S199" s="102" t="n">
        <f aca="false">IF($I199="%",($Q199+$R199)*$C199,$C199)</f>
        <v>0</v>
      </c>
      <c r="T199" s="70"/>
    </row>
    <row r="200" s="79" customFormat="true" ht="14" hidden="false" customHeight="false" outlineLevel="0" collapsed="false">
      <c r="A200" s="67"/>
      <c r="B200" s="68"/>
      <c r="C200" s="69" t="n">
        <f aca="false">IF($B200&lt;&gt;"",VLOOKUP($B200,Matriz_INM,2,0),0)</f>
        <v>0</v>
      </c>
      <c r="D200" s="70"/>
      <c r="E200" s="70"/>
      <c r="F200" s="70"/>
      <c r="G200" s="70"/>
      <c r="H200" s="71"/>
      <c r="I200" s="101" t="str">
        <f aca="false">IFERROR(VLOOKUP($B200,Matriz_INM,3,0),"")</f>
        <v/>
      </c>
      <c r="J200" s="72"/>
      <c r="K200" s="72"/>
      <c r="L200" s="72"/>
      <c r="M200" s="70"/>
      <c r="N200" s="71" t="str">
        <f aca="false">IF(M200="EE",IF(OR(AND(OR(L200=1,L200=0),K200&gt;0,K200&lt;5),AND(OR(L200=1,L200=0),K200&gt;4,K200&lt;16),AND(L200=2,K200&gt;0,K200&lt;5)),"Simples",IF(OR(AND(OR(L200=1,L200=0),K200&gt;15),AND(L200=2,K200&gt;4,K200&lt;16),AND(L200&gt;2,K200&gt;0,K200&lt;5)),"Médio",IF(OR(AND(L200=2,K200&gt;15),AND(L200&gt;2,K200&gt;4,K200&lt;16),AND(L200&gt;2,K200&gt;15)),"Complexo",""))), IF(OR(M200="CE",M200="SE"),IF(OR(AND(OR(L200=1,L200=0),K200&gt;0,K200&lt;6),AND(OR(L200=1,L200=0),K200&gt;5,K200&lt;20),AND(L200&gt;1,L200&lt;4,K200&gt;0,K200&lt;6)),"Simples",IF(OR(AND(OR(L200=1,L200=0),K200&gt;19),AND(L200&gt;1,L200&lt;4,K200&gt;5,K200&lt;20),AND(L200&gt;3,K200&gt;0,K200&lt;6)),"Médio",IF(OR(AND(L200&gt;1,L200&lt;4,K200&gt;19),AND(L200&gt;3,K200&gt;5,K200&lt;20),AND(L200&gt;3,K200&gt;19)),"Complexo",""))),""))</f>
        <v/>
      </c>
      <c r="O200" s="71" t="str">
        <f aca="false">IF(M200="ALI",IF(OR(AND(OR(L200=1,L200=0),K200&gt;0,K200&lt;20),AND(OR(L200=1,L200=0),K200&gt;19,K200&lt;51),AND(L200&gt;1,L200&lt;6,K200&gt;0,K200&lt;20)),"Simples",IF(OR(AND(OR(L200=1,L200=0),K200&gt;50),AND(L200&gt;1,L200&lt;6,K200&gt;19,K200&lt;51),AND(L200&gt;5,K200&gt;0,K200&lt;20)),"Médio",IF(OR(AND(L200&gt;1,L200&lt;6,K200&gt;50),AND(L200&gt;5,K200&gt;19,K200&lt;51),AND(L200&gt;5,K200&gt;50)),"Complexo",""))), IF(M200="AIE",IF(OR(AND(OR(L200=1, L200=0),K200&gt;0,K200&lt;20),AND(OR(L200=1, L200=0),K200&gt;19,K200&lt;51),AND(L200&gt;1,L200&lt;6,K200&gt;0,K200&lt;20)),"Simples",IF(OR(AND(OR(L200=1, L200=0),K200&gt;50),AND(L200&gt;1,L200&lt;6,K200&gt;19,K200&lt;51),AND(L200&gt;5,K200&gt;0,K200&lt;20)),"Médio",IF(OR(AND(L200&gt;1,L200&lt;6,K200&gt;50),AND(L200&gt;5,K200&gt;19,K200&lt;51),AND(L200&gt;5,K200&gt;50)),"Complexo",""))),""))</f>
        <v/>
      </c>
      <c r="P200" s="102" t="str">
        <f aca="false">IF(N200="",O200,IF(O200="",N200,""))</f>
        <v/>
      </c>
      <c r="Q200" s="103" t="n">
        <f aca="false">IF(AND(OR(M200="EE",M200="CE"),P200="Simples"),3, IF(AND(OR(M200="EE",M200="CE"),P200="Médio"),4, IF(AND(OR(M200="EE",M200="CE"),P200="Complexo"),6, IF(AND(M200="SE",P200="Simples"),4, IF(AND(M200="SE",P200="Médio"),5, IF(AND(M200="SE",P200="Complexo"),7,0))))))</f>
        <v>0</v>
      </c>
      <c r="R200" s="103" t="n">
        <f aca="false">IF(AND(M200="ALI",O200="Simples"),7, IF(AND(M200="ALI",O200="Médio"),10, IF(AND(M200="ALI",O200="Complexo"),15, IF(AND(M200="AIE",O200="Simples"),5, IF(AND(M200="AIE",O200="Médio"),7, IF(AND(M200="AIE",O200="Complexo"),10,0))))))</f>
        <v>0</v>
      </c>
      <c r="S200" s="102" t="n">
        <f aca="false">IF($I200="%",($Q200+$R200)*$C200,$C200)</f>
        <v>0</v>
      </c>
      <c r="T200" s="70"/>
    </row>
    <row r="201" s="79" customFormat="true" ht="14" hidden="false" customHeight="false" outlineLevel="0" collapsed="false">
      <c r="A201" s="67"/>
      <c r="B201" s="68"/>
      <c r="C201" s="69" t="n">
        <f aca="false">IF($B201&lt;&gt;"",VLOOKUP($B201,Matriz_INM,2,0),0)</f>
        <v>0</v>
      </c>
      <c r="D201" s="70"/>
      <c r="E201" s="70"/>
      <c r="F201" s="70"/>
      <c r="G201" s="70"/>
      <c r="H201" s="71"/>
      <c r="I201" s="101" t="str">
        <f aca="false">IFERROR(VLOOKUP($B201,Matriz_INM,3,0),"")</f>
        <v/>
      </c>
      <c r="J201" s="72"/>
      <c r="K201" s="72"/>
      <c r="L201" s="72"/>
      <c r="M201" s="70"/>
      <c r="N201" s="71" t="str">
        <f aca="false">IF(M201="EE",IF(OR(AND(OR(L201=1,L201=0),K201&gt;0,K201&lt;5),AND(OR(L201=1,L201=0),K201&gt;4,K201&lt;16),AND(L201=2,K201&gt;0,K201&lt;5)),"Simples",IF(OR(AND(OR(L201=1,L201=0),K201&gt;15),AND(L201=2,K201&gt;4,K201&lt;16),AND(L201&gt;2,K201&gt;0,K201&lt;5)),"Médio",IF(OR(AND(L201=2,K201&gt;15),AND(L201&gt;2,K201&gt;4,K201&lt;16),AND(L201&gt;2,K201&gt;15)),"Complexo",""))), IF(OR(M201="CE",M201="SE"),IF(OR(AND(OR(L201=1,L201=0),K201&gt;0,K201&lt;6),AND(OR(L201=1,L201=0),K201&gt;5,K201&lt;20),AND(L201&gt;1,L201&lt;4,K201&gt;0,K201&lt;6)),"Simples",IF(OR(AND(OR(L201=1,L201=0),K201&gt;19),AND(L201&gt;1,L201&lt;4,K201&gt;5,K201&lt;20),AND(L201&gt;3,K201&gt;0,K201&lt;6)),"Médio",IF(OR(AND(L201&gt;1,L201&lt;4,K201&gt;19),AND(L201&gt;3,K201&gt;5,K201&lt;20),AND(L201&gt;3,K201&gt;19)),"Complexo",""))),""))</f>
        <v/>
      </c>
      <c r="O201" s="71" t="str">
        <f aca="false">IF(M201="ALI",IF(OR(AND(OR(L201=1,L201=0),K201&gt;0,K201&lt;20),AND(OR(L201=1,L201=0),K201&gt;19,K201&lt;51),AND(L201&gt;1,L201&lt;6,K201&gt;0,K201&lt;20)),"Simples",IF(OR(AND(OR(L201=1,L201=0),K201&gt;50),AND(L201&gt;1,L201&lt;6,K201&gt;19,K201&lt;51),AND(L201&gt;5,K201&gt;0,K201&lt;20)),"Médio",IF(OR(AND(L201&gt;1,L201&lt;6,K201&gt;50),AND(L201&gt;5,K201&gt;19,K201&lt;51),AND(L201&gt;5,K201&gt;50)),"Complexo",""))), IF(M201="AIE",IF(OR(AND(OR(L201=1, L201=0),K201&gt;0,K201&lt;20),AND(OR(L201=1, L201=0),K201&gt;19,K201&lt;51),AND(L201&gt;1,L201&lt;6,K201&gt;0,K201&lt;20)),"Simples",IF(OR(AND(OR(L201=1, L201=0),K201&gt;50),AND(L201&gt;1,L201&lt;6,K201&gt;19,K201&lt;51),AND(L201&gt;5,K201&gt;0,K201&lt;20)),"Médio",IF(OR(AND(L201&gt;1,L201&lt;6,K201&gt;50),AND(L201&gt;5,K201&gt;19,K201&lt;51),AND(L201&gt;5,K201&gt;50)),"Complexo",""))),""))</f>
        <v/>
      </c>
      <c r="P201" s="102" t="str">
        <f aca="false">IF(N201="",O201,IF(O201="",N201,""))</f>
        <v/>
      </c>
      <c r="Q201" s="103" t="n">
        <f aca="false">IF(AND(OR(M201="EE",M201="CE"),P201="Simples"),3, IF(AND(OR(M201="EE",M201="CE"),P201="Médio"),4, IF(AND(OR(M201="EE",M201="CE"),P201="Complexo"),6, IF(AND(M201="SE",P201="Simples"),4, IF(AND(M201="SE",P201="Médio"),5, IF(AND(M201="SE",P201="Complexo"),7,0))))))</f>
        <v>0</v>
      </c>
      <c r="R201" s="103" t="n">
        <f aca="false">IF(AND(M201="ALI",O201="Simples"),7, IF(AND(M201="ALI",O201="Médio"),10, IF(AND(M201="ALI",O201="Complexo"),15, IF(AND(M201="AIE",O201="Simples"),5, IF(AND(M201="AIE",O201="Médio"),7, IF(AND(M201="AIE",O201="Complexo"),10,0))))))</f>
        <v>0</v>
      </c>
      <c r="S201" s="102" t="n">
        <f aca="false">IF($I201="%",($Q201+$R201)*$C201,$C201)</f>
        <v>0</v>
      </c>
      <c r="T201" s="70"/>
    </row>
    <row r="202" s="79" customFormat="true" ht="14" hidden="false" customHeight="false" outlineLevel="0" collapsed="false">
      <c r="A202" s="67"/>
      <c r="B202" s="68"/>
      <c r="C202" s="69" t="n">
        <f aca="false">IF($B202&lt;&gt;"",VLOOKUP($B202,Matriz_INM,2,0),0)</f>
        <v>0</v>
      </c>
      <c r="D202" s="70"/>
      <c r="E202" s="70"/>
      <c r="F202" s="70"/>
      <c r="G202" s="70"/>
      <c r="H202" s="71"/>
      <c r="I202" s="101" t="str">
        <f aca="false">IFERROR(VLOOKUP($B202,Matriz_INM,3,0),"")</f>
        <v/>
      </c>
      <c r="J202" s="72"/>
      <c r="K202" s="72"/>
      <c r="L202" s="72"/>
      <c r="M202" s="70"/>
      <c r="N202" s="71" t="str">
        <f aca="false">IF(M202="EE",IF(OR(AND(OR(L202=1,L202=0),K202&gt;0,K202&lt;5),AND(OR(L202=1,L202=0),K202&gt;4,K202&lt;16),AND(L202=2,K202&gt;0,K202&lt;5)),"Simples",IF(OR(AND(OR(L202=1,L202=0),K202&gt;15),AND(L202=2,K202&gt;4,K202&lt;16),AND(L202&gt;2,K202&gt;0,K202&lt;5)),"Médio",IF(OR(AND(L202=2,K202&gt;15),AND(L202&gt;2,K202&gt;4,K202&lt;16),AND(L202&gt;2,K202&gt;15)),"Complexo",""))), IF(OR(M202="CE",M202="SE"),IF(OR(AND(OR(L202=1,L202=0),K202&gt;0,K202&lt;6),AND(OR(L202=1,L202=0),K202&gt;5,K202&lt;20),AND(L202&gt;1,L202&lt;4,K202&gt;0,K202&lt;6)),"Simples",IF(OR(AND(OR(L202=1,L202=0),K202&gt;19),AND(L202&gt;1,L202&lt;4,K202&gt;5,K202&lt;20),AND(L202&gt;3,K202&gt;0,K202&lt;6)),"Médio",IF(OR(AND(L202&gt;1,L202&lt;4,K202&gt;19),AND(L202&gt;3,K202&gt;5,K202&lt;20),AND(L202&gt;3,K202&gt;19)),"Complexo",""))),""))</f>
        <v/>
      </c>
      <c r="O202" s="71" t="str">
        <f aca="false">IF(M202="ALI",IF(OR(AND(OR(L202=1,L202=0),K202&gt;0,K202&lt;20),AND(OR(L202=1,L202=0),K202&gt;19,K202&lt;51),AND(L202&gt;1,L202&lt;6,K202&gt;0,K202&lt;20)),"Simples",IF(OR(AND(OR(L202=1,L202=0),K202&gt;50),AND(L202&gt;1,L202&lt;6,K202&gt;19,K202&lt;51),AND(L202&gt;5,K202&gt;0,K202&lt;20)),"Médio",IF(OR(AND(L202&gt;1,L202&lt;6,K202&gt;50),AND(L202&gt;5,K202&gt;19,K202&lt;51),AND(L202&gt;5,K202&gt;50)),"Complexo",""))), IF(M202="AIE",IF(OR(AND(OR(L202=1, L202=0),K202&gt;0,K202&lt;20),AND(OR(L202=1, L202=0),K202&gt;19,K202&lt;51),AND(L202&gt;1,L202&lt;6,K202&gt;0,K202&lt;20)),"Simples",IF(OR(AND(OR(L202=1, L202=0),K202&gt;50),AND(L202&gt;1,L202&lt;6,K202&gt;19,K202&lt;51),AND(L202&gt;5,K202&gt;0,K202&lt;20)),"Médio",IF(OR(AND(L202&gt;1,L202&lt;6,K202&gt;50),AND(L202&gt;5,K202&gt;19,K202&lt;51),AND(L202&gt;5,K202&gt;50)),"Complexo",""))),""))</f>
        <v/>
      </c>
      <c r="P202" s="102" t="str">
        <f aca="false">IF(N202="",O202,IF(O202="",N202,""))</f>
        <v/>
      </c>
      <c r="Q202" s="103" t="n">
        <f aca="false">IF(AND(OR(M202="EE",M202="CE"),P202="Simples"),3, IF(AND(OR(M202="EE",M202="CE"),P202="Médio"),4, IF(AND(OR(M202="EE",M202="CE"),P202="Complexo"),6, IF(AND(M202="SE",P202="Simples"),4, IF(AND(M202="SE",P202="Médio"),5, IF(AND(M202="SE",P202="Complexo"),7,0))))))</f>
        <v>0</v>
      </c>
      <c r="R202" s="103" t="n">
        <f aca="false">IF(AND(M202="ALI",O202="Simples"),7, IF(AND(M202="ALI",O202="Médio"),10, IF(AND(M202="ALI",O202="Complexo"),15, IF(AND(M202="AIE",O202="Simples"),5, IF(AND(M202="AIE",O202="Médio"),7, IF(AND(M202="AIE",O202="Complexo"),10,0))))))</f>
        <v>0</v>
      </c>
      <c r="S202" s="102" t="n">
        <f aca="false">IF($I202="%",($Q202+$R202)*$C202,$C202)</f>
        <v>0</v>
      </c>
      <c r="T202" s="70"/>
    </row>
    <row r="203" s="79" customFormat="true" ht="14" hidden="false" customHeight="false" outlineLevel="0" collapsed="false">
      <c r="A203" s="67"/>
      <c r="B203" s="68"/>
      <c r="C203" s="69" t="n">
        <f aca="false">IF($B203&lt;&gt;"",VLOOKUP($B203,Matriz_INM,2,0),0)</f>
        <v>0</v>
      </c>
      <c r="D203" s="70"/>
      <c r="E203" s="70"/>
      <c r="F203" s="70"/>
      <c r="G203" s="70"/>
      <c r="H203" s="71"/>
      <c r="I203" s="101" t="str">
        <f aca="false">IFERROR(VLOOKUP($B203,Matriz_INM,3,0),"")</f>
        <v/>
      </c>
      <c r="J203" s="72"/>
      <c r="K203" s="72"/>
      <c r="L203" s="72"/>
      <c r="M203" s="70"/>
      <c r="N203" s="71" t="str">
        <f aca="false">IF(M203="EE",IF(OR(AND(OR(L203=1,L203=0),K203&gt;0,K203&lt;5),AND(OR(L203=1,L203=0),K203&gt;4,K203&lt;16),AND(L203=2,K203&gt;0,K203&lt;5)),"Simples",IF(OR(AND(OR(L203=1,L203=0),K203&gt;15),AND(L203=2,K203&gt;4,K203&lt;16),AND(L203&gt;2,K203&gt;0,K203&lt;5)),"Médio",IF(OR(AND(L203=2,K203&gt;15),AND(L203&gt;2,K203&gt;4,K203&lt;16),AND(L203&gt;2,K203&gt;15)),"Complexo",""))), IF(OR(M203="CE",M203="SE"),IF(OR(AND(OR(L203=1,L203=0),K203&gt;0,K203&lt;6),AND(OR(L203=1,L203=0),K203&gt;5,K203&lt;20),AND(L203&gt;1,L203&lt;4,K203&gt;0,K203&lt;6)),"Simples",IF(OR(AND(OR(L203=1,L203=0),K203&gt;19),AND(L203&gt;1,L203&lt;4,K203&gt;5,K203&lt;20),AND(L203&gt;3,K203&gt;0,K203&lt;6)),"Médio",IF(OR(AND(L203&gt;1,L203&lt;4,K203&gt;19),AND(L203&gt;3,K203&gt;5,K203&lt;20),AND(L203&gt;3,K203&gt;19)),"Complexo",""))),""))</f>
        <v/>
      </c>
      <c r="O203" s="71" t="str">
        <f aca="false">IF(M203="ALI",IF(OR(AND(OR(L203=1,L203=0),K203&gt;0,K203&lt;20),AND(OR(L203=1,L203=0),K203&gt;19,K203&lt;51),AND(L203&gt;1,L203&lt;6,K203&gt;0,K203&lt;20)),"Simples",IF(OR(AND(OR(L203=1,L203=0),K203&gt;50),AND(L203&gt;1,L203&lt;6,K203&gt;19,K203&lt;51),AND(L203&gt;5,K203&gt;0,K203&lt;20)),"Médio",IF(OR(AND(L203&gt;1,L203&lt;6,K203&gt;50),AND(L203&gt;5,K203&gt;19,K203&lt;51),AND(L203&gt;5,K203&gt;50)),"Complexo",""))), IF(M203="AIE",IF(OR(AND(OR(L203=1, L203=0),K203&gt;0,K203&lt;20),AND(OR(L203=1, L203=0),K203&gt;19,K203&lt;51),AND(L203&gt;1,L203&lt;6,K203&gt;0,K203&lt;20)),"Simples",IF(OR(AND(OR(L203=1, L203=0),K203&gt;50),AND(L203&gt;1,L203&lt;6,K203&gt;19,K203&lt;51),AND(L203&gt;5,K203&gt;0,K203&lt;20)),"Médio",IF(OR(AND(L203&gt;1,L203&lt;6,K203&gt;50),AND(L203&gt;5,K203&gt;19,K203&lt;51),AND(L203&gt;5,K203&gt;50)),"Complexo",""))),""))</f>
        <v/>
      </c>
      <c r="P203" s="102" t="str">
        <f aca="false">IF(N203="",O203,IF(O203="",N203,""))</f>
        <v/>
      </c>
      <c r="Q203" s="103" t="n">
        <f aca="false">IF(AND(OR(M203="EE",M203="CE"),P203="Simples"),3, IF(AND(OR(M203="EE",M203="CE"),P203="Médio"),4, IF(AND(OR(M203="EE",M203="CE"),P203="Complexo"),6, IF(AND(M203="SE",P203="Simples"),4, IF(AND(M203="SE",P203="Médio"),5, IF(AND(M203="SE",P203="Complexo"),7,0))))))</f>
        <v>0</v>
      </c>
      <c r="R203" s="103" t="n">
        <f aca="false">IF(AND(M203="ALI",O203="Simples"),7, IF(AND(M203="ALI",O203="Médio"),10, IF(AND(M203="ALI",O203="Complexo"),15, IF(AND(M203="AIE",O203="Simples"),5, IF(AND(M203="AIE",O203="Médio"),7, IF(AND(M203="AIE",O203="Complexo"),10,0))))))</f>
        <v>0</v>
      </c>
      <c r="S203" s="102" t="n">
        <f aca="false">IF($I203="%",($Q203+$R203)*$C203,$C203)</f>
        <v>0</v>
      </c>
      <c r="T203" s="70"/>
    </row>
    <row r="204" s="79" customFormat="true" ht="14" hidden="false" customHeight="false" outlineLevel="0" collapsed="false">
      <c r="A204" s="67"/>
      <c r="B204" s="68"/>
      <c r="C204" s="69" t="n">
        <f aca="false">IF($B204&lt;&gt;"",VLOOKUP($B204,Matriz_INM,2,0),0)</f>
        <v>0</v>
      </c>
      <c r="D204" s="70"/>
      <c r="E204" s="70"/>
      <c r="F204" s="70"/>
      <c r="G204" s="70"/>
      <c r="H204" s="71"/>
      <c r="I204" s="101" t="str">
        <f aca="false">IFERROR(VLOOKUP($B204,Matriz_INM,3,0),"")</f>
        <v/>
      </c>
      <c r="J204" s="72"/>
      <c r="K204" s="72"/>
      <c r="L204" s="72"/>
      <c r="M204" s="70"/>
      <c r="N204" s="71" t="str">
        <f aca="false">IF(M204="EE",IF(OR(AND(OR(L204=1,L204=0),K204&gt;0,K204&lt;5),AND(OR(L204=1,L204=0),K204&gt;4,K204&lt;16),AND(L204=2,K204&gt;0,K204&lt;5)),"Simples",IF(OR(AND(OR(L204=1,L204=0),K204&gt;15),AND(L204=2,K204&gt;4,K204&lt;16),AND(L204&gt;2,K204&gt;0,K204&lt;5)),"Médio",IF(OR(AND(L204=2,K204&gt;15),AND(L204&gt;2,K204&gt;4,K204&lt;16),AND(L204&gt;2,K204&gt;15)),"Complexo",""))), IF(OR(M204="CE",M204="SE"),IF(OR(AND(OR(L204=1,L204=0),K204&gt;0,K204&lt;6),AND(OR(L204=1,L204=0),K204&gt;5,K204&lt;20),AND(L204&gt;1,L204&lt;4,K204&gt;0,K204&lt;6)),"Simples",IF(OR(AND(OR(L204=1,L204=0),K204&gt;19),AND(L204&gt;1,L204&lt;4,K204&gt;5,K204&lt;20),AND(L204&gt;3,K204&gt;0,K204&lt;6)),"Médio",IF(OR(AND(L204&gt;1,L204&lt;4,K204&gt;19),AND(L204&gt;3,K204&gt;5,K204&lt;20),AND(L204&gt;3,K204&gt;19)),"Complexo",""))),""))</f>
        <v/>
      </c>
      <c r="O204" s="71" t="str">
        <f aca="false">IF(M204="ALI",IF(OR(AND(OR(L204=1,L204=0),K204&gt;0,K204&lt;20),AND(OR(L204=1,L204=0),K204&gt;19,K204&lt;51),AND(L204&gt;1,L204&lt;6,K204&gt;0,K204&lt;20)),"Simples",IF(OR(AND(OR(L204=1,L204=0),K204&gt;50),AND(L204&gt;1,L204&lt;6,K204&gt;19,K204&lt;51),AND(L204&gt;5,K204&gt;0,K204&lt;20)),"Médio",IF(OR(AND(L204&gt;1,L204&lt;6,K204&gt;50),AND(L204&gt;5,K204&gt;19,K204&lt;51),AND(L204&gt;5,K204&gt;50)),"Complexo",""))), IF(M204="AIE",IF(OR(AND(OR(L204=1, L204=0),K204&gt;0,K204&lt;20),AND(OR(L204=1, L204=0),K204&gt;19,K204&lt;51),AND(L204&gt;1,L204&lt;6,K204&gt;0,K204&lt;20)),"Simples",IF(OR(AND(OR(L204=1, L204=0),K204&gt;50),AND(L204&gt;1,L204&lt;6,K204&gt;19,K204&lt;51),AND(L204&gt;5,K204&gt;0,K204&lt;20)),"Médio",IF(OR(AND(L204&gt;1,L204&lt;6,K204&gt;50),AND(L204&gt;5,K204&gt;19,K204&lt;51),AND(L204&gt;5,K204&gt;50)),"Complexo",""))),""))</f>
        <v/>
      </c>
      <c r="P204" s="102" t="str">
        <f aca="false">IF(N204="",O204,IF(O204="",N204,""))</f>
        <v/>
      </c>
      <c r="Q204" s="103" t="n">
        <f aca="false">IF(AND(OR(M204="EE",M204="CE"),P204="Simples"),3, IF(AND(OR(M204="EE",M204="CE"),P204="Médio"),4, IF(AND(OR(M204="EE",M204="CE"),P204="Complexo"),6, IF(AND(M204="SE",P204="Simples"),4, IF(AND(M204="SE",P204="Médio"),5, IF(AND(M204="SE",P204="Complexo"),7,0))))))</f>
        <v>0</v>
      </c>
      <c r="R204" s="103" t="n">
        <f aca="false">IF(AND(M204="ALI",O204="Simples"),7, IF(AND(M204="ALI",O204="Médio"),10, IF(AND(M204="ALI",O204="Complexo"),15, IF(AND(M204="AIE",O204="Simples"),5, IF(AND(M204="AIE",O204="Médio"),7, IF(AND(M204="AIE",O204="Complexo"),10,0))))))</f>
        <v>0</v>
      </c>
      <c r="S204" s="102" t="n">
        <f aca="false">IF($I204="%",($Q204+$R204)*$C204,$C204)</f>
        <v>0</v>
      </c>
      <c r="T204" s="70"/>
    </row>
    <row r="205" s="79" customFormat="true" ht="14" hidden="false" customHeight="false" outlineLevel="0" collapsed="false">
      <c r="A205" s="67"/>
      <c r="B205" s="68"/>
      <c r="C205" s="69" t="n">
        <f aca="false">IF($B205&lt;&gt;"",VLOOKUP($B205,Matriz_INM,2,0),0)</f>
        <v>0</v>
      </c>
      <c r="D205" s="70"/>
      <c r="E205" s="70"/>
      <c r="F205" s="70"/>
      <c r="G205" s="70"/>
      <c r="H205" s="71"/>
      <c r="I205" s="101" t="str">
        <f aca="false">IFERROR(VLOOKUP($B205,Matriz_INM,3,0),"")</f>
        <v/>
      </c>
      <c r="J205" s="72"/>
      <c r="K205" s="72"/>
      <c r="L205" s="72"/>
      <c r="M205" s="70"/>
      <c r="N205" s="71" t="str">
        <f aca="false">IF(M205="EE",IF(OR(AND(OR(L205=1,L205=0),K205&gt;0,K205&lt;5),AND(OR(L205=1,L205=0),K205&gt;4,K205&lt;16),AND(L205=2,K205&gt;0,K205&lt;5)),"Simples",IF(OR(AND(OR(L205=1,L205=0),K205&gt;15),AND(L205=2,K205&gt;4,K205&lt;16),AND(L205&gt;2,K205&gt;0,K205&lt;5)),"Médio",IF(OR(AND(L205=2,K205&gt;15),AND(L205&gt;2,K205&gt;4,K205&lt;16),AND(L205&gt;2,K205&gt;15)),"Complexo",""))), IF(OR(M205="CE",M205="SE"),IF(OR(AND(OR(L205=1,L205=0),K205&gt;0,K205&lt;6),AND(OR(L205=1,L205=0),K205&gt;5,K205&lt;20),AND(L205&gt;1,L205&lt;4,K205&gt;0,K205&lt;6)),"Simples",IF(OR(AND(OR(L205=1,L205=0),K205&gt;19),AND(L205&gt;1,L205&lt;4,K205&gt;5,K205&lt;20),AND(L205&gt;3,K205&gt;0,K205&lt;6)),"Médio",IF(OR(AND(L205&gt;1,L205&lt;4,K205&gt;19),AND(L205&gt;3,K205&gt;5,K205&lt;20),AND(L205&gt;3,K205&gt;19)),"Complexo",""))),""))</f>
        <v/>
      </c>
      <c r="O205" s="71" t="str">
        <f aca="false">IF(M205="ALI",IF(OR(AND(OR(L205=1,L205=0),K205&gt;0,K205&lt;20),AND(OR(L205=1,L205=0),K205&gt;19,K205&lt;51),AND(L205&gt;1,L205&lt;6,K205&gt;0,K205&lt;20)),"Simples",IF(OR(AND(OR(L205=1,L205=0),K205&gt;50),AND(L205&gt;1,L205&lt;6,K205&gt;19,K205&lt;51),AND(L205&gt;5,K205&gt;0,K205&lt;20)),"Médio",IF(OR(AND(L205&gt;1,L205&lt;6,K205&gt;50),AND(L205&gt;5,K205&gt;19,K205&lt;51),AND(L205&gt;5,K205&gt;50)),"Complexo",""))), IF(M205="AIE",IF(OR(AND(OR(L205=1, L205=0),K205&gt;0,K205&lt;20),AND(OR(L205=1, L205=0),K205&gt;19,K205&lt;51),AND(L205&gt;1,L205&lt;6,K205&gt;0,K205&lt;20)),"Simples",IF(OR(AND(OR(L205=1, L205=0),K205&gt;50),AND(L205&gt;1,L205&lt;6,K205&gt;19,K205&lt;51),AND(L205&gt;5,K205&gt;0,K205&lt;20)),"Médio",IF(OR(AND(L205&gt;1,L205&lt;6,K205&gt;50),AND(L205&gt;5,K205&gt;19,K205&lt;51),AND(L205&gt;5,K205&gt;50)),"Complexo",""))),""))</f>
        <v/>
      </c>
      <c r="P205" s="102" t="str">
        <f aca="false">IF(N205="",O205,IF(O205="",N205,""))</f>
        <v/>
      </c>
      <c r="Q205" s="103" t="n">
        <f aca="false">IF(AND(OR(M205="EE",M205="CE"),P205="Simples"),3, IF(AND(OR(M205="EE",M205="CE"),P205="Médio"),4, IF(AND(OR(M205="EE",M205="CE"),P205="Complexo"),6, IF(AND(M205="SE",P205="Simples"),4, IF(AND(M205="SE",P205="Médio"),5, IF(AND(M205="SE",P205="Complexo"),7,0))))))</f>
        <v>0</v>
      </c>
      <c r="R205" s="103" t="n">
        <f aca="false">IF(AND(M205="ALI",O205="Simples"),7, IF(AND(M205="ALI",O205="Médio"),10, IF(AND(M205="ALI",O205="Complexo"),15, IF(AND(M205="AIE",O205="Simples"),5, IF(AND(M205="AIE",O205="Médio"),7, IF(AND(M205="AIE",O205="Complexo"),10,0))))))</f>
        <v>0</v>
      </c>
      <c r="S205" s="102" t="n">
        <f aca="false">IF($I205="%",($Q205+$R205)*$C205,$C205)</f>
        <v>0</v>
      </c>
      <c r="T205" s="70"/>
    </row>
    <row r="206" s="79" customFormat="true" ht="14" hidden="false" customHeight="false" outlineLevel="0" collapsed="false">
      <c r="A206" s="67"/>
      <c r="B206" s="68"/>
      <c r="C206" s="69" t="n">
        <f aca="false">IF($B206&lt;&gt;"",VLOOKUP($B206,Matriz_INM,2,0),0)</f>
        <v>0</v>
      </c>
      <c r="D206" s="70"/>
      <c r="E206" s="70"/>
      <c r="F206" s="70"/>
      <c r="G206" s="70"/>
      <c r="H206" s="71"/>
      <c r="I206" s="101" t="str">
        <f aca="false">IFERROR(VLOOKUP($B206,Matriz_INM,3,0),"")</f>
        <v/>
      </c>
      <c r="J206" s="72"/>
      <c r="K206" s="72"/>
      <c r="L206" s="72"/>
      <c r="M206" s="70"/>
      <c r="N206" s="71" t="str">
        <f aca="false">IF(M206="EE",IF(OR(AND(OR(L206=1,L206=0),K206&gt;0,K206&lt;5),AND(OR(L206=1,L206=0),K206&gt;4,K206&lt;16),AND(L206=2,K206&gt;0,K206&lt;5)),"Simples",IF(OR(AND(OR(L206=1,L206=0),K206&gt;15),AND(L206=2,K206&gt;4,K206&lt;16),AND(L206&gt;2,K206&gt;0,K206&lt;5)),"Médio",IF(OR(AND(L206=2,K206&gt;15),AND(L206&gt;2,K206&gt;4,K206&lt;16),AND(L206&gt;2,K206&gt;15)),"Complexo",""))), IF(OR(M206="CE",M206="SE"),IF(OR(AND(OR(L206=1,L206=0),K206&gt;0,K206&lt;6),AND(OR(L206=1,L206=0),K206&gt;5,K206&lt;20),AND(L206&gt;1,L206&lt;4,K206&gt;0,K206&lt;6)),"Simples",IF(OR(AND(OR(L206=1,L206=0),K206&gt;19),AND(L206&gt;1,L206&lt;4,K206&gt;5,K206&lt;20),AND(L206&gt;3,K206&gt;0,K206&lt;6)),"Médio",IF(OR(AND(L206&gt;1,L206&lt;4,K206&gt;19),AND(L206&gt;3,K206&gt;5,K206&lt;20),AND(L206&gt;3,K206&gt;19)),"Complexo",""))),""))</f>
        <v/>
      </c>
      <c r="O206" s="71" t="str">
        <f aca="false">IF(M206="ALI",IF(OR(AND(OR(L206=1,L206=0),K206&gt;0,K206&lt;20),AND(OR(L206=1,L206=0),K206&gt;19,K206&lt;51),AND(L206&gt;1,L206&lt;6,K206&gt;0,K206&lt;20)),"Simples",IF(OR(AND(OR(L206=1,L206=0),K206&gt;50),AND(L206&gt;1,L206&lt;6,K206&gt;19,K206&lt;51),AND(L206&gt;5,K206&gt;0,K206&lt;20)),"Médio",IF(OR(AND(L206&gt;1,L206&lt;6,K206&gt;50),AND(L206&gt;5,K206&gt;19,K206&lt;51),AND(L206&gt;5,K206&gt;50)),"Complexo",""))), IF(M206="AIE",IF(OR(AND(OR(L206=1, L206=0),K206&gt;0,K206&lt;20),AND(OR(L206=1, L206=0),K206&gt;19,K206&lt;51),AND(L206&gt;1,L206&lt;6,K206&gt;0,K206&lt;20)),"Simples",IF(OR(AND(OR(L206=1, L206=0),K206&gt;50),AND(L206&gt;1,L206&lt;6,K206&gt;19,K206&lt;51),AND(L206&gt;5,K206&gt;0,K206&lt;20)),"Médio",IF(OR(AND(L206&gt;1,L206&lt;6,K206&gt;50),AND(L206&gt;5,K206&gt;19,K206&lt;51),AND(L206&gt;5,K206&gt;50)),"Complexo",""))),""))</f>
        <v/>
      </c>
      <c r="P206" s="102" t="str">
        <f aca="false">IF(N206="",O206,IF(O206="",N206,""))</f>
        <v/>
      </c>
      <c r="Q206" s="103" t="n">
        <f aca="false">IF(AND(OR(M206="EE",M206="CE"),P206="Simples"),3, IF(AND(OR(M206="EE",M206="CE"),P206="Médio"),4, IF(AND(OR(M206="EE",M206="CE"),P206="Complexo"),6, IF(AND(M206="SE",P206="Simples"),4, IF(AND(M206="SE",P206="Médio"),5, IF(AND(M206="SE",P206="Complexo"),7,0))))))</f>
        <v>0</v>
      </c>
      <c r="R206" s="103" t="n">
        <f aca="false">IF(AND(M206="ALI",O206="Simples"),7, IF(AND(M206="ALI",O206="Médio"),10, IF(AND(M206="ALI",O206="Complexo"),15, IF(AND(M206="AIE",O206="Simples"),5, IF(AND(M206="AIE",O206="Médio"),7, IF(AND(M206="AIE",O206="Complexo"),10,0))))))</f>
        <v>0</v>
      </c>
      <c r="S206" s="102" t="n">
        <f aca="false">IF($I206="%",($Q206+$R206)*$C206,$C206)</f>
        <v>0</v>
      </c>
      <c r="T206" s="70"/>
    </row>
    <row r="207" s="79" customFormat="true" ht="14" hidden="false" customHeight="false" outlineLevel="0" collapsed="false">
      <c r="A207" s="67"/>
      <c r="B207" s="68"/>
      <c r="C207" s="69" t="n">
        <f aca="false">IF($B207&lt;&gt;"",VLOOKUP($B207,Matriz_INM,2,0),0)</f>
        <v>0</v>
      </c>
      <c r="D207" s="70"/>
      <c r="E207" s="70"/>
      <c r="F207" s="70"/>
      <c r="G207" s="70"/>
      <c r="H207" s="71"/>
      <c r="I207" s="101" t="str">
        <f aca="false">IFERROR(VLOOKUP($B207,Matriz_INM,3,0),"")</f>
        <v/>
      </c>
      <c r="J207" s="72"/>
      <c r="K207" s="72"/>
      <c r="L207" s="72"/>
      <c r="M207" s="70"/>
      <c r="N207" s="71" t="str">
        <f aca="false">IF(M207="EE",IF(OR(AND(OR(L207=1,L207=0),K207&gt;0,K207&lt;5),AND(OR(L207=1,L207=0),K207&gt;4,K207&lt;16),AND(L207=2,K207&gt;0,K207&lt;5)),"Simples",IF(OR(AND(OR(L207=1,L207=0),K207&gt;15),AND(L207=2,K207&gt;4,K207&lt;16),AND(L207&gt;2,K207&gt;0,K207&lt;5)),"Médio",IF(OR(AND(L207=2,K207&gt;15),AND(L207&gt;2,K207&gt;4,K207&lt;16),AND(L207&gt;2,K207&gt;15)),"Complexo",""))), IF(OR(M207="CE",M207="SE"),IF(OR(AND(OR(L207=1,L207=0),K207&gt;0,K207&lt;6),AND(OR(L207=1,L207=0),K207&gt;5,K207&lt;20),AND(L207&gt;1,L207&lt;4,K207&gt;0,K207&lt;6)),"Simples",IF(OR(AND(OR(L207=1,L207=0),K207&gt;19),AND(L207&gt;1,L207&lt;4,K207&gt;5,K207&lt;20),AND(L207&gt;3,K207&gt;0,K207&lt;6)),"Médio",IF(OR(AND(L207&gt;1,L207&lt;4,K207&gt;19),AND(L207&gt;3,K207&gt;5,K207&lt;20),AND(L207&gt;3,K207&gt;19)),"Complexo",""))),""))</f>
        <v/>
      </c>
      <c r="O207" s="71" t="str">
        <f aca="false">IF(M207="ALI",IF(OR(AND(OR(L207=1,L207=0),K207&gt;0,K207&lt;20),AND(OR(L207=1,L207=0),K207&gt;19,K207&lt;51),AND(L207&gt;1,L207&lt;6,K207&gt;0,K207&lt;20)),"Simples",IF(OR(AND(OR(L207=1,L207=0),K207&gt;50),AND(L207&gt;1,L207&lt;6,K207&gt;19,K207&lt;51),AND(L207&gt;5,K207&gt;0,K207&lt;20)),"Médio",IF(OR(AND(L207&gt;1,L207&lt;6,K207&gt;50),AND(L207&gt;5,K207&gt;19,K207&lt;51),AND(L207&gt;5,K207&gt;50)),"Complexo",""))), IF(M207="AIE",IF(OR(AND(OR(L207=1, L207=0),K207&gt;0,K207&lt;20),AND(OR(L207=1, L207=0),K207&gt;19,K207&lt;51),AND(L207&gt;1,L207&lt;6,K207&gt;0,K207&lt;20)),"Simples",IF(OR(AND(OR(L207=1, L207=0),K207&gt;50),AND(L207&gt;1,L207&lt;6,K207&gt;19,K207&lt;51),AND(L207&gt;5,K207&gt;0,K207&lt;20)),"Médio",IF(OR(AND(L207&gt;1,L207&lt;6,K207&gt;50),AND(L207&gt;5,K207&gt;19,K207&lt;51),AND(L207&gt;5,K207&gt;50)),"Complexo",""))),""))</f>
        <v/>
      </c>
      <c r="P207" s="102" t="str">
        <f aca="false">IF(N207="",O207,IF(O207="",N207,""))</f>
        <v/>
      </c>
      <c r="Q207" s="103" t="n">
        <f aca="false">IF(AND(OR(M207="EE",M207="CE"),P207="Simples"),3, IF(AND(OR(M207="EE",M207="CE"),P207="Médio"),4, IF(AND(OR(M207="EE",M207="CE"),P207="Complexo"),6, IF(AND(M207="SE",P207="Simples"),4, IF(AND(M207="SE",P207="Médio"),5, IF(AND(M207="SE",P207="Complexo"),7,0))))))</f>
        <v>0</v>
      </c>
      <c r="R207" s="103" t="n">
        <f aca="false">IF(AND(M207="ALI",O207="Simples"),7, IF(AND(M207="ALI",O207="Médio"),10, IF(AND(M207="ALI",O207="Complexo"),15, IF(AND(M207="AIE",O207="Simples"),5, IF(AND(M207="AIE",O207="Médio"),7, IF(AND(M207="AIE",O207="Complexo"),10,0))))))</f>
        <v>0</v>
      </c>
      <c r="S207" s="102" t="n">
        <f aca="false">IF($I207="%",($Q207+$R207)*$C207,$C207)</f>
        <v>0</v>
      </c>
      <c r="T207" s="70"/>
    </row>
    <row r="208" s="79" customFormat="true" ht="14" hidden="false" customHeight="false" outlineLevel="0" collapsed="false">
      <c r="A208" s="67"/>
      <c r="B208" s="68"/>
      <c r="C208" s="69" t="n">
        <f aca="false">IF($B208&lt;&gt;"",VLOOKUP($B208,Matriz_INM,2,0),0)</f>
        <v>0</v>
      </c>
      <c r="D208" s="70"/>
      <c r="E208" s="70"/>
      <c r="F208" s="70"/>
      <c r="G208" s="70"/>
      <c r="H208" s="71"/>
      <c r="I208" s="101" t="str">
        <f aca="false">IFERROR(VLOOKUP($B208,Matriz_INM,3,0),"")</f>
        <v/>
      </c>
      <c r="J208" s="72"/>
      <c r="K208" s="72"/>
      <c r="L208" s="72"/>
      <c r="M208" s="70"/>
      <c r="N208" s="71" t="str">
        <f aca="false">IF(M208="EE",IF(OR(AND(OR(L208=1,L208=0),K208&gt;0,K208&lt;5),AND(OR(L208=1,L208=0),K208&gt;4,K208&lt;16),AND(L208=2,K208&gt;0,K208&lt;5)),"Simples",IF(OR(AND(OR(L208=1,L208=0),K208&gt;15),AND(L208=2,K208&gt;4,K208&lt;16),AND(L208&gt;2,K208&gt;0,K208&lt;5)),"Médio",IF(OR(AND(L208=2,K208&gt;15),AND(L208&gt;2,K208&gt;4,K208&lt;16),AND(L208&gt;2,K208&gt;15)),"Complexo",""))), IF(OR(M208="CE",M208="SE"),IF(OR(AND(OR(L208=1,L208=0),K208&gt;0,K208&lt;6),AND(OR(L208=1,L208=0),K208&gt;5,K208&lt;20),AND(L208&gt;1,L208&lt;4,K208&gt;0,K208&lt;6)),"Simples",IF(OR(AND(OR(L208=1,L208=0),K208&gt;19),AND(L208&gt;1,L208&lt;4,K208&gt;5,K208&lt;20),AND(L208&gt;3,K208&gt;0,K208&lt;6)),"Médio",IF(OR(AND(L208&gt;1,L208&lt;4,K208&gt;19),AND(L208&gt;3,K208&gt;5,K208&lt;20),AND(L208&gt;3,K208&gt;19)),"Complexo",""))),""))</f>
        <v/>
      </c>
      <c r="O208" s="71" t="str">
        <f aca="false">IF(M208="ALI",IF(OR(AND(OR(L208=1,L208=0),K208&gt;0,K208&lt;20),AND(OR(L208=1,L208=0),K208&gt;19,K208&lt;51),AND(L208&gt;1,L208&lt;6,K208&gt;0,K208&lt;20)),"Simples",IF(OR(AND(OR(L208=1,L208=0),K208&gt;50),AND(L208&gt;1,L208&lt;6,K208&gt;19,K208&lt;51),AND(L208&gt;5,K208&gt;0,K208&lt;20)),"Médio",IF(OR(AND(L208&gt;1,L208&lt;6,K208&gt;50),AND(L208&gt;5,K208&gt;19,K208&lt;51),AND(L208&gt;5,K208&gt;50)),"Complexo",""))), IF(M208="AIE",IF(OR(AND(OR(L208=1, L208=0),K208&gt;0,K208&lt;20),AND(OR(L208=1, L208=0),K208&gt;19,K208&lt;51),AND(L208&gt;1,L208&lt;6,K208&gt;0,K208&lt;20)),"Simples",IF(OR(AND(OR(L208=1, L208=0),K208&gt;50),AND(L208&gt;1,L208&lt;6,K208&gt;19,K208&lt;51),AND(L208&gt;5,K208&gt;0,K208&lt;20)),"Médio",IF(OR(AND(L208&gt;1,L208&lt;6,K208&gt;50),AND(L208&gt;5,K208&gt;19,K208&lt;51),AND(L208&gt;5,K208&gt;50)),"Complexo",""))),""))</f>
        <v/>
      </c>
      <c r="P208" s="102" t="str">
        <f aca="false">IF(N208="",O208,IF(O208="",N208,""))</f>
        <v/>
      </c>
      <c r="Q208" s="103" t="n">
        <f aca="false">IF(AND(OR(M208="EE",M208="CE"),P208="Simples"),3, IF(AND(OR(M208="EE",M208="CE"),P208="Médio"),4, IF(AND(OR(M208="EE",M208="CE"),P208="Complexo"),6, IF(AND(M208="SE",P208="Simples"),4, IF(AND(M208="SE",P208="Médio"),5, IF(AND(M208="SE",P208="Complexo"),7,0))))))</f>
        <v>0</v>
      </c>
      <c r="R208" s="103" t="n">
        <f aca="false">IF(AND(M208="ALI",O208="Simples"),7, IF(AND(M208="ALI",O208="Médio"),10, IF(AND(M208="ALI",O208="Complexo"),15, IF(AND(M208="AIE",O208="Simples"),5, IF(AND(M208="AIE",O208="Médio"),7, IF(AND(M208="AIE",O208="Complexo"),10,0))))))</f>
        <v>0</v>
      </c>
      <c r="S208" s="102" t="n">
        <f aca="false">IF($I208="%",($Q208+$R208)*$C208,$C208)</f>
        <v>0</v>
      </c>
      <c r="T208" s="70"/>
    </row>
    <row r="209" s="79" customFormat="true" ht="14" hidden="false" customHeight="false" outlineLevel="0" collapsed="false">
      <c r="A209" s="67"/>
      <c r="B209" s="68"/>
      <c r="C209" s="69" t="n">
        <f aca="false">IF($B209&lt;&gt;"",VLOOKUP($B209,Matriz_INM,2,0),0)</f>
        <v>0</v>
      </c>
      <c r="D209" s="70"/>
      <c r="E209" s="70"/>
      <c r="F209" s="70"/>
      <c r="G209" s="70"/>
      <c r="H209" s="71"/>
      <c r="I209" s="101" t="str">
        <f aca="false">IFERROR(VLOOKUP($B209,Matriz_INM,3,0),"")</f>
        <v/>
      </c>
      <c r="J209" s="72"/>
      <c r="K209" s="72"/>
      <c r="L209" s="72"/>
      <c r="M209" s="70"/>
      <c r="N209" s="71" t="str">
        <f aca="false">IF(M209="EE",IF(OR(AND(OR(L209=1,L209=0),K209&gt;0,K209&lt;5),AND(OR(L209=1,L209=0),K209&gt;4,K209&lt;16),AND(L209=2,K209&gt;0,K209&lt;5)),"Simples",IF(OR(AND(OR(L209=1,L209=0),K209&gt;15),AND(L209=2,K209&gt;4,K209&lt;16),AND(L209&gt;2,K209&gt;0,K209&lt;5)),"Médio",IF(OR(AND(L209=2,K209&gt;15),AND(L209&gt;2,K209&gt;4,K209&lt;16),AND(L209&gt;2,K209&gt;15)),"Complexo",""))), IF(OR(M209="CE",M209="SE"),IF(OR(AND(OR(L209=1,L209=0),K209&gt;0,K209&lt;6),AND(OR(L209=1,L209=0),K209&gt;5,K209&lt;20),AND(L209&gt;1,L209&lt;4,K209&gt;0,K209&lt;6)),"Simples",IF(OR(AND(OR(L209=1,L209=0),K209&gt;19),AND(L209&gt;1,L209&lt;4,K209&gt;5,K209&lt;20),AND(L209&gt;3,K209&gt;0,K209&lt;6)),"Médio",IF(OR(AND(L209&gt;1,L209&lt;4,K209&gt;19),AND(L209&gt;3,K209&gt;5,K209&lt;20),AND(L209&gt;3,K209&gt;19)),"Complexo",""))),""))</f>
        <v/>
      </c>
      <c r="O209" s="71" t="str">
        <f aca="false">IF(M209="ALI",IF(OR(AND(OR(L209=1,L209=0),K209&gt;0,K209&lt;20),AND(OR(L209=1,L209=0),K209&gt;19,K209&lt;51),AND(L209&gt;1,L209&lt;6,K209&gt;0,K209&lt;20)),"Simples",IF(OR(AND(OR(L209=1,L209=0),K209&gt;50),AND(L209&gt;1,L209&lt;6,K209&gt;19,K209&lt;51),AND(L209&gt;5,K209&gt;0,K209&lt;20)),"Médio",IF(OR(AND(L209&gt;1,L209&lt;6,K209&gt;50),AND(L209&gt;5,K209&gt;19,K209&lt;51),AND(L209&gt;5,K209&gt;50)),"Complexo",""))), IF(M209="AIE",IF(OR(AND(OR(L209=1, L209=0),K209&gt;0,K209&lt;20),AND(OR(L209=1, L209=0),K209&gt;19,K209&lt;51),AND(L209&gt;1,L209&lt;6,K209&gt;0,K209&lt;20)),"Simples",IF(OR(AND(OR(L209=1, L209=0),K209&gt;50),AND(L209&gt;1,L209&lt;6,K209&gt;19,K209&lt;51),AND(L209&gt;5,K209&gt;0,K209&lt;20)),"Médio",IF(OR(AND(L209&gt;1,L209&lt;6,K209&gt;50),AND(L209&gt;5,K209&gt;19,K209&lt;51),AND(L209&gt;5,K209&gt;50)),"Complexo",""))),""))</f>
        <v/>
      </c>
      <c r="P209" s="102" t="str">
        <f aca="false">IF(N209="",O209,IF(O209="",N209,""))</f>
        <v/>
      </c>
      <c r="Q209" s="103" t="n">
        <f aca="false">IF(AND(OR(M209="EE",M209="CE"),P209="Simples"),3, IF(AND(OR(M209="EE",M209="CE"),P209="Médio"),4, IF(AND(OR(M209="EE",M209="CE"),P209="Complexo"),6, IF(AND(M209="SE",P209="Simples"),4, IF(AND(M209="SE",P209="Médio"),5, IF(AND(M209="SE",P209="Complexo"),7,0))))))</f>
        <v>0</v>
      </c>
      <c r="R209" s="103" t="n">
        <f aca="false">IF(AND(M209="ALI",O209="Simples"),7, IF(AND(M209="ALI",O209="Médio"),10, IF(AND(M209="ALI",O209="Complexo"),15, IF(AND(M209="AIE",O209="Simples"),5, IF(AND(M209="AIE",O209="Médio"),7, IF(AND(M209="AIE",O209="Complexo"),10,0))))))</f>
        <v>0</v>
      </c>
      <c r="S209" s="102" t="n">
        <f aca="false">IF($I209="%",($Q209+$R209)*$C209,$C209)</f>
        <v>0</v>
      </c>
      <c r="T209" s="70"/>
    </row>
    <row r="210" s="79" customFormat="true" ht="14" hidden="false" customHeight="false" outlineLevel="0" collapsed="false">
      <c r="A210" s="67"/>
      <c r="B210" s="68"/>
      <c r="C210" s="69" t="n">
        <f aca="false">IF($B210&lt;&gt;"",VLOOKUP($B210,Matriz_INM,2,0),0)</f>
        <v>0</v>
      </c>
      <c r="D210" s="70"/>
      <c r="E210" s="70"/>
      <c r="F210" s="70"/>
      <c r="G210" s="70"/>
      <c r="H210" s="71"/>
      <c r="I210" s="101" t="str">
        <f aca="false">IFERROR(VLOOKUP($B210,Matriz_INM,3,0),"")</f>
        <v/>
      </c>
      <c r="J210" s="72"/>
      <c r="K210" s="72"/>
      <c r="L210" s="72"/>
      <c r="M210" s="70"/>
      <c r="N210" s="71" t="str">
        <f aca="false">IF(M210="EE",IF(OR(AND(OR(L210=1,L210=0),K210&gt;0,K210&lt;5),AND(OR(L210=1,L210=0),K210&gt;4,K210&lt;16),AND(L210=2,K210&gt;0,K210&lt;5)),"Simples",IF(OR(AND(OR(L210=1,L210=0),K210&gt;15),AND(L210=2,K210&gt;4,K210&lt;16),AND(L210&gt;2,K210&gt;0,K210&lt;5)),"Médio",IF(OR(AND(L210=2,K210&gt;15),AND(L210&gt;2,K210&gt;4,K210&lt;16),AND(L210&gt;2,K210&gt;15)),"Complexo",""))), IF(OR(M210="CE",M210="SE"),IF(OR(AND(OR(L210=1,L210=0),K210&gt;0,K210&lt;6),AND(OR(L210=1,L210=0),K210&gt;5,K210&lt;20),AND(L210&gt;1,L210&lt;4,K210&gt;0,K210&lt;6)),"Simples",IF(OR(AND(OR(L210=1,L210=0),K210&gt;19),AND(L210&gt;1,L210&lt;4,K210&gt;5,K210&lt;20),AND(L210&gt;3,K210&gt;0,K210&lt;6)),"Médio",IF(OR(AND(L210&gt;1,L210&lt;4,K210&gt;19),AND(L210&gt;3,K210&gt;5,K210&lt;20),AND(L210&gt;3,K210&gt;19)),"Complexo",""))),""))</f>
        <v/>
      </c>
      <c r="O210" s="71" t="str">
        <f aca="false">IF(M210="ALI",IF(OR(AND(OR(L210=1,L210=0),K210&gt;0,K210&lt;20),AND(OR(L210=1,L210=0),K210&gt;19,K210&lt;51),AND(L210&gt;1,L210&lt;6,K210&gt;0,K210&lt;20)),"Simples",IF(OR(AND(OR(L210=1,L210=0),K210&gt;50),AND(L210&gt;1,L210&lt;6,K210&gt;19,K210&lt;51),AND(L210&gt;5,K210&gt;0,K210&lt;20)),"Médio",IF(OR(AND(L210&gt;1,L210&lt;6,K210&gt;50),AND(L210&gt;5,K210&gt;19,K210&lt;51),AND(L210&gt;5,K210&gt;50)),"Complexo",""))), IF(M210="AIE",IF(OR(AND(OR(L210=1, L210=0),K210&gt;0,K210&lt;20),AND(OR(L210=1, L210=0),K210&gt;19,K210&lt;51),AND(L210&gt;1,L210&lt;6,K210&gt;0,K210&lt;20)),"Simples",IF(OR(AND(OR(L210=1, L210=0),K210&gt;50),AND(L210&gt;1,L210&lt;6,K210&gt;19,K210&lt;51),AND(L210&gt;5,K210&gt;0,K210&lt;20)),"Médio",IF(OR(AND(L210&gt;1,L210&lt;6,K210&gt;50),AND(L210&gt;5,K210&gt;19,K210&lt;51),AND(L210&gt;5,K210&gt;50)),"Complexo",""))),""))</f>
        <v/>
      </c>
      <c r="P210" s="102" t="str">
        <f aca="false">IF(N210="",O210,IF(O210="",N210,""))</f>
        <v/>
      </c>
      <c r="Q210" s="103" t="n">
        <f aca="false">IF(AND(OR(M210="EE",M210="CE"),P210="Simples"),3, IF(AND(OR(M210="EE",M210="CE"),P210="Médio"),4, IF(AND(OR(M210="EE",M210="CE"),P210="Complexo"),6, IF(AND(M210="SE",P210="Simples"),4, IF(AND(M210="SE",P210="Médio"),5, IF(AND(M210="SE",P210="Complexo"),7,0))))))</f>
        <v>0</v>
      </c>
      <c r="R210" s="103" t="n">
        <f aca="false">IF(AND(M210="ALI",O210="Simples"),7, IF(AND(M210="ALI",O210="Médio"),10, IF(AND(M210="ALI",O210="Complexo"),15, IF(AND(M210="AIE",O210="Simples"),5, IF(AND(M210="AIE",O210="Médio"),7, IF(AND(M210="AIE",O210="Complexo"),10,0))))))</f>
        <v>0</v>
      </c>
      <c r="S210" s="102" t="n">
        <f aca="false">IF($I210="%",($Q210+$R210)*$C210,$C210)</f>
        <v>0</v>
      </c>
      <c r="T210" s="70"/>
    </row>
    <row r="211" s="79" customFormat="true" ht="14" hidden="false" customHeight="false" outlineLevel="0" collapsed="false">
      <c r="A211" s="67"/>
      <c r="B211" s="68"/>
      <c r="C211" s="69" t="n">
        <f aca="false">IF($B211&lt;&gt;"",VLOOKUP($B211,Matriz_INM,2,0),0)</f>
        <v>0</v>
      </c>
      <c r="D211" s="70"/>
      <c r="E211" s="70"/>
      <c r="F211" s="70"/>
      <c r="G211" s="70"/>
      <c r="H211" s="71"/>
      <c r="I211" s="101" t="str">
        <f aca="false">IFERROR(VLOOKUP($B211,Matriz_INM,3,0),"")</f>
        <v/>
      </c>
      <c r="J211" s="72"/>
      <c r="K211" s="72"/>
      <c r="L211" s="72"/>
      <c r="M211" s="70"/>
      <c r="N211" s="71" t="str">
        <f aca="false">IF(M211="EE",IF(OR(AND(OR(L211=1,L211=0),K211&gt;0,K211&lt;5),AND(OR(L211=1,L211=0),K211&gt;4,K211&lt;16),AND(L211=2,K211&gt;0,K211&lt;5)),"Simples",IF(OR(AND(OR(L211=1,L211=0),K211&gt;15),AND(L211=2,K211&gt;4,K211&lt;16),AND(L211&gt;2,K211&gt;0,K211&lt;5)),"Médio",IF(OR(AND(L211=2,K211&gt;15),AND(L211&gt;2,K211&gt;4,K211&lt;16),AND(L211&gt;2,K211&gt;15)),"Complexo",""))), IF(OR(M211="CE",M211="SE"),IF(OR(AND(OR(L211=1,L211=0),K211&gt;0,K211&lt;6),AND(OR(L211=1,L211=0),K211&gt;5,K211&lt;20),AND(L211&gt;1,L211&lt;4,K211&gt;0,K211&lt;6)),"Simples",IF(OR(AND(OR(L211=1,L211=0),K211&gt;19),AND(L211&gt;1,L211&lt;4,K211&gt;5,K211&lt;20),AND(L211&gt;3,K211&gt;0,K211&lt;6)),"Médio",IF(OR(AND(L211&gt;1,L211&lt;4,K211&gt;19),AND(L211&gt;3,K211&gt;5,K211&lt;20),AND(L211&gt;3,K211&gt;19)),"Complexo",""))),""))</f>
        <v/>
      </c>
      <c r="O211" s="71" t="str">
        <f aca="false">IF(M211="ALI",IF(OR(AND(OR(L211=1,L211=0),K211&gt;0,K211&lt;20),AND(OR(L211=1,L211=0),K211&gt;19,K211&lt;51),AND(L211&gt;1,L211&lt;6,K211&gt;0,K211&lt;20)),"Simples",IF(OR(AND(OR(L211=1,L211=0),K211&gt;50),AND(L211&gt;1,L211&lt;6,K211&gt;19,K211&lt;51),AND(L211&gt;5,K211&gt;0,K211&lt;20)),"Médio",IF(OR(AND(L211&gt;1,L211&lt;6,K211&gt;50),AND(L211&gt;5,K211&gt;19,K211&lt;51),AND(L211&gt;5,K211&gt;50)),"Complexo",""))), IF(M211="AIE",IF(OR(AND(OR(L211=1, L211=0),K211&gt;0,K211&lt;20),AND(OR(L211=1, L211=0),K211&gt;19,K211&lt;51),AND(L211&gt;1,L211&lt;6,K211&gt;0,K211&lt;20)),"Simples",IF(OR(AND(OR(L211=1, L211=0),K211&gt;50),AND(L211&gt;1,L211&lt;6,K211&gt;19,K211&lt;51),AND(L211&gt;5,K211&gt;0,K211&lt;20)),"Médio",IF(OR(AND(L211&gt;1,L211&lt;6,K211&gt;50),AND(L211&gt;5,K211&gt;19,K211&lt;51),AND(L211&gt;5,K211&gt;50)),"Complexo",""))),""))</f>
        <v/>
      </c>
      <c r="P211" s="102" t="str">
        <f aca="false">IF(N211="",O211,IF(O211="",N211,""))</f>
        <v/>
      </c>
      <c r="Q211" s="103" t="n">
        <f aca="false">IF(AND(OR(M211="EE",M211="CE"),P211="Simples"),3, IF(AND(OR(M211="EE",M211="CE"),P211="Médio"),4, IF(AND(OR(M211="EE",M211="CE"),P211="Complexo"),6, IF(AND(M211="SE",P211="Simples"),4, IF(AND(M211="SE",P211="Médio"),5, IF(AND(M211="SE",P211="Complexo"),7,0))))))</f>
        <v>0</v>
      </c>
      <c r="R211" s="103" t="n">
        <f aca="false">IF(AND(M211="ALI",O211="Simples"),7, IF(AND(M211="ALI",O211="Médio"),10, IF(AND(M211="ALI",O211="Complexo"),15, IF(AND(M211="AIE",O211="Simples"),5, IF(AND(M211="AIE",O211="Médio"),7, IF(AND(M211="AIE",O211="Complexo"),10,0))))))</f>
        <v>0</v>
      </c>
      <c r="S211" s="102" t="n">
        <f aca="false">IF($I211="%",($Q211+$R211)*$C211,$C211)</f>
        <v>0</v>
      </c>
      <c r="T211" s="70"/>
    </row>
    <row r="212" s="79" customFormat="true" ht="14" hidden="false" customHeight="false" outlineLevel="0" collapsed="false">
      <c r="A212" s="67"/>
      <c r="B212" s="68"/>
      <c r="C212" s="69" t="n">
        <f aca="false">IF($B212&lt;&gt;"",VLOOKUP($B212,Matriz_INM,2,0),0)</f>
        <v>0</v>
      </c>
      <c r="D212" s="70"/>
      <c r="E212" s="70"/>
      <c r="F212" s="70"/>
      <c r="G212" s="70"/>
      <c r="H212" s="71"/>
      <c r="I212" s="101" t="str">
        <f aca="false">IFERROR(VLOOKUP($B212,Matriz_INM,3,0),"")</f>
        <v/>
      </c>
      <c r="J212" s="72"/>
      <c r="K212" s="72"/>
      <c r="L212" s="72"/>
      <c r="M212" s="70"/>
      <c r="N212" s="71" t="str">
        <f aca="false">IF(M212="EE",IF(OR(AND(OR(L212=1,L212=0),K212&gt;0,K212&lt;5),AND(OR(L212=1,L212=0),K212&gt;4,K212&lt;16),AND(L212=2,K212&gt;0,K212&lt;5)),"Simples",IF(OR(AND(OR(L212=1,L212=0),K212&gt;15),AND(L212=2,K212&gt;4,K212&lt;16),AND(L212&gt;2,K212&gt;0,K212&lt;5)),"Médio",IF(OR(AND(L212=2,K212&gt;15),AND(L212&gt;2,K212&gt;4,K212&lt;16),AND(L212&gt;2,K212&gt;15)),"Complexo",""))), IF(OR(M212="CE",M212="SE"),IF(OR(AND(OR(L212=1,L212=0),K212&gt;0,K212&lt;6),AND(OR(L212=1,L212=0),K212&gt;5,K212&lt;20),AND(L212&gt;1,L212&lt;4,K212&gt;0,K212&lt;6)),"Simples",IF(OR(AND(OR(L212=1,L212=0),K212&gt;19),AND(L212&gt;1,L212&lt;4,K212&gt;5,K212&lt;20),AND(L212&gt;3,K212&gt;0,K212&lt;6)),"Médio",IF(OR(AND(L212&gt;1,L212&lt;4,K212&gt;19),AND(L212&gt;3,K212&gt;5,K212&lt;20),AND(L212&gt;3,K212&gt;19)),"Complexo",""))),""))</f>
        <v/>
      </c>
      <c r="O212" s="71" t="str">
        <f aca="false">IF(M212="ALI",IF(OR(AND(OR(L212=1,L212=0),K212&gt;0,K212&lt;20),AND(OR(L212=1,L212=0),K212&gt;19,K212&lt;51),AND(L212&gt;1,L212&lt;6,K212&gt;0,K212&lt;20)),"Simples",IF(OR(AND(OR(L212=1,L212=0),K212&gt;50),AND(L212&gt;1,L212&lt;6,K212&gt;19,K212&lt;51),AND(L212&gt;5,K212&gt;0,K212&lt;20)),"Médio",IF(OR(AND(L212&gt;1,L212&lt;6,K212&gt;50),AND(L212&gt;5,K212&gt;19,K212&lt;51),AND(L212&gt;5,K212&gt;50)),"Complexo",""))), IF(M212="AIE",IF(OR(AND(OR(L212=1, L212=0),K212&gt;0,K212&lt;20),AND(OR(L212=1, L212=0),K212&gt;19,K212&lt;51),AND(L212&gt;1,L212&lt;6,K212&gt;0,K212&lt;20)),"Simples",IF(OR(AND(OR(L212=1, L212=0),K212&gt;50),AND(L212&gt;1,L212&lt;6,K212&gt;19,K212&lt;51),AND(L212&gt;5,K212&gt;0,K212&lt;20)),"Médio",IF(OR(AND(L212&gt;1,L212&lt;6,K212&gt;50),AND(L212&gt;5,K212&gt;19,K212&lt;51),AND(L212&gt;5,K212&gt;50)),"Complexo",""))),""))</f>
        <v/>
      </c>
      <c r="P212" s="102" t="str">
        <f aca="false">IF(N212="",O212,IF(O212="",N212,""))</f>
        <v/>
      </c>
      <c r="Q212" s="103" t="n">
        <f aca="false">IF(AND(OR(M212="EE",M212="CE"),P212="Simples"),3, IF(AND(OR(M212="EE",M212="CE"),P212="Médio"),4, IF(AND(OR(M212="EE",M212="CE"),P212="Complexo"),6, IF(AND(M212="SE",P212="Simples"),4, IF(AND(M212="SE",P212="Médio"),5, IF(AND(M212="SE",P212="Complexo"),7,0))))))</f>
        <v>0</v>
      </c>
      <c r="R212" s="103" t="n">
        <f aca="false">IF(AND(M212="ALI",O212="Simples"),7, IF(AND(M212="ALI",O212="Médio"),10, IF(AND(M212="ALI",O212="Complexo"),15, IF(AND(M212="AIE",O212="Simples"),5, IF(AND(M212="AIE",O212="Médio"),7, IF(AND(M212="AIE",O212="Complexo"),10,0))))))</f>
        <v>0</v>
      </c>
      <c r="S212" s="102" t="n">
        <f aca="false">IF($I212="%",($Q212+$R212)*$C212,$C212)</f>
        <v>0</v>
      </c>
      <c r="T212" s="70"/>
    </row>
    <row r="213" s="79" customFormat="true" ht="14" hidden="false" customHeight="false" outlineLevel="0" collapsed="false">
      <c r="A213" s="67"/>
      <c r="B213" s="68"/>
      <c r="C213" s="69" t="n">
        <f aca="false">IF($B213&lt;&gt;"",VLOOKUP($B213,Matriz_INM,2,0),0)</f>
        <v>0</v>
      </c>
      <c r="D213" s="70"/>
      <c r="E213" s="70"/>
      <c r="F213" s="70"/>
      <c r="G213" s="70"/>
      <c r="H213" s="71"/>
      <c r="I213" s="101" t="str">
        <f aca="false">IFERROR(VLOOKUP($B213,Matriz_INM,3,0),"")</f>
        <v/>
      </c>
      <c r="J213" s="72"/>
      <c r="K213" s="72"/>
      <c r="L213" s="72"/>
      <c r="M213" s="70"/>
      <c r="N213" s="71" t="str">
        <f aca="false">IF(M213="EE",IF(OR(AND(OR(L213=1,L213=0),K213&gt;0,K213&lt;5),AND(OR(L213=1,L213=0),K213&gt;4,K213&lt;16),AND(L213=2,K213&gt;0,K213&lt;5)),"Simples",IF(OR(AND(OR(L213=1,L213=0),K213&gt;15),AND(L213=2,K213&gt;4,K213&lt;16),AND(L213&gt;2,K213&gt;0,K213&lt;5)),"Médio",IF(OR(AND(L213=2,K213&gt;15),AND(L213&gt;2,K213&gt;4,K213&lt;16),AND(L213&gt;2,K213&gt;15)),"Complexo",""))), IF(OR(M213="CE",M213="SE"),IF(OR(AND(OR(L213=1,L213=0),K213&gt;0,K213&lt;6),AND(OR(L213=1,L213=0),K213&gt;5,K213&lt;20),AND(L213&gt;1,L213&lt;4,K213&gt;0,K213&lt;6)),"Simples",IF(OR(AND(OR(L213=1,L213=0),K213&gt;19),AND(L213&gt;1,L213&lt;4,K213&gt;5,K213&lt;20),AND(L213&gt;3,K213&gt;0,K213&lt;6)),"Médio",IF(OR(AND(L213&gt;1,L213&lt;4,K213&gt;19),AND(L213&gt;3,K213&gt;5,K213&lt;20),AND(L213&gt;3,K213&gt;19)),"Complexo",""))),""))</f>
        <v/>
      </c>
      <c r="O213" s="71" t="str">
        <f aca="false">IF(M213="ALI",IF(OR(AND(OR(L213=1,L213=0),K213&gt;0,K213&lt;20),AND(OR(L213=1,L213=0),K213&gt;19,K213&lt;51),AND(L213&gt;1,L213&lt;6,K213&gt;0,K213&lt;20)),"Simples",IF(OR(AND(OR(L213=1,L213=0),K213&gt;50),AND(L213&gt;1,L213&lt;6,K213&gt;19,K213&lt;51),AND(L213&gt;5,K213&gt;0,K213&lt;20)),"Médio",IF(OR(AND(L213&gt;1,L213&lt;6,K213&gt;50),AND(L213&gt;5,K213&gt;19,K213&lt;51),AND(L213&gt;5,K213&gt;50)),"Complexo",""))), IF(M213="AIE",IF(OR(AND(OR(L213=1, L213=0),K213&gt;0,K213&lt;20),AND(OR(L213=1, L213=0),K213&gt;19,K213&lt;51),AND(L213&gt;1,L213&lt;6,K213&gt;0,K213&lt;20)),"Simples",IF(OR(AND(OR(L213=1, L213=0),K213&gt;50),AND(L213&gt;1,L213&lt;6,K213&gt;19,K213&lt;51),AND(L213&gt;5,K213&gt;0,K213&lt;20)),"Médio",IF(OR(AND(L213&gt;1,L213&lt;6,K213&gt;50),AND(L213&gt;5,K213&gt;19,K213&lt;51),AND(L213&gt;5,K213&gt;50)),"Complexo",""))),""))</f>
        <v/>
      </c>
      <c r="P213" s="102" t="str">
        <f aca="false">IF(N213="",O213,IF(O213="",N213,""))</f>
        <v/>
      </c>
      <c r="Q213" s="103" t="n">
        <f aca="false">IF(AND(OR(M213="EE",M213="CE"),P213="Simples"),3, IF(AND(OR(M213="EE",M213="CE"),P213="Médio"),4, IF(AND(OR(M213="EE",M213="CE"),P213="Complexo"),6, IF(AND(M213="SE",P213="Simples"),4, IF(AND(M213="SE",P213="Médio"),5, IF(AND(M213="SE",P213="Complexo"),7,0))))))</f>
        <v>0</v>
      </c>
      <c r="R213" s="103" t="n">
        <f aca="false">IF(AND(M213="ALI",O213="Simples"),7, IF(AND(M213="ALI",O213="Médio"),10, IF(AND(M213="ALI",O213="Complexo"),15, IF(AND(M213="AIE",O213="Simples"),5, IF(AND(M213="AIE",O213="Médio"),7, IF(AND(M213="AIE",O213="Complexo"),10,0))))))</f>
        <v>0</v>
      </c>
      <c r="S213" s="102" t="n">
        <f aca="false">IF($I213="%",($Q213+$R213)*$C213,$C213)</f>
        <v>0</v>
      </c>
      <c r="T213" s="70"/>
    </row>
    <row r="214" s="79" customFormat="true" ht="14" hidden="false" customHeight="false" outlineLevel="0" collapsed="false">
      <c r="A214" s="67"/>
      <c r="B214" s="68"/>
      <c r="C214" s="69" t="n">
        <f aca="false">IF($B214&lt;&gt;"",VLOOKUP($B214,Matriz_INM,2,0),0)</f>
        <v>0</v>
      </c>
      <c r="D214" s="70"/>
      <c r="E214" s="70"/>
      <c r="F214" s="70"/>
      <c r="G214" s="70"/>
      <c r="H214" s="71"/>
      <c r="I214" s="101" t="str">
        <f aca="false">IFERROR(VLOOKUP($B214,Matriz_INM,3,0),"")</f>
        <v/>
      </c>
      <c r="J214" s="72"/>
      <c r="K214" s="72"/>
      <c r="L214" s="72"/>
      <c r="M214" s="70"/>
      <c r="N214" s="71" t="str">
        <f aca="false">IF(M214="EE",IF(OR(AND(OR(L214=1,L214=0),K214&gt;0,K214&lt;5),AND(OR(L214=1,L214=0),K214&gt;4,K214&lt;16),AND(L214=2,K214&gt;0,K214&lt;5)),"Simples",IF(OR(AND(OR(L214=1,L214=0),K214&gt;15),AND(L214=2,K214&gt;4,K214&lt;16),AND(L214&gt;2,K214&gt;0,K214&lt;5)),"Médio",IF(OR(AND(L214=2,K214&gt;15),AND(L214&gt;2,K214&gt;4,K214&lt;16),AND(L214&gt;2,K214&gt;15)),"Complexo",""))), IF(OR(M214="CE",M214="SE"),IF(OR(AND(OR(L214=1,L214=0),K214&gt;0,K214&lt;6),AND(OR(L214=1,L214=0),K214&gt;5,K214&lt;20),AND(L214&gt;1,L214&lt;4,K214&gt;0,K214&lt;6)),"Simples",IF(OR(AND(OR(L214=1,L214=0),K214&gt;19),AND(L214&gt;1,L214&lt;4,K214&gt;5,K214&lt;20),AND(L214&gt;3,K214&gt;0,K214&lt;6)),"Médio",IF(OR(AND(L214&gt;1,L214&lt;4,K214&gt;19),AND(L214&gt;3,K214&gt;5,K214&lt;20),AND(L214&gt;3,K214&gt;19)),"Complexo",""))),""))</f>
        <v/>
      </c>
      <c r="O214" s="71" t="str">
        <f aca="false">IF(M214="ALI",IF(OR(AND(OR(L214=1,L214=0),K214&gt;0,K214&lt;20),AND(OR(L214=1,L214=0),K214&gt;19,K214&lt;51),AND(L214&gt;1,L214&lt;6,K214&gt;0,K214&lt;20)),"Simples",IF(OR(AND(OR(L214=1,L214=0),K214&gt;50),AND(L214&gt;1,L214&lt;6,K214&gt;19,K214&lt;51),AND(L214&gt;5,K214&gt;0,K214&lt;20)),"Médio",IF(OR(AND(L214&gt;1,L214&lt;6,K214&gt;50),AND(L214&gt;5,K214&gt;19,K214&lt;51),AND(L214&gt;5,K214&gt;50)),"Complexo",""))), IF(M214="AIE",IF(OR(AND(OR(L214=1, L214=0),K214&gt;0,K214&lt;20),AND(OR(L214=1, L214=0),K214&gt;19,K214&lt;51),AND(L214&gt;1,L214&lt;6,K214&gt;0,K214&lt;20)),"Simples",IF(OR(AND(OR(L214=1, L214=0),K214&gt;50),AND(L214&gt;1,L214&lt;6,K214&gt;19,K214&lt;51),AND(L214&gt;5,K214&gt;0,K214&lt;20)),"Médio",IF(OR(AND(L214&gt;1,L214&lt;6,K214&gt;50),AND(L214&gt;5,K214&gt;19,K214&lt;51),AND(L214&gt;5,K214&gt;50)),"Complexo",""))),""))</f>
        <v/>
      </c>
      <c r="P214" s="102" t="str">
        <f aca="false">IF(N214="",O214,IF(O214="",N214,""))</f>
        <v/>
      </c>
      <c r="Q214" s="103" t="n">
        <f aca="false">IF(AND(OR(M214="EE",M214="CE"),P214="Simples"),3, IF(AND(OR(M214="EE",M214="CE"),P214="Médio"),4, IF(AND(OR(M214="EE",M214="CE"),P214="Complexo"),6, IF(AND(M214="SE",P214="Simples"),4, IF(AND(M214="SE",P214="Médio"),5, IF(AND(M214="SE",P214="Complexo"),7,0))))))</f>
        <v>0</v>
      </c>
      <c r="R214" s="103" t="n">
        <f aca="false">IF(AND(M214="ALI",O214="Simples"),7, IF(AND(M214="ALI",O214="Médio"),10, IF(AND(M214="ALI",O214="Complexo"),15, IF(AND(M214="AIE",O214="Simples"),5, IF(AND(M214="AIE",O214="Médio"),7, IF(AND(M214="AIE",O214="Complexo"),10,0))))))</f>
        <v>0</v>
      </c>
      <c r="S214" s="102" t="n">
        <f aca="false">IF($I214="%",($Q214+$R214)*$C214,$C214)</f>
        <v>0</v>
      </c>
      <c r="T214" s="70"/>
    </row>
    <row r="215" s="79" customFormat="true" ht="14" hidden="false" customHeight="false" outlineLevel="0" collapsed="false">
      <c r="A215" s="67"/>
      <c r="B215" s="68"/>
      <c r="C215" s="69" t="n">
        <f aca="false">IF($B215&lt;&gt;"",VLOOKUP($B215,Matriz_INM,2,0),0)</f>
        <v>0</v>
      </c>
      <c r="D215" s="70"/>
      <c r="E215" s="70"/>
      <c r="F215" s="70"/>
      <c r="G215" s="70"/>
      <c r="H215" s="71"/>
      <c r="I215" s="101" t="str">
        <f aca="false">IFERROR(VLOOKUP($B215,Matriz_INM,3,0),"")</f>
        <v/>
      </c>
      <c r="J215" s="72"/>
      <c r="K215" s="72"/>
      <c r="L215" s="72"/>
      <c r="M215" s="70"/>
      <c r="N215" s="71" t="str">
        <f aca="false">IF(M215="EE",IF(OR(AND(OR(L215=1,L215=0),K215&gt;0,K215&lt;5),AND(OR(L215=1,L215=0),K215&gt;4,K215&lt;16),AND(L215=2,K215&gt;0,K215&lt;5)),"Simples",IF(OR(AND(OR(L215=1,L215=0),K215&gt;15),AND(L215=2,K215&gt;4,K215&lt;16),AND(L215&gt;2,K215&gt;0,K215&lt;5)),"Médio",IF(OR(AND(L215=2,K215&gt;15),AND(L215&gt;2,K215&gt;4,K215&lt;16),AND(L215&gt;2,K215&gt;15)),"Complexo",""))), IF(OR(M215="CE",M215="SE"),IF(OR(AND(OR(L215=1,L215=0),K215&gt;0,K215&lt;6),AND(OR(L215=1,L215=0),K215&gt;5,K215&lt;20),AND(L215&gt;1,L215&lt;4,K215&gt;0,K215&lt;6)),"Simples",IF(OR(AND(OR(L215=1,L215=0),K215&gt;19),AND(L215&gt;1,L215&lt;4,K215&gt;5,K215&lt;20),AND(L215&gt;3,K215&gt;0,K215&lt;6)),"Médio",IF(OR(AND(L215&gt;1,L215&lt;4,K215&gt;19),AND(L215&gt;3,K215&gt;5,K215&lt;20),AND(L215&gt;3,K215&gt;19)),"Complexo",""))),""))</f>
        <v/>
      </c>
      <c r="O215" s="71" t="str">
        <f aca="false">IF(M215="ALI",IF(OR(AND(OR(L215=1,L215=0),K215&gt;0,K215&lt;20),AND(OR(L215=1,L215=0),K215&gt;19,K215&lt;51),AND(L215&gt;1,L215&lt;6,K215&gt;0,K215&lt;20)),"Simples",IF(OR(AND(OR(L215=1,L215=0),K215&gt;50),AND(L215&gt;1,L215&lt;6,K215&gt;19,K215&lt;51),AND(L215&gt;5,K215&gt;0,K215&lt;20)),"Médio",IF(OR(AND(L215&gt;1,L215&lt;6,K215&gt;50),AND(L215&gt;5,K215&gt;19,K215&lt;51),AND(L215&gt;5,K215&gt;50)),"Complexo",""))), IF(M215="AIE",IF(OR(AND(OR(L215=1, L215=0),K215&gt;0,K215&lt;20),AND(OR(L215=1, L215=0),K215&gt;19,K215&lt;51),AND(L215&gt;1,L215&lt;6,K215&gt;0,K215&lt;20)),"Simples",IF(OR(AND(OR(L215=1, L215=0),K215&gt;50),AND(L215&gt;1,L215&lt;6,K215&gt;19,K215&lt;51),AND(L215&gt;5,K215&gt;0,K215&lt;20)),"Médio",IF(OR(AND(L215&gt;1,L215&lt;6,K215&gt;50),AND(L215&gt;5,K215&gt;19,K215&lt;51),AND(L215&gt;5,K215&gt;50)),"Complexo",""))),""))</f>
        <v/>
      </c>
      <c r="P215" s="102" t="str">
        <f aca="false">IF(N215="",O215,IF(O215="",N215,""))</f>
        <v/>
      </c>
      <c r="Q215" s="103" t="n">
        <f aca="false">IF(AND(OR(M215="EE",M215="CE"),P215="Simples"),3, IF(AND(OR(M215="EE",M215="CE"),P215="Médio"),4, IF(AND(OR(M215="EE",M215="CE"),P215="Complexo"),6, IF(AND(M215="SE",P215="Simples"),4, IF(AND(M215="SE",P215="Médio"),5, IF(AND(M215="SE",P215="Complexo"),7,0))))))</f>
        <v>0</v>
      </c>
      <c r="R215" s="103" t="n">
        <f aca="false">IF(AND(M215="ALI",O215="Simples"),7, IF(AND(M215="ALI",O215="Médio"),10, IF(AND(M215="ALI",O215="Complexo"),15, IF(AND(M215="AIE",O215="Simples"),5, IF(AND(M215="AIE",O215="Médio"),7, IF(AND(M215="AIE",O215="Complexo"),10,0))))))</f>
        <v>0</v>
      </c>
      <c r="S215" s="102" t="n">
        <f aca="false">IF($I215="%",($Q215+$R215)*$C215,$C215)</f>
        <v>0</v>
      </c>
      <c r="T215" s="70"/>
    </row>
    <row r="216" s="79" customFormat="true" ht="14" hidden="false" customHeight="false" outlineLevel="0" collapsed="false">
      <c r="A216" s="67"/>
      <c r="B216" s="68"/>
      <c r="C216" s="69" t="n">
        <f aca="false">IF($B216&lt;&gt;"",VLOOKUP($B216,Matriz_INM,2,0),0)</f>
        <v>0</v>
      </c>
      <c r="D216" s="70"/>
      <c r="E216" s="70"/>
      <c r="F216" s="70"/>
      <c r="G216" s="70"/>
      <c r="H216" s="71"/>
      <c r="I216" s="101" t="str">
        <f aca="false">IFERROR(VLOOKUP($B216,Matriz_INM,3,0),"")</f>
        <v/>
      </c>
      <c r="J216" s="72"/>
      <c r="K216" s="72"/>
      <c r="L216" s="72"/>
      <c r="M216" s="70"/>
      <c r="N216" s="71" t="str">
        <f aca="false">IF(M216="EE",IF(OR(AND(OR(L216=1,L216=0),K216&gt;0,K216&lt;5),AND(OR(L216=1,L216=0),K216&gt;4,K216&lt;16),AND(L216=2,K216&gt;0,K216&lt;5)),"Simples",IF(OR(AND(OR(L216=1,L216=0),K216&gt;15),AND(L216=2,K216&gt;4,K216&lt;16),AND(L216&gt;2,K216&gt;0,K216&lt;5)),"Médio",IF(OR(AND(L216=2,K216&gt;15),AND(L216&gt;2,K216&gt;4,K216&lt;16),AND(L216&gt;2,K216&gt;15)),"Complexo",""))), IF(OR(M216="CE",M216="SE"),IF(OR(AND(OR(L216=1,L216=0),K216&gt;0,K216&lt;6),AND(OR(L216=1,L216=0),K216&gt;5,K216&lt;20),AND(L216&gt;1,L216&lt;4,K216&gt;0,K216&lt;6)),"Simples",IF(OR(AND(OR(L216=1,L216=0),K216&gt;19),AND(L216&gt;1,L216&lt;4,K216&gt;5,K216&lt;20),AND(L216&gt;3,K216&gt;0,K216&lt;6)),"Médio",IF(OR(AND(L216&gt;1,L216&lt;4,K216&gt;19),AND(L216&gt;3,K216&gt;5,K216&lt;20),AND(L216&gt;3,K216&gt;19)),"Complexo",""))),""))</f>
        <v/>
      </c>
      <c r="O216" s="71" t="str">
        <f aca="false">IF(M216="ALI",IF(OR(AND(OR(L216=1,L216=0),K216&gt;0,K216&lt;20),AND(OR(L216=1,L216=0),K216&gt;19,K216&lt;51),AND(L216&gt;1,L216&lt;6,K216&gt;0,K216&lt;20)),"Simples",IF(OR(AND(OR(L216=1,L216=0),K216&gt;50),AND(L216&gt;1,L216&lt;6,K216&gt;19,K216&lt;51),AND(L216&gt;5,K216&gt;0,K216&lt;20)),"Médio",IF(OR(AND(L216&gt;1,L216&lt;6,K216&gt;50),AND(L216&gt;5,K216&gt;19,K216&lt;51),AND(L216&gt;5,K216&gt;50)),"Complexo",""))), IF(M216="AIE",IF(OR(AND(OR(L216=1, L216=0),K216&gt;0,K216&lt;20),AND(OR(L216=1, L216=0),K216&gt;19,K216&lt;51),AND(L216&gt;1,L216&lt;6,K216&gt;0,K216&lt;20)),"Simples",IF(OR(AND(OR(L216=1, L216=0),K216&gt;50),AND(L216&gt;1,L216&lt;6,K216&gt;19,K216&lt;51),AND(L216&gt;5,K216&gt;0,K216&lt;20)),"Médio",IF(OR(AND(L216&gt;1,L216&lt;6,K216&gt;50),AND(L216&gt;5,K216&gt;19,K216&lt;51),AND(L216&gt;5,K216&gt;50)),"Complexo",""))),""))</f>
        <v/>
      </c>
      <c r="P216" s="102" t="str">
        <f aca="false">IF(N216="",O216,IF(O216="",N216,""))</f>
        <v/>
      </c>
      <c r="Q216" s="103" t="n">
        <f aca="false">IF(AND(OR(M216="EE",M216="CE"),P216="Simples"),3, IF(AND(OR(M216="EE",M216="CE"),P216="Médio"),4, IF(AND(OR(M216="EE",M216="CE"),P216="Complexo"),6, IF(AND(M216="SE",P216="Simples"),4, IF(AND(M216="SE",P216="Médio"),5, IF(AND(M216="SE",P216="Complexo"),7,0))))))</f>
        <v>0</v>
      </c>
      <c r="R216" s="103" t="n">
        <f aca="false">IF(AND(M216="ALI",O216="Simples"),7, IF(AND(M216="ALI",O216="Médio"),10, IF(AND(M216="ALI",O216="Complexo"),15, IF(AND(M216="AIE",O216="Simples"),5, IF(AND(M216="AIE",O216="Médio"),7, IF(AND(M216="AIE",O216="Complexo"),10,0))))))</f>
        <v>0</v>
      </c>
      <c r="S216" s="102" t="n">
        <f aca="false">IF($I216="%",($Q216+$R216)*$C216,$C216)</f>
        <v>0</v>
      </c>
      <c r="T216" s="70"/>
    </row>
    <row r="217" s="79" customFormat="true" ht="14" hidden="false" customHeight="false" outlineLevel="0" collapsed="false">
      <c r="A217" s="67"/>
      <c r="B217" s="68"/>
      <c r="C217" s="69" t="n">
        <f aca="false">IF($B217&lt;&gt;"",VLOOKUP($B217,Matriz_INM,2,0),0)</f>
        <v>0</v>
      </c>
      <c r="D217" s="70"/>
      <c r="E217" s="70"/>
      <c r="F217" s="70"/>
      <c r="G217" s="70"/>
      <c r="H217" s="71"/>
      <c r="I217" s="101" t="str">
        <f aca="false">IFERROR(VLOOKUP($B217,Matriz_INM,3,0),"")</f>
        <v/>
      </c>
      <c r="J217" s="72"/>
      <c r="K217" s="72"/>
      <c r="L217" s="72"/>
      <c r="M217" s="70"/>
      <c r="N217" s="71" t="str">
        <f aca="false">IF(M217="EE",IF(OR(AND(OR(L217=1,L217=0),K217&gt;0,K217&lt;5),AND(OR(L217=1,L217=0),K217&gt;4,K217&lt;16),AND(L217=2,K217&gt;0,K217&lt;5)),"Simples",IF(OR(AND(OR(L217=1,L217=0),K217&gt;15),AND(L217=2,K217&gt;4,K217&lt;16),AND(L217&gt;2,K217&gt;0,K217&lt;5)),"Médio",IF(OR(AND(L217=2,K217&gt;15),AND(L217&gt;2,K217&gt;4,K217&lt;16),AND(L217&gt;2,K217&gt;15)),"Complexo",""))), IF(OR(M217="CE",M217="SE"),IF(OR(AND(OR(L217=1,L217=0),K217&gt;0,K217&lt;6),AND(OR(L217=1,L217=0),K217&gt;5,K217&lt;20),AND(L217&gt;1,L217&lt;4,K217&gt;0,K217&lt;6)),"Simples",IF(OR(AND(OR(L217=1,L217=0),K217&gt;19),AND(L217&gt;1,L217&lt;4,K217&gt;5,K217&lt;20),AND(L217&gt;3,K217&gt;0,K217&lt;6)),"Médio",IF(OR(AND(L217&gt;1,L217&lt;4,K217&gt;19),AND(L217&gt;3,K217&gt;5,K217&lt;20),AND(L217&gt;3,K217&gt;19)),"Complexo",""))),""))</f>
        <v/>
      </c>
      <c r="O217" s="71" t="str">
        <f aca="false">IF(M217="ALI",IF(OR(AND(OR(L217=1,L217=0),K217&gt;0,K217&lt;20),AND(OR(L217=1,L217=0),K217&gt;19,K217&lt;51),AND(L217&gt;1,L217&lt;6,K217&gt;0,K217&lt;20)),"Simples",IF(OR(AND(OR(L217=1,L217=0),K217&gt;50),AND(L217&gt;1,L217&lt;6,K217&gt;19,K217&lt;51),AND(L217&gt;5,K217&gt;0,K217&lt;20)),"Médio",IF(OR(AND(L217&gt;1,L217&lt;6,K217&gt;50),AND(L217&gt;5,K217&gt;19,K217&lt;51),AND(L217&gt;5,K217&gt;50)),"Complexo",""))), IF(M217="AIE",IF(OR(AND(OR(L217=1, L217=0),K217&gt;0,K217&lt;20),AND(OR(L217=1, L217=0),K217&gt;19,K217&lt;51),AND(L217&gt;1,L217&lt;6,K217&gt;0,K217&lt;20)),"Simples",IF(OR(AND(OR(L217=1, L217=0),K217&gt;50),AND(L217&gt;1,L217&lt;6,K217&gt;19,K217&lt;51),AND(L217&gt;5,K217&gt;0,K217&lt;20)),"Médio",IF(OR(AND(L217&gt;1,L217&lt;6,K217&gt;50),AND(L217&gt;5,K217&gt;19,K217&lt;51),AND(L217&gt;5,K217&gt;50)),"Complexo",""))),""))</f>
        <v/>
      </c>
      <c r="P217" s="102" t="str">
        <f aca="false">IF(N217="",O217,IF(O217="",N217,""))</f>
        <v/>
      </c>
      <c r="Q217" s="103" t="n">
        <f aca="false">IF(AND(OR(M217="EE",M217="CE"),P217="Simples"),3, IF(AND(OR(M217="EE",M217="CE"),P217="Médio"),4, IF(AND(OR(M217="EE",M217="CE"),P217="Complexo"),6, IF(AND(M217="SE",P217="Simples"),4, IF(AND(M217="SE",P217="Médio"),5, IF(AND(M217="SE",P217="Complexo"),7,0))))))</f>
        <v>0</v>
      </c>
      <c r="R217" s="103" t="n">
        <f aca="false">IF(AND(M217="ALI",O217="Simples"),7, IF(AND(M217="ALI",O217="Médio"),10, IF(AND(M217="ALI",O217="Complexo"),15, IF(AND(M217="AIE",O217="Simples"),5, IF(AND(M217="AIE",O217="Médio"),7, IF(AND(M217="AIE",O217="Complexo"),10,0))))))</f>
        <v>0</v>
      </c>
      <c r="S217" s="102" t="n">
        <f aca="false">IF($I217="%",($Q217+$R217)*$C217,$C217)</f>
        <v>0</v>
      </c>
      <c r="T217" s="70"/>
    </row>
    <row r="218" s="79" customFormat="true" ht="14" hidden="false" customHeight="false" outlineLevel="0" collapsed="false">
      <c r="A218" s="67"/>
      <c r="B218" s="68"/>
      <c r="C218" s="69" t="n">
        <f aca="false">IF($B218&lt;&gt;"",VLOOKUP($B218,Matriz_INM,2,0),0)</f>
        <v>0</v>
      </c>
      <c r="D218" s="70"/>
      <c r="E218" s="70"/>
      <c r="F218" s="70"/>
      <c r="G218" s="70"/>
      <c r="H218" s="71"/>
      <c r="I218" s="101" t="str">
        <f aca="false">IFERROR(VLOOKUP($B218,Matriz_INM,3,0),"")</f>
        <v/>
      </c>
      <c r="J218" s="72"/>
      <c r="K218" s="72"/>
      <c r="L218" s="72"/>
      <c r="M218" s="70"/>
      <c r="N218" s="71" t="str">
        <f aca="false">IF(M218="EE",IF(OR(AND(OR(L218=1,L218=0),K218&gt;0,K218&lt;5),AND(OR(L218=1,L218=0),K218&gt;4,K218&lt;16),AND(L218=2,K218&gt;0,K218&lt;5)),"Simples",IF(OR(AND(OR(L218=1,L218=0),K218&gt;15),AND(L218=2,K218&gt;4,K218&lt;16),AND(L218&gt;2,K218&gt;0,K218&lt;5)),"Médio",IF(OR(AND(L218=2,K218&gt;15),AND(L218&gt;2,K218&gt;4,K218&lt;16),AND(L218&gt;2,K218&gt;15)),"Complexo",""))), IF(OR(M218="CE",M218="SE"),IF(OR(AND(OR(L218=1,L218=0),K218&gt;0,K218&lt;6),AND(OR(L218=1,L218=0),K218&gt;5,K218&lt;20),AND(L218&gt;1,L218&lt;4,K218&gt;0,K218&lt;6)),"Simples",IF(OR(AND(OR(L218=1,L218=0),K218&gt;19),AND(L218&gt;1,L218&lt;4,K218&gt;5,K218&lt;20),AND(L218&gt;3,K218&gt;0,K218&lt;6)),"Médio",IF(OR(AND(L218&gt;1,L218&lt;4,K218&gt;19),AND(L218&gt;3,K218&gt;5,K218&lt;20),AND(L218&gt;3,K218&gt;19)),"Complexo",""))),""))</f>
        <v/>
      </c>
      <c r="O218" s="71" t="str">
        <f aca="false">IF(M218="ALI",IF(OR(AND(OR(L218=1,L218=0),K218&gt;0,K218&lt;20),AND(OR(L218=1,L218=0),K218&gt;19,K218&lt;51),AND(L218&gt;1,L218&lt;6,K218&gt;0,K218&lt;20)),"Simples",IF(OR(AND(OR(L218=1,L218=0),K218&gt;50),AND(L218&gt;1,L218&lt;6,K218&gt;19,K218&lt;51),AND(L218&gt;5,K218&gt;0,K218&lt;20)),"Médio",IF(OR(AND(L218&gt;1,L218&lt;6,K218&gt;50),AND(L218&gt;5,K218&gt;19,K218&lt;51),AND(L218&gt;5,K218&gt;50)),"Complexo",""))), IF(M218="AIE",IF(OR(AND(OR(L218=1, L218=0),K218&gt;0,K218&lt;20),AND(OR(L218=1, L218=0),K218&gt;19,K218&lt;51),AND(L218&gt;1,L218&lt;6,K218&gt;0,K218&lt;20)),"Simples",IF(OR(AND(OR(L218=1, L218=0),K218&gt;50),AND(L218&gt;1,L218&lt;6,K218&gt;19,K218&lt;51),AND(L218&gt;5,K218&gt;0,K218&lt;20)),"Médio",IF(OR(AND(L218&gt;1,L218&lt;6,K218&gt;50),AND(L218&gt;5,K218&gt;19,K218&lt;51),AND(L218&gt;5,K218&gt;50)),"Complexo",""))),""))</f>
        <v/>
      </c>
      <c r="P218" s="102" t="str">
        <f aca="false">IF(N218="",O218,IF(O218="",N218,""))</f>
        <v/>
      </c>
      <c r="Q218" s="103" t="n">
        <f aca="false">IF(AND(OR(M218="EE",M218="CE"),P218="Simples"),3, IF(AND(OR(M218="EE",M218="CE"),P218="Médio"),4, IF(AND(OR(M218="EE",M218="CE"),P218="Complexo"),6, IF(AND(M218="SE",P218="Simples"),4, IF(AND(M218="SE",P218="Médio"),5, IF(AND(M218="SE",P218="Complexo"),7,0))))))</f>
        <v>0</v>
      </c>
      <c r="R218" s="103" t="n">
        <f aca="false">IF(AND(M218="ALI",O218="Simples"),7, IF(AND(M218="ALI",O218="Médio"),10, IF(AND(M218="ALI",O218="Complexo"),15, IF(AND(M218="AIE",O218="Simples"),5, IF(AND(M218="AIE",O218="Médio"),7, IF(AND(M218="AIE",O218="Complexo"),10,0))))))</f>
        <v>0</v>
      </c>
      <c r="S218" s="102" t="n">
        <f aca="false">IF($I218="%",($Q218+$R218)*$C218,$C218)</f>
        <v>0</v>
      </c>
      <c r="T218" s="70"/>
    </row>
    <row r="219" s="79" customFormat="true" ht="14" hidden="false" customHeight="false" outlineLevel="0" collapsed="false">
      <c r="A219" s="67"/>
      <c r="B219" s="68"/>
      <c r="C219" s="69" t="n">
        <f aca="false">IF($B219&lt;&gt;"",VLOOKUP($B219,Matriz_INM,2,0),0)</f>
        <v>0</v>
      </c>
      <c r="D219" s="70"/>
      <c r="E219" s="70"/>
      <c r="F219" s="70"/>
      <c r="G219" s="70"/>
      <c r="H219" s="71"/>
      <c r="I219" s="101" t="str">
        <f aca="false">IFERROR(VLOOKUP($B219,Matriz_INM,3,0),"")</f>
        <v/>
      </c>
      <c r="J219" s="72"/>
      <c r="K219" s="72"/>
      <c r="L219" s="72"/>
      <c r="M219" s="70"/>
      <c r="N219" s="71" t="str">
        <f aca="false">IF(M219="EE",IF(OR(AND(OR(L219=1,L219=0),K219&gt;0,K219&lt;5),AND(OR(L219=1,L219=0),K219&gt;4,K219&lt;16),AND(L219=2,K219&gt;0,K219&lt;5)),"Simples",IF(OR(AND(OR(L219=1,L219=0),K219&gt;15),AND(L219=2,K219&gt;4,K219&lt;16),AND(L219&gt;2,K219&gt;0,K219&lt;5)),"Médio",IF(OR(AND(L219=2,K219&gt;15),AND(L219&gt;2,K219&gt;4,K219&lt;16),AND(L219&gt;2,K219&gt;15)),"Complexo",""))), IF(OR(M219="CE",M219="SE"),IF(OR(AND(OR(L219=1,L219=0),K219&gt;0,K219&lt;6),AND(OR(L219=1,L219=0),K219&gt;5,K219&lt;20),AND(L219&gt;1,L219&lt;4,K219&gt;0,K219&lt;6)),"Simples",IF(OR(AND(OR(L219=1,L219=0),K219&gt;19),AND(L219&gt;1,L219&lt;4,K219&gt;5,K219&lt;20),AND(L219&gt;3,K219&gt;0,K219&lt;6)),"Médio",IF(OR(AND(L219&gt;1,L219&lt;4,K219&gt;19),AND(L219&gt;3,K219&gt;5,K219&lt;20),AND(L219&gt;3,K219&gt;19)),"Complexo",""))),""))</f>
        <v/>
      </c>
      <c r="O219" s="71" t="str">
        <f aca="false">IF(M219="ALI",IF(OR(AND(OR(L219=1,L219=0),K219&gt;0,K219&lt;20),AND(OR(L219=1,L219=0),K219&gt;19,K219&lt;51),AND(L219&gt;1,L219&lt;6,K219&gt;0,K219&lt;20)),"Simples",IF(OR(AND(OR(L219=1,L219=0),K219&gt;50),AND(L219&gt;1,L219&lt;6,K219&gt;19,K219&lt;51),AND(L219&gt;5,K219&gt;0,K219&lt;20)),"Médio",IF(OR(AND(L219&gt;1,L219&lt;6,K219&gt;50),AND(L219&gt;5,K219&gt;19,K219&lt;51),AND(L219&gt;5,K219&gt;50)),"Complexo",""))), IF(M219="AIE",IF(OR(AND(OR(L219=1, L219=0),K219&gt;0,K219&lt;20),AND(OR(L219=1, L219=0),K219&gt;19,K219&lt;51),AND(L219&gt;1,L219&lt;6,K219&gt;0,K219&lt;20)),"Simples",IF(OR(AND(OR(L219=1, L219=0),K219&gt;50),AND(L219&gt;1,L219&lt;6,K219&gt;19,K219&lt;51),AND(L219&gt;5,K219&gt;0,K219&lt;20)),"Médio",IF(OR(AND(L219&gt;1,L219&lt;6,K219&gt;50),AND(L219&gt;5,K219&gt;19,K219&lt;51),AND(L219&gt;5,K219&gt;50)),"Complexo",""))),""))</f>
        <v/>
      </c>
      <c r="P219" s="102" t="str">
        <f aca="false">IF(N219="",O219,IF(O219="",N219,""))</f>
        <v/>
      </c>
      <c r="Q219" s="103" t="n">
        <f aca="false">IF(AND(OR(M219="EE",M219="CE"),P219="Simples"),3, IF(AND(OR(M219="EE",M219="CE"),P219="Médio"),4, IF(AND(OR(M219="EE",M219="CE"),P219="Complexo"),6, IF(AND(M219="SE",P219="Simples"),4, IF(AND(M219="SE",P219="Médio"),5, IF(AND(M219="SE",P219="Complexo"),7,0))))))</f>
        <v>0</v>
      </c>
      <c r="R219" s="103" t="n">
        <f aca="false">IF(AND(M219="ALI",O219="Simples"),7, IF(AND(M219="ALI",O219="Médio"),10, IF(AND(M219="ALI",O219="Complexo"),15, IF(AND(M219="AIE",O219="Simples"),5, IF(AND(M219="AIE",O219="Médio"),7, IF(AND(M219="AIE",O219="Complexo"),10,0))))))</f>
        <v>0</v>
      </c>
      <c r="S219" s="102" t="n">
        <f aca="false">IF($I219="%",($Q219+$R219)*$C219,$C219)</f>
        <v>0</v>
      </c>
      <c r="T219" s="70"/>
    </row>
    <row r="220" s="79" customFormat="true" ht="14" hidden="false" customHeight="false" outlineLevel="0" collapsed="false">
      <c r="A220" s="67"/>
      <c r="B220" s="68"/>
      <c r="C220" s="69" t="n">
        <f aca="false">IF($B220&lt;&gt;"",VLOOKUP($B220,Matriz_INM,2,0),0)</f>
        <v>0</v>
      </c>
      <c r="D220" s="70"/>
      <c r="E220" s="70"/>
      <c r="F220" s="70"/>
      <c r="G220" s="70"/>
      <c r="H220" s="71"/>
      <c r="I220" s="101" t="str">
        <f aca="false">IFERROR(VLOOKUP($B220,Matriz_INM,3,0),"")</f>
        <v/>
      </c>
      <c r="J220" s="72"/>
      <c r="K220" s="72"/>
      <c r="L220" s="72"/>
      <c r="M220" s="70"/>
      <c r="N220" s="71" t="str">
        <f aca="false">IF(M220="EE",IF(OR(AND(OR(L220=1,L220=0),K220&gt;0,K220&lt;5),AND(OR(L220=1,L220=0),K220&gt;4,K220&lt;16),AND(L220=2,K220&gt;0,K220&lt;5)),"Simples",IF(OR(AND(OR(L220=1,L220=0),K220&gt;15),AND(L220=2,K220&gt;4,K220&lt;16),AND(L220&gt;2,K220&gt;0,K220&lt;5)),"Médio",IF(OR(AND(L220=2,K220&gt;15),AND(L220&gt;2,K220&gt;4,K220&lt;16),AND(L220&gt;2,K220&gt;15)),"Complexo",""))), IF(OR(M220="CE",M220="SE"),IF(OR(AND(OR(L220=1,L220=0),K220&gt;0,K220&lt;6),AND(OR(L220=1,L220=0),K220&gt;5,K220&lt;20),AND(L220&gt;1,L220&lt;4,K220&gt;0,K220&lt;6)),"Simples",IF(OR(AND(OR(L220=1,L220=0),K220&gt;19),AND(L220&gt;1,L220&lt;4,K220&gt;5,K220&lt;20),AND(L220&gt;3,K220&gt;0,K220&lt;6)),"Médio",IF(OR(AND(L220&gt;1,L220&lt;4,K220&gt;19),AND(L220&gt;3,K220&gt;5,K220&lt;20),AND(L220&gt;3,K220&gt;19)),"Complexo",""))),""))</f>
        <v/>
      </c>
      <c r="O220" s="71" t="str">
        <f aca="false">IF(M220="ALI",IF(OR(AND(OR(L220=1,L220=0),K220&gt;0,K220&lt;20),AND(OR(L220=1,L220=0),K220&gt;19,K220&lt;51),AND(L220&gt;1,L220&lt;6,K220&gt;0,K220&lt;20)),"Simples",IF(OR(AND(OR(L220=1,L220=0),K220&gt;50),AND(L220&gt;1,L220&lt;6,K220&gt;19,K220&lt;51),AND(L220&gt;5,K220&gt;0,K220&lt;20)),"Médio",IF(OR(AND(L220&gt;1,L220&lt;6,K220&gt;50),AND(L220&gt;5,K220&gt;19,K220&lt;51),AND(L220&gt;5,K220&gt;50)),"Complexo",""))), IF(M220="AIE",IF(OR(AND(OR(L220=1, L220=0),K220&gt;0,K220&lt;20),AND(OR(L220=1, L220=0),K220&gt;19,K220&lt;51),AND(L220&gt;1,L220&lt;6,K220&gt;0,K220&lt;20)),"Simples",IF(OR(AND(OR(L220=1, L220=0),K220&gt;50),AND(L220&gt;1,L220&lt;6,K220&gt;19,K220&lt;51),AND(L220&gt;5,K220&gt;0,K220&lt;20)),"Médio",IF(OR(AND(L220&gt;1,L220&lt;6,K220&gt;50),AND(L220&gt;5,K220&gt;19,K220&lt;51),AND(L220&gt;5,K220&gt;50)),"Complexo",""))),""))</f>
        <v/>
      </c>
      <c r="P220" s="102" t="str">
        <f aca="false">IF(N220="",O220,IF(O220="",N220,""))</f>
        <v/>
      </c>
      <c r="Q220" s="103" t="n">
        <f aca="false">IF(AND(OR(M220="EE",M220="CE"),P220="Simples"),3, IF(AND(OR(M220="EE",M220="CE"),P220="Médio"),4, IF(AND(OR(M220="EE",M220="CE"),P220="Complexo"),6, IF(AND(M220="SE",P220="Simples"),4, IF(AND(M220="SE",P220="Médio"),5, IF(AND(M220="SE",P220="Complexo"),7,0))))))</f>
        <v>0</v>
      </c>
      <c r="R220" s="103" t="n">
        <f aca="false">IF(AND(M220="ALI",O220="Simples"),7, IF(AND(M220="ALI",O220="Médio"),10, IF(AND(M220="ALI",O220="Complexo"),15, IF(AND(M220="AIE",O220="Simples"),5, IF(AND(M220="AIE",O220="Médio"),7, IF(AND(M220="AIE",O220="Complexo"),10,0))))))</f>
        <v>0</v>
      </c>
      <c r="S220" s="102" t="n">
        <f aca="false">IF($I220="%",($Q220+$R220)*$C220,$C220)</f>
        <v>0</v>
      </c>
      <c r="T220" s="70"/>
    </row>
    <row r="221" s="79" customFormat="true" ht="14" hidden="false" customHeight="false" outlineLevel="0" collapsed="false">
      <c r="A221" s="67"/>
      <c r="B221" s="68"/>
      <c r="C221" s="69" t="n">
        <f aca="false">IF($B221&lt;&gt;"",VLOOKUP($B221,Matriz_INM,2,0),0)</f>
        <v>0</v>
      </c>
      <c r="D221" s="70"/>
      <c r="E221" s="70"/>
      <c r="F221" s="70"/>
      <c r="G221" s="70"/>
      <c r="H221" s="71"/>
      <c r="I221" s="101" t="str">
        <f aca="false">IFERROR(VLOOKUP($B221,Matriz_INM,3,0),"")</f>
        <v/>
      </c>
      <c r="J221" s="72"/>
      <c r="K221" s="72"/>
      <c r="L221" s="72"/>
      <c r="M221" s="70"/>
      <c r="N221" s="71" t="str">
        <f aca="false">IF(M221="EE",IF(OR(AND(OR(L221=1,L221=0),K221&gt;0,K221&lt;5),AND(OR(L221=1,L221=0),K221&gt;4,K221&lt;16),AND(L221=2,K221&gt;0,K221&lt;5)),"Simples",IF(OR(AND(OR(L221=1,L221=0),K221&gt;15),AND(L221=2,K221&gt;4,K221&lt;16),AND(L221&gt;2,K221&gt;0,K221&lt;5)),"Médio",IF(OR(AND(L221=2,K221&gt;15),AND(L221&gt;2,K221&gt;4,K221&lt;16),AND(L221&gt;2,K221&gt;15)),"Complexo",""))), IF(OR(M221="CE",M221="SE"),IF(OR(AND(OR(L221=1,L221=0),K221&gt;0,K221&lt;6),AND(OR(L221=1,L221=0),K221&gt;5,K221&lt;20),AND(L221&gt;1,L221&lt;4,K221&gt;0,K221&lt;6)),"Simples",IF(OR(AND(OR(L221=1,L221=0),K221&gt;19),AND(L221&gt;1,L221&lt;4,K221&gt;5,K221&lt;20),AND(L221&gt;3,K221&gt;0,K221&lt;6)),"Médio",IF(OR(AND(L221&gt;1,L221&lt;4,K221&gt;19),AND(L221&gt;3,K221&gt;5,K221&lt;20),AND(L221&gt;3,K221&gt;19)),"Complexo",""))),""))</f>
        <v/>
      </c>
      <c r="O221" s="71" t="str">
        <f aca="false">IF(M221="ALI",IF(OR(AND(OR(L221=1,L221=0),K221&gt;0,K221&lt;20),AND(OR(L221=1,L221=0),K221&gt;19,K221&lt;51),AND(L221&gt;1,L221&lt;6,K221&gt;0,K221&lt;20)),"Simples",IF(OR(AND(OR(L221=1,L221=0),K221&gt;50),AND(L221&gt;1,L221&lt;6,K221&gt;19,K221&lt;51),AND(L221&gt;5,K221&gt;0,K221&lt;20)),"Médio",IF(OR(AND(L221&gt;1,L221&lt;6,K221&gt;50),AND(L221&gt;5,K221&gt;19,K221&lt;51),AND(L221&gt;5,K221&gt;50)),"Complexo",""))), IF(M221="AIE",IF(OR(AND(OR(L221=1, L221=0),K221&gt;0,K221&lt;20),AND(OR(L221=1, L221=0),K221&gt;19,K221&lt;51),AND(L221&gt;1,L221&lt;6,K221&gt;0,K221&lt;20)),"Simples",IF(OR(AND(OR(L221=1, L221=0),K221&gt;50),AND(L221&gt;1,L221&lt;6,K221&gt;19,K221&lt;51),AND(L221&gt;5,K221&gt;0,K221&lt;20)),"Médio",IF(OR(AND(L221&gt;1,L221&lt;6,K221&gt;50),AND(L221&gt;5,K221&gt;19,K221&lt;51),AND(L221&gt;5,K221&gt;50)),"Complexo",""))),""))</f>
        <v/>
      </c>
      <c r="P221" s="102" t="str">
        <f aca="false">IF(N221="",O221,IF(O221="",N221,""))</f>
        <v/>
      </c>
      <c r="Q221" s="103" t="n">
        <f aca="false">IF(AND(OR(M221="EE",M221="CE"),P221="Simples"),3, IF(AND(OR(M221="EE",M221="CE"),P221="Médio"),4, IF(AND(OR(M221="EE",M221="CE"),P221="Complexo"),6, IF(AND(M221="SE",P221="Simples"),4, IF(AND(M221="SE",P221="Médio"),5, IF(AND(M221="SE",P221="Complexo"),7,0))))))</f>
        <v>0</v>
      </c>
      <c r="R221" s="103" t="n">
        <f aca="false">IF(AND(M221="ALI",O221="Simples"),7, IF(AND(M221="ALI",O221="Médio"),10, IF(AND(M221="ALI",O221="Complexo"),15, IF(AND(M221="AIE",O221="Simples"),5, IF(AND(M221="AIE",O221="Médio"),7, IF(AND(M221="AIE",O221="Complexo"),10,0))))))</f>
        <v>0</v>
      </c>
      <c r="S221" s="102" t="n">
        <f aca="false">IF($I221="%",($Q221+$R221)*$C221,$C221)</f>
        <v>0</v>
      </c>
      <c r="T221" s="70"/>
    </row>
    <row r="222" s="79" customFormat="true" ht="14" hidden="false" customHeight="false" outlineLevel="0" collapsed="false">
      <c r="A222" s="67"/>
      <c r="B222" s="68"/>
      <c r="C222" s="69" t="n">
        <f aca="false">IF($B222&lt;&gt;"",VLOOKUP($B222,Matriz_INM,2,0),0)</f>
        <v>0</v>
      </c>
      <c r="D222" s="70"/>
      <c r="E222" s="70"/>
      <c r="F222" s="70"/>
      <c r="G222" s="70"/>
      <c r="H222" s="71"/>
      <c r="I222" s="101" t="str">
        <f aca="false">IFERROR(VLOOKUP($B222,Matriz_INM,3,0),"")</f>
        <v/>
      </c>
      <c r="J222" s="72"/>
      <c r="K222" s="72"/>
      <c r="L222" s="72"/>
      <c r="M222" s="70"/>
      <c r="N222" s="71" t="str">
        <f aca="false">IF(M222="EE",IF(OR(AND(OR(L222=1,L222=0),K222&gt;0,K222&lt;5),AND(OR(L222=1,L222=0),K222&gt;4,K222&lt;16),AND(L222=2,K222&gt;0,K222&lt;5)),"Simples",IF(OR(AND(OR(L222=1,L222=0),K222&gt;15),AND(L222=2,K222&gt;4,K222&lt;16),AND(L222&gt;2,K222&gt;0,K222&lt;5)),"Médio",IF(OR(AND(L222=2,K222&gt;15),AND(L222&gt;2,K222&gt;4,K222&lt;16),AND(L222&gt;2,K222&gt;15)),"Complexo",""))), IF(OR(M222="CE",M222="SE"),IF(OR(AND(OR(L222=1,L222=0),K222&gt;0,K222&lt;6),AND(OR(L222=1,L222=0),K222&gt;5,K222&lt;20),AND(L222&gt;1,L222&lt;4,K222&gt;0,K222&lt;6)),"Simples",IF(OR(AND(OR(L222=1,L222=0),K222&gt;19),AND(L222&gt;1,L222&lt;4,K222&gt;5,K222&lt;20),AND(L222&gt;3,K222&gt;0,K222&lt;6)),"Médio",IF(OR(AND(L222&gt;1,L222&lt;4,K222&gt;19),AND(L222&gt;3,K222&gt;5,K222&lt;20),AND(L222&gt;3,K222&gt;19)),"Complexo",""))),""))</f>
        <v/>
      </c>
      <c r="O222" s="71" t="str">
        <f aca="false">IF(M222="ALI",IF(OR(AND(OR(L222=1,L222=0),K222&gt;0,K222&lt;20),AND(OR(L222=1,L222=0),K222&gt;19,K222&lt;51),AND(L222&gt;1,L222&lt;6,K222&gt;0,K222&lt;20)),"Simples",IF(OR(AND(OR(L222=1,L222=0),K222&gt;50),AND(L222&gt;1,L222&lt;6,K222&gt;19,K222&lt;51),AND(L222&gt;5,K222&gt;0,K222&lt;20)),"Médio",IF(OR(AND(L222&gt;1,L222&lt;6,K222&gt;50),AND(L222&gt;5,K222&gt;19,K222&lt;51),AND(L222&gt;5,K222&gt;50)),"Complexo",""))), IF(M222="AIE",IF(OR(AND(OR(L222=1, L222=0),K222&gt;0,K222&lt;20),AND(OR(L222=1, L222=0),K222&gt;19,K222&lt;51),AND(L222&gt;1,L222&lt;6,K222&gt;0,K222&lt;20)),"Simples",IF(OR(AND(OR(L222=1, L222=0),K222&gt;50),AND(L222&gt;1,L222&lt;6,K222&gt;19,K222&lt;51),AND(L222&gt;5,K222&gt;0,K222&lt;20)),"Médio",IF(OR(AND(L222&gt;1,L222&lt;6,K222&gt;50),AND(L222&gt;5,K222&gt;19,K222&lt;51),AND(L222&gt;5,K222&gt;50)),"Complexo",""))),""))</f>
        <v/>
      </c>
      <c r="P222" s="102" t="str">
        <f aca="false">IF(N222="",O222,IF(O222="",N222,""))</f>
        <v/>
      </c>
      <c r="Q222" s="103" t="n">
        <f aca="false">IF(AND(OR(M222="EE",M222="CE"),P222="Simples"),3, IF(AND(OR(M222="EE",M222="CE"),P222="Médio"),4, IF(AND(OR(M222="EE",M222="CE"),P222="Complexo"),6, IF(AND(M222="SE",P222="Simples"),4, IF(AND(M222="SE",P222="Médio"),5, IF(AND(M222="SE",P222="Complexo"),7,0))))))</f>
        <v>0</v>
      </c>
      <c r="R222" s="103" t="n">
        <f aca="false">IF(AND(M222="ALI",O222="Simples"),7, IF(AND(M222="ALI",O222="Médio"),10, IF(AND(M222="ALI",O222="Complexo"),15, IF(AND(M222="AIE",O222="Simples"),5, IF(AND(M222="AIE",O222="Médio"),7, IF(AND(M222="AIE",O222="Complexo"),10,0))))))</f>
        <v>0</v>
      </c>
      <c r="S222" s="102" t="n">
        <f aca="false">IF($I222="%",($Q222+$R222)*$C222,$C222)</f>
        <v>0</v>
      </c>
      <c r="T222" s="70"/>
    </row>
    <row r="223" s="79" customFormat="true" ht="14" hidden="false" customHeight="false" outlineLevel="0" collapsed="false">
      <c r="A223" s="67"/>
      <c r="B223" s="68"/>
      <c r="C223" s="69" t="n">
        <f aca="false">IF($B223&lt;&gt;"",VLOOKUP($B223,Matriz_INM,2,0),0)</f>
        <v>0</v>
      </c>
      <c r="D223" s="70"/>
      <c r="E223" s="70"/>
      <c r="F223" s="70"/>
      <c r="G223" s="70"/>
      <c r="H223" s="71"/>
      <c r="I223" s="101" t="str">
        <f aca="false">IFERROR(VLOOKUP($B223,Matriz_INM,3,0),"")</f>
        <v/>
      </c>
      <c r="J223" s="72"/>
      <c r="K223" s="72"/>
      <c r="L223" s="72"/>
      <c r="M223" s="70"/>
      <c r="N223" s="71" t="str">
        <f aca="false">IF(M223="EE",IF(OR(AND(OR(L223=1,L223=0),K223&gt;0,K223&lt;5),AND(OR(L223=1,L223=0),K223&gt;4,K223&lt;16),AND(L223=2,K223&gt;0,K223&lt;5)),"Simples",IF(OR(AND(OR(L223=1,L223=0),K223&gt;15),AND(L223=2,K223&gt;4,K223&lt;16),AND(L223&gt;2,K223&gt;0,K223&lt;5)),"Médio",IF(OR(AND(L223=2,K223&gt;15),AND(L223&gt;2,K223&gt;4,K223&lt;16),AND(L223&gt;2,K223&gt;15)),"Complexo",""))), IF(OR(M223="CE",M223="SE"),IF(OR(AND(OR(L223=1,L223=0),K223&gt;0,K223&lt;6),AND(OR(L223=1,L223=0),K223&gt;5,K223&lt;20),AND(L223&gt;1,L223&lt;4,K223&gt;0,K223&lt;6)),"Simples",IF(OR(AND(OR(L223=1,L223=0),K223&gt;19),AND(L223&gt;1,L223&lt;4,K223&gt;5,K223&lt;20),AND(L223&gt;3,K223&gt;0,K223&lt;6)),"Médio",IF(OR(AND(L223&gt;1,L223&lt;4,K223&gt;19),AND(L223&gt;3,K223&gt;5,K223&lt;20),AND(L223&gt;3,K223&gt;19)),"Complexo",""))),""))</f>
        <v/>
      </c>
      <c r="O223" s="71" t="str">
        <f aca="false">IF(M223="ALI",IF(OR(AND(OR(L223=1,L223=0),K223&gt;0,K223&lt;20),AND(OR(L223=1,L223=0),K223&gt;19,K223&lt;51),AND(L223&gt;1,L223&lt;6,K223&gt;0,K223&lt;20)),"Simples",IF(OR(AND(OR(L223=1,L223=0),K223&gt;50),AND(L223&gt;1,L223&lt;6,K223&gt;19,K223&lt;51),AND(L223&gt;5,K223&gt;0,K223&lt;20)),"Médio",IF(OR(AND(L223&gt;1,L223&lt;6,K223&gt;50),AND(L223&gt;5,K223&gt;19,K223&lt;51),AND(L223&gt;5,K223&gt;50)),"Complexo",""))), IF(M223="AIE",IF(OR(AND(OR(L223=1, L223=0),K223&gt;0,K223&lt;20),AND(OR(L223=1, L223=0),K223&gt;19,K223&lt;51),AND(L223&gt;1,L223&lt;6,K223&gt;0,K223&lt;20)),"Simples",IF(OR(AND(OR(L223=1, L223=0),K223&gt;50),AND(L223&gt;1,L223&lt;6,K223&gt;19,K223&lt;51),AND(L223&gt;5,K223&gt;0,K223&lt;20)),"Médio",IF(OR(AND(L223&gt;1,L223&lt;6,K223&gt;50),AND(L223&gt;5,K223&gt;19,K223&lt;51),AND(L223&gt;5,K223&gt;50)),"Complexo",""))),""))</f>
        <v/>
      </c>
      <c r="P223" s="102" t="str">
        <f aca="false">IF(N223="",O223,IF(O223="",N223,""))</f>
        <v/>
      </c>
      <c r="Q223" s="103" t="n">
        <f aca="false">IF(AND(OR(M223="EE",M223="CE"),P223="Simples"),3, IF(AND(OR(M223="EE",M223="CE"),P223="Médio"),4, IF(AND(OR(M223="EE",M223="CE"),P223="Complexo"),6, IF(AND(M223="SE",P223="Simples"),4, IF(AND(M223="SE",P223="Médio"),5, IF(AND(M223="SE",P223="Complexo"),7,0))))))</f>
        <v>0</v>
      </c>
      <c r="R223" s="103" t="n">
        <f aca="false">IF(AND(M223="ALI",O223="Simples"),7, IF(AND(M223="ALI",O223="Médio"),10, IF(AND(M223="ALI",O223="Complexo"),15, IF(AND(M223="AIE",O223="Simples"),5, IF(AND(M223="AIE",O223="Médio"),7, IF(AND(M223="AIE",O223="Complexo"),10,0))))))</f>
        <v>0</v>
      </c>
      <c r="S223" s="102" t="n">
        <f aca="false">IF($I223="%",($Q223+$R223)*$C223,$C223)</f>
        <v>0</v>
      </c>
      <c r="T223" s="70"/>
    </row>
    <row r="224" s="79" customFormat="true" ht="14" hidden="false" customHeight="false" outlineLevel="0" collapsed="false">
      <c r="A224" s="67"/>
      <c r="B224" s="68"/>
      <c r="C224" s="69" t="n">
        <f aca="false">IF($B224&lt;&gt;"",VLOOKUP($B224,Matriz_INM,2,0),0)</f>
        <v>0</v>
      </c>
      <c r="D224" s="70"/>
      <c r="E224" s="70"/>
      <c r="F224" s="70"/>
      <c r="G224" s="70"/>
      <c r="H224" s="71"/>
      <c r="I224" s="101" t="str">
        <f aca="false">IFERROR(VLOOKUP($B224,Matriz_INM,3,0),"")</f>
        <v/>
      </c>
      <c r="J224" s="72"/>
      <c r="K224" s="72"/>
      <c r="L224" s="72"/>
      <c r="M224" s="70"/>
      <c r="N224" s="71" t="str">
        <f aca="false">IF(M224="EE",IF(OR(AND(OR(L224=1,L224=0),K224&gt;0,K224&lt;5),AND(OR(L224=1,L224=0),K224&gt;4,K224&lt;16),AND(L224=2,K224&gt;0,K224&lt;5)),"Simples",IF(OR(AND(OR(L224=1,L224=0),K224&gt;15),AND(L224=2,K224&gt;4,K224&lt;16),AND(L224&gt;2,K224&gt;0,K224&lt;5)),"Médio",IF(OR(AND(L224=2,K224&gt;15),AND(L224&gt;2,K224&gt;4,K224&lt;16),AND(L224&gt;2,K224&gt;15)),"Complexo",""))), IF(OR(M224="CE",M224="SE"),IF(OR(AND(OR(L224=1,L224=0),K224&gt;0,K224&lt;6),AND(OR(L224=1,L224=0),K224&gt;5,K224&lt;20),AND(L224&gt;1,L224&lt;4,K224&gt;0,K224&lt;6)),"Simples",IF(OR(AND(OR(L224=1,L224=0),K224&gt;19),AND(L224&gt;1,L224&lt;4,K224&gt;5,K224&lt;20),AND(L224&gt;3,K224&gt;0,K224&lt;6)),"Médio",IF(OR(AND(L224&gt;1,L224&lt;4,K224&gt;19),AND(L224&gt;3,K224&gt;5,K224&lt;20),AND(L224&gt;3,K224&gt;19)),"Complexo",""))),""))</f>
        <v/>
      </c>
      <c r="O224" s="71" t="str">
        <f aca="false">IF(M224="ALI",IF(OR(AND(OR(L224=1,L224=0),K224&gt;0,K224&lt;20),AND(OR(L224=1,L224=0),K224&gt;19,K224&lt;51),AND(L224&gt;1,L224&lt;6,K224&gt;0,K224&lt;20)),"Simples",IF(OR(AND(OR(L224=1,L224=0),K224&gt;50),AND(L224&gt;1,L224&lt;6,K224&gt;19,K224&lt;51),AND(L224&gt;5,K224&gt;0,K224&lt;20)),"Médio",IF(OR(AND(L224&gt;1,L224&lt;6,K224&gt;50),AND(L224&gt;5,K224&gt;19,K224&lt;51),AND(L224&gt;5,K224&gt;50)),"Complexo",""))), IF(M224="AIE",IF(OR(AND(OR(L224=1, L224=0),K224&gt;0,K224&lt;20),AND(OR(L224=1, L224=0),K224&gt;19,K224&lt;51),AND(L224&gt;1,L224&lt;6,K224&gt;0,K224&lt;20)),"Simples",IF(OR(AND(OR(L224=1, L224=0),K224&gt;50),AND(L224&gt;1,L224&lt;6,K224&gt;19,K224&lt;51),AND(L224&gt;5,K224&gt;0,K224&lt;20)),"Médio",IF(OR(AND(L224&gt;1,L224&lt;6,K224&gt;50),AND(L224&gt;5,K224&gt;19,K224&lt;51),AND(L224&gt;5,K224&gt;50)),"Complexo",""))),""))</f>
        <v/>
      </c>
      <c r="P224" s="102" t="str">
        <f aca="false">IF(N224="",O224,IF(O224="",N224,""))</f>
        <v/>
      </c>
      <c r="Q224" s="103" t="n">
        <f aca="false">IF(AND(OR(M224="EE",M224="CE"),P224="Simples"),3, IF(AND(OR(M224="EE",M224="CE"),P224="Médio"),4, IF(AND(OR(M224="EE",M224="CE"),P224="Complexo"),6, IF(AND(M224="SE",P224="Simples"),4, IF(AND(M224="SE",P224="Médio"),5, IF(AND(M224="SE",P224="Complexo"),7,0))))))</f>
        <v>0</v>
      </c>
      <c r="R224" s="103" t="n">
        <f aca="false">IF(AND(M224="ALI",O224="Simples"),7, IF(AND(M224="ALI",O224="Médio"),10, IF(AND(M224="ALI",O224="Complexo"),15, IF(AND(M224="AIE",O224="Simples"),5, IF(AND(M224="AIE",O224="Médio"),7, IF(AND(M224="AIE",O224="Complexo"),10,0))))))</f>
        <v>0</v>
      </c>
      <c r="S224" s="102" t="n">
        <f aca="false">IF($I224="%",($Q224+$R224)*$C224,$C224)</f>
        <v>0</v>
      </c>
      <c r="T224" s="70"/>
    </row>
    <row r="225" s="79" customFormat="true" ht="14" hidden="false" customHeight="false" outlineLevel="0" collapsed="false">
      <c r="A225" s="67"/>
      <c r="B225" s="68"/>
      <c r="C225" s="69" t="n">
        <f aca="false">IF($B225&lt;&gt;"",VLOOKUP($B225,Matriz_INM,2,0),0)</f>
        <v>0</v>
      </c>
      <c r="D225" s="70"/>
      <c r="E225" s="70"/>
      <c r="F225" s="70"/>
      <c r="G225" s="70"/>
      <c r="H225" s="71"/>
      <c r="I225" s="101" t="str">
        <f aca="false">IFERROR(VLOOKUP($B225,Matriz_INM,3,0),"")</f>
        <v/>
      </c>
      <c r="J225" s="72"/>
      <c r="K225" s="72"/>
      <c r="L225" s="72"/>
      <c r="M225" s="70"/>
      <c r="N225" s="71" t="str">
        <f aca="false">IF(M225="EE",IF(OR(AND(OR(L225=1,L225=0),K225&gt;0,K225&lt;5),AND(OR(L225=1,L225=0),K225&gt;4,K225&lt;16),AND(L225=2,K225&gt;0,K225&lt;5)),"Simples",IF(OR(AND(OR(L225=1,L225=0),K225&gt;15),AND(L225=2,K225&gt;4,K225&lt;16),AND(L225&gt;2,K225&gt;0,K225&lt;5)),"Médio",IF(OR(AND(L225=2,K225&gt;15),AND(L225&gt;2,K225&gt;4,K225&lt;16),AND(L225&gt;2,K225&gt;15)),"Complexo",""))), IF(OR(M225="CE",M225="SE"),IF(OR(AND(OR(L225=1,L225=0),K225&gt;0,K225&lt;6),AND(OR(L225=1,L225=0),K225&gt;5,K225&lt;20),AND(L225&gt;1,L225&lt;4,K225&gt;0,K225&lt;6)),"Simples",IF(OR(AND(OR(L225=1,L225=0),K225&gt;19),AND(L225&gt;1,L225&lt;4,K225&gt;5,K225&lt;20),AND(L225&gt;3,K225&gt;0,K225&lt;6)),"Médio",IF(OR(AND(L225&gt;1,L225&lt;4,K225&gt;19),AND(L225&gt;3,K225&gt;5,K225&lt;20),AND(L225&gt;3,K225&gt;19)),"Complexo",""))),""))</f>
        <v/>
      </c>
      <c r="O225" s="71" t="str">
        <f aca="false">IF(M225="ALI",IF(OR(AND(OR(L225=1,L225=0),K225&gt;0,K225&lt;20),AND(OR(L225=1,L225=0),K225&gt;19,K225&lt;51),AND(L225&gt;1,L225&lt;6,K225&gt;0,K225&lt;20)),"Simples",IF(OR(AND(OR(L225=1,L225=0),K225&gt;50),AND(L225&gt;1,L225&lt;6,K225&gt;19,K225&lt;51),AND(L225&gt;5,K225&gt;0,K225&lt;20)),"Médio",IF(OR(AND(L225&gt;1,L225&lt;6,K225&gt;50),AND(L225&gt;5,K225&gt;19,K225&lt;51),AND(L225&gt;5,K225&gt;50)),"Complexo",""))), IF(M225="AIE",IF(OR(AND(OR(L225=1, L225=0),K225&gt;0,K225&lt;20),AND(OR(L225=1, L225=0),K225&gt;19,K225&lt;51),AND(L225&gt;1,L225&lt;6,K225&gt;0,K225&lt;20)),"Simples",IF(OR(AND(OR(L225=1, L225=0),K225&gt;50),AND(L225&gt;1,L225&lt;6,K225&gt;19,K225&lt;51),AND(L225&gt;5,K225&gt;0,K225&lt;20)),"Médio",IF(OR(AND(L225&gt;1,L225&lt;6,K225&gt;50),AND(L225&gt;5,K225&gt;19,K225&lt;51),AND(L225&gt;5,K225&gt;50)),"Complexo",""))),""))</f>
        <v/>
      </c>
      <c r="P225" s="102" t="str">
        <f aca="false">IF(N225="",O225,IF(O225="",N225,""))</f>
        <v/>
      </c>
      <c r="Q225" s="103" t="n">
        <f aca="false">IF(AND(OR(M225="EE",M225="CE"),P225="Simples"),3, IF(AND(OR(M225="EE",M225="CE"),P225="Médio"),4, IF(AND(OR(M225="EE",M225="CE"),P225="Complexo"),6, IF(AND(M225="SE",P225="Simples"),4, IF(AND(M225="SE",P225="Médio"),5, IF(AND(M225="SE",P225="Complexo"),7,0))))))</f>
        <v>0</v>
      </c>
      <c r="R225" s="103" t="n">
        <f aca="false">IF(AND(M225="ALI",O225="Simples"),7, IF(AND(M225="ALI",O225="Médio"),10, IF(AND(M225="ALI",O225="Complexo"),15, IF(AND(M225="AIE",O225="Simples"),5, IF(AND(M225="AIE",O225="Médio"),7, IF(AND(M225="AIE",O225="Complexo"),10,0))))))</f>
        <v>0</v>
      </c>
      <c r="S225" s="102" t="n">
        <f aca="false">IF($I225="%",($Q225+$R225)*$C225,$C225)</f>
        <v>0</v>
      </c>
      <c r="T225" s="70"/>
    </row>
    <row r="226" s="79" customFormat="true" ht="14" hidden="false" customHeight="false" outlineLevel="0" collapsed="false">
      <c r="A226" s="67"/>
      <c r="B226" s="68"/>
      <c r="C226" s="69" t="n">
        <f aca="false">IF($B226&lt;&gt;"",VLOOKUP($B226,Matriz_INM,2,0),0)</f>
        <v>0</v>
      </c>
      <c r="D226" s="70"/>
      <c r="E226" s="70"/>
      <c r="F226" s="70"/>
      <c r="G226" s="70"/>
      <c r="H226" s="71"/>
      <c r="I226" s="101" t="str">
        <f aca="false">IFERROR(VLOOKUP($B226,Matriz_INM,3,0),"")</f>
        <v/>
      </c>
      <c r="J226" s="72"/>
      <c r="K226" s="72"/>
      <c r="L226" s="72"/>
      <c r="M226" s="70"/>
      <c r="N226" s="71" t="str">
        <f aca="false">IF(M226="EE",IF(OR(AND(OR(L226=1,L226=0),K226&gt;0,K226&lt;5),AND(OR(L226=1,L226=0),K226&gt;4,K226&lt;16),AND(L226=2,K226&gt;0,K226&lt;5)),"Simples",IF(OR(AND(OR(L226=1,L226=0),K226&gt;15),AND(L226=2,K226&gt;4,K226&lt;16),AND(L226&gt;2,K226&gt;0,K226&lt;5)),"Médio",IF(OR(AND(L226=2,K226&gt;15),AND(L226&gt;2,K226&gt;4,K226&lt;16),AND(L226&gt;2,K226&gt;15)),"Complexo",""))), IF(OR(M226="CE",M226="SE"),IF(OR(AND(OR(L226=1,L226=0),K226&gt;0,K226&lt;6),AND(OR(L226=1,L226=0),K226&gt;5,K226&lt;20),AND(L226&gt;1,L226&lt;4,K226&gt;0,K226&lt;6)),"Simples",IF(OR(AND(OR(L226=1,L226=0),K226&gt;19),AND(L226&gt;1,L226&lt;4,K226&gt;5,K226&lt;20),AND(L226&gt;3,K226&gt;0,K226&lt;6)),"Médio",IF(OR(AND(L226&gt;1,L226&lt;4,K226&gt;19),AND(L226&gt;3,K226&gt;5,K226&lt;20),AND(L226&gt;3,K226&gt;19)),"Complexo",""))),""))</f>
        <v/>
      </c>
      <c r="O226" s="71" t="str">
        <f aca="false">IF(M226="ALI",IF(OR(AND(OR(L226=1,L226=0),K226&gt;0,K226&lt;20),AND(OR(L226=1,L226=0),K226&gt;19,K226&lt;51),AND(L226&gt;1,L226&lt;6,K226&gt;0,K226&lt;20)),"Simples",IF(OR(AND(OR(L226=1,L226=0),K226&gt;50),AND(L226&gt;1,L226&lt;6,K226&gt;19,K226&lt;51),AND(L226&gt;5,K226&gt;0,K226&lt;20)),"Médio",IF(OR(AND(L226&gt;1,L226&lt;6,K226&gt;50),AND(L226&gt;5,K226&gt;19,K226&lt;51),AND(L226&gt;5,K226&gt;50)),"Complexo",""))), IF(M226="AIE",IF(OR(AND(OR(L226=1, L226=0),K226&gt;0,K226&lt;20),AND(OR(L226=1, L226=0),K226&gt;19,K226&lt;51),AND(L226&gt;1,L226&lt;6,K226&gt;0,K226&lt;20)),"Simples",IF(OR(AND(OR(L226=1, L226=0),K226&gt;50),AND(L226&gt;1,L226&lt;6,K226&gt;19,K226&lt;51),AND(L226&gt;5,K226&gt;0,K226&lt;20)),"Médio",IF(OR(AND(L226&gt;1,L226&lt;6,K226&gt;50),AND(L226&gt;5,K226&gt;19,K226&lt;51),AND(L226&gt;5,K226&gt;50)),"Complexo",""))),""))</f>
        <v/>
      </c>
      <c r="P226" s="102" t="str">
        <f aca="false">IF(N226="",O226,IF(O226="",N226,""))</f>
        <v/>
      </c>
      <c r="Q226" s="103" t="n">
        <f aca="false">IF(AND(OR(M226="EE",M226="CE"),P226="Simples"),3, IF(AND(OR(M226="EE",M226="CE"),P226="Médio"),4, IF(AND(OR(M226="EE",M226="CE"),P226="Complexo"),6, IF(AND(M226="SE",P226="Simples"),4, IF(AND(M226="SE",P226="Médio"),5, IF(AND(M226="SE",P226="Complexo"),7,0))))))</f>
        <v>0</v>
      </c>
      <c r="R226" s="103" t="n">
        <f aca="false">IF(AND(M226="ALI",O226="Simples"),7, IF(AND(M226="ALI",O226="Médio"),10, IF(AND(M226="ALI",O226="Complexo"),15, IF(AND(M226="AIE",O226="Simples"),5, IF(AND(M226="AIE",O226="Médio"),7, IF(AND(M226="AIE",O226="Complexo"),10,0))))))</f>
        <v>0</v>
      </c>
      <c r="S226" s="102" t="n">
        <f aca="false">IF($I226="%",($Q226+$R226)*$C226,$C226)</f>
        <v>0</v>
      </c>
      <c r="T226" s="70"/>
    </row>
    <row r="227" s="79" customFormat="true" ht="14" hidden="false" customHeight="false" outlineLevel="0" collapsed="false">
      <c r="A227" s="67"/>
      <c r="B227" s="68"/>
      <c r="C227" s="69" t="n">
        <f aca="false">IF($B227&lt;&gt;"",VLOOKUP($B227,Matriz_INM,2,0),0)</f>
        <v>0</v>
      </c>
      <c r="D227" s="70"/>
      <c r="E227" s="70"/>
      <c r="F227" s="70"/>
      <c r="G227" s="70"/>
      <c r="H227" s="71"/>
      <c r="I227" s="101" t="str">
        <f aca="false">IFERROR(VLOOKUP($B227,Matriz_INM,3,0),"")</f>
        <v/>
      </c>
      <c r="J227" s="72"/>
      <c r="K227" s="72"/>
      <c r="L227" s="72"/>
      <c r="M227" s="70"/>
      <c r="N227" s="71" t="str">
        <f aca="false">IF(M227="EE",IF(OR(AND(OR(L227=1,L227=0),K227&gt;0,K227&lt;5),AND(OR(L227=1,L227=0),K227&gt;4,K227&lt;16),AND(L227=2,K227&gt;0,K227&lt;5)),"Simples",IF(OR(AND(OR(L227=1,L227=0),K227&gt;15),AND(L227=2,K227&gt;4,K227&lt;16),AND(L227&gt;2,K227&gt;0,K227&lt;5)),"Médio",IF(OR(AND(L227=2,K227&gt;15),AND(L227&gt;2,K227&gt;4,K227&lt;16),AND(L227&gt;2,K227&gt;15)),"Complexo",""))), IF(OR(M227="CE",M227="SE"),IF(OR(AND(OR(L227=1,L227=0),K227&gt;0,K227&lt;6),AND(OR(L227=1,L227=0),K227&gt;5,K227&lt;20),AND(L227&gt;1,L227&lt;4,K227&gt;0,K227&lt;6)),"Simples",IF(OR(AND(OR(L227=1,L227=0),K227&gt;19),AND(L227&gt;1,L227&lt;4,K227&gt;5,K227&lt;20),AND(L227&gt;3,K227&gt;0,K227&lt;6)),"Médio",IF(OR(AND(L227&gt;1,L227&lt;4,K227&gt;19),AND(L227&gt;3,K227&gt;5,K227&lt;20),AND(L227&gt;3,K227&gt;19)),"Complexo",""))),""))</f>
        <v/>
      </c>
      <c r="O227" s="71" t="str">
        <f aca="false">IF(M227="ALI",IF(OR(AND(OR(L227=1,L227=0),K227&gt;0,K227&lt;20),AND(OR(L227=1,L227=0),K227&gt;19,K227&lt;51),AND(L227&gt;1,L227&lt;6,K227&gt;0,K227&lt;20)),"Simples",IF(OR(AND(OR(L227=1,L227=0),K227&gt;50),AND(L227&gt;1,L227&lt;6,K227&gt;19,K227&lt;51),AND(L227&gt;5,K227&gt;0,K227&lt;20)),"Médio",IF(OR(AND(L227&gt;1,L227&lt;6,K227&gt;50),AND(L227&gt;5,K227&gt;19,K227&lt;51),AND(L227&gt;5,K227&gt;50)),"Complexo",""))), IF(M227="AIE",IF(OR(AND(OR(L227=1, L227=0),K227&gt;0,K227&lt;20),AND(OR(L227=1, L227=0),K227&gt;19,K227&lt;51),AND(L227&gt;1,L227&lt;6,K227&gt;0,K227&lt;20)),"Simples",IF(OR(AND(OR(L227=1, L227=0),K227&gt;50),AND(L227&gt;1,L227&lt;6,K227&gt;19,K227&lt;51),AND(L227&gt;5,K227&gt;0,K227&lt;20)),"Médio",IF(OR(AND(L227&gt;1,L227&lt;6,K227&gt;50),AND(L227&gt;5,K227&gt;19,K227&lt;51),AND(L227&gt;5,K227&gt;50)),"Complexo",""))),""))</f>
        <v/>
      </c>
      <c r="P227" s="102" t="str">
        <f aca="false">IF(N227="",O227,IF(O227="",N227,""))</f>
        <v/>
      </c>
      <c r="Q227" s="103" t="n">
        <f aca="false">IF(AND(OR(M227="EE",M227="CE"),P227="Simples"),3, IF(AND(OR(M227="EE",M227="CE"),P227="Médio"),4, IF(AND(OR(M227="EE",M227="CE"),P227="Complexo"),6, IF(AND(M227="SE",P227="Simples"),4, IF(AND(M227="SE",P227="Médio"),5, IF(AND(M227="SE",P227="Complexo"),7,0))))))</f>
        <v>0</v>
      </c>
      <c r="R227" s="103" t="n">
        <f aca="false">IF(AND(M227="ALI",O227="Simples"),7, IF(AND(M227="ALI",O227="Médio"),10, IF(AND(M227="ALI",O227="Complexo"),15, IF(AND(M227="AIE",O227="Simples"),5, IF(AND(M227="AIE",O227="Médio"),7, IF(AND(M227="AIE",O227="Complexo"),10,0))))))</f>
        <v>0</v>
      </c>
      <c r="S227" s="102" t="n">
        <f aca="false">IF($I227="%",($Q227+$R227)*$C227,$C227)</f>
        <v>0</v>
      </c>
      <c r="T227" s="70"/>
    </row>
    <row r="228" s="79" customFormat="true" ht="14" hidden="false" customHeight="false" outlineLevel="0" collapsed="false">
      <c r="A228" s="67"/>
      <c r="B228" s="68"/>
      <c r="C228" s="69" t="n">
        <f aca="false">IF($B228&lt;&gt;"",VLOOKUP($B228,Matriz_INM,2,0),0)</f>
        <v>0</v>
      </c>
      <c r="D228" s="70"/>
      <c r="E228" s="70"/>
      <c r="F228" s="70"/>
      <c r="G228" s="70"/>
      <c r="H228" s="71"/>
      <c r="I228" s="101" t="str">
        <f aca="false">IFERROR(VLOOKUP($B228,Matriz_INM,3,0),"")</f>
        <v/>
      </c>
      <c r="J228" s="72"/>
      <c r="K228" s="72"/>
      <c r="L228" s="72"/>
      <c r="M228" s="70"/>
      <c r="N228" s="71" t="str">
        <f aca="false">IF(M228="EE",IF(OR(AND(OR(L228=1,L228=0),K228&gt;0,K228&lt;5),AND(OR(L228=1,L228=0),K228&gt;4,K228&lt;16),AND(L228=2,K228&gt;0,K228&lt;5)),"Simples",IF(OR(AND(OR(L228=1,L228=0),K228&gt;15),AND(L228=2,K228&gt;4,K228&lt;16),AND(L228&gt;2,K228&gt;0,K228&lt;5)),"Médio",IF(OR(AND(L228=2,K228&gt;15),AND(L228&gt;2,K228&gt;4,K228&lt;16),AND(L228&gt;2,K228&gt;15)),"Complexo",""))), IF(OR(M228="CE",M228="SE"),IF(OR(AND(OR(L228=1,L228=0),K228&gt;0,K228&lt;6),AND(OR(L228=1,L228=0),K228&gt;5,K228&lt;20),AND(L228&gt;1,L228&lt;4,K228&gt;0,K228&lt;6)),"Simples",IF(OR(AND(OR(L228=1,L228=0),K228&gt;19),AND(L228&gt;1,L228&lt;4,K228&gt;5,K228&lt;20),AND(L228&gt;3,K228&gt;0,K228&lt;6)),"Médio",IF(OR(AND(L228&gt;1,L228&lt;4,K228&gt;19),AND(L228&gt;3,K228&gt;5,K228&lt;20),AND(L228&gt;3,K228&gt;19)),"Complexo",""))),""))</f>
        <v/>
      </c>
      <c r="O228" s="71" t="str">
        <f aca="false">IF(M228="ALI",IF(OR(AND(OR(L228=1,L228=0),K228&gt;0,K228&lt;20),AND(OR(L228=1,L228=0),K228&gt;19,K228&lt;51),AND(L228&gt;1,L228&lt;6,K228&gt;0,K228&lt;20)),"Simples",IF(OR(AND(OR(L228=1,L228=0),K228&gt;50),AND(L228&gt;1,L228&lt;6,K228&gt;19,K228&lt;51),AND(L228&gt;5,K228&gt;0,K228&lt;20)),"Médio",IF(OR(AND(L228&gt;1,L228&lt;6,K228&gt;50),AND(L228&gt;5,K228&gt;19,K228&lt;51),AND(L228&gt;5,K228&gt;50)),"Complexo",""))), IF(M228="AIE",IF(OR(AND(OR(L228=1, L228=0),K228&gt;0,K228&lt;20),AND(OR(L228=1, L228=0),K228&gt;19,K228&lt;51),AND(L228&gt;1,L228&lt;6,K228&gt;0,K228&lt;20)),"Simples",IF(OR(AND(OR(L228=1, L228=0),K228&gt;50),AND(L228&gt;1,L228&lt;6,K228&gt;19,K228&lt;51),AND(L228&gt;5,K228&gt;0,K228&lt;20)),"Médio",IF(OR(AND(L228&gt;1,L228&lt;6,K228&gt;50),AND(L228&gt;5,K228&gt;19,K228&lt;51),AND(L228&gt;5,K228&gt;50)),"Complexo",""))),""))</f>
        <v/>
      </c>
      <c r="P228" s="102" t="str">
        <f aca="false">IF(N228="",O228,IF(O228="",N228,""))</f>
        <v/>
      </c>
      <c r="Q228" s="103" t="n">
        <f aca="false">IF(AND(OR(M228="EE",M228="CE"),P228="Simples"),3, IF(AND(OR(M228="EE",M228="CE"),P228="Médio"),4, IF(AND(OR(M228="EE",M228="CE"),P228="Complexo"),6, IF(AND(M228="SE",P228="Simples"),4, IF(AND(M228="SE",P228="Médio"),5, IF(AND(M228="SE",P228="Complexo"),7,0))))))</f>
        <v>0</v>
      </c>
      <c r="R228" s="103" t="n">
        <f aca="false">IF(AND(M228="ALI",O228="Simples"),7, IF(AND(M228="ALI",O228="Médio"),10, IF(AND(M228="ALI",O228="Complexo"),15, IF(AND(M228="AIE",O228="Simples"),5, IF(AND(M228="AIE",O228="Médio"),7, IF(AND(M228="AIE",O228="Complexo"),10,0))))))</f>
        <v>0</v>
      </c>
      <c r="S228" s="102" t="n">
        <f aca="false">IF($I228="%",($Q228+$R228)*$C228,$C228)</f>
        <v>0</v>
      </c>
      <c r="T228" s="70"/>
    </row>
    <row r="229" s="79" customFormat="true" ht="14" hidden="false" customHeight="false" outlineLevel="0" collapsed="false">
      <c r="A229" s="67"/>
      <c r="B229" s="68"/>
      <c r="C229" s="69" t="n">
        <f aca="false">IF($B229&lt;&gt;"",VLOOKUP($B229,Matriz_INM,2,0),0)</f>
        <v>0</v>
      </c>
      <c r="D229" s="70"/>
      <c r="E229" s="70"/>
      <c r="F229" s="70"/>
      <c r="G229" s="70"/>
      <c r="H229" s="71"/>
      <c r="I229" s="101" t="str">
        <f aca="false">IFERROR(VLOOKUP($B229,Matriz_INM,3,0),"")</f>
        <v/>
      </c>
      <c r="J229" s="72"/>
      <c r="K229" s="72"/>
      <c r="L229" s="72"/>
      <c r="M229" s="70"/>
      <c r="N229" s="71" t="str">
        <f aca="false">IF(M229="EE",IF(OR(AND(OR(L229=1,L229=0),K229&gt;0,K229&lt;5),AND(OR(L229=1,L229=0),K229&gt;4,K229&lt;16),AND(L229=2,K229&gt;0,K229&lt;5)),"Simples",IF(OR(AND(OR(L229=1,L229=0),K229&gt;15),AND(L229=2,K229&gt;4,K229&lt;16),AND(L229&gt;2,K229&gt;0,K229&lt;5)),"Médio",IF(OR(AND(L229=2,K229&gt;15),AND(L229&gt;2,K229&gt;4,K229&lt;16),AND(L229&gt;2,K229&gt;15)),"Complexo",""))), IF(OR(M229="CE",M229="SE"),IF(OR(AND(OR(L229=1,L229=0),K229&gt;0,K229&lt;6),AND(OR(L229=1,L229=0),K229&gt;5,K229&lt;20),AND(L229&gt;1,L229&lt;4,K229&gt;0,K229&lt;6)),"Simples",IF(OR(AND(OR(L229=1,L229=0),K229&gt;19),AND(L229&gt;1,L229&lt;4,K229&gt;5,K229&lt;20),AND(L229&gt;3,K229&gt;0,K229&lt;6)),"Médio",IF(OR(AND(L229&gt;1,L229&lt;4,K229&gt;19),AND(L229&gt;3,K229&gt;5,K229&lt;20),AND(L229&gt;3,K229&gt;19)),"Complexo",""))),""))</f>
        <v/>
      </c>
      <c r="O229" s="71" t="str">
        <f aca="false">IF(M229="ALI",IF(OR(AND(OR(L229=1,L229=0),K229&gt;0,K229&lt;20),AND(OR(L229=1,L229=0),K229&gt;19,K229&lt;51),AND(L229&gt;1,L229&lt;6,K229&gt;0,K229&lt;20)),"Simples",IF(OR(AND(OR(L229=1,L229=0),K229&gt;50),AND(L229&gt;1,L229&lt;6,K229&gt;19,K229&lt;51),AND(L229&gt;5,K229&gt;0,K229&lt;20)),"Médio",IF(OR(AND(L229&gt;1,L229&lt;6,K229&gt;50),AND(L229&gt;5,K229&gt;19,K229&lt;51),AND(L229&gt;5,K229&gt;50)),"Complexo",""))), IF(M229="AIE",IF(OR(AND(OR(L229=1, L229=0),K229&gt;0,K229&lt;20),AND(OR(L229=1, L229=0),K229&gt;19,K229&lt;51),AND(L229&gt;1,L229&lt;6,K229&gt;0,K229&lt;20)),"Simples",IF(OR(AND(OR(L229=1, L229=0),K229&gt;50),AND(L229&gt;1,L229&lt;6,K229&gt;19,K229&lt;51),AND(L229&gt;5,K229&gt;0,K229&lt;20)),"Médio",IF(OR(AND(L229&gt;1,L229&lt;6,K229&gt;50),AND(L229&gt;5,K229&gt;19,K229&lt;51),AND(L229&gt;5,K229&gt;50)),"Complexo",""))),""))</f>
        <v/>
      </c>
      <c r="P229" s="102" t="str">
        <f aca="false">IF(N229="",O229,IF(O229="",N229,""))</f>
        <v/>
      </c>
      <c r="Q229" s="103" t="n">
        <f aca="false">IF(AND(OR(M229="EE",M229="CE"),P229="Simples"),3, IF(AND(OR(M229="EE",M229="CE"),P229="Médio"),4, IF(AND(OR(M229="EE",M229="CE"),P229="Complexo"),6, IF(AND(M229="SE",P229="Simples"),4, IF(AND(M229="SE",P229="Médio"),5, IF(AND(M229="SE",P229="Complexo"),7,0))))))</f>
        <v>0</v>
      </c>
      <c r="R229" s="103" t="n">
        <f aca="false">IF(AND(M229="ALI",O229="Simples"),7, IF(AND(M229="ALI",O229="Médio"),10, IF(AND(M229="ALI",O229="Complexo"),15, IF(AND(M229="AIE",O229="Simples"),5, IF(AND(M229="AIE",O229="Médio"),7, IF(AND(M229="AIE",O229="Complexo"),10,0))))))</f>
        <v>0</v>
      </c>
      <c r="S229" s="102" t="n">
        <f aca="false">IF($I229="%",($Q229+$R229)*$C229,$C229)</f>
        <v>0</v>
      </c>
      <c r="T229" s="70"/>
    </row>
    <row r="230" s="79" customFormat="true" ht="14" hidden="false" customHeight="false" outlineLevel="0" collapsed="false">
      <c r="A230" s="67"/>
      <c r="B230" s="68"/>
      <c r="C230" s="69" t="n">
        <f aca="false">IF($B230&lt;&gt;"",VLOOKUP($B230,Matriz_INM,2,0),0)</f>
        <v>0</v>
      </c>
      <c r="D230" s="70"/>
      <c r="E230" s="70"/>
      <c r="F230" s="70"/>
      <c r="G230" s="70"/>
      <c r="H230" s="71"/>
      <c r="I230" s="101" t="str">
        <f aca="false">IFERROR(VLOOKUP($B230,Matriz_INM,3,0),"")</f>
        <v/>
      </c>
      <c r="J230" s="72"/>
      <c r="K230" s="72"/>
      <c r="L230" s="72"/>
      <c r="M230" s="70"/>
      <c r="N230" s="71" t="str">
        <f aca="false">IF(M230="EE",IF(OR(AND(OR(L230=1,L230=0),K230&gt;0,K230&lt;5),AND(OR(L230=1,L230=0),K230&gt;4,K230&lt;16),AND(L230=2,K230&gt;0,K230&lt;5)),"Simples",IF(OR(AND(OR(L230=1,L230=0),K230&gt;15),AND(L230=2,K230&gt;4,K230&lt;16),AND(L230&gt;2,K230&gt;0,K230&lt;5)),"Médio",IF(OR(AND(L230=2,K230&gt;15),AND(L230&gt;2,K230&gt;4,K230&lt;16),AND(L230&gt;2,K230&gt;15)),"Complexo",""))), IF(OR(M230="CE",M230="SE"),IF(OR(AND(OR(L230=1,L230=0),K230&gt;0,K230&lt;6),AND(OR(L230=1,L230=0),K230&gt;5,K230&lt;20),AND(L230&gt;1,L230&lt;4,K230&gt;0,K230&lt;6)),"Simples",IF(OR(AND(OR(L230=1,L230=0),K230&gt;19),AND(L230&gt;1,L230&lt;4,K230&gt;5,K230&lt;20),AND(L230&gt;3,K230&gt;0,K230&lt;6)),"Médio",IF(OR(AND(L230&gt;1,L230&lt;4,K230&gt;19),AND(L230&gt;3,K230&gt;5,K230&lt;20),AND(L230&gt;3,K230&gt;19)),"Complexo",""))),""))</f>
        <v/>
      </c>
      <c r="O230" s="71" t="str">
        <f aca="false">IF(M230="ALI",IF(OR(AND(OR(L230=1,L230=0),K230&gt;0,K230&lt;20),AND(OR(L230=1,L230=0),K230&gt;19,K230&lt;51),AND(L230&gt;1,L230&lt;6,K230&gt;0,K230&lt;20)),"Simples",IF(OR(AND(OR(L230=1,L230=0),K230&gt;50),AND(L230&gt;1,L230&lt;6,K230&gt;19,K230&lt;51),AND(L230&gt;5,K230&gt;0,K230&lt;20)),"Médio",IF(OR(AND(L230&gt;1,L230&lt;6,K230&gt;50),AND(L230&gt;5,K230&gt;19,K230&lt;51),AND(L230&gt;5,K230&gt;50)),"Complexo",""))), IF(M230="AIE",IF(OR(AND(OR(L230=1, L230=0),K230&gt;0,K230&lt;20),AND(OR(L230=1, L230=0),K230&gt;19,K230&lt;51),AND(L230&gt;1,L230&lt;6,K230&gt;0,K230&lt;20)),"Simples",IF(OR(AND(OR(L230=1, L230=0),K230&gt;50),AND(L230&gt;1,L230&lt;6,K230&gt;19,K230&lt;51),AND(L230&gt;5,K230&gt;0,K230&lt;20)),"Médio",IF(OR(AND(L230&gt;1,L230&lt;6,K230&gt;50),AND(L230&gt;5,K230&gt;19,K230&lt;51),AND(L230&gt;5,K230&gt;50)),"Complexo",""))),""))</f>
        <v/>
      </c>
      <c r="P230" s="102" t="str">
        <f aca="false">IF(N230="",O230,IF(O230="",N230,""))</f>
        <v/>
      </c>
      <c r="Q230" s="103" t="n">
        <f aca="false">IF(AND(OR(M230="EE",M230="CE"),P230="Simples"),3, IF(AND(OR(M230="EE",M230="CE"),P230="Médio"),4, IF(AND(OR(M230="EE",M230="CE"),P230="Complexo"),6, IF(AND(M230="SE",P230="Simples"),4, IF(AND(M230="SE",P230="Médio"),5, IF(AND(M230="SE",P230="Complexo"),7,0))))))</f>
        <v>0</v>
      </c>
      <c r="R230" s="103" t="n">
        <f aca="false">IF(AND(M230="ALI",O230="Simples"),7, IF(AND(M230="ALI",O230="Médio"),10, IF(AND(M230="ALI",O230="Complexo"),15, IF(AND(M230="AIE",O230="Simples"),5, IF(AND(M230="AIE",O230="Médio"),7, IF(AND(M230="AIE",O230="Complexo"),10,0))))))</f>
        <v>0</v>
      </c>
      <c r="S230" s="102" t="n">
        <f aca="false">IF($I230="%",($Q230+$R230)*$C230,$C230)</f>
        <v>0</v>
      </c>
      <c r="T230" s="70"/>
    </row>
    <row r="231" s="79" customFormat="true" ht="14" hidden="false" customHeight="false" outlineLevel="0" collapsed="false">
      <c r="A231" s="67"/>
      <c r="B231" s="68"/>
      <c r="C231" s="69" t="n">
        <f aca="false">IF($B231&lt;&gt;"",VLOOKUP($B231,Matriz_INM,2,0),0)</f>
        <v>0</v>
      </c>
      <c r="D231" s="70"/>
      <c r="E231" s="70"/>
      <c r="F231" s="70"/>
      <c r="G231" s="70"/>
      <c r="H231" s="71"/>
      <c r="I231" s="101" t="str">
        <f aca="false">IFERROR(VLOOKUP($B231,Matriz_INM,3,0),"")</f>
        <v/>
      </c>
      <c r="J231" s="72"/>
      <c r="K231" s="72"/>
      <c r="L231" s="72"/>
      <c r="M231" s="70"/>
      <c r="N231" s="71" t="str">
        <f aca="false">IF(M231="EE",IF(OR(AND(OR(L231=1,L231=0),K231&gt;0,K231&lt;5),AND(OR(L231=1,L231=0),K231&gt;4,K231&lt;16),AND(L231=2,K231&gt;0,K231&lt;5)),"Simples",IF(OR(AND(OR(L231=1,L231=0),K231&gt;15),AND(L231=2,K231&gt;4,K231&lt;16),AND(L231&gt;2,K231&gt;0,K231&lt;5)),"Médio",IF(OR(AND(L231=2,K231&gt;15),AND(L231&gt;2,K231&gt;4,K231&lt;16),AND(L231&gt;2,K231&gt;15)),"Complexo",""))), IF(OR(M231="CE",M231="SE"),IF(OR(AND(OR(L231=1,L231=0),K231&gt;0,K231&lt;6),AND(OR(L231=1,L231=0),K231&gt;5,K231&lt;20),AND(L231&gt;1,L231&lt;4,K231&gt;0,K231&lt;6)),"Simples",IF(OR(AND(OR(L231=1,L231=0),K231&gt;19),AND(L231&gt;1,L231&lt;4,K231&gt;5,K231&lt;20),AND(L231&gt;3,K231&gt;0,K231&lt;6)),"Médio",IF(OR(AND(L231&gt;1,L231&lt;4,K231&gt;19),AND(L231&gt;3,K231&gt;5,K231&lt;20),AND(L231&gt;3,K231&gt;19)),"Complexo",""))),""))</f>
        <v/>
      </c>
      <c r="O231" s="71" t="str">
        <f aca="false">IF(M231="ALI",IF(OR(AND(OR(L231=1,L231=0),K231&gt;0,K231&lt;20),AND(OR(L231=1,L231=0),K231&gt;19,K231&lt;51),AND(L231&gt;1,L231&lt;6,K231&gt;0,K231&lt;20)),"Simples",IF(OR(AND(OR(L231=1,L231=0),K231&gt;50),AND(L231&gt;1,L231&lt;6,K231&gt;19,K231&lt;51),AND(L231&gt;5,K231&gt;0,K231&lt;20)),"Médio",IF(OR(AND(L231&gt;1,L231&lt;6,K231&gt;50),AND(L231&gt;5,K231&gt;19,K231&lt;51),AND(L231&gt;5,K231&gt;50)),"Complexo",""))), IF(M231="AIE",IF(OR(AND(OR(L231=1, L231=0),K231&gt;0,K231&lt;20),AND(OR(L231=1, L231=0),K231&gt;19,K231&lt;51),AND(L231&gt;1,L231&lt;6,K231&gt;0,K231&lt;20)),"Simples",IF(OR(AND(OR(L231=1, L231=0),K231&gt;50),AND(L231&gt;1,L231&lt;6,K231&gt;19,K231&lt;51),AND(L231&gt;5,K231&gt;0,K231&lt;20)),"Médio",IF(OR(AND(L231&gt;1,L231&lt;6,K231&gt;50),AND(L231&gt;5,K231&gt;19,K231&lt;51),AND(L231&gt;5,K231&gt;50)),"Complexo",""))),""))</f>
        <v/>
      </c>
      <c r="P231" s="102" t="str">
        <f aca="false">IF(N231="",O231,IF(O231="",N231,""))</f>
        <v/>
      </c>
      <c r="Q231" s="103" t="n">
        <f aca="false">IF(AND(OR(M231="EE",M231="CE"),P231="Simples"),3, IF(AND(OR(M231="EE",M231="CE"),P231="Médio"),4, IF(AND(OR(M231="EE",M231="CE"),P231="Complexo"),6, IF(AND(M231="SE",P231="Simples"),4, IF(AND(M231="SE",P231="Médio"),5, IF(AND(M231="SE",P231="Complexo"),7,0))))))</f>
        <v>0</v>
      </c>
      <c r="R231" s="103" t="n">
        <f aca="false">IF(AND(M231="ALI",O231="Simples"),7, IF(AND(M231="ALI",O231="Médio"),10, IF(AND(M231="ALI",O231="Complexo"),15, IF(AND(M231="AIE",O231="Simples"),5, IF(AND(M231="AIE",O231="Médio"),7, IF(AND(M231="AIE",O231="Complexo"),10,0))))))</f>
        <v>0</v>
      </c>
      <c r="S231" s="102" t="n">
        <f aca="false">IF($I231="%",($Q231+$R231)*$C231,$C231)</f>
        <v>0</v>
      </c>
      <c r="T231" s="70"/>
    </row>
    <row r="232" s="79" customFormat="true" ht="14" hidden="false" customHeight="false" outlineLevel="0" collapsed="false">
      <c r="A232" s="67"/>
      <c r="B232" s="68"/>
      <c r="C232" s="69" t="n">
        <f aca="false">IF($B232&lt;&gt;"",VLOOKUP($B232,Matriz_INM,2,0),0)</f>
        <v>0</v>
      </c>
      <c r="D232" s="70"/>
      <c r="E232" s="70"/>
      <c r="F232" s="70"/>
      <c r="G232" s="70"/>
      <c r="H232" s="71"/>
      <c r="I232" s="101" t="str">
        <f aca="false">IFERROR(VLOOKUP($B232,Matriz_INM,3,0),"")</f>
        <v/>
      </c>
      <c r="J232" s="72"/>
      <c r="K232" s="72"/>
      <c r="L232" s="72"/>
      <c r="M232" s="70"/>
      <c r="N232" s="71" t="str">
        <f aca="false">IF(M232="EE",IF(OR(AND(OR(L232=1,L232=0),K232&gt;0,K232&lt;5),AND(OR(L232=1,L232=0),K232&gt;4,K232&lt;16),AND(L232=2,K232&gt;0,K232&lt;5)),"Simples",IF(OR(AND(OR(L232=1,L232=0),K232&gt;15),AND(L232=2,K232&gt;4,K232&lt;16),AND(L232&gt;2,K232&gt;0,K232&lt;5)),"Médio",IF(OR(AND(L232=2,K232&gt;15),AND(L232&gt;2,K232&gt;4,K232&lt;16),AND(L232&gt;2,K232&gt;15)),"Complexo",""))), IF(OR(M232="CE",M232="SE"),IF(OR(AND(OR(L232=1,L232=0),K232&gt;0,K232&lt;6),AND(OR(L232=1,L232=0),K232&gt;5,K232&lt;20),AND(L232&gt;1,L232&lt;4,K232&gt;0,K232&lt;6)),"Simples",IF(OR(AND(OR(L232=1,L232=0),K232&gt;19),AND(L232&gt;1,L232&lt;4,K232&gt;5,K232&lt;20),AND(L232&gt;3,K232&gt;0,K232&lt;6)),"Médio",IF(OR(AND(L232&gt;1,L232&lt;4,K232&gt;19),AND(L232&gt;3,K232&gt;5,K232&lt;20),AND(L232&gt;3,K232&gt;19)),"Complexo",""))),""))</f>
        <v/>
      </c>
      <c r="O232" s="71" t="str">
        <f aca="false">IF(M232="ALI",IF(OR(AND(OR(L232=1,L232=0),K232&gt;0,K232&lt;20),AND(OR(L232=1,L232=0),K232&gt;19,K232&lt;51),AND(L232&gt;1,L232&lt;6,K232&gt;0,K232&lt;20)),"Simples",IF(OR(AND(OR(L232=1,L232=0),K232&gt;50),AND(L232&gt;1,L232&lt;6,K232&gt;19,K232&lt;51),AND(L232&gt;5,K232&gt;0,K232&lt;20)),"Médio",IF(OR(AND(L232&gt;1,L232&lt;6,K232&gt;50),AND(L232&gt;5,K232&gt;19,K232&lt;51),AND(L232&gt;5,K232&gt;50)),"Complexo",""))), IF(M232="AIE",IF(OR(AND(OR(L232=1, L232=0),K232&gt;0,K232&lt;20),AND(OR(L232=1, L232=0),K232&gt;19,K232&lt;51),AND(L232&gt;1,L232&lt;6,K232&gt;0,K232&lt;20)),"Simples",IF(OR(AND(OR(L232=1, L232=0),K232&gt;50),AND(L232&gt;1,L232&lt;6,K232&gt;19,K232&lt;51),AND(L232&gt;5,K232&gt;0,K232&lt;20)),"Médio",IF(OR(AND(L232&gt;1,L232&lt;6,K232&gt;50),AND(L232&gt;5,K232&gt;19,K232&lt;51),AND(L232&gt;5,K232&gt;50)),"Complexo",""))),""))</f>
        <v/>
      </c>
      <c r="P232" s="102" t="str">
        <f aca="false">IF(N232="",O232,IF(O232="",N232,""))</f>
        <v/>
      </c>
      <c r="Q232" s="103" t="n">
        <f aca="false">IF(AND(OR(M232="EE",M232="CE"),P232="Simples"),3, IF(AND(OR(M232="EE",M232="CE"),P232="Médio"),4, IF(AND(OR(M232="EE",M232="CE"),P232="Complexo"),6, IF(AND(M232="SE",P232="Simples"),4, IF(AND(M232="SE",P232="Médio"),5, IF(AND(M232="SE",P232="Complexo"),7,0))))))</f>
        <v>0</v>
      </c>
      <c r="R232" s="103" t="n">
        <f aca="false">IF(AND(M232="ALI",O232="Simples"),7, IF(AND(M232="ALI",O232="Médio"),10, IF(AND(M232="ALI",O232="Complexo"),15, IF(AND(M232="AIE",O232="Simples"),5, IF(AND(M232="AIE",O232="Médio"),7, IF(AND(M232="AIE",O232="Complexo"),10,0))))))</f>
        <v>0</v>
      </c>
      <c r="S232" s="102" t="n">
        <f aca="false">IF($I232="%",($Q232+$R232)*$C232,$C232)</f>
        <v>0</v>
      </c>
      <c r="T232" s="70"/>
    </row>
    <row r="233" s="79" customFormat="true" ht="14" hidden="false" customHeight="false" outlineLevel="0" collapsed="false">
      <c r="A233" s="67"/>
      <c r="B233" s="68"/>
      <c r="C233" s="69" t="n">
        <f aca="false">IF($B233&lt;&gt;"",VLOOKUP($B233,Matriz_INM,2,0),0)</f>
        <v>0</v>
      </c>
      <c r="D233" s="70"/>
      <c r="E233" s="70"/>
      <c r="F233" s="70"/>
      <c r="G233" s="70"/>
      <c r="H233" s="71"/>
      <c r="I233" s="101" t="str">
        <f aca="false">IFERROR(VLOOKUP($B233,Matriz_INM,3,0),"")</f>
        <v/>
      </c>
      <c r="J233" s="72"/>
      <c r="K233" s="72"/>
      <c r="L233" s="72"/>
      <c r="M233" s="70"/>
      <c r="N233" s="71" t="str">
        <f aca="false">IF(M233="EE",IF(OR(AND(OR(L233=1,L233=0),K233&gt;0,K233&lt;5),AND(OR(L233=1,L233=0),K233&gt;4,K233&lt;16),AND(L233=2,K233&gt;0,K233&lt;5)),"Simples",IF(OR(AND(OR(L233=1,L233=0),K233&gt;15),AND(L233=2,K233&gt;4,K233&lt;16),AND(L233&gt;2,K233&gt;0,K233&lt;5)),"Médio",IF(OR(AND(L233=2,K233&gt;15),AND(L233&gt;2,K233&gt;4,K233&lt;16),AND(L233&gt;2,K233&gt;15)),"Complexo",""))), IF(OR(M233="CE",M233="SE"),IF(OR(AND(OR(L233=1,L233=0),K233&gt;0,K233&lt;6),AND(OR(L233=1,L233=0),K233&gt;5,K233&lt;20),AND(L233&gt;1,L233&lt;4,K233&gt;0,K233&lt;6)),"Simples",IF(OR(AND(OR(L233=1,L233=0),K233&gt;19),AND(L233&gt;1,L233&lt;4,K233&gt;5,K233&lt;20),AND(L233&gt;3,K233&gt;0,K233&lt;6)),"Médio",IF(OR(AND(L233&gt;1,L233&lt;4,K233&gt;19),AND(L233&gt;3,K233&gt;5,K233&lt;20),AND(L233&gt;3,K233&gt;19)),"Complexo",""))),""))</f>
        <v/>
      </c>
      <c r="O233" s="71" t="str">
        <f aca="false">IF(M233="ALI",IF(OR(AND(OR(L233=1,L233=0),K233&gt;0,K233&lt;20),AND(OR(L233=1,L233=0),K233&gt;19,K233&lt;51),AND(L233&gt;1,L233&lt;6,K233&gt;0,K233&lt;20)),"Simples",IF(OR(AND(OR(L233=1,L233=0),K233&gt;50),AND(L233&gt;1,L233&lt;6,K233&gt;19,K233&lt;51),AND(L233&gt;5,K233&gt;0,K233&lt;20)),"Médio",IF(OR(AND(L233&gt;1,L233&lt;6,K233&gt;50),AND(L233&gt;5,K233&gt;19,K233&lt;51),AND(L233&gt;5,K233&gt;50)),"Complexo",""))), IF(M233="AIE",IF(OR(AND(OR(L233=1, L233=0),K233&gt;0,K233&lt;20),AND(OR(L233=1, L233=0),K233&gt;19,K233&lt;51),AND(L233&gt;1,L233&lt;6,K233&gt;0,K233&lt;20)),"Simples",IF(OR(AND(OR(L233=1, L233=0),K233&gt;50),AND(L233&gt;1,L233&lt;6,K233&gt;19,K233&lt;51),AND(L233&gt;5,K233&gt;0,K233&lt;20)),"Médio",IF(OR(AND(L233&gt;1,L233&lt;6,K233&gt;50),AND(L233&gt;5,K233&gt;19,K233&lt;51),AND(L233&gt;5,K233&gt;50)),"Complexo",""))),""))</f>
        <v/>
      </c>
      <c r="P233" s="102" t="str">
        <f aca="false">IF(N233="",O233,IF(O233="",N233,""))</f>
        <v/>
      </c>
      <c r="Q233" s="103" t="n">
        <f aca="false">IF(AND(OR(M233="EE",M233="CE"),P233="Simples"),3, IF(AND(OR(M233="EE",M233="CE"),P233="Médio"),4, IF(AND(OR(M233="EE",M233="CE"),P233="Complexo"),6, IF(AND(M233="SE",P233="Simples"),4, IF(AND(M233="SE",P233="Médio"),5, IF(AND(M233="SE",P233="Complexo"),7,0))))))</f>
        <v>0</v>
      </c>
      <c r="R233" s="103" t="n">
        <f aca="false">IF(AND(M233="ALI",O233="Simples"),7, IF(AND(M233="ALI",O233="Médio"),10, IF(AND(M233="ALI",O233="Complexo"),15, IF(AND(M233="AIE",O233="Simples"),5, IF(AND(M233="AIE",O233="Médio"),7, IF(AND(M233="AIE",O233="Complexo"),10,0))))))</f>
        <v>0</v>
      </c>
      <c r="S233" s="102" t="n">
        <f aca="false">IF($I233="%",($Q233+$R233)*$C233,$C233)</f>
        <v>0</v>
      </c>
      <c r="T233" s="70"/>
    </row>
    <row r="234" s="79" customFormat="true" ht="14" hidden="false" customHeight="false" outlineLevel="0" collapsed="false">
      <c r="A234" s="67"/>
      <c r="B234" s="68"/>
      <c r="C234" s="69" t="n">
        <f aca="false">IF($B234&lt;&gt;"",VLOOKUP($B234,Matriz_INM,2,0),0)</f>
        <v>0</v>
      </c>
      <c r="D234" s="70"/>
      <c r="E234" s="70"/>
      <c r="F234" s="70"/>
      <c r="G234" s="70"/>
      <c r="H234" s="71"/>
      <c r="I234" s="101" t="str">
        <f aca="false">IFERROR(VLOOKUP($B234,Matriz_INM,3,0),"")</f>
        <v/>
      </c>
      <c r="J234" s="72"/>
      <c r="K234" s="72"/>
      <c r="L234" s="72"/>
      <c r="M234" s="70"/>
      <c r="N234" s="71" t="str">
        <f aca="false">IF(M234="EE",IF(OR(AND(OR(L234=1,L234=0),K234&gt;0,K234&lt;5),AND(OR(L234=1,L234=0),K234&gt;4,K234&lt;16),AND(L234=2,K234&gt;0,K234&lt;5)),"Simples",IF(OR(AND(OR(L234=1,L234=0),K234&gt;15),AND(L234=2,K234&gt;4,K234&lt;16),AND(L234&gt;2,K234&gt;0,K234&lt;5)),"Médio",IF(OR(AND(L234=2,K234&gt;15),AND(L234&gt;2,K234&gt;4,K234&lt;16),AND(L234&gt;2,K234&gt;15)),"Complexo",""))), IF(OR(M234="CE",M234="SE"),IF(OR(AND(OR(L234=1,L234=0),K234&gt;0,K234&lt;6),AND(OR(L234=1,L234=0),K234&gt;5,K234&lt;20),AND(L234&gt;1,L234&lt;4,K234&gt;0,K234&lt;6)),"Simples",IF(OR(AND(OR(L234=1,L234=0),K234&gt;19),AND(L234&gt;1,L234&lt;4,K234&gt;5,K234&lt;20),AND(L234&gt;3,K234&gt;0,K234&lt;6)),"Médio",IF(OR(AND(L234&gt;1,L234&lt;4,K234&gt;19),AND(L234&gt;3,K234&gt;5,K234&lt;20),AND(L234&gt;3,K234&gt;19)),"Complexo",""))),""))</f>
        <v/>
      </c>
      <c r="O234" s="71" t="str">
        <f aca="false">IF(M234="ALI",IF(OR(AND(OR(L234=1,L234=0),K234&gt;0,K234&lt;20),AND(OR(L234=1,L234=0),K234&gt;19,K234&lt;51),AND(L234&gt;1,L234&lt;6,K234&gt;0,K234&lt;20)),"Simples",IF(OR(AND(OR(L234=1,L234=0),K234&gt;50),AND(L234&gt;1,L234&lt;6,K234&gt;19,K234&lt;51),AND(L234&gt;5,K234&gt;0,K234&lt;20)),"Médio",IF(OR(AND(L234&gt;1,L234&lt;6,K234&gt;50),AND(L234&gt;5,K234&gt;19,K234&lt;51),AND(L234&gt;5,K234&gt;50)),"Complexo",""))), IF(M234="AIE",IF(OR(AND(OR(L234=1, L234=0),K234&gt;0,K234&lt;20),AND(OR(L234=1, L234=0),K234&gt;19,K234&lt;51),AND(L234&gt;1,L234&lt;6,K234&gt;0,K234&lt;20)),"Simples",IF(OR(AND(OR(L234=1, L234=0),K234&gt;50),AND(L234&gt;1,L234&lt;6,K234&gt;19,K234&lt;51),AND(L234&gt;5,K234&gt;0,K234&lt;20)),"Médio",IF(OR(AND(L234&gt;1,L234&lt;6,K234&gt;50),AND(L234&gt;5,K234&gt;19,K234&lt;51),AND(L234&gt;5,K234&gt;50)),"Complexo",""))),""))</f>
        <v/>
      </c>
      <c r="P234" s="102" t="str">
        <f aca="false">IF(N234="",O234,IF(O234="",N234,""))</f>
        <v/>
      </c>
      <c r="Q234" s="103" t="n">
        <f aca="false">IF(AND(OR(M234="EE",M234="CE"),P234="Simples"),3, IF(AND(OR(M234="EE",M234="CE"),P234="Médio"),4, IF(AND(OR(M234="EE",M234="CE"),P234="Complexo"),6, IF(AND(M234="SE",P234="Simples"),4, IF(AND(M234="SE",P234="Médio"),5, IF(AND(M234="SE",P234="Complexo"),7,0))))))</f>
        <v>0</v>
      </c>
      <c r="R234" s="103" t="n">
        <f aca="false">IF(AND(M234="ALI",O234="Simples"),7, IF(AND(M234="ALI",O234="Médio"),10, IF(AND(M234="ALI",O234="Complexo"),15, IF(AND(M234="AIE",O234="Simples"),5, IF(AND(M234="AIE",O234="Médio"),7, IF(AND(M234="AIE",O234="Complexo"),10,0))))))</f>
        <v>0</v>
      </c>
      <c r="S234" s="102" t="n">
        <f aca="false">IF($I234="%",($Q234+$R234)*$C234,$C234)</f>
        <v>0</v>
      </c>
      <c r="T234" s="70"/>
    </row>
    <row r="235" s="79" customFormat="true" ht="14" hidden="false" customHeight="false" outlineLevel="0" collapsed="false">
      <c r="A235" s="67"/>
      <c r="B235" s="68"/>
      <c r="C235" s="69" t="n">
        <f aca="false">IF($B235&lt;&gt;"",VLOOKUP($B235,Matriz_INM,2,0),0)</f>
        <v>0</v>
      </c>
      <c r="D235" s="70"/>
      <c r="E235" s="70"/>
      <c r="F235" s="70"/>
      <c r="G235" s="70"/>
      <c r="H235" s="71"/>
      <c r="I235" s="101" t="str">
        <f aca="false">IFERROR(VLOOKUP($B235,Matriz_INM,3,0),"")</f>
        <v/>
      </c>
      <c r="J235" s="72"/>
      <c r="K235" s="72"/>
      <c r="L235" s="72"/>
      <c r="M235" s="70"/>
      <c r="N235" s="71" t="str">
        <f aca="false">IF(M235="EE",IF(OR(AND(OR(L235=1,L235=0),K235&gt;0,K235&lt;5),AND(OR(L235=1,L235=0),K235&gt;4,K235&lt;16),AND(L235=2,K235&gt;0,K235&lt;5)),"Simples",IF(OR(AND(OR(L235=1,L235=0),K235&gt;15),AND(L235=2,K235&gt;4,K235&lt;16),AND(L235&gt;2,K235&gt;0,K235&lt;5)),"Médio",IF(OR(AND(L235=2,K235&gt;15),AND(L235&gt;2,K235&gt;4,K235&lt;16),AND(L235&gt;2,K235&gt;15)),"Complexo",""))), IF(OR(M235="CE",M235="SE"),IF(OR(AND(OR(L235=1,L235=0),K235&gt;0,K235&lt;6),AND(OR(L235=1,L235=0),K235&gt;5,K235&lt;20),AND(L235&gt;1,L235&lt;4,K235&gt;0,K235&lt;6)),"Simples",IF(OR(AND(OR(L235=1,L235=0),K235&gt;19),AND(L235&gt;1,L235&lt;4,K235&gt;5,K235&lt;20),AND(L235&gt;3,K235&gt;0,K235&lt;6)),"Médio",IF(OR(AND(L235&gt;1,L235&lt;4,K235&gt;19),AND(L235&gt;3,K235&gt;5,K235&lt;20),AND(L235&gt;3,K235&gt;19)),"Complexo",""))),""))</f>
        <v/>
      </c>
      <c r="O235" s="71" t="str">
        <f aca="false">IF(M235="ALI",IF(OR(AND(OR(L235=1,L235=0),K235&gt;0,K235&lt;20),AND(OR(L235=1,L235=0),K235&gt;19,K235&lt;51),AND(L235&gt;1,L235&lt;6,K235&gt;0,K235&lt;20)),"Simples",IF(OR(AND(OR(L235=1,L235=0),K235&gt;50),AND(L235&gt;1,L235&lt;6,K235&gt;19,K235&lt;51),AND(L235&gt;5,K235&gt;0,K235&lt;20)),"Médio",IF(OR(AND(L235&gt;1,L235&lt;6,K235&gt;50),AND(L235&gt;5,K235&gt;19,K235&lt;51),AND(L235&gt;5,K235&gt;50)),"Complexo",""))), IF(M235="AIE",IF(OR(AND(OR(L235=1, L235=0),K235&gt;0,K235&lt;20),AND(OR(L235=1, L235=0),K235&gt;19,K235&lt;51),AND(L235&gt;1,L235&lt;6,K235&gt;0,K235&lt;20)),"Simples",IF(OR(AND(OR(L235=1, L235=0),K235&gt;50),AND(L235&gt;1,L235&lt;6,K235&gt;19,K235&lt;51),AND(L235&gt;5,K235&gt;0,K235&lt;20)),"Médio",IF(OR(AND(L235&gt;1,L235&lt;6,K235&gt;50),AND(L235&gt;5,K235&gt;19,K235&lt;51),AND(L235&gt;5,K235&gt;50)),"Complexo",""))),""))</f>
        <v/>
      </c>
      <c r="P235" s="102" t="str">
        <f aca="false">IF(N235="",O235,IF(O235="",N235,""))</f>
        <v/>
      </c>
      <c r="Q235" s="103" t="n">
        <f aca="false">IF(AND(OR(M235="EE",M235="CE"),P235="Simples"),3, IF(AND(OR(M235="EE",M235="CE"),P235="Médio"),4, IF(AND(OR(M235="EE",M235="CE"),P235="Complexo"),6, IF(AND(M235="SE",P235="Simples"),4, IF(AND(M235="SE",P235="Médio"),5, IF(AND(M235="SE",P235="Complexo"),7,0))))))</f>
        <v>0</v>
      </c>
      <c r="R235" s="103" t="n">
        <f aca="false">IF(AND(M235="ALI",O235="Simples"),7, IF(AND(M235="ALI",O235="Médio"),10, IF(AND(M235="ALI",O235="Complexo"),15, IF(AND(M235="AIE",O235="Simples"),5, IF(AND(M235="AIE",O235="Médio"),7, IF(AND(M235="AIE",O235="Complexo"),10,0))))))</f>
        <v>0</v>
      </c>
      <c r="S235" s="102" t="n">
        <f aca="false">IF($I235="%",($Q235+$R235)*$C235,$C235)</f>
        <v>0</v>
      </c>
      <c r="T235" s="70"/>
    </row>
    <row r="236" s="79" customFormat="true" ht="14" hidden="false" customHeight="false" outlineLevel="0" collapsed="false">
      <c r="A236" s="67"/>
      <c r="B236" s="68"/>
      <c r="C236" s="69" t="n">
        <f aca="false">IF($B236&lt;&gt;"",VLOOKUP($B236,Matriz_INM,2,0),0)</f>
        <v>0</v>
      </c>
      <c r="D236" s="70"/>
      <c r="E236" s="70"/>
      <c r="F236" s="70"/>
      <c r="G236" s="70"/>
      <c r="H236" s="71"/>
      <c r="I236" s="101" t="str">
        <f aca="false">IFERROR(VLOOKUP($B236,Matriz_INM,3,0),"")</f>
        <v/>
      </c>
      <c r="J236" s="72"/>
      <c r="K236" s="72"/>
      <c r="L236" s="72"/>
      <c r="M236" s="70"/>
      <c r="N236" s="71" t="str">
        <f aca="false">IF(M236="EE",IF(OR(AND(OR(L236=1,L236=0),K236&gt;0,K236&lt;5),AND(OR(L236=1,L236=0),K236&gt;4,K236&lt;16),AND(L236=2,K236&gt;0,K236&lt;5)),"Simples",IF(OR(AND(OR(L236=1,L236=0),K236&gt;15),AND(L236=2,K236&gt;4,K236&lt;16),AND(L236&gt;2,K236&gt;0,K236&lt;5)),"Médio",IF(OR(AND(L236=2,K236&gt;15),AND(L236&gt;2,K236&gt;4,K236&lt;16),AND(L236&gt;2,K236&gt;15)),"Complexo",""))), IF(OR(M236="CE",M236="SE"),IF(OR(AND(OR(L236=1,L236=0),K236&gt;0,K236&lt;6),AND(OR(L236=1,L236=0),K236&gt;5,K236&lt;20),AND(L236&gt;1,L236&lt;4,K236&gt;0,K236&lt;6)),"Simples",IF(OR(AND(OR(L236=1,L236=0),K236&gt;19),AND(L236&gt;1,L236&lt;4,K236&gt;5,K236&lt;20),AND(L236&gt;3,K236&gt;0,K236&lt;6)),"Médio",IF(OR(AND(L236&gt;1,L236&lt;4,K236&gt;19),AND(L236&gt;3,K236&gt;5,K236&lt;20),AND(L236&gt;3,K236&gt;19)),"Complexo",""))),""))</f>
        <v/>
      </c>
      <c r="O236" s="71" t="str">
        <f aca="false">IF(M236="ALI",IF(OR(AND(OR(L236=1,L236=0),K236&gt;0,K236&lt;20),AND(OR(L236=1,L236=0),K236&gt;19,K236&lt;51),AND(L236&gt;1,L236&lt;6,K236&gt;0,K236&lt;20)),"Simples",IF(OR(AND(OR(L236=1,L236=0),K236&gt;50),AND(L236&gt;1,L236&lt;6,K236&gt;19,K236&lt;51),AND(L236&gt;5,K236&gt;0,K236&lt;20)),"Médio",IF(OR(AND(L236&gt;1,L236&lt;6,K236&gt;50),AND(L236&gt;5,K236&gt;19,K236&lt;51),AND(L236&gt;5,K236&gt;50)),"Complexo",""))), IF(M236="AIE",IF(OR(AND(OR(L236=1, L236=0),K236&gt;0,K236&lt;20),AND(OR(L236=1, L236=0),K236&gt;19,K236&lt;51),AND(L236&gt;1,L236&lt;6,K236&gt;0,K236&lt;20)),"Simples",IF(OR(AND(OR(L236=1, L236=0),K236&gt;50),AND(L236&gt;1,L236&lt;6,K236&gt;19,K236&lt;51),AND(L236&gt;5,K236&gt;0,K236&lt;20)),"Médio",IF(OR(AND(L236&gt;1,L236&lt;6,K236&gt;50),AND(L236&gt;5,K236&gt;19,K236&lt;51),AND(L236&gt;5,K236&gt;50)),"Complexo",""))),""))</f>
        <v/>
      </c>
      <c r="P236" s="102" t="str">
        <f aca="false">IF(N236="",O236,IF(O236="",N236,""))</f>
        <v/>
      </c>
      <c r="Q236" s="103" t="n">
        <f aca="false">IF(AND(OR(M236="EE",M236="CE"),P236="Simples"),3, IF(AND(OR(M236="EE",M236="CE"),P236="Médio"),4, IF(AND(OR(M236="EE",M236="CE"),P236="Complexo"),6, IF(AND(M236="SE",P236="Simples"),4, IF(AND(M236="SE",P236="Médio"),5, IF(AND(M236="SE",P236="Complexo"),7,0))))))</f>
        <v>0</v>
      </c>
      <c r="R236" s="103" t="n">
        <f aca="false">IF(AND(M236="ALI",O236="Simples"),7, IF(AND(M236="ALI",O236="Médio"),10, IF(AND(M236="ALI",O236="Complexo"),15, IF(AND(M236="AIE",O236="Simples"),5, IF(AND(M236="AIE",O236="Médio"),7, IF(AND(M236="AIE",O236="Complexo"),10,0))))))</f>
        <v>0</v>
      </c>
      <c r="S236" s="102" t="n">
        <f aca="false">IF($I236="%",($Q236+$R236)*$C236,$C236)</f>
        <v>0</v>
      </c>
      <c r="T236" s="70"/>
    </row>
    <row r="237" s="79" customFormat="true" ht="14" hidden="false" customHeight="false" outlineLevel="0" collapsed="false">
      <c r="A237" s="67"/>
      <c r="B237" s="68"/>
      <c r="C237" s="69" t="n">
        <f aca="false">IF($B237&lt;&gt;"",VLOOKUP($B237,Matriz_INM,2,0),0)</f>
        <v>0</v>
      </c>
      <c r="D237" s="70"/>
      <c r="E237" s="70"/>
      <c r="F237" s="70"/>
      <c r="G237" s="70"/>
      <c r="H237" s="71"/>
      <c r="I237" s="101" t="str">
        <f aca="false">IFERROR(VLOOKUP($B237,Matriz_INM,3,0),"")</f>
        <v/>
      </c>
      <c r="J237" s="72"/>
      <c r="K237" s="72"/>
      <c r="L237" s="72"/>
      <c r="M237" s="70"/>
      <c r="N237" s="71" t="str">
        <f aca="false">IF(M237="EE",IF(OR(AND(OR(L237=1,L237=0),K237&gt;0,K237&lt;5),AND(OR(L237=1,L237=0),K237&gt;4,K237&lt;16),AND(L237=2,K237&gt;0,K237&lt;5)),"Simples",IF(OR(AND(OR(L237=1,L237=0),K237&gt;15),AND(L237=2,K237&gt;4,K237&lt;16),AND(L237&gt;2,K237&gt;0,K237&lt;5)),"Médio",IF(OR(AND(L237=2,K237&gt;15),AND(L237&gt;2,K237&gt;4,K237&lt;16),AND(L237&gt;2,K237&gt;15)),"Complexo",""))), IF(OR(M237="CE",M237="SE"),IF(OR(AND(OR(L237=1,L237=0),K237&gt;0,K237&lt;6),AND(OR(L237=1,L237=0),K237&gt;5,K237&lt;20),AND(L237&gt;1,L237&lt;4,K237&gt;0,K237&lt;6)),"Simples",IF(OR(AND(OR(L237=1,L237=0),K237&gt;19),AND(L237&gt;1,L237&lt;4,K237&gt;5,K237&lt;20),AND(L237&gt;3,K237&gt;0,K237&lt;6)),"Médio",IF(OR(AND(L237&gt;1,L237&lt;4,K237&gt;19),AND(L237&gt;3,K237&gt;5,K237&lt;20),AND(L237&gt;3,K237&gt;19)),"Complexo",""))),""))</f>
        <v/>
      </c>
      <c r="O237" s="71" t="str">
        <f aca="false">IF(M237="ALI",IF(OR(AND(OR(L237=1,L237=0),K237&gt;0,K237&lt;20),AND(OR(L237=1,L237=0),K237&gt;19,K237&lt;51),AND(L237&gt;1,L237&lt;6,K237&gt;0,K237&lt;20)),"Simples",IF(OR(AND(OR(L237=1,L237=0),K237&gt;50),AND(L237&gt;1,L237&lt;6,K237&gt;19,K237&lt;51),AND(L237&gt;5,K237&gt;0,K237&lt;20)),"Médio",IF(OR(AND(L237&gt;1,L237&lt;6,K237&gt;50),AND(L237&gt;5,K237&gt;19,K237&lt;51),AND(L237&gt;5,K237&gt;50)),"Complexo",""))), IF(M237="AIE",IF(OR(AND(OR(L237=1, L237=0),K237&gt;0,K237&lt;20),AND(OR(L237=1, L237=0),K237&gt;19,K237&lt;51),AND(L237&gt;1,L237&lt;6,K237&gt;0,K237&lt;20)),"Simples",IF(OR(AND(OR(L237=1, L237=0),K237&gt;50),AND(L237&gt;1,L237&lt;6,K237&gt;19,K237&lt;51),AND(L237&gt;5,K237&gt;0,K237&lt;20)),"Médio",IF(OR(AND(L237&gt;1,L237&lt;6,K237&gt;50),AND(L237&gt;5,K237&gt;19,K237&lt;51),AND(L237&gt;5,K237&gt;50)),"Complexo",""))),""))</f>
        <v/>
      </c>
      <c r="P237" s="102" t="str">
        <f aca="false">IF(N237="",O237,IF(O237="",N237,""))</f>
        <v/>
      </c>
      <c r="Q237" s="103" t="n">
        <f aca="false">IF(AND(OR(M237="EE",M237="CE"),P237="Simples"),3, IF(AND(OR(M237="EE",M237="CE"),P237="Médio"),4, IF(AND(OR(M237="EE",M237="CE"),P237="Complexo"),6, IF(AND(M237="SE",P237="Simples"),4, IF(AND(M237="SE",P237="Médio"),5, IF(AND(M237="SE",P237="Complexo"),7,0))))))</f>
        <v>0</v>
      </c>
      <c r="R237" s="103" t="n">
        <f aca="false">IF(AND(M237="ALI",O237="Simples"),7, IF(AND(M237="ALI",O237="Médio"),10, IF(AND(M237="ALI",O237="Complexo"),15, IF(AND(M237="AIE",O237="Simples"),5, IF(AND(M237="AIE",O237="Médio"),7, IF(AND(M237="AIE",O237="Complexo"),10,0))))))</f>
        <v>0</v>
      </c>
      <c r="S237" s="102" t="n">
        <f aca="false">IF($I237="%",($Q237+$R237)*$C237,$C237)</f>
        <v>0</v>
      </c>
      <c r="T237" s="70"/>
    </row>
    <row r="238" s="79" customFormat="true" ht="14" hidden="false" customHeight="false" outlineLevel="0" collapsed="false">
      <c r="A238" s="67"/>
      <c r="B238" s="68"/>
      <c r="C238" s="69" t="n">
        <f aca="false">IF($B238&lt;&gt;"",VLOOKUP($B238,Matriz_INM,2,0),0)</f>
        <v>0</v>
      </c>
      <c r="D238" s="70"/>
      <c r="E238" s="70"/>
      <c r="F238" s="70"/>
      <c r="G238" s="70"/>
      <c r="H238" s="71"/>
      <c r="I238" s="101" t="str">
        <f aca="false">IFERROR(VLOOKUP($B238,Matriz_INM,3,0),"")</f>
        <v/>
      </c>
      <c r="J238" s="72"/>
      <c r="K238" s="72"/>
      <c r="L238" s="72"/>
      <c r="M238" s="70"/>
      <c r="N238" s="71" t="str">
        <f aca="false">IF(M238="EE",IF(OR(AND(OR(L238=1,L238=0),K238&gt;0,K238&lt;5),AND(OR(L238=1,L238=0),K238&gt;4,K238&lt;16),AND(L238=2,K238&gt;0,K238&lt;5)),"Simples",IF(OR(AND(OR(L238=1,L238=0),K238&gt;15),AND(L238=2,K238&gt;4,K238&lt;16),AND(L238&gt;2,K238&gt;0,K238&lt;5)),"Médio",IF(OR(AND(L238=2,K238&gt;15),AND(L238&gt;2,K238&gt;4,K238&lt;16),AND(L238&gt;2,K238&gt;15)),"Complexo",""))), IF(OR(M238="CE",M238="SE"),IF(OR(AND(OR(L238=1,L238=0),K238&gt;0,K238&lt;6),AND(OR(L238=1,L238=0),K238&gt;5,K238&lt;20),AND(L238&gt;1,L238&lt;4,K238&gt;0,K238&lt;6)),"Simples",IF(OR(AND(OR(L238=1,L238=0),K238&gt;19),AND(L238&gt;1,L238&lt;4,K238&gt;5,K238&lt;20),AND(L238&gt;3,K238&gt;0,K238&lt;6)),"Médio",IF(OR(AND(L238&gt;1,L238&lt;4,K238&gt;19),AND(L238&gt;3,K238&gt;5,K238&lt;20),AND(L238&gt;3,K238&gt;19)),"Complexo",""))),""))</f>
        <v/>
      </c>
      <c r="O238" s="71" t="str">
        <f aca="false">IF(M238="ALI",IF(OR(AND(OR(L238=1,L238=0),K238&gt;0,K238&lt;20),AND(OR(L238=1,L238=0),K238&gt;19,K238&lt;51),AND(L238&gt;1,L238&lt;6,K238&gt;0,K238&lt;20)),"Simples",IF(OR(AND(OR(L238=1,L238=0),K238&gt;50),AND(L238&gt;1,L238&lt;6,K238&gt;19,K238&lt;51),AND(L238&gt;5,K238&gt;0,K238&lt;20)),"Médio",IF(OR(AND(L238&gt;1,L238&lt;6,K238&gt;50),AND(L238&gt;5,K238&gt;19,K238&lt;51),AND(L238&gt;5,K238&gt;50)),"Complexo",""))), IF(M238="AIE",IF(OR(AND(OR(L238=1, L238=0),K238&gt;0,K238&lt;20),AND(OR(L238=1, L238=0),K238&gt;19,K238&lt;51),AND(L238&gt;1,L238&lt;6,K238&gt;0,K238&lt;20)),"Simples",IF(OR(AND(OR(L238=1, L238=0),K238&gt;50),AND(L238&gt;1,L238&lt;6,K238&gt;19,K238&lt;51),AND(L238&gt;5,K238&gt;0,K238&lt;20)),"Médio",IF(OR(AND(L238&gt;1,L238&lt;6,K238&gt;50),AND(L238&gt;5,K238&gt;19,K238&lt;51),AND(L238&gt;5,K238&gt;50)),"Complexo",""))),""))</f>
        <v/>
      </c>
      <c r="P238" s="102" t="str">
        <f aca="false">IF(N238="",O238,IF(O238="",N238,""))</f>
        <v/>
      </c>
      <c r="Q238" s="103" t="n">
        <f aca="false">IF(AND(OR(M238="EE",M238="CE"),P238="Simples"),3, IF(AND(OR(M238="EE",M238="CE"),P238="Médio"),4, IF(AND(OR(M238="EE",M238="CE"),P238="Complexo"),6, IF(AND(M238="SE",P238="Simples"),4, IF(AND(M238="SE",P238="Médio"),5, IF(AND(M238="SE",P238="Complexo"),7,0))))))</f>
        <v>0</v>
      </c>
      <c r="R238" s="103" t="n">
        <f aca="false">IF(AND(M238="ALI",O238="Simples"),7, IF(AND(M238="ALI",O238="Médio"),10, IF(AND(M238="ALI",O238="Complexo"),15, IF(AND(M238="AIE",O238="Simples"),5, IF(AND(M238="AIE",O238="Médio"),7, IF(AND(M238="AIE",O238="Complexo"),10,0))))))</f>
        <v>0</v>
      </c>
      <c r="S238" s="102" t="n">
        <f aca="false">IF($I238="%",($Q238+$R238)*$C238,$C238)</f>
        <v>0</v>
      </c>
      <c r="T238" s="70"/>
    </row>
    <row r="239" s="79" customFormat="true" ht="14" hidden="false" customHeight="false" outlineLevel="0" collapsed="false">
      <c r="A239" s="67"/>
      <c r="B239" s="68"/>
      <c r="C239" s="69" t="n">
        <f aca="false">IF($B239&lt;&gt;"",VLOOKUP($B239,Matriz_INM,2,0),0)</f>
        <v>0</v>
      </c>
      <c r="D239" s="70"/>
      <c r="E239" s="70"/>
      <c r="F239" s="70"/>
      <c r="G239" s="70"/>
      <c r="H239" s="71"/>
      <c r="I239" s="101" t="str">
        <f aca="false">IFERROR(VLOOKUP($B239,Matriz_INM,3,0),"")</f>
        <v/>
      </c>
      <c r="J239" s="72"/>
      <c r="K239" s="72"/>
      <c r="L239" s="72"/>
      <c r="M239" s="70"/>
      <c r="N239" s="71" t="str">
        <f aca="false">IF(M239="EE",IF(OR(AND(OR(L239=1,L239=0),K239&gt;0,K239&lt;5),AND(OR(L239=1,L239=0),K239&gt;4,K239&lt;16),AND(L239=2,K239&gt;0,K239&lt;5)),"Simples",IF(OR(AND(OR(L239=1,L239=0),K239&gt;15),AND(L239=2,K239&gt;4,K239&lt;16),AND(L239&gt;2,K239&gt;0,K239&lt;5)),"Médio",IF(OR(AND(L239=2,K239&gt;15),AND(L239&gt;2,K239&gt;4,K239&lt;16),AND(L239&gt;2,K239&gt;15)),"Complexo",""))), IF(OR(M239="CE",M239="SE"),IF(OR(AND(OR(L239=1,L239=0),K239&gt;0,K239&lt;6),AND(OR(L239=1,L239=0),K239&gt;5,K239&lt;20),AND(L239&gt;1,L239&lt;4,K239&gt;0,K239&lt;6)),"Simples",IF(OR(AND(OR(L239=1,L239=0),K239&gt;19),AND(L239&gt;1,L239&lt;4,K239&gt;5,K239&lt;20),AND(L239&gt;3,K239&gt;0,K239&lt;6)),"Médio",IF(OR(AND(L239&gt;1,L239&lt;4,K239&gt;19),AND(L239&gt;3,K239&gt;5,K239&lt;20),AND(L239&gt;3,K239&gt;19)),"Complexo",""))),""))</f>
        <v/>
      </c>
      <c r="O239" s="71" t="str">
        <f aca="false">IF(M239="ALI",IF(OR(AND(OR(L239=1,L239=0),K239&gt;0,K239&lt;20),AND(OR(L239=1,L239=0),K239&gt;19,K239&lt;51),AND(L239&gt;1,L239&lt;6,K239&gt;0,K239&lt;20)),"Simples",IF(OR(AND(OR(L239=1,L239=0),K239&gt;50),AND(L239&gt;1,L239&lt;6,K239&gt;19,K239&lt;51),AND(L239&gt;5,K239&gt;0,K239&lt;20)),"Médio",IF(OR(AND(L239&gt;1,L239&lt;6,K239&gt;50),AND(L239&gt;5,K239&gt;19,K239&lt;51),AND(L239&gt;5,K239&gt;50)),"Complexo",""))), IF(M239="AIE",IF(OR(AND(OR(L239=1, L239=0),K239&gt;0,K239&lt;20),AND(OR(L239=1, L239=0),K239&gt;19,K239&lt;51),AND(L239&gt;1,L239&lt;6,K239&gt;0,K239&lt;20)),"Simples",IF(OR(AND(OR(L239=1, L239=0),K239&gt;50),AND(L239&gt;1,L239&lt;6,K239&gt;19,K239&lt;51),AND(L239&gt;5,K239&gt;0,K239&lt;20)),"Médio",IF(OR(AND(L239&gt;1,L239&lt;6,K239&gt;50),AND(L239&gt;5,K239&gt;19,K239&lt;51),AND(L239&gt;5,K239&gt;50)),"Complexo",""))),""))</f>
        <v/>
      </c>
      <c r="P239" s="102" t="str">
        <f aca="false">IF(N239="",O239,IF(O239="",N239,""))</f>
        <v/>
      </c>
      <c r="Q239" s="103" t="n">
        <f aca="false">IF(AND(OR(M239="EE",M239="CE"),P239="Simples"),3, IF(AND(OR(M239="EE",M239="CE"),P239="Médio"),4, IF(AND(OR(M239="EE",M239="CE"),P239="Complexo"),6, IF(AND(M239="SE",P239="Simples"),4, IF(AND(M239="SE",P239="Médio"),5, IF(AND(M239="SE",P239="Complexo"),7,0))))))</f>
        <v>0</v>
      </c>
      <c r="R239" s="103" t="n">
        <f aca="false">IF(AND(M239="ALI",O239="Simples"),7, IF(AND(M239="ALI",O239="Médio"),10, IF(AND(M239="ALI",O239="Complexo"),15, IF(AND(M239="AIE",O239="Simples"),5, IF(AND(M239="AIE",O239="Médio"),7, IF(AND(M239="AIE",O239="Complexo"),10,0))))))</f>
        <v>0</v>
      </c>
      <c r="S239" s="102" t="n">
        <f aca="false">IF($I239="%",($Q239+$R239)*$C239,$C239)</f>
        <v>0</v>
      </c>
      <c r="T239" s="70"/>
    </row>
    <row r="240" s="79" customFormat="true" ht="14" hidden="false" customHeight="false" outlineLevel="0" collapsed="false">
      <c r="A240" s="67"/>
      <c r="B240" s="68"/>
      <c r="C240" s="69" t="n">
        <f aca="false">IF($B240&lt;&gt;"",VLOOKUP($B240,Matriz_INM,2,0),0)</f>
        <v>0</v>
      </c>
      <c r="D240" s="70"/>
      <c r="E240" s="70"/>
      <c r="F240" s="70"/>
      <c r="G240" s="70"/>
      <c r="H240" s="71"/>
      <c r="I240" s="101" t="str">
        <f aca="false">IFERROR(VLOOKUP($B240,Matriz_INM,3,0),"")</f>
        <v/>
      </c>
      <c r="J240" s="72"/>
      <c r="K240" s="72"/>
      <c r="L240" s="72"/>
      <c r="M240" s="70"/>
      <c r="N240" s="71" t="str">
        <f aca="false">IF(M240="EE",IF(OR(AND(OR(L240=1,L240=0),K240&gt;0,K240&lt;5),AND(OR(L240=1,L240=0),K240&gt;4,K240&lt;16),AND(L240=2,K240&gt;0,K240&lt;5)),"Simples",IF(OR(AND(OR(L240=1,L240=0),K240&gt;15),AND(L240=2,K240&gt;4,K240&lt;16),AND(L240&gt;2,K240&gt;0,K240&lt;5)),"Médio",IF(OR(AND(L240=2,K240&gt;15),AND(L240&gt;2,K240&gt;4,K240&lt;16),AND(L240&gt;2,K240&gt;15)),"Complexo",""))), IF(OR(M240="CE",M240="SE"),IF(OR(AND(OR(L240=1,L240=0),K240&gt;0,K240&lt;6),AND(OR(L240=1,L240=0),K240&gt;5,K240&lt;20),AND(L240&gt;1,L240&lt;4,K240&gt;0,K240&lt;6)),"Simples",IF(OR(AND(OR(L240=1,L240=0),K240&gt;19),AND(L240&gt;1,L240&lt;4,K240&gt;5,K240&lt;20),AND(L240&gt;3,K240&gt;0,K240&lt;6)),"Médio",IF(OR(AND(L240&gt;1,L240&lt;4,K240&gt;19),AND(L240&gt;3,K240&gt;5,K240&lt;20),AND(L240&gt;3,K240&gt;19)),"Complexo",""))),""))</f>
        <v/>
      </c>
      <c r="O240" s="71" t="str">
        <f aca="false">IF(M240="ALI",IF(OR(AND(OR(L240=1,L240=0),K240&gt;0,K240&lt;20),AND(OR(L240=1,L240=0),K240&gt;19,K240&lt;51),AND(L240&gt;1,L240&lt;6,K240&gt;0,K240&lt;20)),"Simples",IF(OR(AND(OR(L240=1,L240=0),K240&gt;50),AND(L240&gt;1,L240&lt;6,K240&gt;19,K240&lt;51),AND(L240&gt;5,K240&gt;0,K240&lt;20)),"Médio",IF(OR(AND(L240&gt;1,L240&lt;6,K240&gt;50),AND(L240&gt;5,K240&gt;19,K240&lt;51),AND(L240&gt;5,K240&gt;50)),"Complexo",""))), IF(M240="AIE",IF(OR(AND(OR(L240=1, L240=0),K240&gt;0,K240&lt;20),AND(OR(L240=1, L240=0),K240&gt;19,K240&lt;51),AND(L240&gt;1,L240&lt;6,K240&gt;0,K240&lt;20)),"Simples",IF(OR(AND(OR(L240=1, L240=0),K240&gt;50),AND(L240&gt;1,L240&lt;6,K240&gt;19,K240&lt;51),AND(L240&gt;5,K240&gt;0,K240&lt;20)),"Médio",IF(OR(AND(L240&gt;1,L240&lt;6,K240&gt;50),AND(L240&gt;5,K240&gt;19,K240&lt;51),AND(L240&gt;5,K240&gt;50)),"Complexo",""))),""))</f>
        <v/>
      </c>
      <c r="P240" s="102" t="str">
        <f aca="false">IF(N240="",O240,IF(O240="",N240,""))</f>
        <v/>
      </c>
      <c r="Q240" s="103" t="n">
        <f aca="false">IF(AND(OR(M240="EE",M240="CE"),P240="Simples"),3, IF(AND(OR(M240="EE",M240="CE"),P240="Médio"),4, IF(AND(OR(M240="EE",M240="CE"),P240="Complexo"),6, IF(AND(M240="SE",P240="Simples"),4, IF(AND(M240="SE",P240="Médio"),5, IF(AND(M240="SE",P240="Complexo"),7,0))))))</f>
        <v>0</v>
      </c>
      <c r="R240" s="103" t="n">
        <f aca="false">IF(AND(M240="ALI",O240="Simples"),7, IF(AND(M240="ALI",O240="Médio"),10, IF(AND(M240="ALI",O240="Complexo"),15, IF(AND(M240="AIE",O240="Simples"),5, IF(AND(M240="AIE",O240="Médio"),7, IF(AND(M240="AIE",O240="Complexo"),10,0))))))</f>
        <v>0</v>
      </c>
      <c r="S240" s="102" t="n">
        <f aca="false">IF($I240="%",($Q240+$R240)*$C240,$C240)</f>
        <v>0</v>
      </c>
      <c r="T240" s="70"/>
    </row>
    <row r="241" s="79" customFormat="true" ht="14" hidden="false" customHeight="false" outlineLevel="0" collapsed="false">
      <c r="A241" s="67"/>
      <c r="B241" s="68"/>
      <c r="C241" s="69" t="n">
        <f aca="false">IF($B241&lt;&gt;"",VLOOKUP($B241,Matriz_INM,2,0),0)</f>
        <v>0</v>
      </c>
      <c r="D241" s="70"/>
      <c r="E241" s="70"/>
      <c r="F241" s="70"/>
      <c r="G241" s="70"/>
      <c r="H241" s="71"/>
      <c r="I241" s="101" t="str">
        <f aca="false">IFERROR(VLOOKUP($B241,Matriz_INM,3,0),"")</f>
        <v/>
      </c>
      <c r="J241" s="72"/>
      <c r="K241" s="72"/>
      <c r="L241" s="72"/>
      <c r="M241" s="70"/>
      <c r="N241" s="71" t="str">
        <f aca="false">IF(M241="EE",IF(OR(AND(OR(L241=1,L241=0),K241&gt;0,K241&lt;5),AND(OR(L241=1,L241=0),K241&gt;4,K241&lt;16),AND(L241=2,K241&gt;0,K241&lt;5)),"Simples",IF(OR(AND(OR(L241=1,L241=0),K241&gt;15),AND(L241=2,K241&gt;4,K241&lt;16),AND(L241&gt;2,K241&gt;0,K241&lt;5)),"Médio",IF(OR(AND(L241=2,K241&gt;15),AND(L241&gt;2,K241&gt;4,K241&lt;16),AND(L241&gt;2,K241&gt;15)),"Complexo",""))), IF(OR(M241="CE",M241="SE"),IF(OR(AND(OR(L241=1,L241=0),K241&gt;0,K241&lt;6),AND(OR(L241=1,L241=0),K241&gt;5,K241&lt;20),AND(L241&gt;1,L241&lt;4,K241&gt;0,K241&lt;6)),"Simples",IF(OR(AND(OR(L241=1,L241=0),K241&gt;19),AND(L241&gt;1,L241&lt;4,K241&gt;5,K241&lt;20),AND(L241&gt;3,K241&gt;0,K241&lt;6)),"Médio",IF(OR(AND(L241&gt;1,L241&lt;4,K241&gt;19),AND(L241&gt;3,K241&gt;5,K241&lt;20),AND(L241&gt;3,K241&gt;19)),"Complexo",""))),""))</f>
        <v/>
      </c>
      <c r="O241" s="71" t="str">
        <f aca="false">IF(M241="ALI",IF(OR(AND(OR(L241=1,L241=0),K241&gt;0,K241&lt;20),AND(OR(L241=1,L241=0),K241&gt;19,K241&lt;51),AND(L241&gt;1,L241&lt;6,K241&gt;0,K241&lt;20)),"Simples",IF(OR(AND(OR(L241=1,L241=0),K241&gt;50),AND(L241&gt;1,L241&lt;6,K241&gt;19,K241&lt;51),AND(L241&gt;5,K241&gt;0,K241&lt;20)),"Médio",IF(OR(AND(L241&gt;1,L241&lt;6,K241&gt;50),AND(L241&gt;5,K241&gt;19,K241&lt;51),AND(L241&gt;5,K241&gt;50)),"Complexo",""))), IF(M241="AIE",IF(OR(AND(OR(L241=1, L241=0),K241&gt;0,K241&lt;20),AND(OR(L241=1, L241=0),K241&gt;19,K241&lt;51),AND(L241&gt;1,L241&lt;6,K241&gt;0,K241&lt;20)),"Simples",IF(OR(AND(OR(L241=1, L241=0),K241&gt;50),AND(L241&gt;1,L241&lt;6,K241&gt;19,K241&lt;51),AND(L241&gt;5,K241&gt;0,K241&lt;20)),"Médio",IF(OR(AND(L241&gt;1,L241&lt;6,K241&gt;50),AND(L241&gt;5,K241&gt;19,K241&lt;51),AND(L241&gt;5,K241&gt;50)),"Complexo",""))),""))</f>
        <v/>
      </c>
      <c r="P241" s="102" t="str">
        <f aca="false">IF(N241="",O241,IF(O241="",N241,""))</f>
        <v/>
      </c>
      <c r="Q241" s="103" t="n">
        <f aca="false">IF(AND(OR(M241="EE",M241="CE"),P241="Simples"),3, IF(AND(OR(M241="EE",M241="CE"),P241="Médio"),4, IF(AND(OR(M241="EE",M241="CE"),P241="Complexo"),6, IF(AND(M241="SE",P241="Simples"),4, IF(AND(M241="SE",P241="Médio"),5, IF(AND(M241="SE",P241="Complexo"),7,0))))))</f>
        <v>0</v>
      </c>
      <c r="R241" s="103" t="n">
        <f aca="false">IF(AND(M241="ALI",O241="Simples"),7, IF(AND(M241="ALI",O241="Médio"),10, IF(AND(M241="ALI",O241="Complexo"),15, IF(AND(M241="AIE",O241="Simples"),5, IF(AND(M241="AIE",O241="Médio"),7, IF(AND(M241="AIE",O241="Complexo"),10,0))))))</f>
        <v>0</v>
      </c>
      <c r="S241" s="102" t="n">
        <f aca="false">IF($I241="%",($Q241+$R241)*$C241,$C241)</f>
        <v>0</v>
      </c>
      <c r="T241" s="70"/>
    </row>
    <row r="242" s="79" customFormat="true" ht="14" hidden="false" customHeight="false" outlineLevel="0" collapsed="false">
      <c r="A242" s="67"/>
      <c r="B242" s="68"/>
      <c r="C242" s="69" t="n">
        <f aca="false">IF($B242&lt;&gt;"",VLOOKUP($B242,Matriz_INM,2,0),0)</f>
        <v>0</v>
      </c>
      <c r="D242" s="70"/>
      <c r="E242" s="70"/>
      <c r="F242" s="70"/>
      <c r="G242" s="70"/>
      <c r="H242" s="71"/>
      <c r="I242" s="101" t="str">
        <f aca="false">IFERROR(VLOOKUP($B242,Matriz_INM,3,0),"")</f>
        <v/>
      </c>
      <c r="J242" s="72"/>
      <c r="K242" s="72"/>
      <c r="L242" s="72"/>
      <c r="M242" s="70"/>
      <c r="N242" s="71" t="str">
        <f aca="false">IF(M242="EE",IF(OR(AND(OR(L242=1,L242=0),K242&gt;0,K242&lt;5),AND(OR(L242=1,L242=0),K242&gt;4,K242&lt;16),AND(L242=2,K242&gt;0,K242&lt;5)),"Simples",IF(OR(AND(OR(L242=1,L242=0),K242&gt;15),AND(L242=2,K242&gt;4,K242&lt;16),AND(L242&gt;2,K242&gt;0,K242&lt;5)),"Médio",IF(OR(AND(L242=2,K242&gt;15),AND(L242&gt;2,K242&gt;4,K242&lt;16),AND(L242&gt;2,K242&gt;15)),"Complexo",""))), IF(OR(M242="CE",M242="SE"),IF(OR(AND(OR(L242=1,L242=0),K242&gt;0,K242&lt;6),AND(OR(L242=1,L242=0),K242&gt;5,K242&lt;20),AND(L242&gt;1,L242&lt;4,K242&gt;0,K242&lt;6)),"Simples",IF(OR(AND(OR(L242=1,L242=0),K242&gt;19),AND(L242&gt;1,L242&lt;4,K242&gt;5,K242&lt;20),AND(L242&gt;3,K242&gt;0,K242&lt;6)),"Médio",IF(OR(AND(L242&gt;1,L242&lt;4,K242&gt;19),AND(L242&gt;3,K242&gt;5,K242&lt;20),AND(L242&gt;3,K242&gt;19)),"Complexo",""))),""))</f>
        <v/>
      </c>
      <c r="O242" s="71" t="str">
        <f aca="false">IF(M242="ALI",IF(OR(AND(OR(L242=1,L242=0),K242&gt;0,K242&lt;20),AND(OR(L242=1,L242=0),K242&gt;19,K242&lt;51),AND(L242&gt;1,L242&lt;6,K242&gt;0,K242&lt;20)),"Simples",IF(OR(AND(OR(L242=1,L242=0),K242&gt;50),AND(L242&gt;1,L242&lt;6,K242&gt;19,K242&lt;51),AND(L242&gt;5,K242&gt;0,K242&lt;20)),"Médio",IF(OR(AND(L242&gt;1,L242&lt;6,K242&gt;50),AND(L242&gt;5,K242&gt;19,K242&lt;51),AND(L242&gt;5,K242&gt;50)),"Complexo",""))), IF(M242="AIE",IF(OR(AND(OR(L242=1, L242=0),K242&gt;0,K242&lt;20),AND(OR(L242=1, L242=0),K242&gt;19,K242&lt;51),AND(L242&gt;1,L242&lt;6,K242&gt;0,K242&lt;20)),"Simples",IF(OR(AND(OR(L242=1, L242=0),K242&gt;50),AND(L242&gt;1,L242&lt;6,K242&gt;19,K242&lt;51),AND(L242&gt;5,K242&gt;0,K242&lt;20)),"Médio",IF(OR(AND(L242&gt;1,L242&lt;6,K242&gt;50),AND(L242&gt;5,K242&gt;19,K242&lt;51),AND(L242&gt;5,K242&gt;50)),"Complexo",""))),""))</f>
        <v/>
      </c>
      <c r="P242" s="102" t="str">
        <f aca="false">IF(N242="",O242,IF(O242="",N242,""))</f>
        <v/>
      </c>
      <c r="Q242" s="103" t="n">
        <f aca="false">IF(AND(OR(M242="EE",M242="CE"),P242="Simples"),3, IF(AND(OR(M242="EE",M242="CE"),P242="Médio"),4, IF(AND(OR(M242="EE",M242="CE"),P242="Complexo"),6, IF(AND(M242="SE",P242="Simples"),4, IF(AND(M242="SE",P242="Médio"),5, IF(AND(M242="SE",P242="Complexo"),7,0))))))</f>
        <v>0</v>
      </c>
      <c r="R242" s="103" t="n">
        <f aca="false">IF(AND(M242="ALI",O242="Simples"),7, IF(AND(M242="ALI",O242="Médio"),10, IF(AND(M242="ALI",O242="Complexo"),15, IF(AND(M242="AIE",O242="Simples"),5, IF(AND(M242="AIE",O242="Médio"),7, IF(AND(M242="AIE",O242="Complexo"),10,0))))))</f>
        <v>0</v>
      </c>
      <c r="S242" s="102" t="n">
        <f aca="false">IF($I242="%",($Q242+$R242)*$C242,$C242)</f>
        <v>0</v>
      </c>
      <c r="T242" s="70"/>
    </row>
    <row r="243" s="79" customFormat="true" ht="14" hidden="false" customHeight="false" outlineLevel="0" collapsed="false">
      <c r="A243" s="67"/>
      <c r="B243" s="68"/>
      <c r="C243" s="69" t="n">
        <f aca="false">IF($B243&lt;&gt;"",VLOOKUP($B243,Matriz_INM,2,0),0)</f>
        <v>0</v>
      </c>
      <c r="D243" s="70"/>
      <c r="E243" s="70"/>
      <c r="F243" s="70"/>
      <c r="G243" s="70"/>
      <c r="H243" s="71"/>
      <c r="I243" s="101" t="str">
        <f aca="false">IFERROR(VLOOKUP($B243,Matriz_INM,3,0),"")</f>
        <v/>
      </c>
      <c r="J243" s="72"/>
      <c r="K243" s="72"/>
      <c r="L243" s="72"/>
      <c r="M243" s="70"/>
      <c r="N243" s="71" t="str">
        <f aca="false">IF(M243="EE",IF(OR(AND(OR(L243=1,L243=0),K243&gt;0,K243&lt;5),AND(OR(L243=1,L243=0),K243&gt;4,K243&lt;16),AND(L243=2,K243&gt;0,K243&lt;5)),"Simples",IF(OR(AND(OR(L243=1,L243=0),K243&gt;15),AND(L243=2,K243&gt;4,K243&lt;16),AND(L243&gt;2,K243&gt;0,K243&lt;5)),"Médio",IF(OR(AND(L243=2,K243&gt;15),AND(L243&gt;2,K243&gt;4,K243&lt;16),AND(L243&gt;2,K243&gt;15)),"Complexo",""))), IF(OR(M243="CE",M243="SE"),IF(OR(AND(OR(L243=1,L243=0),K243&gt;0,K243&lt;6),AND(OR(L243=1,L243=0),K243&gt;5,K243&lt;20),AND(L243&gt;1,L243&lt;4,K243&gt;0,K243&lt;6)),"Simples",IF(OR(AND(OR(L243=1,L243=0),K243&gt;19),AND(L243&gt;1,L243&lt;4,K243&gt;5,K243&lt;20),AND(L243&gt;3,K243&gt;0,K243&lt;6)),"Médio",IF(OR(AND(L243&gt;1,L243&lt;4,K243&gt;19),AND(L243&gt;3,K243&gt;5,K243&lt;20),AND(L243&gt;3,K243&gt;19)),"Complexo",""))),""))</f>
        <v/>
      </c>
      <c r="O243" s="71" t="str">
        <f aca="false">IF(M243="ALI",IF(OR(AND(OR(L243=1,L243=0),K243&gt;0,K243&lt;20),AND(OR(L243=1,L243=0),K243&gt;19,K243&lt;51),AND(L243&gt;1,L243&lt;6,K243&gt;0,K243&lt;20)),"Simples",IF(OR(AND(OR(L243=1,L243=0),K243&gt;50),AND(L243&gt;1,L243&lt;6,K243&gt;19,K243&lt;51),AND(L243&gt;5,K243&gt;0,K243&lt;20)),"Médio",IF(OR(AND(L243&gt;1,L243&lt;6,K243&gt;50),AND(L243&gt;5,K243&gt;19,K243&lt;51),AND(L243&gt;5,K243&gt;50)),"Complexo",""))), IF(M243="AIE",IF(OR(AND(OR(L243=1, L243=0),K243&gt;0,K243&lt;20),AND(OR(L243=1, L243=0),K243&gt;19,K243&lt;51),AND(L243&gt;1,L243&lt;6,K243&gt;0,K243&lt;20)),"Simples",IF(OR(AND(OR(L243=1, L243=0),K243&gt;50),AND(L243&gt;1,L243&lt;6,K243&gt;19,K243&lt;51),AND(L243&gt;5,K243&gt;0,K243&lt;20)),"Médio",IF(OR(AND(L243&gt;1,L243&lt;6,K243&gt;50),AND(L243&gt;5,K243&gt;19,K243&lt;51),AND(L243&gt;5,K243&gt;50)),"Complexo",""))),""))</f>
        <v/>
      </c>
      <c r="P243" s="102" t="str">
        <f aca="false">IF(N243="",O243,IF(O243="",N243,""))</f>
        <v/>
      </c>
      <c r="Q243" s="103" t="n">
        <f aca="false">IF(AND(OR(M243="EE",M243="CE"),P243="Simples"),3, IF(AND(OR(M243="EE",M243="CE"),P243="Médio"),4, IF(AND(OR(M243="EE",M243="CE"),P243="Complexo"),6, IF(AND(M243="SE",P243="Simples"),4, IF(AND(M243="SE",P243="Médio"),5, IF(AND(M243="SE",P243="Complexo"),7,0))))))</f>
        <v>0</v>
      </c>
      <c r="R243" s="103" t="n">
        <f aca="false">IF(AND(M243="ALI",O243="Simples"),7, IF(AND(M243="ALI",O243="Médio"),10, IF(AND(M243="ALI",O243="Complexo"),15, IF(AND(M243="AIE",O243="Simples"),5, IF(AND(M243="AIE",O243="Médio"),7, IF(AND(M243="AIE",O243="Complexo"),10,0))))))</f>
        <v>0</v>
      </c>
      <c r="S243" s="102" t="n">
        <f aca="false">IF($I243="%",($Q243+$R243)*$C243,$C243)</f>
        <v>0</v>
      </c>
      <c r="T243" s="70"/>
    </row>
    <row r="244" s="79" customFormat="true" ht="14" hidden="false" customHeight="false" outlineLevel="0" collapsed="false">
      <c r="A244" s="67"/>
      <c r="B244" s="68"/>
      <c r="C244" s="69" t="n">
        <f aca="false">IF($B244&lt;&gt;"",VLOOKUP($B244,Matriz_INM,2,0),0)</f>
        <v>0</v>
      </c>
      <c r="D244" s="70"/>
      <c r="E244" s="70"/>
      <c r="F244" s="70"/>
      <c r="G244" s="70"/>
      <c r="H244" s="71"/>
      <c r="I244" s="101" t="str">
        <f aca="false">IFERROR(VLOOKUP($B244,Matriz_INM,3,0),"")</f>
        <v/>
      </c>
      <c r="J244" s="72"/>
      <c r="K244" s="72"/>
      <c r="L244" s="72"/>
      <c r="M244" s="70"/>
      <c r="N244" s="71" t="str">
        <f aca="false">IF(M244="EE",IF(OR(AND(OR(L244=1,L244=0),K244&gt;0,K244&lt;5),AND(OR(L244=1,L244=0),K244&gt;4,K244&lt;16),AND(L244=2,K244&gt;0,K244&lt;5)),"Simples",IF(OR(AND(OR(L244=1,L244=0),K244&gt;15),AND(L244=2,K244&gt;4,K244&lt;16),AND(L244&gt;2,K244&gt;0,K244&lt;5)),"Médio",IF(OR(AND(L244=2,K244&gt;15),AND(L244&gt;2,K244&gt;4,K244&lt;16),AND(L244&gt;2,K244&gt;15)),"Complexo",""))), IF(OR(M244="CE",M244="SE"),IF(OR(AND(OR(L244=1,L244=0),K244&gt;0,K244&lt;6),AND(OR(L244=1,L244=0),K244&gt;5,K244&lt;20),AND(L244&gt;1,L244&lt;4,K244&gt;0,K244&lt;6)),"Simples",IF(OR(AND(OR(L244=1,L244=0),K244&gt;19),AND(L244&gt;1,L244&lt;4,K244&gt;5,K244&lt;20),AND(L244&gt;3,K244&gt;0,K244&lt;6)),"Médio",IF(OR(AND(L244&gt;1,L244&lt;4,K244&gt;19),AND(L244&gt;3,K244&gt;5,K244&lt;20),AND(L244&gt;3,K244&gt;19)),"Complexo",""))),""))</f>
        <v/>
      </c>
      <c r="O244" s="71" t="str">
        <f aca="false">IF(M244="ALI",IF(OR(AND(OR(L244=1,L244=0),K244&gt;0,K244&lt;20),AND(OR(L244=1,L244=0),K244&gt;19,K244&lt;51),AND(L244&gt;1,L244&lt;6,K244&gt;0,K244&lt;20)),"Simples",IF(OR(AND(OR(L244=1,L244=0),K244&gt;50),AND(L244&gt;1,L244&lt;6,K244&gt;19,K244&lt;51),AND(L244&gt;5,K244&gt;0,K244&lt;20)),"Médio",IF(OR(AND(L244&gt;1,L244&lt;6,K244&gt;50),AND(L244&gt;5,K244&gt;19,K244&lt;51),AND(L244&gt;5,K244&gt;50)),"Complexo",""))), IF(M244="AIE",IF(OR(AND(OR(L244=1, L244=0),K244&gt;0,K244&lt;20),AND(OR(L244=1, L244=0),K244&gt;19,K244&lt;51),AND(L244&gt;1,L244&lt;6,K244&gt;0,K244&lt;20)),"Simples",IF(OR(AND(OR(L244=1, L244=0),K244&gt;50),AND(L244&gt;1,L244&lt;6,K244&gt;19,K244&lt;51),AND(L244&gt;5,K244&gt;0,K244&lt;20)),"Médio",IF(OR(AND(L244&gt;1,L244&lt;6,K244&gt;50),AND(L244&gt;5,K244&gt;19,K244&lt;51),AND(L244&gt;5,K244&gt;50)),"Complexo",""))),""))</f>
        <v/>
      </c>
      <c r="P244" s="102" t="str">
        <f aca="false">IF(N244="",O244,IF(O244="",N244,""))</f>
        <v/>
      </c>
      <c r="Q244" s="103" t="n">
        <f aca="false">IF(AND(OR(M244="EE",M244="CE"),P244="Simples"),3, IF(AND(OR(M244="EE",M244="CE"),P244="Médio"),4, IF(AND(OR(M244="EE",M244="CE"),P244="Complexo"),6, IF(AND(M244="SE",P244="Simples"),4, IF(AND(M244="SE",P244="Médio"),5, IF(AND(M244="SE",P244="Complexo"),7,0))))))</f>
        <v>0</v>
      </c>
      <c r="R244" s="103" t="n">
        <f aca="false">IF(AND(M244="ALI",O244="Simples"),7, IF(AND(M244="ALI",O244="Médio"),10, IF(AND(M244="ALI",O244="Complexo"),15, IF(AND(M244="AIE",O244="Simples"),5, IF(AND(M244="AIE",O244="Médio"),7, IF(AND(M244="AIE",O244="Complexo"),10,0))))))</f>
        <v>0</v>
      </c>
      <c r="S244" s="102" t="n">
        <f aca="false">IF($I244="%",($Q244+$R244)*$C244,$C244)</f>
        <v>0</v>
      </c>
      <c r="T244" s="70"/>
    </row>
    <row r="245" s="79" customFormat="true" ht="14" hidden="false" customHeight="false" outlineLevel="0" collapsed="false">
      <c r="A245" s="67"/>
      <c r="B245" s="68"/>
      <c r="C245" s="69" t="n">
        <f aca="false">IF($B245&lt;&gt;"",VLOOKUP($B245,Matriz_INM,2,0),0)</f>
        <v>0</v>
      </c>
      <c r="D245" s="70"/>
      <c r="E245" s="70"/>
      <c r="F245" s="70"/>
      <c r="G245" s="70"/>
      <c r="H245" s="71"/>
      <c r="I245" s="101" t="str">
        <f aca="false">IFERROR(VLOOKUP($B245,Matriz_INM,3,0),"")</f>
        <v/>
      </c>
      <c r="J245" s="72"/>
      <c r="K245" s="72"/>
      <c r="L245" s="72"/>
      <c r="M245" s="70"/>
      <c r="N245" s="71" t="str">
        <f aca="false">IF(M245="EE",IF(OR(AND(OR(L245=1,L245=0),K245&gt;0,K245&lt;5),AND(OR(L245=1,L245=0),K245&gt;4,K245&lt;16),AND(L245=2,K245&gt;0,K245&lt;5)),"Simples",IF(OR(AND(OR(L245=1,L245=0),K245&gt;15),AND(L245=2,K245&gt;4,K245&lt;16),AND(L245&gt;2,K245&gt;0,K245&lt;5)),"Médio",IF(OR(AND(L245=2,K245&gt;15),AND(L245&gt;2,K245&gt;4,K245&lt;16),AND(L245&gt;2,K245&gt;15)),"Complexo",""))), IF(OR(M245="CE",M245="SE"),IF(OR(AND(OR(L245=1,L245=0),K245&gt;0,K245&lt;6),AND(OR(L245=1,L245=0),K245&gt;5,K245&lt;20),AND(L245&gt;1,L245&lt;4,K245&gt;0,K245&lt;6)),"Simples",IF(OR(AND(OR(L245=1,L245=0),K245&gt;19),AND(L245&gt;1,L245&lt;4,K245&gt;5,K245&lt;20),AND(L245&gt;3,K245&gt;0,K245&lt;6)),"Médio",IF(OR(AND(L245&gt;1,L245&lt;4,K245&gt;19),AND(L245&gt;3,K245&gt;5,K245&lt;20),AND(L245&gt;3,K245&gt;19)),"Complexo",""))),""))</f>
        <v/>
      </c>
      <c r="O245" s="71" t="str">
        <f aca="false">IF(M245="ALI",IF(OR(AND(OR(L245=1,L245=0),K245&gt;0,K245&lt;20),AND(OR(L245=1,L245=0),K245&gt;19,K245&lt;51),AND(L245&gt;1,L245&lt;6,K245&gt;0,K245&lt;20)),"Simples",IF(OR(AND(OR(L245=1,L245=0),K245&gt;50),AND(L245&gt;1,L245&lt;6,K245&gt;19,K245&lt;51),AND(L245&gt;5,K245&gt;0,K245&lt;20)),"Médio",IF(OR(AND(L245&gt;1,L245&lt;6,K245&gt;50),AND(L245&gt;5,K245&gt;19,K245&lt;51),AND(L245&gt;5,K245&gt;50)),"Complexo",""))), IF(M245="AIE",IF(OR(AND(OR(L245=1, L245=0),K245&gt;0,K245&lt;20),AND(OR(L245=1, L245=0),K245&gt;19,K245&lt;51),AND(L245&gt;1,L245&lt;6,K245&gt;0,K245&lt;20)),"Simples",IF(OR(AND(OR(L245=1, L245=0),K245&gt;50),AND(L245&gt;1,L245&lt;6,K245&gt;19,K245&lt;51),AND(L245&gt;5,K245&gt;0,K245&lt;20)),"Médio",IF(OR(AND(L245&gt;1,L245&lt;6,K245&gt;50),AND(L245&gt;5,K245&gt;19,K245&lt;51),AND(L245&gt;5,K245&gt;50)),"Complexo",""))),""))</f>
        <v/>
      </c>
      <c r="P245" s="102" t="str">
        <f aca="false">IF(N245="",O245,IF(O245="",N245,""))</f>
        <v/>
      </c>
      <c r="Q245" s="103" t="n">
        <f aca="false">IF(AND(OR(M245="EE",M245="CE"),P245="Simples"),3, IF(AND(OR(M245="EE",M245="CE"),P245="Médio"),4, IF(AND(OR(M245="EE",M245="CE"),P245="Complexo"),6, IF(AND(M245="SE",P245="Simples"),4, IF(AND(M245="SE",P245="Médio"),5, IF(AND(M245="SE",P245="Complexo"),7,0))))))</f>
        <v>0</v>
      </c>
      <c r="R245" s="103" t="n">
        <f aca="false">IF(AND(M245="ALI",O245="Simples"),7, IF(AND(M245="ALI",O245="Médio"),10, IF(AND(M245="ALI",O245="Complexo"),15, IF(AND(M245="AIE",O245="Simples"),5, IF(AND(M245="AIE",O245="Médio"),7, IF(AND(M245="AIE",O245="Complexo"),10,0))))))</f>
        <v>0</v>
      </c>
      <c r="S245" s="102" t="n">
        <f aca="false">IF($I245="%",($Q245+$R245)*$C245,$C245)</f>
        <v>0</v>
      </c>
      <c r="T245" s="70"/>
    </row>
    <row r="246" s="79" customFormat="true" ht="14" hidden="false" customHeight="false" outlineLevel="0" collapsed="false">
      <c r="A246" s="67"/>
      <c r="B246" s="68"/>
      <c r="C246" s="69" t="n">
        <f aca="false">IF($B246&lt;&gt;"",VLOOKUP($B246,Matriz_INM,2,0),0)</f>
        <v>0</v>
      </c>
      <c r="D246" s="70"/>
      <c r="E246" s="70"/>
      <c r="F246" s="70"/>
      <c r="G246" s="70"/>
      <c r="H246" s="71"/>
      <c r="I246" s="101" t="str">
        <f aca="false">IFERROR(VLOOKUP($B246,Matriz_INM,3,0),"")</f>
        <v/>
      </c>
      <c r="J246" s="72"/>
      <c r="K246" s="72"/>
      <c r="L246" s="72"/>
      <c r="M246" s="70"/>
      <c r="N246" s="71" t="str">
        <f aca="false">IF(M246="EE",IF(OR(AND(OR(L246=1,L246=0),K246&gt;0,K246&lt;5),AND(OR(L246=1,L246=0),K246&gt;4,K246&lt;16),AND(L246=2,K246&gt;0,K246&lt;5)),"Simples",IF(OR(AND(OR(L246=1,L246=0),K246&gt;15),AND(L246=2,K246&gt;4,K246&lt;16),AND(L246&gt;2,K246&gt;0,K246&lt;5)),"Médio",IF(OR(AND(L246=2,K246&gt;15),AND(L246&gt;2,K246&gt;4,K246&lt;16),AND(L246&gt;2,K246&gt;15)),"Complexo",""))), IF(OR(M246="CE",M246="SE"),IF(OR(AND(OR(L246=1,L246=0),K246&gt;0,K246&lt;6),AND(OR(L246=1,L246=0),K246&gt;5,K246&lt;20),AND(L246&gt;1,L246&lt;4,K246&gt;0,K246&lt;6)),"Simples",IF(OR(AND(OR(L246=1,L246=0),K246&gt;19),AND(L246&gt;1,L246&lt;4,K246&gt;5,K246&lt;20),AND(L246&gt;3,K246&gt;0,K246&lt;6)),"Médio",IF(OR(AND(L246&gt;1,L246&lt;4,K246&gt;19),AND(L246&gt;3,K246&gt;5,K246&lt;20),AND(L246&gt;3,K246&gt;19)),"Complexo",""))),""))</f>
        <v/>
      </c>
      <c r="O246" s="71" t="str">
        <f aca="false">IF(M246="ALI",IF(OR(AND(OR(L246=1,L246=0),K246&gt;0,K246&lt;20),AND(OR(L246=1,L246=0),K246&gt;19,K246&lt;51),AND(L246&gt;1,L246&lt;6,K246&gt;0,K246&lt;20)),"Simples",IF(OR(AND(OR(L246=1,L246=0),K246&gt;50),AND(L246&gt;1,L246&lt;6,K246&gt;19,K246&lt;51),AND(L246&gt;5,K246&gt;0,K246&lt;20)),"Médio",IF(OR(AND(L246&gt;1,L246&lt;6,K246&gt;50),AND(L246&gt;5,K246&gt;19,K246&lt;51),AND(L246&gt;5,K246&gt;50)),"Complexo",""))), IF(M246="AIE",IF(OR(AND(OR(L246=1, L246=0),K246&gt;0,K246&lt;20),AND(OR(L246=1, L246=0),K246&gt;19,K246&lt;51),AND(L246&gt;1,L246&lt;6,K246&gt;0,K246&lt;20)),"Simples",IF(OR(AND(OR(L246=1, L246=0),K246&gt;50),AND(L246&gt;1,L246&lt;6,K246&gt;19,K246&lt;51),AND(L246&gt;5,K246&gt;0,K246&lt;20)),"Médio",IF(OR(AND(L246&gt;1,L246&lt;6,K246&gt;50),AND(L246&gt;5,K246&gt;19,K246&lt;51),AND(L246&gt;5,K246&gt;50)),"Complexo",""))),""))</f>
        <v/>
      </c>
      <c r="P246" s="102" t="str">
        <f aca="false">IF(N246="",O246,IF(O246="",N246,""))</f>
        <v/>
      </c>
      <c r="Q246" s="103" t="n">
        <f aca="false">IF(AND(OR(M246="EE",M246="CE"),P246="Simples"),3, IF(AND(OR(M246="EE",M246="CE"),P246="Médio"),4, IF(AND(OR(M246="EE",M246="CE"),P246="Complexo"),6, IF(AND(M246="SE",P246="Simples"),4, IF(AND(M246="SE",P246="Médio"),5, IF(AND(M246="SE",P246="Complexo"),7,0))))))</f>
        <v>0</v>
      </c>
      <c r="R246" s="103" t="n">
        <f aca="false">IF(AND(M246="ALI",O246="Simples"),7, IF(AND(M246="ALI",O246="Médio"),10, IF(AND(M246="ALI",O246="Complexo"),15, IF(AND(M246="AIE",O246="Simples"),5, IF(AND(M246="AIE",O246="Médio"),7, IF(AND(M246="AIE",O246="Complexo"),10,0))))))</f>
        <v>0</v>
      </c>
      <c r="S246" s="102" t="n">
        <f aca="false">IF($I246="%",($Q246+$R246)*$C246,$C246)</f>
        <v>0</v>
      </c>
      <c r="T246" s="70"/>
    </row>
    <row r="247" s="79" customFormat="true" ht="14" hidden="false" customHeight="false" outlineLevel="0" collapsed="false">
      <c r="A247" s="67"/>
      <c r="B247" s="68"/>
      <c r="C247" s="69" t="n">
        <f aca="false">IF($B247&lt;&gt;"",VLOOKUP($B247,Matriz_INM,2,0),0)</f>
        <v>0</v>
      </c>
      <c r="D247" s="70"/>
      <c r="E247" s="70"/>
      <c r="F247" s="70"/>
      <c r="G247" s="70"/>
      <c r="H247" s="71"/>
      <c r="I247" s="101" t="str">
        <f aca="false">IFERROR(VLOOKUP($B247,Matriz_INM,3,0),"")</f>
        <v/>
      </c>
      <c r="J247" s="72"/>
      <c r="K247" s="72"/>
      <c r="L247" s="72"/>
      <c r="M247" s="70"/>
      <c r="N247" s="71" t="str">
        <f aca="false">IF(M247="EE",IF(OR(AND(OR(L247=1,L247=0),K247&gt;0,K247&lt;5),AND(OR(L247=1,L247=0),K247&gt;4,K247&lt;16),AND(L247=2,K247&gt;0,K247&lt;5)),"Simples",IF(OR(AND(OR(L247=1,L247=0),K247&gt;15),AND(L247=2,K247&gt;4,K247&lt;16),AND(L247&gt;2,K247&gt;0,K247&lt;5)),"Médio",IF(OR(AND(L247=2,K247&gt;15),AND(L247&gt;2,K247&gt;4,K247&lt;16),AND(L247&gt;2,K247&gt;15)),"Complexo",""))), IF(OR(M247="CE",M247="SE"),IF(OR(AND(OR(L247=1,L247=0),K247&gt;0,K247&lt;6),AND(OR(L247=1,L247=0),K247&gt;5,K247&lt;20),AND(L247&gt;1,L247&lt;4,K247&gt;0,K247&lt;6)),"Simples",IF(OR(AND(OR(L247=1,L247=0),K247&gt;19),AND(L247&gt;1,L247&lt;4,K247&gt;5,K247&lt;20),AND(L247&gt;3,K247&gt;0,K247&lt;6)),"Médio",IF(OR(AND(L247&gt;1,L247&lt;4,K247&gt;19),AND(L247&gt;3,K247&gt;5,K247&lt;20),AND(L247&gt;3,K247&gt;19)),"Complexo",""))),""))</f>
        <v/>
      </c>
      <c r="O247" s="71" t="str">
        <f aca="false">IF(M247="ALI",IF(OR(AND(OR(L247=1,L247=0),K247&gt;0,K247&lt;20),AND(OR(L247=1,L247=0),K247&gt;19,K247&lt;51),AND(L247&gt;1,L247&lt;6,K247&gt;0,K247&lt;20)),"Simples",IF(OR(AND(OR(L247=1,L247=0),K247&gt;50),AND(L247&gt;1,L247&lt;6,K247&gt;19,K247&lt;51),AND(L247&gt;5,K247&gt;0,K247&lt;20)),"Médio",IF(OR(AND(L247&gt;1,L247&lt;6,K247&gt;50),AND(L247&gt;5,K247&gt;19,K247&lt;51),AND(L247&gt;5,K247&gt;50)),"Complexo",""))), IF(M247="AIE",IF(OR(AND(OR(L247=1, L247=0),K247&gt;0,K247&lt;20),AND(OR(L247=1, L247=0),K247&gt;19,K247&lt;51),AND(L247&gt;1,L247&lt;6,K247&gt;0,K247&lt;20)),"Simples",IF(OR(AND(OR(L247=1, L247=0),K247&gt;50),AND(L247&gt;1,L247&lt;6,K247&gt;19,K247&lt;51),AND(L247&gt;5,K247&gt;0,K247&lt;20)),"Médio",IF(OR(AND(L247&gt;1,L247&lt;6,K247&gt;50),AND(L247&gt;5,K247&gt;19,K247&lt;51),AND(L247&gt;5,K247&gt;50)),"Complexo",""))),""))</f>
        <v/>
      </c>
      <c r="P247" s="102" t="str">
        <f aca="false">IF(N247="",O247,IF(O247="",N247,""))</f>
        <v/>
      </c>
      <c r="Q247" s="103" t="n">
        <f aca="false">IF(AND(OR(M247="EE",M247="CE"),P247="Simples"),3, IF(AND(OR(M247="EE",M247="CE"),P247="Médio"),4, IF(AND(OR(M247="EE",M247="CE"),P247="Complexo"),6, IF(AND(M247="SE",P247="Simples"),4, IF(AND(M247="SE",P247="Médio"),5, IF(AND(M247="SE",P247="Complexo"),7,0))))))</f>
        <v>0</v>
      </c>
      <c r="R247" s="103" t="n">
        <f aca="false">IF(AND(M247="ALI",O247="Simples"),7, IF(AND(M247="ALI",O247="Médio"),10, IF(AND(M247="ALI",O247="Complexo"),15, IF(AND(M247="AIE",O247="Simples"),5, IF(AND(M247="AIE",O247="Médio"),7, IF(AND(M247="AIE",O247="Complexo"),10,0))))))</f>
        <v>0</v>
      </c>
      <c r="S247" s="102" t="n">
        <f aca="false">IF($I247="%",($Q247+$R247)*$C247,$C247)</f>
        <v>0</v>
      </c>
      <c r="T247" s="70"/>
    </row>
    <row r="248" s="79" customFormat="true" ht="14" hidden="false" customHeight="false" outlineLevel="0" collapsed="false">
      <c r="A248" s="67"/>
      <c r="B248" s="68"/>
      <c r="C248" s="69" t="n">
        <f aca="false">IF($B248&lt;&gt;"",VLOOKUP($B248,Matriz_INM,2,0),0)</f>
        <v>0</v>
      </c>
      <c r="D248" s="70"/>
      <c r="E248" s="70"/>
      <c r="F248" s="70"/>
      <c r="G248" s="70"/>
      <c r="H248" s="71"/>
      <c r="I248" s="101" t="str">
        <f aca="false">IFERROR(VLOOKUP($B248,Matriz_INM,3,0),"")</f>
        <v/>
      </c>
      <c r="J248" s="72"/>
      <c r="K248" s="72"/>
      <c r="L248" s="72"/>
      <c r="M248" s="70"/>
      <c r="N248" s="71" t="str">
        <f aca="false">IF(M248="EE",IF(OR(AND(OR(L248=1,L248=0),K248&gt;0,K248&lt;5),AND(OR(L248=1,L248=0),K248&gt;4,K248&lt;16),AND(L248=2,K248&gt;0,K248&lt;5)),"Simples",IF(OR(AND(OR(L248=1,L248=0),K248&gt;15),AND(L248=2,K248&gt;4,K248&lt;16),AND(L248&gt;2,K248&gt;0,K248&lt;5)),"Médio",IF(OR(AND(L248=2,K248&gt;15),AND(L248&gt;2,K248&gt;4,K248&lt;16),AND(L248&gt;2,K248&gt;15)),"Complexo",""))), IF(OR(M248="CE",M248="SE"),IF(OR(AND(OR(L248=1,L248=0),K248&gt;0,K248&lt;6),AND(OR(L248=1,L248=0),K248&gt;5,K248&lt;20),AND(L248&gt;1,L248&lt;4,K248&gt;0,K248&lt;6)),"Simples",IF(OR(AND(OR(L248=1,L248=0),K248&gt;19),AND(L248&gt;1,L248&lt;4,K248&gt;5,K248&lt;20),AND(L248&gt;3,K248&gt;0,K248&lt;6)),"Médio",IF(OR(AND(L248&gt;1,L248&lt;4,K248&gt;19),AND(L248&gt;3,K248&gt;5,K248&lt;20),AND(L248&gt;3,K248&gt;19)),"Complexo",""))),""))</f>
        <v/>
      </c>
      <c r="O248" s="71" t="str">
        <f aca="false">IF(M248="ALI",IF(OR(AND(OR(L248=1,L248=0),K248&gt;0,K248&lt;20),AND(OR(L248=1,L248=0),K248&gt;19,K248&lt;51),AND(L248&gt;1,L248&lt;6,K248&gt;0,K248&lt;20)),"Simples",IF(OR(AND(OR(L248=1,L248=0),K248&gt;50),AND(L248&gt;1,L248&lt;6,K248&gt;19,K248&lt;51),AND(L248&gt;5,K248&gt;0,K248&lt;20)),"Médio",IF(OR(AND(L248&gt;1,L248&lt;6,K248&gt;50),AND(L248&gt;5,K248&gt;19,K248&lt;51),AND(L248&gt;5,K248&gt;50)),"Complexo",""))), IF(M248="AIE",IF(OR(AND(OR(L248=1, L248=0),K248&gt;0,K248&lt;20),AND(OR(L248=1, L248=0),K248&gt;19,K248&lt;51),AND(L248&gt;1,L248&lt;6,K248&gt;0,K248&lt;20)),"Simples",IF(OR(AND(OR(L248=1, L248=0),K248&gt;50),AND(L248&gt;1,L248&lt;6,K248&gt;19,K248&lt;51),AND(L248&gt;5,K248&gt;0,K248&lt;20)),"Médio",IF(OR(AND(L248&gt;1,L248&lt;6,K248&gt;50),AND(L248&gt;5,K248&gt;19,K248&lt;51),AND(L248&gt;5,K248&gt;50)),"Complexo",""))),""))</f>
        <v/>
      </c>
      <c r="P248" s="102" t="str">
        <f aca="false">IF(N248="",O248,IF(O248="",N248,""))</f>
        <v/>
      </c>
      <c r="Q248" s="103" t="n">
        <f aca="false">IF(AND(OR(M248="EE",M248="CE"),P248="Simples"),3, IF(AND(OR(M248="EE",M248="CE"),P248="Médio"),4, IF(AND(OR(M248="EE",M248="CE"),P248="Complexo"),6, IF(AND(M248="SE",P248="Simples"),4, IF(AND(M248="SE",P248="Médio"),5, IF(AND(M248="SE",P248="Complexo"),7,0))))))</f>
        <v>0</v>
      </c>
      <c r="R248" s="103" t="n">
        <f aca="false">IF(AND(M248="ALI",O248="Simples"),7, IF(AND(M248="ALI",O248="Médio"),10, IF(AND(M248="ALI",O248="Complexo"),15, IF(AND(M248="AIE",O248="Simples"),5, IF(AND(M248="AIE",O248="Médio"),7, IF(AND(M248="AIE",O248="Complexo"),10,0))))))</f>
        <v>0</v>
      </c>
      <c r="S248" s="102" t="n">
        <f aca="false">IF($I248="%",($Q248+$R248)*$C248,$C248)</f>
        <v>0</v>
      </c>
      <c r="T248" s="70"/>
    </row>
    <row r="249" s="79" customFormat="true" ht="14" hidden="false" customHeight="false" outlineLevel="0" collapsed="false">
      <c r="A249" s="67"/>
      <c r="B249" s="68"/>
      <c r="C249" s="69" t="n">
        <f aca="false">IF($B249&lt;&gt;"",VLOOKUP($B249,Matriz_INM,2,0),0)</f>
        <v>0</v>
      </c>
      <c r="D249" s="70"/>
      <c r="E249" s="70"/>
      <c r="F249" s="70"/>
      <c r="G249" s="70"/>
      <c r="H249" s="71"/>
      <c r="I249" s="101" t="str">
        <f aca="false">IFERROR(VLOOKUP($B249,Matriz_INM,3,0),"")</f>
        <v/>
      </c>
      <c r="J249" s="72"/>
      <c r="K249" s="72"/>
      <c r="L249" s="72"/>
      <c r="M249" s="70"/>
      <c r="N249" s="71" t="str">
        <f aca="false">IF(M249="EE",IF(OR(AND(OR(L249=1,L249=0),K249&gt;0,K249&lt;5),AND(OR(L249=1,L249=0),K249&gt;4,K249&lt;16),AND(L249=2,K249&gt;0,K249&lt;5)),"Simples",IF(OR(AND(OR(L249=1,L249=0),K249&gt;15),AND(L249=2,K249&gt;4,K249&lt;16),AND(L249&gt;2,K249&gt;0,K249&lt;5)),"Médio",IF(OR(AND(L249=2,K249&gt;15),AND(L249&gt;2,K249&gt;4,K249&lt;16),AND(L249&gt;2,K249&gt;15)),"Complexo",""))), IF(OR(M249="CE",M249="SE"),IF(OR(AND(OR(L249=1,L249=0),K249&gt;0,K249&lt;6),AND(OR(L249=1,L249=0),K249&gt;5,K249&lt;20),AND(L249&gt;1,L249&lt;4,K249&gt;0,K249&lt;6)),"Simples",IF(OR(AND(OR(L249=1,L249=0),K249&gt;19),AND(L249&gt;1,L249&lt;4,K249&gt;5,K249&lt;20),AND(L249&gt;3,K249&gt;0,K249&lt;6)),"Médio",IF(OR(AND(L249&gt;1,L249&lt;4,K249&gt;19),AND(L249&gt;3,K249&gt;5,K249&lt;20),AND(L249&gt;3,K249&gt;19)),"Complexo",""))),""))</f>
        <v/>
      </c>
      <c r="O249" s="71" t="str">
        <f aca="false">IF(M249="ALI",IF(OR(AND(OR(L249=1,L249=0),K249&gt;0,K249&lt;20),AND(OR(L249=1,L249=0),K249&gt;19,K249&lt;51),AND(L249&gt;1,L249&lt;6,K249&gt;0,K249&lt;20)),"Simples",IF(OR(AND(OR(L249=1,L249=0),K249&gt;50),AND(L249&gt;1,L249&lt;6,K249&gt;19,K249&lt;51),AND(L249&gt;5,K249&gt;0,K249&lt;20)),"Médio",IF(OR(AND(L249&gt;1,L249&lt;6,K249&gt;50),AND(L249&gt;5,K249&gt;19,K249&lt;51),AND(L249&gt;5,K249&gt;50)),"Complexo",""))), IF(M249="AIE",IF(OR(AND(OR(L249=1, L249=0),K249&gt;0,K249&lt;20),AND(OR(L249=1, L249=0),K249&gt;19,K249&lt;51),AND(L249&gt;1,L249&lt;6,K249&gt;0,K249&lt;20)),"Simples",IF(OR(AND(OR(L249=1, L249=0),K249&gt;50),AND(L249&gt;1,L249&lt;6,K249&gt;19,K249&lt;51),AND(L249&gt;5,K249&gt;0,K249&lt;20)),"Médio",IF(OR(AND(L249&gt;1,L249&lt;6,K249&gt;50),AND(L249&gt;5,K249&gt;19,K249&lt;51),AND(L249&gt;5,K249&gt;50)),"Complexo",""))),""))</f>
        <v/>
      </c>
      <c r="P249" s="102" t="str">
        <f aca="false">IF(N249="",O249,IF(O249="",N249,""))</f>
        <v/>
      </c>
      <c r="Q249" s="103" t="n">
        <f aca="false">IF(AND(OR(M249="EE",M249="CE"),P249="Simples"),3, IF(AND(OR(M249="EE",M249="CE"),P249="Médio"),4, IF(AND(OR(M249="EE",M249="CE"),P249="Complexo"),6, IF(AND(M249="SE",P249="Simples"),4, IF(AND(M249="SE",P249="Médio"),5, IF(AND(M249="SE",P249="Complexo"),7,0))))))</f>
        <v>0</v>
      </c>
      <c r="R249" s="103" t="n">
        <f aca="false">IF(AND(M249="ALI",O249="Simples"),7, IF(AND(M249="ALI",O249="Médio"),10, IF(AND(M249="ALI",O249="Complexo"),15, IF(AND(M249="AIE",O249="Simples"),5, IF(AND(M249="AIE",O249="Médio"),7, IF(AND(M249="AIE",O249="Complexo"),10,0))))))</f>
        <v>0</v>
      </c>
      <c r="S249" s="102" t="n">
        <f aca="false">IF($I249="%",($Q249+$R249)*$C249,$C249)</f>
        <v>0</v>
      </c>
      <c r="T249" s="70"/>
    </row>
    <row r="250" s="79" customFormat="true" ht="14" hidden="false" customHeight="false" outlineLevel="0" collapsed="false">
      <c r="A250" s="67"/>
      <c r="B250" s="68"/>
      <c r="C250" s="69" t="n">
        <f aca="false">IF($B250&lt;&gt;"",VLOOKUP($B250,Matriz_INM,2,0),0)</f>
        <v>0</v>
      </c>
      <c r="D250" s="70"/>
      <c r="E250" s="70"/>
      <c r="F250" s="70"/>
      <c r="G250" s="70"/>
      <c r="H250" s="71"/>
      <c r="I250" s="101" t="str">
        <f aca="false">IFERROR(VLOOKUP($B250,Matriz_INM,3,0),"")</f>
        <v/>
      </c>
      <c r="J250" s="72"/>
      <c r="K250" s="72"/>
      <c r="L250" s="72"/>
      <c r="M250" s="70"/>
      <c r="N250" s="71" t="str">
        <f aca="false">IF(M250="EE",IF(OR(AND(OR(L250=1,L250=0),K250&gt;0,K250&lt;5),AND(OR(L250=1,L250=0),K250&gt;4,K250&lt;16),AND(L250=2,K250&gt;0,K250&lt;5)),"Simples",IF(OR(AND(OR(L250=1,L250=0),K250&gt;15),AND(L250=2,K250&gt;4,K250&lt;16),AND(L250&gt;2,K250&gt;0,K250&lt;5)),"Médio",IF(OR(AND(L250=2,K250&gt;15),AND(L250&gt;2,K250&gt;4,K250&lt;16),AND(L250&gt;2,K250&gt;15)),"Complexo",""))), IF(OR(M250="CE",M250="SE"),IF(OR(AND(OR(L250=1,L250=0),K250&gt;0,K250&lt;6),AND(OR(L250=1,L250=0),K250&gt;5,K250&lt;20),AND(L250&gt;1,L250&lt;4,K250&gt;0,K250&lt;6)),"Simples",IF(OR(AND(OR(L250=1,L250=0),K250&gt;19),AND(L250&gt;1,L250&lt;4,K250&gt;5,K250&lt;20),AND(L250&gt;3,K250&gt;0,K250&lt;6)),"Médio",IF(OR(AND(L250&gt;1,L250&lt;4,K250&gt;19),AND(L250&gt;3,K250&gt;5,K250&lt;20),AND(L250&gt;3,K250&gt;19)),"Complexo",""))),""))</f>
        <v/>
      </c>
      <c r="O250" s="71" t="str">
        <f aca="false">IF(M250="ALI",IF(OR(AND(OR(L250=1,L250=0),K250&gt;0,K250&lt;20),AND(OR(L250=1,L250=0),K250&gt;19,K250&lt;51),AND(L250&gt;1,L250&lt;6,K250&gt;0,K250&lt;20)),"Simples",IF(OR(AND(OR(L250=1,L250=0),K250&gt;50),AND(L250&gt;1,L250&lt;6,K250&gt;19,K250&lt;51),AND(L250&gt;5,K250&gt;0,K250&lt;20)),"Médio",IF(OR(AND(L250&gt;1,L250&lt;6,K250&gt;50),AND(L250&gt;5,K250&gt;19,K250&lt;51),AND(L250&gt;5,K250&gt;50)),"Complexo",""))), IF(M250="AIE",IF(OR(AND(OR(L250=1, L250=0),K250&gt;0,K250&lt;20),AND(OR(L250=1, L250=0),K250&gt;19,K250&lt;51),AND(L250&gt;1,L250&lt;6,K250&gt;0,K250&lt;20)),"Simples",IF(OR(AND(OR(L250=1, L250=0),K250&gt;50),AND(L250&gt;1,L250&lt;6,K250&gt;19,K250&lt;51),AND(L250&gt;5,K250&gt;0,K250&lt;20)),"Médio",IF(OR(AND(L250&gt;1,L250&lt;6,K250&gt;50),AND(L250&gt;5,K250&gt;19,K250&lt;51),AND(L250&gt;5,K250&gt;50)),"Complexo",""))),""))</f>
        <v/>
      </c>
      <c r="P250" s="102" t="str">
        <f aca="false">IF(N250="",O250,IF(O250="",N250,""))</f>
        <v/>
      </c>
      <c r="Q250" s="103" t="n">
        <f aca="false">IF(AND(OR(M250="EE",M250="CE"),P250="Simples"),3, IF(AND(OR(M250="EE",M250="CE"),P250="Médio"),4, IF(AND(OR(M250="EE",M250="CE"),P250="Complexo"),6, IF(AND(M250="SE",P250="Simples"),4, IF(AND(M250="SE",P250="Médio"),5, IF(AND(M250="SE",P250="Complexo"),7,0))))))</f>
        <v>0</v>
      </c>
      <c r="R250" s="103" t="n">
        <f aca="false">IF(AND(M250="ALI",O250="Simples"),7, IF(AND(M250="ALI",O250="Médio"),10, IF(AND(M250="ALI",O250="Complexo"),15, IF(AND(M250="AIE",O250="Simples"),5, IF(AND(M250="AIE",O250="Médio"),7, IF(AND(M250="AIE",O250="Complexo"),10,0))))))</f>
        <v>0</v>
      </c>
      <c r="S250" s="102" t="n">
        <f aca="false">IF($I250="%",($Q250+$R250)*$C250,$C250)</f>
        <v>0</v>
      </c>
      <c r="T250" s="70"/>
    </row>
    <row r="251" s="79" customFormat="true" ht="14" hidden="false" customHeight="false" outlineLevel="0" collapsed="false">
      <c r="A251" s="67"/>
      <c r="B251" s="68"/>
      <c r="C251" s="69" t="n">
        <f aca="false">IF($B251&lt;&gt;"",VLOOKUP($B251,Matriz_INM,2,0),0)</f>
        <v>0</v>
      </c>
      <c r="D251" s="70"/>
      <c r="E251" s="70"/>
      <c r="F251" s="70"/>
      <c r="G251" s="70"/>
      <c r="H251" s="71"/>
      <c r="I251" s="101" t="str">
        <f aca="false">IFERROR(VLOOKUP($B251,Matriz_INM,3,0),"")</f>
        <v/>
      </c>
      <c r="J251" s="72"/>
      <c r="K251" s="72"/>
      <c r="L251" s="72"/>
      <c r="M251" s="70"/>
      <c r="N251" s="71" t="str">
        <f aca="false">IF(M251="EE",IF(OR(AND(OR(L251=1,L251=0),K251&gt;0,K251&lt;5),AND(OR(L251=1,L251=0),K251&gt;4,K251&lt;16),AND(L251=2,K251&gt;0,K251&lt;5)),"Simples",IF(OR(AND(OR(L251=1,L251=0),K251&gt;15),AND(L251=2,K251&gt;4,K251&lt;16),AND(L251&gt;2,K251&gt;0,K251&lt;5)),"Médio",IF(OR(AND(L251=2,K251&gt;15),AND(L251&gt;2,K251&gt;4,K251&lt;16),AND(L251&gt;2,K251&gt;15)),"Complexo",""))), IF(OR(M251="CE",M251="SE"),IF(OR(AND(OR(L251=1,L251=0),K251&gt;0,K251&lt;6),AND(OR(L251=1,L251=0),K251&gt;5,K251&lt;20),AND(L251&gt;1,L251&lt;4,K251&gt;0,K251&lt;6)),"Simples",IF(OR(AND(OR(L251=1,L251=0),K251&gt;19),AND(L251&gt;1,L251&lt;4,K251&gt;5,K251&lt;20),AND(L251&gt;3,K251&gt;0,K251&lt;6)),"Médio",IF(OR(AND(L251&gt;1,L251&lt;4,K251&gt;19),AND(L251&gt;3,K251&gt;5,K251&lt;20),AND(L251&gt;3,K251&gt;19)),"Complexo",""))),""))</f>
        <v/>
      </c>
      <c r="O251" s="71" t="str">
        <f aca="false">IF(M251="ALI",IF(OR(AND(OR(L251=1,L251=0),K251&gt;0,K251&lt;20),AND(OR(L251=1,L251=0),K251&gt;19,K251&lt;51),AND(L251&gt;1,L251&lt;6,K251&gt;0,K251&lt;20)),"Simples",IF(OR(AND(OR(L251=1,L251=0),K251&gt;50),AND(L251&gt;1,L251&lt;6,K251&gt;19,K251&lt;51),AND(L251&gt;5,K251&gt;0,K251&lt;20)),"Médio",IF(OR(AND(L251&gt;1,L251&lt;6,K251&gt;50),AND(L251&gt;5,K251&gt;19,K251&lt;51),AND(L251&gt;5,K251&gt;50)),"Complexo",""))), IF(M251="AIE",IF(OR(AND(OR(L251=1, L251=0),K251&gt;0,K251&lt;20),AND(OR(L251=1, L251=0),K251&gt;19,K251&lt;51),AND(L251&gt;1,L251&lt;6,K251&gt;0,K251&lt;20)),"Simples",IF(OR(AND(OR(L251=1, L251=0),K251&gt;50),AND(L251&gt;1,L251&lt;6,K251&gt;19,K251&lt;51),AND(L251&gt;5,K251&gt;0,K251&lt;20)),"Médio",IF(OR(AND(L251&gt;1,L251&lt;6,K251&gt;50),AND(L251&gt;5,K251&gt;19,K251&lt;51),AND(L251&gt;5,K251&gt;50)),"Complexo",""))),""))</f>
        <v/>
      </c>
      <c r="P251" s="102" t="str">
        <f aca="false">IF(N251="",O251,IF(O251="",N251,""))</f>
        <v/>
      </c>
      <c r="Q251" s="103" t="n">
        <f aca="false">IF(AND(OR(M251="EE",M251="CE"),P251="Simples"),3, IF(AND(OR(M251="EE",M251="CE"),P251="Médio"),4, IF(AND(OR(M251="EE",M251="CE"),P251="Complexo"),6, IF(AND(M251="SE",P251="Simples"),4, IF(AND(M251="SE",P251="Médio"),5, IF(AND(M251="SE",P251="Complexo"),7,0))))))</f>
        <v>0</v>
      </c>
      <c r="R251" s="103" t="n">
        <f aca="false">IF(AND(M251="ALI",O251="Simples"),7, IF(AND(M251="ALI",O251="Médio"),10, IF(AND(M251="ALI",O251="Complexo"),15, IF(AND(M251="AIE",O251="Simples"),5, IF(AND(M251="AIE",O251="Médio"),7, IF(AND(M251="AIE",O251="Complexo"),10,0))))))</f>
        <v>0</v>
      </c>
      <c r="S251" s="102" t="n">
        <f aca="false">IF($I251="%",($Q251+$R251)*$C251,$C251)</f>
        <v>0</v>
      </c>
      <c r="T251" s="70"/>
    </row>
    <row r="252" s="79" customFormat="true" ht="14" hidden="false" customHeight="false" outlineLevel="0" collapsed="false">
      <c r="A252" s="67"/>
      <c r="B252" s="68"/>
      <c r="C252" s="69" t="n">
        <f aca="false">IF($B252&lt;&gt;"",VLOOKUP($B252,Matriz_INM,2,0),0)</f>
        <v>0</v>
      </c>
      <c r="D252" s="70"/>
      <c r="E252" s="70"/>
      <c r="F252" s="70"/>
      <c r="G252" s="70"/>
      <c r="H252" s="71"/>
      <c r="I252" s="101" t="str">
        <f aca="false">IFERROR(VLOOKUP($B252,Matriz_INM,3,0),"")</f>
        <v/>
      </c>
      <c r="J252" s="72"/>
      <c r="K252" s="72"/>
      <c r="L252" s="72"/>
      <c r="M252" s="70"/>
      <c r="N252" s="71" t="str">
        <f aca="false">IF(M252="EE",IF(OR(AND(OR(L252=1,L252=0),K252&gt;0,K252&lt;5),AND(OR(L252=1,L252=0),K252&gt;4,K252&lt;16),AND(L252=2,K252&gt;0,K252&lt;5)),"Simples",IF(OR(AND(OR(L252=1,L252=0),K252&gt;15),AND(L252=2,K252&gt;4,K252&lt;16),AND(L252&gt;2,K252&gt;0,K252&lt;5)),"Médio",IF(OR(AND(L252=2,K252&gt;15),AND(L252&gt;2,K252&gt;4,K252&lt;16),AND(L252&gt;2,K252&gt;15)),"Complexo",""))), IF(OR(M252="CE",M252="SE"),IF(OR(AND(OR(L252=1,L252=0),K252&gt;0,K252&lt;6),AND(OR(L252=1,L252=0),K252&gt;5,K252&lt;20),AND(L252&gt;1,L252&lt;4,K252&gt;0,K252&lt;6)),"Simples",IF(OR(AND(OR(L252=1,L252=0),K252&gt;19),AND(L252&gt;1,L252&lt;4,K252&gt;5,K252&lt;20),AND(L252&gt;3,K252&gt;0,K252&lt;6)),"Médio",IF(OR(AND(L252&gt;1,L252&lt;4,K252&gt;19),AND(L252&gt;3,K252&gt;5,K252&lt;20),AND(L252&gt;3,K252&gt;19)),"Complexo",""))),""))</f>
        <v/>
      </c>
      <c r="O252" s="71" t="str">
        <f aca="false">IF(M252="ALI",IF(OR(AND(OR(L252=1,L252=0),K252&gt;0,K252&lt;20),AND(OR(L252=1,L252=0),K252&gt;19,K252&lt;51),AND(L252&gt;1,L252&lt;6,K252&gt;0,K252&lt;20)),"Simples",IF(OR(AND(OR(L252=1,L252=0),K252&gt;50),AND(L252&gt;1,L252&lt;6,K252&gt;19,K252&lt;51),AND(L252&gt;5,K252&gt;0,K252&lt;20)),"Médio",IF(OR(AND(L252&gt;1,L252&lt;6,K252&gt;50),AND(L252&gt;5,K252&gt;19,K252&lt;51),AND(L252&gt;5,K252&gt;50)),"Complexo",""))), IF(M252="AIE",IF(OR(AND(OR(L252=1, L252=0),K252&gt;0,K252&lt;20),AND(OR(L252=1, L252=0),K252&gt;19,K252&lt;51),AND(L252&gt;1,L252&lt;6,K252&gt;0,K252&lt;20)),"Simples",IF(OR(AND(OR(L252=1, L252=0),K252&gt;50),AND(L252&gt;1,L252&lt;6,K252&gt;19,K252&lt;51),AND(L252&gt;5,K252&gt;0,K252&lt;20)),"Médio",IF(OR(AND(L252&gt;1,L252&lt;6,K252&gt;50),AND(L252&gt;5,K252&gt;19,K252&lt;51),AND(L252&gt;5,K252&gt;50)),"Complexo",""))),""))</f>
        <v/>
      </c>
      <c r="P252" s="102" t="str">
        <f aca="false">IF(N252="",O252,IF(O252="",N252,""))</f>
        <v/>
      </c>
      <c r="Q252" s="103" t="n">
        <f aca="false">IF(AND(OR(M252="EE",M252="CE"),P252="Simples"),3, IF(AND(OR(M252="EE",M252="CE"),P252="Médio"),4, IF(AND(OR(M252="EE",M252="CE"),P252="Complexo"),6, IF(AND(M252="SE",P252="Simples"),4, IF(AND(M252="SE",P252="Médio"),5, IF(AND(M252="SE",P252="Complexo"),7,0))))))</f>
        <v>0</v>
      </c>
      <c r="R252" s="103" t="n">
        <f aca="false">IF(AND(M252="ALI",O252="Simples"),7, IF(AND(M252="ALI",O252="Médio"),10, IF(AND(M252="ALI",O252="Complexo"),15, IF(AND(M252="AIE",O252="Simples"),5, IF(AND(M252="AIE",O252="Médio"),7, IF(AND(M252="AIE",O252="Complexo"),10,0))))))</f>
        <v>0</v>
      </c>
      <c r="S252" s="102" t="n">
        <f aca="false">IF($I252="%",($Q252+$R252)*$C252,$C252)</f>
        <v>0</v>
      </c>
      <c r="T252" s="70"/>
    </row>
    <row r="253" s="79" customFormat="true" ht="14" hidden="false" customHeight="false" outlineLevel="0" collapsed="false">
      <c r="A253" s="67"/>
      <c r="B253" s="68"/>
      <c r="C253" s="69" t="n">
        <f aca="false">IF($B253&lt;&gt;"",VLOOKUP($B253,Matriz_INM,2,0),0)</f>
        <v>0</v>
      </c>
      <c r="D253" s="70"/>
      <c r="E253" s="70"/>
      <c r="F253" s="70"/>
      <c r="G253" s="70"/>
      <c r="H253" s="71"/>
      <c r="I253" s="101" t="str">
        <f aca="false">IFERROR(VLOOKUP($B253,Matriz_INM,3,0),"")</f>
        <v/>
      </c>
      <c r="J253" s="72"/>
      <c r="K253" s="72"/>
      <c r="L253" s="72"/>
      <c r="M253" s="70"/>
      <c r="N253" s="71" t="str">
        <f aca="false">IF(M253="EE",IF(OR(AND(OR(L253=1,L253=0),K253&gt;0,K253&lt;5),AND(OR(L253=1,L253=0),K253&gt;4,K253&lt;16),AND(L253=2,K253&gt;0,K253&lt;5)),"Simples",IF(OR(AND(OR(L253=1,L253=0),K253&gt;15),AND(L253=2,K253&gt;4,K253&lt;16),AND(L253&gt;2,K253&gt;0,K253&lt;5)),"Médio",IF(OR(AND(L253=2,K253&gt;15),AND(L253&gt;2,K253&gt;4,K253&lt;16),AND(L253&gt;2,K253&gt;15)),"Complexo",""))), IF(OR(M253="CE",M253="SE"),IF(OR(AND(OR(L253=1,L253=0),K253&gt;0,K253&lt;6),AND(OR(L253=1,L253=0),K253&gt;5,K253&lt;20),AND(L253&gt;1,L253&lt;4,K253&gt;0,K253&lt;6)),"Simples",IF(OR(AND(OR(L253=1,L253=0),K253&gt;19),AND(L253&gt;1,L253&lt;4,K253&gt;5,K253&lt;20),AND(L253&gt;3,K253&gt;0,K253&lt;6)),"Médio",IF(OR(AND(L253&gt;1,L253&lt;4,K253&gt;19),AND(L253&gt;3,K253&gt;5,K253&lt;20),AND(L253&gt;3,K253&gt;19)),"Complexo",""))),""))</f>
        <v/>
      </c>
      <c r="O253" s="71" t="str">
        <f aca="false">IF(M253="ALI",IF(OR(AND(OR(L253=1,L253=0),K253&gt;0,K253&lt;20),AND(OR(L253=1,L253=0),K253&gt;19,K253&lt;51),AND(L253&gt;1,L253&lt;6,K253&gt;0,K253&lt;20)),"Simples",IF(OR(AND(OR(L253=1,L253=0),K253&gt;50),AND(L253&gt;1,L253&lt;6,K253&gt;19,K253&lt;51),AND(L253&gt;5,K253&gt;0,K253&lt;20)),"Médio",IF(OR(AND(L253&gt;1,L253&lt;6,K253&gt;50),AND(L253&gt;5,K253&gt;19,K253&lt;51),AND(L253&gt;5,K253&gt;50)),"Complexo",""))), IF(M253="AIE",IF(OR(AND(OR(L253=1, L253=0),K253&gt;0,K253&lt;20),AND(OR(L253=1, L253=0),K253&gt;19,K253&lt;51),AND(L253&gt;1,L253&lt;6,K253&gt;0,K253&lt;20)),"Simples",IF(OR(AND(OR(L253=1, L253=0),K253&gt;50),AND(L253&gt;1,L253&lt;6,K253&gt;19,K253&lt;51),AND(L253&gt;5,K253&gt;0,K253&lt;20)),"Médio",IF(OR(AND(L253&gt;1,L253&lt;6,K253&gt;50),AND(L253&gt;5,K253&gt;19,K253&lt;51),AND(L253&gt;5,K253&gt;50)),"Complexo",""))),""))</f>
        <v/>
      </c>
      <c r="P253" s="102" t="str">
        <f aca="false">IF(N253="",O253,IF(O253="",N253,""))</f>
        <v/>
      </c>
      <c r="Q253" s="103" t="n">
        <f aca="false">IF(AND(OR(M253="EE",M253="CE"),P253="Simples"),3, IF(AND(OR(M253="EE",M253="CE"),P253="Médio"),4, IF(AND(OR(M253="EE",M253="CE"),P253="Complexo"),6, IF(AND(M253="SE",P253="Simples"),4, IF(AND(M253="SE",P253="Médio"),5, IF(AND(M253="SE",P253="Complexo"),7,0))))))</f>
        <v>0</v>
      </c>
      <c r="R253" s="103" t="n">
        <f aca="false">IF(AND(M253="ALI",O253="Simples"),7, IF(AND(M253="ALI",O253="Médio"),10, IF(AND(M253="ALI",O253="Complexo"),15, IF(AND(M253="AIE",O253="Simples"),5, IF(AND(M253="AIE",O253="Médio"),7, IF(AND(M253="AIE",O253="Complexo"),10,0))))))</f>
        <v>0</v>
      </c>
      <c r="S253" s="102" t="n">
        <f aca="false">IF($I253="%",($Q253+$R253)*$C253,$C253)</f>
        <v>0</v>
      </c>
      <c r="T253" s="70"/>
    </row>
    <row r="254" s="79" customFormat="true" ht="14" hidden="false" customHeight="false" outlineLevel="0" collapsed="false">
      <c r="A254" s="67"/>
      <c r="B254" s="68"/>
      <c r="C254" s="69" t="n">
        <f aca="false">IF($B254&lt;&gt;"",VLOOKUP($B254,Matriz_INM,2,0),0)</f>
        <v>0</v>
      </c>
      <c r="D254" s="70"/>
      <c r="E254" s="70"/>
      <c r="F254" s="70"/>
      <c r="G254" s="70"/>
      <c r="H254" s="71"/>
      <c r="I254" s="101" t="str">
        <f aca="false">IFERROR(VLOOKUP($B254,Matriz_INM,3,0),"")</f>
        <v/>
      </c>
      <c r="J254" s="72"/>
      <c r="K254" s="72"/>
      <c r="L254" s="72"/>
      <c r="M254" s="70"/>
      <c r="N254" s="71" t="str">
        <f aca="false">IF(M254="EE",IF(OR(AND(OR(L254=1,L254=0),K254&gt;0,K254&lt;5),AND(OR(L254=1,L254=0),K254&gt;4,K254&lt;16),AND(L254=2,K254&gt;0,K254&lt;5)),"Simples",IF(OR(AND(OR(L254=1,L254=0),K254&gt;15),AND(L254=2,K254&gt;4,K254&lt;16),AND(L254&gt;2,K254&gt;0,K254&lt;5)),"Médio",IF(OR(AND(L254=2,K254&gt;15),AND(L254&gt;2,K254&gt;4,K254&lt;16),AND(L254&gt;2,K254&gt;15)),"Complexo",""))), IF(OR(M254="CE",M254="SE"),IF(OR(AND(OR(L254=1,L254=0),K254&gt;0,K254&lt;6),AND(OR(L254=1,L254=0),K254&gt;5,K254&lt;20),AND(L254&gt;1,L254&lt;4,K254&gt;0,K254&lt;6)),"Simples",IF(OR(AND(OR(L254=1,L254=0),K254&gt;19),AND(L254&gt;1,L254&lt;4,K254&gt;5,K254&lt;20),AND(L254&gt;3,K254&gt;0,K254&lt;6)),"Médio",IF(OR(AND(L254&gt;1,L254&lt;4,K254&gt;19),AND(L254&gt;3,K254&gt;5,K254&lt;20),AND(L254&gt;3,K254&gt;19)),"Complexo",""))),""))</f>
        <v/>
      </c>
      <c r="O254" s="71" t="str">
        <f aca="false">IF(M254="ALI",IF(OR(AND(OR(L254=1,L254=0),K254&gt;0,K254&lt;20),AND(OR(L254=1,L254=0),K254&gt;19,K254&lt;51),AND(L254&gt;1,L254&lt;6,K254&gt;0,K254&lt;20)),"Simples",IF(OR(AND(OR(L254=1,L254=0),K254&gt;50),AND(L254&gt;1,L254&lt;6,K254&gt;19,K254&lt;51),AND(L254&gt;5,K254&gt;0,K254&lt;20)),"Médio",IF(OR(AND(L254&gt;1,L254&lt;6,K254&gt;50),AND(L254&gt;5,K254&gt;19,K254&lt;51),AND(L254&gt;5,K254&gt;50)),"Complexo",""))), IF(M254="AIE",IF(OR(AND(OR(L254=1, L254=0),K254&gt;0,K254&lt;20),AND(OR(L254=1, L254=0),K254&gt;19,K254&lt;51),AND(L254&gt;1,L254&lt;6,K254&gt;0,K254&lt;20)),"Simples",IF(OR(AND(OR(L254=1, L254=0),K254&gt;50),AND(L254&gt;1,L254&lt;6,K254&gt;19,K254&lt;51),AND(L254&gt;5,K254&gt;0,K254&lt;20)),"Médio",IF(OR(AND(L254&gt;1,L254&lt;6,K254&gt;50),AND(L254&gt;5,K254&gt;19,K254&lt;51),AND(L254&gt;5,K254&gt;50)),"Complexo",""))),""))</f>
        <v/>
      </c>
      <c r="P254" s="102" t="str">
        <f aca="false">IF(N254="",O254,IF(O254="",N254,""))</f>
        <v/>
      </c>
      <c r="Q254" s="103" t="n">
        <f aca="false">IF(AND(OR(M254="EE",M254="CE"),P254="Simples"),3, IF(AND(OR(M254="EE",M254="CE"),P254="Médio"),4, IF(AND(OR(M254="EE",M254="CE"),P254="Complexo"),6, IF(AND(M254="SE",P254="Simples"),4, IF(AND(M254="SE",P254="Médio"),5, IF(AND(M254="SE",P254="Complexo"),7,0))))))</f>
        <v>0</v>
      </c>
      <c r="R254" s="103" t="n">
        <f aca="false">IF(AND(M254="ALI",O254="Simples"),7, IF(AND(M254="ALI",O254="Médio"),10, IF(AND(M254="ALI",O254="Complexo"),15, IF(AND(M254="AIE",O254="Simples"),5, IF(AND(M254="AIE",O254="Médio"),7, IF(AND(M254="AIE",O254="Complexo"),10,0))))))</f>
        <v>0</v>
      </c>
      <c r="S254" s="102" t="n">
        <f aca="false">IF($I254="%",($Q254+$R254)*$C254,$C254)</f>
        <v>0</v>
      </c>
      <c r="T254" s="70"/>
    </row>
    <row r="255" s="79" customFormat="true" ht="14" hidden="false" customHeight="false" outlineLevel="0" collapsed="false">
      <c r="A255" s="67"/>
      <c r="B255" s="68"/>
      <c r="C255" s="69" t="n">
        <f aca="false">IF($B255&lt;&gt;"",VLOOKUP($B255,Matriz_INM,2,0),0)</f>
        <v>0</v>
      </c>
      <c r="D255" s="70"/>
      <c r="E255" s="70"/>
      <c r="F255" s="70"/>
      <c r="G255" s="70"/>
      <c r="H255" s="71"/>
      <c r="I255" s="101" t="str">
        <f aca="false">IFERROR(VLOOKUP($B255,Matriz_INM,3,0),"")</f>
        <v/>
      </c>
      <c r="J255" s="72"/>
      <c r="K255" s="72"/>
      <c r="L255" s="72"/>
      <c r="M255" s="70"/>
      <c r="N255" s="71" t="str">
        <f aca="false">IF(M255="EE",IF(OR(AND(OR(L255=1,L255=0),K255&gt;0,K255&lt;5),AND(OR(L255=1,L255=0),K255&gt;4,K255&lt;16),AND(L255=2,K255&gt;0,K255&lt;5)),"Simples",IF(OR(AND(OR(L255=1,L255=0),K255&gt;15),AND(L255=2,K255&gt;4,K255&lt;16),AND(L255&gt;2,K255&gt;0,K255&lt;5)),"Médio",IF(OR(AND(L255=2,K255&gt;15),AND(L255&gt;2,K255&gt;4,K255&lt;16),AND(L255&gt;2,K255&gt;15)),"Complexo",""))), IF(OR(M255="CE",M255="SE"),IF(OR(AND(OR(L255=1,L255=0),K255&gt;0,K255&lt;6),AND(OR(L255=1,L255=0),K255&gt;5,K255&lt;20),AND(L255&gt;1,L255&lt;4,K255&gt;0,K255&lt;6)),"Simples",IF(OR(AND(OR(L255=1,L255=0),K255&gt;19),AND(L255&gt;1,L255&lt;4,K255&gt;5,K255&lt;20),AND(L255&gt;3,K255&gt;0,K255&lt;6)),"Médio",IF(OR(AND(L255&gt;1,L255&lt;4,K255&gt;19),AND(L255&gt;3,K255&gt;5,K255&lt;20),AND(L255&gt;3,K255&gt;19)),"Complexo",""))),""))</f>
        <v/>
      </c>
      <c r="O255" s="71" t="str">
        <f aca="false">IF(M255="ALI",IF(OR(AND(OR(L255=1,L255=0),K255&gt;0,K255&lt;20),AND(OR(L255=1,L255=0),K255&gt;19,K255&lt;51),AND(L255&gt;1,L255&lt;6,K255&gt;0,K255&lt;20)),"Simples",IF(OR(AND(OR(L255=1,L255=0),K255&gt;50),AND(L255&gt;1,L255&lt;6,K255&gt;19,K255&lt;51),AND(L255&gt;5,K255&gt;0,K255&lt;20)),"Médio",IF(OR(AND(L255&gt;1,L255&lt;6,K255&gt;50),AND(L255&gt;5,K255&gt;19,K255&lt;51),AND(L255&gt;5,K255&gt;50)),"Complexo",""))), IF(M255="AIE",IF(OR(AND(OR(L255=1, L255=0),K255&gt;0,K255&lt;20),AND(OR(L255=1, L255=0),K255&gt;19,K255&lt;51),AND(L255&gt;1,L255&lt;6,K255&gt;0,K255&lt;20)),"Simples",IF(OR(AND(OR(L255=1, L255=0),K255&gt;50),AND(L255&gt;1,L255&lt;6,K255&gt;19,K255&lt;51),AND(L255&gt;5,K255&gt;0,K255&lt;20)),"Médio",IF(OR(AND(L255&gt;1,L255&lt;6,K255&gt;50),AND(L255&gt;5,K255&gt;19,K255&lt;51),AND(L255&gt;5,K255&gt;50)),"Complexo",""))),""))</f>
        <v/>
      </c>
      <c r="P255" s="102" t="str">
        <f aca="false">IF(N255="",O255,IF(O255="",N255,""))</f>
        <v/>
      </c>
      <c r="Q255" s="103" t="n">
        <f aca="false">IF(AND(OR(M255="EE",M255="CE"),P255="Simples"),3, IF(AND(OR(M255="EE",M255="CE"),P255="Médio"),4, IF(AND(OR(M255="EE",M255="CE"),P255="Complexo"),6, IF(AND(M255="SE",P255="Simples"),4, IF(AND(M255="SE",P255="Médio"),5, IF(AND(M255="SE",P255="Complexo"),7,0))))))</f>
        <v>0</v>
      </c>
      <c r="R255" s="103" t="n">
        <f aca="false">IF(AND(M255="ALI",O255="Simples"),7, IF(AND(M255="ALI",O255="Médio"),10, IF(AND(M255="ALI",O255="Complexo"),15, IF(AND(M255="AIE",O255="Simples"),5, IF(AND(M255="AIE",O255="Médio"),7, IF(AND(M255="AIE",O255="Complexo"),10,0))))))</f>
        <v>0</v>
      </c>
      <c r="S255" s="102" t="n">
        <f aca="false">IF($I255="%",($Q255+$R255)*$C255,$C255)</f>
        <v>0</v>
      </c>
      <c r="T255" s="70"/>
    </row>
    <row r="256" s="79" customFormat="true" ht="14" hidden="false" customHeight="false" outlineLevel="0" collapsed="false">
      <c r="A256" s="67"/>
      <c r="B256" s="68"/>
      <c r="C256" s="69" t="n">
        <f aca="false">IF($B256&lt;&gt;"",VLOOKUP($B256,Matriz_INM,2,0),0)</f>
        <v>0</v>
      </c>
      <c r="D256" s="70"/>
      <c r="E256" s="70"/>
      <c r="F256" s="70"/>
      <c r="G256" s="70"/>
      <c r="H256" s="71"/>
      <c r="I256" s="101" t="str">
        <f aca="false">IFERROR(VLOOKUP($B256,Matriz_INM,3,0),"")</f>
        <v/>
      </c>
      <c r="J256" s="72"/>
      <c r="K256" s="72"/>
      <c r="L256" s="72"/>
      <c r="M256" s="70"/>
      <c r="N256" s="71" t="str">
        <f aca="false">IF(M256="EE",IF(OR(AND(OR(L256=1,L256=0),K256&gt;0,K256&lt;5),AND(OR(L256=1,L256=0),K256&gt;4,K256&lt;16),AND(L256=2,K256&gt;0,K256&lt;5)),"Simples",IF(OR(AND(OR(L256=1,L256=0),K256&gt;15),AND(L256=2,K256&gt;4,K256&lt;16),AND(L256&gt;2,K256&gt;0,K256&lt;5)),"Médio",IF(OR(AND(L256=2,K256&gt;15),AND(L256&gt;2,K256&gt;4,K256&lt;16),AND(L256&gt;2,K256&gt;15)),"Complexo",""))), IF(OR(M256="CE",M256="SE"),IF(OR(AND(OR(L256=1,L256=0),K256&gt;0,K256&lt;6),AND(OR(L256=1,L256=0),K256&gt;5,K256&lt;20),AND(L256&gt;1,L256&lt;4,K256&gt;0,K256&lt;6)),"Simples",IF(OR(AND(OR(L256=1,L256=0),K256&gt;19),AND(L256&gt;1,L256&lt;4,K256&gt;5,K256&lt;20),AND(L256&gt;3,K256&gt;0,K256&lt;6)),"Médio",IF(OR(AND(L256&gt;1,L256&lt;4,K256&gt;19),AND(L256&gt;3,K256&gt;5,K256&lt;20),AND(L256&gt;3,K256&gt;19)),"Complexo",""))),""))</f>
        <v/>
      </c>
      <c r="O256" s="71" t="str">
        <f aca="false">IF(M256="ALI",IF(OR(AND(OR(L256=1,L256=0),K256&gt;0,K256&lt;20),AND(OR(L256=1,L256=0),K256&gt;19,K256&lt;51),AND(L256&gt;1,L256&lt;6,K256&gt;0,K256&lt;20)),"Simples",IF(OR(AND(OR(L256=1,L256=0),K256&gt;50),AND(L256&gt;1,L256&lt;6,K256&gt;19,K256&lt;51),AND(L256&gt;5,K256&gt;0,K256&lt;20)),"Médio",IF(OR(AND(L256&gt;1,L256&lt;6,K256&gt;50),AND(L256&gt;5,K256&gt;19,K256&lt;51),AND(L256&gt;5,K256&gt;50)),"Complexo",""))), IF(M256="AIE",IF(OR(AND(OR(L256=1, L256=0),K256&gt;0,K256&lt;20),AND(OR(L256=1, L256=0),K256&gt;19,K256&lt;51),AND(L256&gt;1,L256&lt;6,K256&gt;0,K256&lt;20)),"Simples",IF(OR(AND(OR(L256=1, L256=0),K256&gt;50),AND(L256&gt;1,L256&lt;6,K256&gt;19,K256&lt;51),AND(L256&gt;5,K256&gt;0,K256&lt;20)),"Médio",IF(OR(AND(L256&gt;1,L256&lt;6,K256&gt;50),AND(L256&gt;5,K256&gt;19,K256&lt;51),AND(L256&gt;5,K256&gt;50)),"Complexo",""))),""))</f>
        <v/>
      </c>
      <c r="P256" s="102" t="str">
        <f aca="false">IF(N256="",O256,IF(O256="",N256,""))</f>
        <v/>
      </c>
      <c r="Q256" s="103" t="n">
        <f aca="false">IF(AND(OR(M256="EE",M256="CE"),P256="Simples"),3, IF(AND(OR(M256="EE",M256="CE"),P256="Médio"),4, IF(AND(OR(M256="EE",M256="CE"),P256="Complexo"),6, IF(AND(M256="SE",P256="Simples"),4, IF(AND(M256="SE",P256="Médio"),5, IF(AND(M256="SE",P256="Complexo"),7,0))))))</f>
        <v>0</v>
      </c>
      <c r="R256" s="103" t="n">
        <f aca="false">IF(AND(M256="ALI",O256="Simples"),7, IF(AND(M256="ALI",O256="Médio"),10, IF(AND(M256="ALI",O256="Complexo"),15, IF(AND(M256="AIE",O256="Simples"),5, IF(AND(M256="AIE",O256="Médio"),7, IF(AND(M256="AIE",O256="Complexo"),10,0))))))</f>
        <v>0</v>
      </c>
      <c r="S256" s="102" t="n">
        <f aca="false">IF($I256="%",($Q256+$R256)*$C256,$C256)</f>
        <v>0</v>
      </c>
      <c r="T256" s="70"/>
    </row>
    <row r="257" s="79" customFormat="true" ht="14" hidden="false" customHeight="false" outlineLevel="0" collapsed="false">
      <c r="A257" s="67"/>
      <c r="B257" s="68"/>
      <c r="C257" s="69" t="n">
        <f aca="false">IF($B257&lt;&gt;"",VLOOKUP($B257,Matriz_INM,2,0),0)</f>
        <v>0</v>
      </c>
      <c r="D257" s="70"/>
      <c r="E257" s="70"/>
      <c r="F257" s="70"/>
      <c r="G257" s="70"/>
      <c r="H257" s="71"/>
      <c r="I257" s="101" t="str">
        <f aca="false">IFERROR(VLOOKUP($B257,Matriz_INM,3,0),"")</f>
        <v/>
      </c>
      <c r="J257" s="72"/>
      <c r="K257" s="72"/>
      <c r="L257" s="72"/>
      <c r="M257" s="70"/>
      <c r="N257" s="71" t="str">
        <f aca="false">IF(M257="EE",IF(OR(AND(OR(L257=1,L257=0),K257&gt;0,K257&lt;5),AND(OR(L257=1,L257=0),K257&gt;4,K257&lt;16),AND(L257=2,K257&gt;0,K257&lt;5)),"Simples",IF(OR(AND(OR(L257=1,L257=0),K257&gt;15),AND(L257=2,K257&gt;4,K257&lt;16),AND(L257&gt;2,K257&gt;0,K257&lt;5)),"Médio",IF(OR(AND(L257=2,K257&gt;15),AND(L257&gt;2,K257&gt;4,K257&lt;16),AND(L257&gt;2,K257&gt;15)),"Complexo",""))), IF(OR(M257="CE",M257="SE"),IF(OR(AND(OR(L257=1,L257=0),K257&gt;0,K257&lt;6),AND(OR(L257=1,L257=0),K257&gt;5,K257&lt;20),AND(L257&gt;1,L257&lt;4,K257&gt;0,K257&lt;6)),"Simples",IF(OR(AND(OR(L257=1,L257=0),K257&gt;19),AND(L257&gt;1,L257&lt;4,K257&gt;5,K257&lt;20),AND(L257&gt;3,K257&gt;0,K257&lt;6)),"Médio",IF(OR(AND(L257&gt;1,L257&lt;4,K257&gt;19),AND(L257&gt;3,K257&gt;5,K257&lt;20),AND(L257&gt;3,K257&gt;19)),"Complexo",""))),""))</f>
        <v/>
      </c>
      <c r="O257" s="71" t="str">
        <f aca="false">IF(M257="ALI",IF(OR(AND(OR(L257=1,L257=0),K257&gt;0,K257&lt;20),AND(OR(L257=1,L257=0),K257&gt;19,K257&lt;51),AND(L257&gt;1,L257&lt;6,K257&gt;0,K257&lt;20)),"Simples",IF(OR(AND(OR(L257=1,L257=0),K257&gt;50),AND(L257&gt;1,L257&lt;6,K257&gt;19,K257&lt;51),AND(L257&gt;5,K257&gt;0,K257&lt;20)),"Médio",IF(OR(AND(L257&gt;1,L257&lt;6,K257&gt;50),AND(L257&gt;5,K257&gt;19,K257&lt;51),AND(L257&gt;5,K257&gt;50)),"Complexo",""))), IF(M257="AIE",IF(OR(AND(OR(L257=1, L257=0),K257&gt;0,K257&lt;20),AND(OR(L257=1, L257=0),K257&gt;19,K257&lt;51),AND(L257&gt;1,L257&lt;6,K257&gt;0,K257&lt;20)),"Simples",IF(OR(AND(OR(L257=1, L257=0),K257&gt;50),AND(L257&gt;1,L257&lt;6,K257&gt;19,K257&lt;51),AND(L257&gt;5,K257&gt;0,K257&lt;20)),"Médio",IF(OR(AND(L257&gt;1,L257&lt;6,K257&gt;50),AND(L257&gt;5,K257&gt;19,K257&lt;51),AND(L257&gt;5,K257&gt;50)),"Complexo",""))),""))</f>
        <v/>
      </c>
      <c r="P257" s="102" t="str">
        <f aca="false">IF(N257="",O257,IF(O257="",N257,""))</f>
        <v/>
      </c>
      <c r="Q257" s="103" t="n">
        <f aca="false">IF(AND(OR(M257="EE",M257="CE"),P257="Simples"),3, IF(AND(OR(M257="EE",M257="CE"),P257="Médio"),4, IF(AND(OR(M257="EE",M257="CE"),P257="Complexo"),6, IF(AND(M257="SE",P257="Simples"),4, IF(AND(M257="SE",P257="Médio"),5, IF(AND(M257="SE",P257="Complexo"),7,0))))))</f>
        <v>0</v>
      </c>
      <c r="R257" s="103" t="n">
        <f aca="false">IF(AND(M257="ALI",O257="Simples"),7, IF(AND(M257="ALI",O257="Médio"),10, IF(AND(M257="ALI",O257="Complexo"),15, IF(AND(M257="AIE",O257="Simples"),5, IF(AND(M257="AIE",O257="Médio"),7, IF(AND(M257="AIE",O257="Complexo"),10,0))))))</f>
        <v>0</v>
      </c>
      <c r="S257" s="102" t="n">
        <f aca="false">IF($I257="%",($Q257+$R257)*$C257,$C257)</f>
        <v>0</v>
      </c>
      <c r="T257" s="70"/>
    </row>
    <row r="258" s="79" customFormat="true" ht="14" hidden="false" customHeight="false" outlineLevel="0" collapsed="false">
      <c r="A258" s="67"/>
      <c r="B258" s="68"/>
      <c r="C258" s="69" t="n">
        <f aca="false">IF($B258&lt;&gt;"",VLOOKUP($B258,Matriz_INM,2,0),0)</f>
        <v>0</v>
      </c>
      <c r="D258" s="70"/>
      <c r="E258" s="70"/>
      <c r="F258" s="70"/>
      <c r="G258" s="70"/>
      <c r="H258" s="71"/>
      <c r="I258" s="101" t="str">
        <f aca="false">IFERROR(VLOOKUP($B258,Matriz_INM,3,0),"")</f>
        <v/>
      </c>
      <c r="J258" s="72"/>
      <c r="K258" s="72"/>
      <c r="L258" s="72"/>
      <c r="M258" s="70"/>
      <c r="N258" s="71" t="str">
        <f aca="false">IF(M258="EE",IF(OR(AND(OR(L258=1,L258=0),K258&gt;0,K258&lt;5),AND(OR(L258=1,L258=0),K258&gt;4,K258&lt;16),AND(L258=2,K258&gt;0,K258&lt;5)),"Simples",IF(OR(AND(OR(L258=1,L258=0),K258&gt;15),AND(L258=2,K258&gt;4,K258&lt;16),AND(L258&gt;2,K258&gt;0,K258&lt;5)),"Médio",IF(OR(AND(L258=2,K258&gt;15),AND(L258&gt;2,K258&gt;4,K258&lt;16),AND(L258&gt;2,K258&gt;15)),"Complexo",""))), IF(OR(M258="CE",M258="SE"),IF(OR(AND(OR(L258=1,L258=0),K258&gt;0,K258&lt;6),AND(OR(L258=1,L258=0),K258&gt;5,K258&lt;20),AND(L258&gt;1,L258&lt;4,K258&gt;0,K258&lt;6)),"Simples",IF(OR(AND(OR(L258=1,L258=0),K258&gt;19),AND(L258&gt;1,L258&lt;4,K258&gt;5,K258&lt;20),AND(L258&gt;3,K258&gt;0,K258&lt;6)),"Médio",IF(OR(AND(L258&gt;1,L258&lt;4,K258&gt;19),AND(L258&gt;3,K258&gt;5,K258&lt;20),AND(L258&gt;3,K258&gt;19)),"Complexo",""))),""))</f>
        <v/>
      </c>
      <c r="O258" s="71" t="str">
        <f aca="false">IF(M258="ALI",IF(OR(AND(OR(L258=1,L258=0),K258&gt;0,K258&lt;20),AND(OR(L258=1,L258=0),K258&gt;19,K258&lt;51),AND(L258&gt;1,L258&lt;6,K258&gt;0,K258&lt;20)),"Simples",IF(OR(AND(OR(L258=1,L258=0),K258&gt;50),AND(L258&gt;1,L258&lt;6,K258&gt;19,K258&lt;51),AND(L258&gt;5,K258&gt;0,K258&lt;20)),"Médio",IF(OR(AND(L258&gt;1,L258&lt;6,K258&gt;50),AND(L258&gt;5,K258&gt;19,K258&lt;51),AND(L258&gt;5,K258&gt;50)),"Complexo",""))), IF(M258="AIE",IF(OR(AND(OR(L258=1, L258=0),K258&gt;0,K258&lt;20),AND(OR(L258=1, L258=0),K258&gt;19,K258&lt;51),AND(L258&gt;1,L258&lt;6,K258&gt;0,K258&lt;20)),"Simples",IF(OR(AND(OR(L258=1, L258=0),K258&gt;50),AND(L258&gt;1,L258&lt;6,K258&gt;19,K258&lt;51),AND(L258&gt;5,K258&gt;0,K258&lt;20)),"Médio",IF(OR(AND(L258&gt;1,L258&lt;6,K258&gt;50),AND(L258&gt;5,K258&gt;19,K258&lt;51),AND(L258&gt;5,K258&gt;50)),"Complexo",""))),""))</f>
        <v/>
      </c>
      <c r="P258" s="102" t="str">
        <f aca="false">IF(N258="",O258,IF(O258="",N258,""))</f>
        <v/>
      </c>
      <c r="Q258" s="103" t="n">
        <f aca="false">IF(AND(OR(M258="EE",M258="CE"),P258="Simples"),3, IF(AND(OR(M258="EE",M258="CE"),P258="Médio"),4, IF(AND(OR(M258="EE",M258="CE"),P258="Complexo"),6, IF(AND(M258="SE",P258="Simples"),4, IF(AND(M258="SE",P258="Médio"),5, IF(AND(M258="SE",P258="Complexo"),7,0))))))</f>
        <v>0</v>
      </c>
      <c r="R258" s="103" t="n">
        <f aca="false">IF(AND(M258="ALI",O258="Simples"),7, IF(AND(M258="ALI",O258="Médio"),10, IF(AND(M258="ALI",O258="Complexo"),15, IF(AND(M258="AIE",O258="Simples"),5, IF(AND(M258="AIE",O258="Médio"),7, IF(AND(M258="AIE",O258="Complexo"),10,0))))))</f>
        <v>0</v>
      </c>
      <c r="S258" s="102" t="n">
        <f aca="false">IF($I258="%",($Q258+$R258)*$C258,$C258)</f>
        <v>0</v>
      </c>
      <c r="T258" s="70"/>
    </row>
    <row r="259" s="79" customFormat="true" ht="14" hidden="false" customHeight="false" outlineLevel="0" collapsed="false">
      <c r="A259" s="67"/>
      <c r="B259" s="68"/>
      <c r="C259" s="69" t="n">
        <f aca="false">IF($B259&lt;&gt;"",VLOOKUP($B259,Matriz_INM,2,0),0)</f>
        <v>0</v>
      </c>
      <c r="D259" s="70"/>
      <c r="E259" s="70"/>
      <c r="F259" s="70"/>
      <c r="G259" s="70"/>
      <c r="H259" s="71"/>
      <c r="I259" s="101" t="str">
        <f aca="false">IFERROR(VLOOKUP($B259,Matriz_INM,3,0),"")</f>
        <v/>
      </c>
      <c r="J259" s="72"/>
      <c r="K259" s="72"/>
      <c r="L259" s="72"/>
      <c r="M259" s="70"/>
      <c r="N259" s="71" t="str">
        <f aca="false">IF(M259="EE",IF(OR(AND(OR(L259=1,L259=0),K259&gt;0,K259&lt;5),AND(OR(L259=1,L259=0),K259&gt;4,K259&lt;16),AND(L259=2,K259&gt;0,K259&lt;5)),"Simples",IF(OR(AND(OR(L259=1,L259=0),K259&gt;15),AND(L259=2,K259&gt;4,K259&lt;16),AND(L259&gt;2,K259&gt;0,K259&lt;5)),"Médio",IF(OR(AND(L259=2,K259&gt;15),AND(L259&gt;2,K259&gt;4,K259&lt;16),AND(L259&gt;2,K259&gt;15)),"Complexo",""))), IF(OR(M259="CE",M259="SE"),IF(OR(AND(OR(L259=1,L259=0),K259&gt;0,K259&lt;6),AND(OR(L259=1,L259=0),K259&gt;5,K259&lt;20),AND(L259&gt;1,L259&lt;4,K259&gt;0,K259&lt;6)),"Simples",IF(OR(AND(OR(L259=1,L259=0),K259&gt;19),AND(L259&gt;1,L259&lt;4,K259&gt;5,K259&lt;20),AND(L259&gt;3,K259&gt;0,K259&lt;6)),"Médio",IF(OR(AND(L259&gt;1,L259&lt;4,K259&gt;19),AND(L259&gt;3,K259&gt;5,K259&lt;20),AND(L259&gt;3,K259&gt;19)),"Complexo",""))),""))</f>
        <v/>
      </c>
      <c r="O259" s="71" t="str">
        <f aca="false">IF(M259="ALI",IF(OR(AND(OR(L259=1,L259=0),K259&gt;0,K259&lt;20),AND(OR(L259=1,L259=0),K259&gt;19,K259&lt;51),AND(L259&gt;1,L259&lt;6,K259&gt;0,K259&lt;20)),"Simples",IF(OR(AND(OR(L259=1,L259=0),K259&gt;50),AND(L259&gt;1,L259&lt;6,K259&gt;19,K259&lt;51),AND(L259&gt;5,K259&gt;0,K259&lt;20)),"Médio",IF(OR(AND(L259&gt;1,L259&lt;6,K259&gt;50),AND(L259&gt;5,K259&gt;19,K259&lt;51),AND(L259&gt;5,K259&gt;50)),"Complexo",""))), IF(M259="AIE",IF(OR(AND(OR(L259=1, L259=0),K259&gt;0,K259&lt;20),AND(OR(L259=1, L259=0),K259&gt;19,K259&lt;51),AND(L259&gt;1,L259&lt;6,K259&gt;0,K259&lt;20)),"Simples",IF(OR(AND(OR(L259=1, L259=0),K259&gt;50),AND(L259&gt;1,L259&lt;6,K259&gt;19,K259&lt;51),AND(L259&gt;5,K259&gt;0,K259&lt;20)),"Médio",IF(OR(AND(L259&gt;1,L259&lt;6,K259&gt;50),AND(L259&gt;5,K259&gt;19,K259&lt;51),AND(L259&gt;5,K259&gt;50)),"Complexo",""))),""))</f>
        <v/>
      </c>
      <c r="P259" s="102" t="str">
        <f aca="false">IF(N259="",O259,IF(O259="",N259,""))</f>
        <v/>
      </c>
      <c r="Q259" s="103" t="n">
        <f aca="false">IF(AND(OR(M259="EE",M259="CE"),P259="Simples"),3, IF(AND(OR(M259="EE",M259="CE"),P259="Médio"),4, IF(AND(OR(M259="EE",M259="CE"),P259="Complexo"),6, IF(AND(M259="SE",P259="Simples"),4, IF(AND(M259="SE",P259="Médio"),5, IF(AND(M259="SE",P259="Complexo"),7,0))))))</f>
        <v>0</v>
      </c>
      <c r="R259" s="103" t="n">
        <f aca="false">IF(AND(M259="ALI",O259="Simples"),7, IF(AND(M259="ALI",O259="Médio"),10, IF(AND(M259="ALI",O259="Complexo"),15, IF(AND(M259="AIE",O259="Simples"),5, IF(AND(M259="AIE",O259="Médio"),7, IF(AND(M259="AIE",O259="Complexo"),10,0))))))</f>
        <v>0</v>
      </c>
      <c r="S259" s="102" t="n">
        <f aca="false">IF($I259="%",($Q259+$R259)*$C259,$C259)</f>
        <v>0</v>
      </c>
      <c r="T259" s="70"/>
    </row>
    <row r="260" s="79" customFormat="true" ht="14" hidden="false" customHeight="false" outlineLevel="0" collapsed="false">
      <c r="A260" s="67"/>
      <c r="B260" s="68"/>
      <c r="C260" s="69" t="n">
        <f aca="false">IF($B260&lt;&gt;"",VLOOKUP($B260,Matriz_INM,2,0),0)</f>
        <v>0</v>
      </c>
      <c r="D260" s="70"/>
      <c r="E260" s="70"/>
      <c r="F260" s="70"/>
      <c r="G260" s="70"/>
      <c r="H260" s="71"/>
      <c r="I260" s="101" t="str">
        <f aca="false">IFERROR(VLOOKUP($B260,Matriz_INM,3,0),"")</f>
        <v/>
      </c>
      <c r="J260" s="72"/>
      <c r="K260" s="72"/>
      <c r="L260" s="72"/>
      <c r="M260" s="70"/>
      <c r="N260" s="71" t="str">
        <f aca="false">IF(M260="EE",IF(OR(AND(OR(L260=1,L260=0),K260&gt;0,K260&lt;5),AND(OR(L260=1,L260=0),K260&gt;4,K260&lt;16),AND(L260=2,K260&gt;0,K260&lt;5)),"Simples",IF(OR(AND(OR(L260=1,L260=0),K260&gt;15),AND(L260=2,K260&gt;4,K260&lt;16),AND(L260&gt;2,K260&gt;0,K260&lt;5)),"Médio",IF(OR(AND(L260=2,K260&gt;15),AND(L260&gt;2,K260&gt;4,K260&lt;16),AND(L260&gt;2,K260&gt;15)),"Complexo",""))), IF(OR(M260="CE",M260="SE"),IF(OR(AND(OR(L260=1,L260=0),K260&gt;0,K260&lt;6),AND(OR(L260=1,L260=0),K260&gt;5,K260&lt;20),AND(L260&gt;1,L260&lt;4,K260&gt;0,K260&lt;6)),"Simples",IF(OR(AND(OR(L260=1,L260=0),K260&gt;19),AND(L260&gt;1,L260&lt;4,K260&gt;5,K260&lt;20),AND(L260&gt;3,K260&gt;0,K260&lt;6)),"Médio",IF(OR(AND(L260&gt;1,L260&lt;4,K260&gt;19),AND(L260&gt;3,K260&gt;5,K260&lt;20),AND(L260&gt;3,K260&gt;19)),"Complexo",""))),""))</f>
        <v/>
      </c>
      <c r="O260" s="71" t="str">
        <f aca="false">IF(M260="ALI",IF(OR(AND(OR(L260=1,L260=0),K260&gt;0,K260&lt;20),AND(OR(L260=1,L260=0),K260&gt;19,K260&lt;51),AND(L260&gt;1,L260&lt;6,K260&gt;0,K260&lt;20)),"Simples",IF(OR(AND(OR(L260=1,L260=0),K260&gt;50),AND(L260&gt;1,L260&lt;6,K260&gt;19,K260&lt;51),AND(L260&gt;5,K260&gt;0,K260&lt;20)),"Médio",IF(OR(AND(L260&gt;1,L260&lt;6,K260&gt;50),AND(L260&gt;5,K260&gt;19,K260&lt;51),AND(L260&gt;5,K260&gt;50)),"Complexo",""))), IF(M260="AIE",IF(OR(AND(OR(L260=1, L260=0),K260&gt;0,K260&lt;20),AND(OR(L260=1, L260=0),K260&gt;19,K260&lt;51),AND(L260&gt;1,L260&lt;6,K260&gt;0,K260&lt;20)),"Simples",IF(OR(AND(OR(L260=1, L260=0),K260&gt;50),AND(L260&gt;1,L260&lt;6,K260&gt;19,K260&lt;51),AND(L260&gt;5,K260&gt;0,K260&lt;20)),"Médio",IF(OR(AND(L260&gt;1,L260&lt;6,K260&gt;50),AND(L260&gt;5,K260&gt;19,K260&lt;51),AND(L260&gt;5,K260&gt;50)),"Complexo",""))),""))</f>
        <v/>
      </c>
      <c r="P260" s="102" t="str">
        <f aca="false">IF(N260="",O260,IF(O260="",N260,""))</f>
        <v/>
      </c>
      <c r="Q260" s="103" t="n">
        <f aca="false">IF(AND(OR(M260="EE",M260="CE"),P260="Simples"),3, IF(AND(OR(M260="EE",M260="CE"),P260="Médio"),4, IF(AND(OR(M260="EE",M260="CE"),P260="Complexo"),6, IF(AND(M260="SE",P260="Simples"),4, IF(AND(M260="SE",P260="Médio"),5, IF(AND(M260="SE",P260="Complexo"),7,0))))))</f>
        <v>0</v>
      </c>
      <c r="R260" s="103" t="n">
        <f aca="false">IF(AND(M260="ALI",O260="Simples"),7, IF(AND(M260="ALI",O260="Médio"),10, IF(AND(M260="ALI",O260="Complexo"),15, IF(AND(M260="AIE",O260="Simples"),5, IF(AND(M260="AIE",O260="Médio"),7, IF(AND(M260="AIE",O260="Complexo"),10,0))))))</f>
        <v>0</v>
      </c>
      <c r="S260" s="102" t="n">
        <f aca="false">IF($I260="%",($Q260+$R260)*$C260,$C260)</f>
        <v>0</v>
      </c>
      <c r="T260" s="70"/>
    </row>
    <row r="261" s="79" customFormat="true" ht="14" hidden="false" customHeight="false" outlineLevel="0" collapsed="false">
      <c r="A261" s="67"/>
      <c r="B261" s="68"/>
      <c r="C261" s="69" t="n">
        <f aca="false">IF($B261&lt;&gt;"",VLOOKUP($B261,Matriz_INM,2,0),0)</f>
        <v>0</v>
      </c>
      <c r="D261" s="70"/>
      <c r="E261" s="70"/>
      <c r="F261" s="70"/>
      <c r="G261" s="70"/>
      <c r="H261" s="71"/>
      <c r="I261" s="101" t="str">
        <f aca="false">IFERROR(VLOOKUP($B261,Matriz_INM,3,0),"")</f>
        <v/>
      </c>
      <c r="J261" s="72"/>
      <c r="K261" s="72"/>
      <c r="L261" s="72"/>
      <c r="M261" s="70"/>
      <c r="N261" s="71" t="str">
        <f aca="false">IF(M261="EE",IF(OR(AND(OR(L261=1,L261=0),K261&gt;0,K261&lt;5),AND(OR(L261=1,L261=0),K261&gt;4,K261&lt;16),AND(L261=2,K261&gt;0,K261&lt;5)),"Simples",IF(OR(AND(OR(L261=1,L261=0),K261&gt;15),AND(L261=2,K261&gt;4,K261&lt;16),AND(L261&gt;2,K261&gt;0,K261&lt;5)),"Médio",IF(OR(AND(L261=2,K261&gt;15),AND(L261&gt;2,K261&gt;4,K261&lt;16),AND(L261&gt;2,K261&gt;15)),"Complexo",""))), IF(OR(M261="CE",M261="SE"),IF(OR(AND(OR(L261=1,L261=0),K261&gt;0,K261&lt;6),AND(OR(L261=1,L261=0),K261&gt;5,K261&lt;20),AND(L261&gt;1,L261&lt;4,K261&gt;0,K261&lt;6)),"Simples",IF(OR(AND(OR(L261=1,L261=0),K261&gt;19),AND(L261&gt;1,L261&lt;4,K261&gt;5,K261&lt;20),AND(L261&gt;3,K261&gt;0,K261&lt;6)),"Médio",IF(OR(AND(L261&gt;1,L261&lt;4,K261&gt;19),AND(L261&gt;3,K261&gt;5,K261&lt;20),AND(L261&gt;3,K261&gt;19)),"Complexo",""))),""))</f>
        <v/>
      </c>
      <c r="O261" s="71" t="str">
        <f aca="false">IF(M261="ALI",IF(OR(AND(OR(L261=1,L261=0),K261&gt;0,K261&lt;20),AND(OR(L261=1,L261=0),K261&gt;19,K261&lt;51),AND(L261&gt;1,L261&lt;6,K261&gt;0,K261&lt;20)),"Simples",IF(OR(AND(OR(L261=1,L261=0),K261&gt;50),AND(L261&gt;1,L261&lt;6,K261&gt;19,K261&lt;51),AND(L261&gt;5,K261&gt;0,K261&lt;20)),"Médio",IF(OR(AND(L261&gt;1,L261&lt;6,K261&gt;50),AND(L261&gt;5,K261&gt;19,K261&lt;51),AND(L261&gt;5,K261&gt;50)),"Complexo",""))), IF(M261="AIE",IF(OR(AND(OR(L261=1, L261=0),K261&gt;0,K261&lt;20),AND(OR(L261=1, L261=0),K261&gt;19,K261&lt;51),AND(L261&gt;1,L261&lt;6,K261&gt;0,K261&lt;20)),"Simples",IF(OR(AND(OR(L261=1, L261=0),K261&gt;50),AND(L261&gt;1,L261&lt;6,K261&gt;19,K261&lt;51),AND(L261&gt;5,K261&gt;0,K261&lt;20)),"Médio",IF(OR(AND(L261&gt;1,L261&lt;6,K261&gt;50),AND(L261&gt;5,K261&gt;19,K261&lt;51),AND(L261&gt;5,K261&gt;50)),"Complexo",""))),""))</f>
        <v/>
      </c>
      <c r="P261" s="102" t="str">
        <f aca="false">IF(N261="",O261,IF(O261="",N261,""))</f>
        <v/>
      </c>
      <c r="Q261" s="103" t="n">
        <f aca="false">IF(AND(OR(M261="EE",M261="CE"),P261="Simples"),3, IF(AND(OR(M261="EE",M261="CE"),P261="Médio"),4, IF(AND(OR(M261="EE",M261="CE"),P261="Complexo"),6, IF(AND(M261="SE",P261="Simples"),4, IF(AND(M261="SE",P261="Médio"),5, IF(AND(M261="SE",P261="Complexo"),7,0))))))</f>
        <v>0</v>
      </c>
      <c r="R261" s="103" t="n">
        <f aca="false">IF(AND(M261="ALI",O261="Simples"),7, IF(AND(M261="ALI",O261="Médio"),10, IF(AND(M261="ALI",O261="Complexo"),15, IF(AND(M261="AIE",O261="Simples"),5, IF(AND(M261="AIE",O261="Médio"),7, IF(AND(M261="AIE",O261="Complexo"),10,0))))))</f>
        <v>0</v>
      </c>
      <c r="S261" s="102" t="n">
        <f aca="false">IF($I261="%",($Q261+$R261)*$C261,$C261)</f>
        <v>0</v>
      </c>
      <c r="T261" s="70"/>
    </row>
    <row r="262" s="79" customFormat="true" ht="14" hidden="false" customHeight="false" outlineLevel="0" collapsed="false">
      <c r="A262" s="67"/>
      <c r="B262" s="68"/>
      <c r="C262" s="69" t="n">
        <f aca="false">IF($B262&lt;&gt;"",VLOOKUP($B262,Matriz_INM,2,0),0)</f>
        <v>0</v>
      </c>
      <c r="D262" s="70"/>
      <c r="E262" s="70"/>
      <c r="F262" s="70"/>
      <c r="G262" s="70"/>
      <c r="H262" s="71"/>
      <c r="I262" s="101" t="str">
        <f aca="false">IFERROR(VLOOKUP($B262,Matriz_INM,3,0),"")</f>
        <v/>
      </c>
      <c r="J262" s="72"/>
      <c r="K262" s="72"/>
      <c r="L262" s="72"/>
      <c r="M262" s="70"/>
      <c r="N262" s="71" t="str">
        <f aca="false">IF(M262="EE",IF(OR(AND(OR(L262=1,L262=0),K262&gt;0,K262&lt;5),AND(OR(L262=1,L262=0),K262&gt;4,K262&lt;16),AND(L262=2,K262&gt;0,K262&lt;5)),"Simples",IF(OR(AND(OR(L262=1,L262=0),K262&gt;15),AND(L262=2,K262&gt;4,K262&lt;16),AND(L262&gt;2,K262&gt;0,K262&lt;5)),"Médio",IF(OR(AND(L262=2,K262&gt;15),AND(L262&gt;2,K262&gt;4,K262&lt;16),AND(L262&gt;2,K262&gt;15)),"Complexo",""))), IF(OR(M262="CE",M262="SE"),IF(OR(AND(OR(L262=1,L262=0),K262&gt;0,K262&lt;6),AND(OR(L262=1,L262=0),K262&gt;5,K262&lt;20),AND(L262&gt;1,L262&lt;4,K262&gt;0,K262&lt;6)),"Simples",IF(OR(AND(OR(L262=1,L262=0),K262&gt;19),AND(L262&gt;1,L262&lt;4,K262&gt;5,K262&lt;20),AND(L262&gt;3,K262&gt;0,K262&lt;6)),"Médio",IF(OR(AND(L262&gt;1,L262&lt;4,K262&gt;19),AND(L262&gt;3,K262&gt;5,K262&lt;20),AND(L262&gt;3,K262&gt;19)),"Complexo",""))),""))</f>
        <v/>
      </c>
      <c r="O262" s="71" t="str">
        <f aca="false">IF(M262="ALI",IF(OR(AND(OR(L262=1,L262=0),K262&gt;0,K262&lt;20),AND(OR(L262=1,L262=0),K262&gt;19,K262&lt;51),AND(L262&gt;1,L262&lt;6,K262&gt;0,K262&lt;20)),"Simples",IF(OR(AND(OR(L262=1,L262=0),K262&gt;50),AND(L262&gt;1,L262&lt;6,K262&gt;19,K262&lt;51),AND(L262&gt;5,K262&gt;0,K262&lt;20)),"Médio",IF(OR(AND(L262&gt;1,L262&lt;6,K262&gt;50),AND(L262&gt;5,K262&gt;19,K262&lt;51),AND(L262&gt;5,K262&gt;50)),"Complexo",""))), IF(M262="AIE",IF(OR(AND(OR(L262=1, L262=0),K262&gt;0,K262&lt;20),AND(OR(L262=1, L262=0),K262&gt;19,K262&lt;51),AND(L262&gt;1,L262&lt;6,K262&gt;0,K262&lt;20)),"Simples",IF(OR(AND(OR(L262=1, L262=0),K262&gt;50),AND(L262&gt;1,L262&lt;6,K262&gt;19,K262&lt;51),AND(L262&gt;5,K262&gt;0,K262&lt;20)),"Médio",IF(OR(AND(L262&gt;1,L262&lt;6,K262&gt;50),AND(L262&gt;5,K262&gt;19,K262&lt;51),AND(L262&gt;5,K262&gt;50)),"Complexo",""))),""))</f>
        <v/>
      </c>
      <c r="P262" s="102" t="str">
        <f aca="false">IF(N262="",O262,IF(O262="",N262,""))</f>
        <v/>
      </c>
      <c r="Q262" s="103" t="n">
        <f aca="false">IF(AND(OR(M262="EE",M262="CE"),P262="Simples"),3, IF(AND(OR(M262="EE",M262="CE"),P262="Médio"),4, IF(AND(OR(M262="EE",M262="CE"),P262="Complexo"),6, IF(AND(M262="SE",P262="Simples"),4, IF(AND(M262="SE",P262="Médio"),5, IF(AND(M262="SE",P262="Complexo"),7,0))))))</f>
        <v>0</v>
      </c>
      <c r="R262" s="103" t="n">
        <f aca="false">IF(AND(M262="ALI",O262="Simples"),7, IF(AND(M262="ALI",O262="Médio"),10, IF(AND(M262="ALI",O262="Complexo"),15, IF(AND(M262="AIE",O262="Simples"),5, IF(AND(M262="AIE",O262="Médio"),7, IF(AND(M262="AIE",O262="Complexo"),10,0))))))</f>
        <v>0</v>
      </c>
      <c r="S262" s="102" t="n">
        <f aca="false">IF($I262="%",($Q262+$R262)*$C262,$C262)</f>
        <v>0</v>
      </c>
      <c r="T262" s="70"/>
    </row>
    <row r="263" s="79" customFormat="true" ht="14" hidden="false" customHeight="false" outlineLevel="0" collapsed="false">
      <c r="A263" s="67"/>
      <c r="B263" s="68"/>
      <c r="C263" s="69" t="n">
        <f aca="false">IF($B263&lt;&gt;"",VLOOKUP($B263,Matriz_INM,2,0),0)</f>
        <v>0</v>
      </c>
      <c r="D263" s="70"/>
      <c r="E263" s="70"/>
      <c r="F263" s="70"/>
      <c r="G263" s="70"/>
      <c r="H263" s="71"/>
      <c r="I263" s="101" t="str">
        <f aca="false">IFERROR(VLOOKUP($B263,Matriz_INM,3,0),"")</f>
        <v/>
      </c>
      <c r="J263" s="72"/>
      <c r="K263" s="72"/>
      <c r="L263" s="72"/>
      <c r="M263" s="70"/>
      <c r="N263" s="71" t="str">
        <f aca="false">IF(M263="EE",IF(OR(AND(OR(L263=1,L263=0),K263&gt;0,K263&lt;5),AND(OR(L263=1,L263=0),K263&gt;4,K263&lt;16),AND(L263=2,K263&gt;0,K263&lt;5)),"Simples",IF(OR(AND(OR(L263=1,L263=0),K263&gt;15),AND(L263=2,K263&gt;4,K263&lt;16),AND(L263&gt;2,K263&gt;0,K263&lt;5)),"Médio",IF(OR(AND(L263=2,K263&gt;15),AND(L263&gt;2,K263&gt;4,K263&lt;16),AND(L263&gt;2,K263&gt;15)),"Complexo",""))), IF(OR(M263="CE",M263="SE"),IF(OR(AND(OR(L263=1,L263=0),K263&gt;0,K263&lt;6),AND(OR(L263=1,L263=0),K263&gt;5,K263&lt;20),AND(L263&gt;1,L263&lt;4,K263&gt;0,K263&lt;6)),"Simples",IF(OR(AND(OR(L263=1,L263=0),K263&gt;19),AND(L263&gt;1,L263&lt;4,K263&gt;5,K263&lt;20),AND(L263&gt;3,K263&gt;0,K263&lt;6)),"Médio",IF(OR(AND(L263&gt;1,L263&lt;4,K263&gt;19),AND(L263&gt;3,K263&gt;5,K263&lt;20),AND(L263&gt;3,K263&gt;19)),"Complexo",""))),""))</f>
        <v/>
      </c>
      <c r="O263" s="71" t="str">
        <f aca="false">IF(M263="ALI",IF(OR(AND(OR(L263=1,L263=0),K263&gt;0,K263&lt;20),AND(OR(L263=1,L263=0),K263&gt;19,K263&lt;51),AND(L263&gt;1,L263&lt;6,K263&gt;0,K263&lt;20)),"Simples",IF(OR(AND(OR(L263=1,L263=0),K263&gt;50),AND(L263&gt;1,L263&lt;6,K263&gt;19,K263&lt;51),AND(L263&gt;5,K263&gt;0,K263&lt;20)),"Médio",IF(OR(AND(L263&gt;1,L263&lt;6,K263&gt;50),AND(L263&gt;5,K263&gt;19,K263&lt;51),AND(L263&gt;5,K263&gt;50)),"Complexo",""))), IF(M263="AIE",IF(OR(AND(OR(L263=1, L263=0),K263&gt;0,K263&lt;20),AND(OR(L263=1, L263=0),K263&gt;19,K263&lt;51),AND(L263&gt;1,L263&lt;6,K263&gt;0,K263&lt;20)),"Simples",IF(OR(AND(OR(L263=1, L263=0),K263&gt;50),AND(L263&gt;1,L263&lt;6,K263&gt;19,K263&lt;51),AND(L263&gt;5,K263&gt;0,K263&lt;20)),"Médio",IF(OR(AND(L263&gt;1,L263&lt;6,K263&gt;50),AND(L263&gt;5,K263&gt;19,K263&lt;51),AND(L263&gt;5,K263&gt;50)),"Complexo",""))),""))</f>
        <v/>
      </c>
      <c r="P263" s="102" t="str">
        <f aca="false">IF(N263="",O263,IF(O263="",N263,""))</f>
        <v/>
      </c>
      <c r="Q263" s="103" t="n">
        <f aca="false">IF(AND(OR(M263="EE",M263="CE"),P263="Simples"),3, IF(AND(OR(M263="EE",M263="CE"),P263="Médio"),4, IF(AND(OR(M263="EE",M263="CE"),P263="Complexo"),6, IF(AND(M263="SE",P263="Simples"),4, IF(AND(M263="SE",P263="Médio"),5, IF(AND(M263="SE",P263="Complexo"),7,0))))))</f>
        <v>0</v>
      </c>
      <c r="R263" s="103" t="n">
        <f aca="false">IF(AND(M263="ALI",O263="Simples"),7, IF(AND(M263="ALI",O263="Médio"),10, IF(AND(M263="ALI",O263="Complexo"),15, IF(AND(M263="AIE",O263="Simples"),5, IF(AND(M263="AIE",O263="Médio"),7, IF(AND(M263="AIE",O263="Complexo"),10,0))))))</f>
        <v>0</v>
      </c>
      <c r="S263" s="102" t="n">
        <f aca="false">IF($I263="%",($Q263+$R263)*$C263,$C263)</f>
        <v>0</v>
      </c>
      <c r="T263" s="70"/>
    </row>
    <row r="264" s="79" customFormat="true" ht="14" hidden="false" customHeight="false" outlineLevel="0" collapsed="false">
      <c r="A264" s="67"/>
      <c r="B264" s="68"/>
      <c r="C264" s="69" t="n">
        <f aca="false">IF($B264&lt;&gt;"",VLOOKUP($B264,Matriz_INM,2,0),0)</f>
        <v>0</v>
      </c>
      <c r="D264" s="70"/>
      <c r="E264" s="70"/>
      <c r="F264" s="70"/>
      <c r="G264" s="70"/>
      <c r="H264" s="71"/>
      <c r="I264" s="101" t="str">
        <f aca="false">IFERROR(VLOOKUP($B264,Matriz_INM,3,0),"")</f>
        <v/>
      </c>
      <c r="J264" s="72"/>
      <c r="K264" s="72"/>
      <c r="L264" s="72"/>
      <c r="M264" s="70"/>
      <c r="N264" s="71" t="str">
        <f aca="false">IF(M264="EE",IF(OR(AND(OR(L264=1,L264=0),K264&gt;0,K264&lt;5),AND(OR(L264=1,L264=0),K264&gt;4,K264&lt;16),AND(L264=2,K264&gt;0,K264&lt;5)),"Simples",IF(OR(AND(OR(L264=1,L264=0),K264&gt;15),AND(L264=2,K264&gt;4,K264&lt;16),AND(L264&gt;2,K264&gt;0,K264&lt;5)),"Médio",IF(OR(AND(L264=2,K264&gt;15),AND(L264&gt;2,K264&gt;4,K264&lt;16),AND(L264&gt;2,K264&gt;15)),"Complexo",""))), IF(OR(M264="CE",M264="SE"),IF(OR(AND(OR(L264=1,L264=0),K264&gt;0,K264&lt;6),AND(OR(L264=1,L264=0),K264&gt;5,K264&lt;20),AND(L264&gt;1,L264&lt;4,K264&gt;0,K264&lt;6)),"Simples",IF(OR(AND(OR(L264=1,L264=0),K264&gt;19),AND(L264&gt;1,L264&lt;4,K264&gt;5,K264&lt;20),AND(L264&gt;3,K264&gt;0,K264&lt;6)),"Médio",IF(OR(AND(L264&gt;1,L264&lt;4,K264&gt;19),AND(L264&gt;3,K264&gt;5,K264&lt;20),AND(L264&gt;3,K264&gt;19)),"Complexo",""))),""))</f>
        <v/>
      </c>
      <c r="O264" s="71" t="str">
        <f aca="false">IF(M264="ALI",IF(OR(AND(OR(L264=1,L264=0),K264&gt;0,K264&lt;20),AND(OR(L264=1,L264=0),K264&gt;19,K264&lt;51),AND(L264&gt;1,L264&lt;6,K264&gt;0,K264&lt;20)),"Simples",IF(OR(AND(OR(L264=1,L264=0),K264&gt;50),AND(L264&gt;1,L264&lt;6,K264&gt;19,K264&lt;51),AND(L264&gt;5,K264&gt;0,K264&lt;20)),"Médio",IF(OR(AND(L264&gt;1,L264&lt;6,K264&gt;50),AND(L264&gt;5,K264&gt;19,K264&lt;51),AND(L264&gt;5,K264&gt;50)),"Complexo",""))), IF(M264="AIE",IF(OR(AND(OR(L264=1, L264=0),K264&gt;0,K264&lt;20),AND(OR(L264=1, L264=0),K264&gt;19,K264&lt;51),AND(L264&gt;1,L264&lt;6,K264&gt;0,K264&lt;20)),"Simples",IF(OR(AND(OR(L264=1, L264=0),K264&gt;50),AND(L264&gt;1,L264&lt;6,K264&gt;19,K264&lt;51),AND(L264&gt;5,K264&gt;0,K264&lt;20)),"Médio",IF(OR(AND(L264&gt;1,L264&lt;6,K264&gt;50),AND(L264&gt;5,K264&gt;19,K264&lt;51),AND(L264&gt;5,K264&gt;50)),"Complexo",""))),""))</f>
        <v/>
      </c>
      <c r="P264" s="102" t="str">
        <f aca="false">IF(N264="",O264,IF(O264="",N264,""))</f>
        <v/>
      </c>
      <c r="Q264" s="103" t="n">
        <f aca="false">IF(AND(OR(M264="EE",M264="CE"),P264="Simples"),3, IF(AND(OR(M264="EE",M264="CE"),P264="Médio"),4, IF(AND(OR(M264="EE",M264="CE"),P264="Complexo"),6, IF(AND(M264="SE",P264="Simples"),4, IF(AND(M264="SE",P264="Médio"),5, IF(AND(M264="SE",P264="Complexo"),7,0))))))</f>
        <v>0</v>
      </c>
      <c r="R264" s="103" t="n">
        <f aca="false">IF(AND(M264="ALI",O264="Simples"),7, IF(AND(M264="ALI",O264="Médio"),10, IF(AND(M264="ALI",O264="Complexo"),15, IF(AND(M264="AIE",O264="Simples"),5, IF(AND(M264="AIE",O264="Médio"),7, IF(AND(M264="AIE",O264="Complexo"),10,0))))))</f>
        <v>0</v>
      </c>
      <c r="S264" s="102" t="n">
        <f aca="false">IF($I264="%",($Q264+$R264)*$C264,$C264)</f>
        <v>0</v>
      </c>
      <c r="T264" s="70"/>
    </row>
    <row r="265" s="79" customFormat="true" ht="14" hidden="false" customHeight="false" outlineLevel="0" collapsed="false">
      <c r="A265" s="67"/>
      <c r="B265" s="68"/>
      <c r="C265" s="69" t="n">
        <f aca="false">IF($B265&lt;&gt;"",VLOOKUP($B265,Matriz_INM,2,0),0)</f>
        <v>0</v>
      </c>
      <c r="D265" s="70"/>
      <c r="E265" s="70"/>
      <c r="F265" s="70"/>
      <c r="G265" s="70"/>
      <c r="H265" s="71"/>
      <c r="I265" s="101" t="str">
        <f aca="false">IFERROR(VLOOKUP($B265,Matriz_INM,3,0),"")</f>
        <v/>
      </c>
      <c r="J265" s="72"/>
      <c r="K265" s="72"/>
      <c r="L265" s="72"/>
      <c r="M265" s="70"/>
      <c r="N265" s="71" t="str">
        <f aca="false">IF(M265="EE",IF(OR(AND(OR(L265=1,L265=0),K265&gt;0,K265&lt;5),AND(OR(L265=1,L265=0),K265&gt;4,K265&lt;16),AND(L265=2,K265&gt;0,K265&lt;5)),"Simples",IF(OR(AND(OR(L265=1,L265=0),K265&gt;15),AND(L265=2,K265&gt;4,K265&lt;16),AND(L265&gt;2,K265&gt;0,K265&lt;5)),"Médio",IF(OR(AND(L265=2,K265&gt;15),AND(L265&gt;2,K265&gt;4,K265&lt;16),AND(L265&gt;2,K265&gt;15)),"Complexo",""))), IF(OR(M265="CE",M265="SE"),IF(OR(AND(OR(L265=1,L265=0),K265&gt;0,K265&lt;6),AND(OR(L265=1,L265=0),K265&gt;5,K265&lt;20),AND(L265&gt;1,L265&lt;4,K265&gt;0,K265&lt;6)),"Simples",IF(OR(AND(OR(L265=1,L265=0),K265&gt;19),AND(L265&gt;1,L265&lt;4,K265&gt;5,K265&lt;20),AND(L265&gt;3,K265&gt;0,K265&lt;6)),"Médio",IF(OR(AND(L265&gt;1,L265&lt;4,K265&gt;19),AND(L265&gt;3,K265&gt;5,K265&lt;20),AND(L265&gt;3,K265&gt;19)),"Complexo",""))),""))</f>
        <v/>
      </c>
      <c r="O265" s="71" t="str">
        <f aca="false">IF(M265="ALI",IF(OR(AND(OR(L265=1,L265=0),K265&gt;0,K265&lt;20),AND(OR(L265=1,L265=0),K265&gt;19,K265&lt;51),AND(L265&gt;1,L265&lt;6,K265&gt;0,K265&lt;20)),"Simples",IF(OR(AND(OR(L265=1,L265=0),K265&gt;50),AND(L265&gt;1,L265&lt;6,K265&gt;19,K265&lt;51),AND(L265&gt;5,K265&gt;0,K265&lt;20)),"Médio",IF(OR(AND(L265&gt;1,L265&lt;6,K265&gt;50),AND(L265&gt;5,K265&gt;19,K265&lt;51),AND(L265&gt;5,K265&gt;50)),"Complexo",""))), IF(M265="AIE",IF(OR(AND(OR(L265=1, L265=0),K265&gt;0,K265&lt;20),AND(OR(L265=1, L265=0),K265&gt;19,K265&lt;51),AND(L265&gt;1,L265&lt;6,K265&gt;0,K265&lt;20)),"Simples",IF(OR(AND(OR(L265=1, L265=0),K265&gt;50),AND(L265&gt;1,L265&lt;6,K265&gt;19,K265&lt;51),AND(L265&gt;5,K265&gt;0,K265&lt;20)),"Médio",IF(OR(AND(L265&gt;1,L265&lt;6,K265&gt;50),AND(L265&gt;5,K265&gt;19,K265&lt;51),AND(L265&gt;5,K265&gt;50)),"Complexo",""))),""))</f>
        <v/>
      </c>
      <c r="P265" s="102" t="str">
        <f aca="false">IF(N265="",O265,IF(O265="",N265,""))</f>
        <v/>
      </c>
      <c r="Q265" s="103" t="n">
        <f aca="false">IF(AND(OR(M265="EE",M265="CE"),P265="Simples"),3, IF(AND(OR(M265="EE",M265="CE"),P265="Médio"),4, IF(AND(OR(M265="EE",M265="CE"),P265="Complexo"),6, IF(AND(M265="SE",P265="Simples"),4, IF(AND(M265="SE",P265="Médio"),5, IF(AND(M265="SE",P265="Complexo"),7,0))))))</f>
        <v>0</v>
      </c>
      <c r="R265" s="103" t="n">
        <f aca="false">IF(AND(M265="ALI",O265="Simples"),7, IF(AND(M265="ALI",O265="Médio"),10, IF(AND(M265="ALI",O265="Complexo"),15, IF(AND(M265="AIE",O265="Simples"),5, IF(AND(M265="AIE",O265="Médio"),7, IF(AND(M265="AIE",O265="Complexo"),10,0))))))</f>
        <v>0</v>
      </c>
      <c r="S265" s="102" t="n">
        <f aca="false">IF($I265="%",($Q265+$R265)*$C265,$C265)</f>
        <v>0</v>
      </c>
      <c r="T265" s="70"/>
    </row>
    <row r="266" s="79" customFormat="true" ht="14" hidden="false" customHeight="false" outlineLevel="0" collapsed="false">
      <c r="A266" s="67"/>
      <c r="B266" s="68"/>
      <c r="C266" s="69" t="n">
        <f aca="false">IF($B266&lt;&gt;"",VLOOKUP($B266,Matriz_INM,2,0),0)</f>
        <v>0</v>
      </c>
      <c r="D266" s="70"/>
      <c r="E266" s="70"/>
      <c r="F266" s="70"/>
      <c r="G266" s="70"/>
      <c r="H266" s="71"/>
      <c r="I266" s="101" t="str">
        <f aca="false">IFERROR(VLOOKUP($B266,Matriz_INM,3,0),"")</f>
        <v/>
      </c>
      <c r="J266" s="72"/>
      <c r="K266" s="72"/>
      <c r="L266" s="72"/>
      <c r="M266" s="70"/>
      <c r="N266" s="71" t="str">
        <f aca="false">IF(M266="EE",IF(OR(AND(OR(L266=1,L266=0),K266&gt;0,K266&lt;5),AND(OR(L266=1,L266=0),K266&gt;4,K266&lt;16),AND(L266=2,K266&gt;0,K266&lt;5)),"Simples",IF(OR(AND(OR(L266=1,L266=0),K266&gt;15),AND(L266=2,K266&gt;4,K266&lt;16),AND(L266&gt;2,K266&gt;0,K266&lt;5)),"Médio",IF(OR(AND(L266=2,K266&gt;15),AND(L266&gt;2,K266&gt;4,K266&lt;16),AND(L266&gt;2,K266&gt;15)),"Complexo",""))), IF(OR(M266="CE",M266="SE"),IF(OR(AND(OR(L266=1,L266=0),K266&gt;0,K266&lt;6),AND(OR(L266=1,L266=0),K266&gt;5,K266&lt;20),AND(L266&gt;1,L266&lt;4,K266&gt;0,K266&lt;6)),"Simples",IF(OR(AND(OR(L266=1,L266=0),K266&gt;19),AND(L266&gt;1,L266&lt;4,K266&gt;5,K266&lt;20),AND(L266&gt;3,K266&gt;0,K266&lt;6)),"Médio",IF(OR(AND(L266&gt;1,L266&lt;4,K266&gt;19),AND(L266&gt;3,K266&gt;5,K266&lt;20),AND(L266&gt;3,K266&gt;19)),"Complexo",""))),""))</f>
        <v/>
      </c>
      <c r="O266" s="71" t="str">
        <f aca="false">IF(M266="ALI",IF(OR(AND(OR(L266=1,L266=0),K266&gt;0,K266&lt;20),AND(OR(L266=1,L266=0),K266&gt;19,K266&lt;51),AND(L266&gt;1,L266&lt;6,K266&gt;0,K266&lt;20)),"Simples",IF(OR(AND(OR(L266=1,L266=0),K266&gt;50),AND(L266&gt;1,L266&lt;6,K266&gt;19,K266&lt;51),AND(L266&gt;5,K266&gt;0,K266&lt;20)),"Médio",IF(OR(AND(L266&gt;1,L266&lt;6,K266&gt;50),AND(L266&gt;5,K266&gt;19,K266&lt;51),AND(L266&gt;5,K266&gt;50)),"Complexo",""))), IF(M266="AIE",IF(OR(AND(OR(L266=1, L266=0),K266&gt;0,K266&lt;20),AND(OR(L266=1, L266=0),K266&gt;19,K266&lt;51),AND(L266&gt;1,L266&lt;6,K266&gt;0,K266&lt;20)),"Simples",IF(OR(AND(OR(L266=1, L266=0),K266&gt;50),AND(L266&gt;1,L266&lt;6,K266&gt;19,K266&lt;51),AND(L266&gt;5,K266&gt;0,K266&lt;20)),"Médio",IF(OR(AND(L266&gt;1,L266&lt;6,K266&gt;50),AND(L266&gt;5,K266&gt;19,K266&lt;51),AND(L266&gt;5,K266&gt;50)),"Complexo",""))),""))</f>
        <v/>
      </c>
      <c r="P266" s="102" t="str">
        <f aca="false">IF(N266="",O266,IF(O266="",N266,""))</f>
        <v/>
      </c>
      <c r="Q266" s="103" t="n">
        <f aca="false">IF(AND(OR(M266="EE",M266="CE"),P266="Simples"),3, IF(AND(OR(M266="EE",M266="CE"),P266="Médio"),4, IF(AND(OR(M266="EE",M266="CE"),P266="Complexo"),6, IF(AND(M266="SE",P266="Simples"),4, IF(AND(M266="SE",P266="Médio"),5, IF(AND(M266="SE",P266="Complexo"),7,0))))))</f>
        <v>0</v>
      </c>
      <c r="R266" s="103" t="n">
        <f aca="false">IF(AND(M266="ALI",O266="Simples"),7, IF(AND(M266="ALI",O266="Médio"),10, IF(AND(M266="ALI",O266="Complexo"),15, IF(AND(M266="AIE",O266="Simples"),5, IF(AND(M266="AIE",O266="Médio"),7, IF(AND(M266="AIE",O266="Complexo"),10,0))))))</f>
        <v>0</v>
      </c>
      <c r="S266" s="102" t="n">
        <f aca="false">IF($I266="%",($Q266+$R266)*$C266,$C266)</f>
        <v>0</v>
      </c>
      <c r="T266" s="70"/>
    </row>
    <row r="267" s="79" customFormat="true" ht="14" hidden="false" customHeight="false" outlineLevel="0" collapsed="false">
      <c r="A267" s="67"/>
      <c r="B267" s="68"/>
      <c r="C267" s="69" t="n">
        <f aca="false">IF($B267&lt;&gt;"",VLOOKUP($B267,Matriz_INM,2,0),0)</f>
        <v>0</v>
      </c>
      <c r="D267" s="70"/>
      <c r="E267" s="70"/>
      <c r="F267" s="70"/>
      <c r="G267" s="70"/>
      <c r="H267" s="71"/>
      <c r="I267" s="101" t="str">
        <f aca="false">IFERROR(VLOOKUP($B267,Matriz_INM,3,0),"")</f>
        <v/>
      </c>
      <c r="J267" s="72"/>
      <c r="K267" s="72"/>
      <c r="L267" s="72"/>
      <c r="M267" s="70"/>
      <c r="N267" s="71" t="str">
        <f aca="false">IF(M267="EE",IF(OR(AND(OR(L267=1,L267=0),K267&gt;0,K267&lt;5),AND(OR(L267=1,L267=0),K267&gt;4,K267&lt;16),AND(L267=2,K267&gt;0,K267&lt;5)),"Simples",IF(OR(AND(OR(L267=1,L267=0),K267&gt;15),AND(L267=2,K267&gt;4,K267&lt;16),AND(L267&gt;2,K267&gt;0,K267&lt;5)),"Médio",IF(OR(AND(L267=2,K267&gt;15),AND(L267&gt;2,K267&gt;4,K267&lt;16),AND(L267&gt;2,K267&gt;15)),"Complexo",""))), IF(OR(M267="CE",M267="SE"),IF(OR(AND(OR(L267=1,L267=0),K267&gt;0,K267&lt;6),AND(OR(L267=1,L267=0),K267&gt;5,K267&lt;20),AND(L267&gt;1,L267&lt;4,K267&gt;0,K267&lt;6)),"Simples",IF(OR(AND(OR(L267=1,L267=0),K267&gt;19),AND(L267&gt;1,L267&lt;4,K267&gt;5,K267&lt;20),AND(L267&gt;3,K267&gt;0,K267&lt;6)),"Médio",IF(OR(AND(L267&gt;1,L267&lt;4,K267&gt;19),AND(L267&gt;3,K267&gt;5,K267&lt;20),AND(L267&gt;3,K267&gt;19)),"Complexo",""))),""))</f>
        <v/>
      </c>
      <c r="O267" s="71" t="str">
        <f aca="false">IF(M267="ALI",IF(OR(AND(OR(L267=1,L267=0),K267&gt;0,K267&lt;20),AND(OR(L267=1,L267=0),K267&gt;19,K267&lt;51),AND(L267&gt;1,L267&lt;6,K267&gt;0,K267&lt;20)),"Simples",IF(OR(AND(OR(L267=1,L267=0),K267&gt;50),AND(L267&gt;1,L267&lt;6,K267&gt;19,K267&lt;51),AND(L267&gt;5,K267&gt;0,K267&lt;20)),"Médio",IF(OR(AND(L267&gt;1,L267&lt;6,K267&gt;50),AND(L267&gt;5,K267&gt;19,K267&lt;51),AND(L267&gt;5,K267&gt;50)),"Complexo",""))), IF(M267="AIE",IF(OR(AND(OR(L267=1, L267=0),K267&gt;0,K267&lt;20),AND(OR(L267=1, L267=0),K267&gt;19,K267&lt;51),AND(L267&gt;1,L267&lt;6,K267&gt;0,K267&lt;20)),"Simples",IF(OR(AND(OR(L267=1, L267=0),K267&gt;50),AND(L267&gt;1,L267&lt;6,K267&gt;19,K267&lt;51),AND(L267&gt;5,K267&gt;0,K267&lt;20)),"Médio",IF(OR(AND(L267&gt;1,L267&lt;6,K267&gt;50),AND(L267&gt;5,K267&gt;19,K267&lt;51),AND(L267&gt;5,K267&gt;50)),"Complexo",""))),""))</f>
        <v/>
      </c>
      <c r="P267" s="102" t="str">
        <f aca="false">IF(N267="",O267,IF(O267="",N267,""))</f>
        <v/>
      </c>
      <c r="Q267" s="103" t="n">
        <f aca="false">IF(AND(OR(M267="EE",M267="CE"),P267="Simples"),3, IF(AND(OR(M267="EE",M267="CE"),P267="Médio"),4, IF(AND(OR(M267="EE",M267="CE"),P267="Complexo"),6, IF(AND(M267="SE",P267="Simples"),4, IF(AND(M267="SE",P267="Médio"),5, IF(AND(M267="SE",P267="Complexo"),7,0))))))</f>
        <v>0</v>
      </c>
      <c r="R267" s="103" t="n">
        <f aca="false">IF(AND(M267="ALI",O267="Simples"),7, IF(AND(M267="ALI",O267="Médio"),10, IF(AND(M267="ALI",O267="Complexo"),15, IF(AND(M267="AIE",O267="Simples"),5, IF(AND(M267="AIE",O267="Médio"),7, IF(AND(M267="AIE",O267="Complexo"),10,0))))))</f>
        <v>0</v>
      </c>
      <c r="S267" s="102" t="n">
        <f aca="false">IF($I267="%",($Q267+$R267)*$C267,$C267)</f>
        <v>0</v>
      </c>
      <c r="T267" s="70"/>
    </row>
    <row r="268" s="79" customFormat="true" ht="14" hidden="false" customHeight="false" outlineLevel="0" collapsed="false">
      <c r="A268" s="67"/>
      <c r="B268" s="68"/>
      <c r="C268" s="69" t="n">
        <f aca="false">IF($B268&lt;&gt;"",VLOOKUP($B268,Matriz_INM,2,0),0)</f>
        <v>0</v>
      </c>
      <c r="D268" s="70"/>
      <c r="E268" s="70"/>
      <c r="F268" s="70"/>
      <c r="G268" s="70"/>
      <c r="H268" s="71"/>
      <c r="I268" s="101" t="str">
        <f aca="false">IFERROR(VLOOKUP($B268,Matriz_INM,3,0),"")</f>
        <v/>
      </c>
      <c r="J268" s="72"/>
      <c r="K268" s="72"/>
      <c r="L268" s="72"/>
      <c r="M268" s="70"/>
      <c r="N268" s="71" t="str">
        <f aca="false">IF(M268="EE",IF(OR(AND(OR(L268=1,L268=0),K268&gt;0,K268&lt;5),AND(OR(L268=1,L268=0),K268&gt;4,K268&lt;16),AND(L268=2,K268&gt;0,K268&lt;5)),"Simples",IF(OR(AND(OR(L268=1,L268=0),K268&gt;15),AND(L268=2,K268&gt;4,K268&lt;16),AND(L268&gt;2,K268&gt;0,K268&lt;5)),"Médio",IF(OR(AND(L268=2,K268&gt;15),AND(L268&gt;2,K268&gt;4,K268&lt;16),AND(L268&gt;2,K268&gt;15)),"Complexo",""))), IF(OR(M268="CE",M268="SE"),IF(OR(AND(OR(L268=1,L268=0),K268&gt;0,K268&lt;6),AND(OR(L268=1,L268=0),K268&gt;5,K268&lt;20),AND(L268&gt;1,L268&lt;4,K268&gt;0,K268&lt;6)),"Simples",IF(OR(AND(OR(L268=1,L268=0),K268&gt;19),AND(L268&gt;1,L268&lt;4,K268&gt;5,K268&lt;20),AND(L268&gt;3,K268&gt;0,K268&lt;6)),"Médio",IF(OR(AND(L268&gt;1,L268&lt;4,K268&gt;19),AND(L268&gt;3,K268&gt;5,K268&lt;20),AND(L268&gt;3,K268&gt;19)),"Complexo",""))),""))</f>
        <v/>
      </c>
      <c r="O268" s="71" t="str">
        <f aca="false">IF(M268="ALI",IF(OR(AND(OR(L268=1,L268=0),K268&gt;0,K268&lt;20),AND(OR(L268=1,L268=0),K268&gt;19,K268&lt;51),AND(L268&gt;1,L268&lt;6,K268&gt;0,K268&lt;20)),"Simples",IF(OR(AND(OR(L268=1,L268=0),K268&gt;50),AND(L268&gt;1,L268&lt;6,K268&gt;19,K268&lt;51),AND(L268&gt;5,K268&gt;0,K268&lt;20)),"Médio",IF(OR(AND(L268&gt;1,L268&lt;6,K268&gt;50),AND(L268&gt;5,K268&gt;19,K268&lt;51),AND(L268&gt;5,K268&gt;50)),"Complexo",""))), IF(M268="AIE",IF(OR(AND(OR(L268=1, L268=0),K268&gt;0,K268&lt;20),AND(OR(L268=1, L268=0),K268&gt;19,K268&lt;51),AND(L268&gt;1,L268&lt;6,K268&gt;0,K268&lt;20)),"Simples",IF(OR(AND(OR(L268=1, L268=0),K268&gt;50),AND(L268&gt;1,L268&lt;6,K268&gt;19,K268&lt;51),AND(L268&gt;5,K268&gt;0,K268&lt;20)),"Médio",IF(OR(AND(L268&gt;1,L268&lt;6,K268&gt;50),AND(L268&gt;5,K268&gt;19,K268&lt;51),AND(L268&gt;5,K268&gt;50)),"Complexo",""))),""))</f>
        <v/>
      </c>
      <c r="P268" s="102" t="str">
        <f aca="false">IF(N268="",O268,IF(O268="",N268,""))</f>
        <v/>
      </c>
      <c r="Q268" s="103" t="n">
        <f aca="false">IF(AND(OR(M268="EE",M268="CE"),P268="Simples"),3, IF(AND(OR(M268="EE",M268="CE"),P268="Médio"),4, IF(AND(OR(M268="EE",M268="CE"),P268="Complexo"),6, IF(AND(M268="SE",P268="Simples"),4, IF(AND(M268="SE",P268="Médio"),5, IF(AND(M268="SE",P268="Complexo"),7,0))))))</f>
        <v>0</v>
      </c>
      <c r="R268" s="103" t="n">
        <f aca="false">IF(AND(M268="ALI",O268="Simples"),7, IF(AND(M268="ALI",O268="Médio"),10, IF(AND(M268="ALI",O268="Complexo"),15, IF(AND(M268="AIE",O268="Simples"),5, IF(AND(M268="AIE",O268="Médio"),7, IF(AND(M268="AIE",O268="Complexo"),10,0))))))</f>
        <v>0</v>
      </c>
      <c r="S268" s="102" t="n">
        <f aca="false">IF($I268="%",($Q268+$R268)*$C268,$C268)</f>
        <v>0</v>
      </c>
      <c r="T268" s="70"/>
    </row>
    <row r="269" s="79" customFormat="true" ht="14" hidden="false" customHeight="false" outlineLevel="0" collapsed="false">
      <c r="A269" s="67"/>
      <c r="B269" s="68"/>
      <c r="C269" s="69" t="n">
        <f aca="false">IF($B269&lt;&gt;"",VLOOKUP($B269,Matriz_INM,2,0),0)</f>
        <v>0</v>
      </c>
      <c r="D269" s="70"/>
      <c r="E269" s="70"/>
      <c r="F269" s="70"/>
      <c r="G269" s="70"/>
      <c r="H269" s="71"/>
      <c r="I269" s="101" t="str">
        <f aca="false">IFERROR(VLOOKUP($B269,Matriz_INM,3,0),"")</f>
        <v/>
      </c>
      <c r="J269" s="72"/>
      <c r="K269" s="72"/>
      <c r="L269" s="72"/>
      <c r="M269" s="70"/>
      <c r="N269" s="71" t="str">
        <f aca="false">IF(M269="EE",IF(OR(AND(OR(L269=1,L269=0),K269&gt;0,K269&lt;5),AND(OR(L269=1,L269=0),K269&gt;4,K269&lt;16),AND(L269=2,K269&gt;0,K269&lt;5)),"Simples",IF(OR(AND(OR(L269=1,L269=0),K269&gt;15),AND(L269=2,K269&gt;4,K269&lt;16),AND(L269&gt;2,K269&gt;0,K269&lt;5)),"Médio",IF(OR(AND(L269=2,K269&gt;15),AND(L269&gt;2,K269&gt;4,K269&lt;16),AND(L269&gt;2,K269&gt;15)),"Complexo",""))), IF(OR(M269="CE",M269="SE"),IF(OR(AND(OR(L269=1,L269=0),K269&gt;0,K269&lt;6),AND(OR(L269=1,L269=0),K269&gt;5,K269&lt;20),AND(L269&gt;1,L269&lt;4,K269&gt;0,K269&lt;6)),"Simples",IF(OR(AND(OR(L269=1,L269=0),K269&gt;19),AND(L269&gt;1,L269&lt;4,K269&gt;5,K269&lt;20),AND(L269&gt;3,K269&gt;0,K269&lt;6)),"Médio",IF(OR(AND(L269&gt;1,L269&lt;4,K269&gt;19),AND(L269&gt;3,K269&gt;5,K269&lt;20),AND(L269&gt;3,K269&gt;19)),"Complexo",""))),""))</f>
        <v/>
      </c>
      <c r="O269" s="71" t="str">
        <f aca="false">IF(M269="ALI",IF(OR(AND(OR(L269=1,L269=0),K269&gt;0,K269&lt;20),AND(OR(L269=1,L269=0),K269&gt;19,K269&lt;51),AND(L269&gt;1,L269&lt;6,K269&gt;0,K269&lt;20)),"Simples",IF(OR(AND(OR(L269=1,L269=0),K269&gt;50),AND(L269&gt;1,L269&lt;6,K269&gt;19,K269&lt;51),AND(L269&gt;5,K269&gt;0,K269&lt;20)),"Médio",IF(OR(AND(L269&gt;1,L269&lt;6,K269&gt;50),AND(L269&gt;5,K269&gt;19,K269&lt;51),AND(L269&gt;5,K269&gt;50)),"Complexo",""))), IF(M269="AIE",IF(OR(AND(OR(L269=1, L269=0),K269&gt;0,K269&lt;20),AND(OR(L269=1, L269=0),K269&gt;19,K269&lt;51),AND(L269&gt;1,L269&lt;6,K269&gt;0,K269&lt;20)),"Simples",IF(OR(AND(OR(L269=1, L269=0),K269&gt;50),AND(L269&gt;1,L269&lt;6,K269&gt;19,K269&lt;51),AND(L269&gt;5,K269&gt;0,K269&lt;20)),"Médio",IF(OR(AND(L269&gt;1,L269&lt;6,K269&gt;50),AND(L269&gt;5,K269&gt;19,K269&lt;51),AND(L269&gt;5,K269&gt;50)),"Complexo",""))),""))</f>
        <v/>
      </c>
      <c r="P269" s="102" t="str">
        <f aca="false">IF(N269="",O269,IF(O269="",N269,""))</f>
        <v/>
      </c>
      <c r="Q269" s="103" t="n">
        <f aca="false">IF(AND(OR(M269="EE",M269="CE"),P269="Simples"),3, IF(AND(OR(M269="EE",M269="CE"),P269="Médio"),4, IF(AND(OR(M269="EE",M269="CE"),P269="Complexo"),6, IF(AND(M269="SE",P269="Simples"),4, IF(AND(M269="SE",P269="Médio"),5, IF(AND(M269="SE",P269="Complexo"),7,0))))))</f>
        <v>0</v>
      </c>
      <c r="R269" s="103" t="n">
        <f aca="false">IF(AND(M269="ALI",O269="Simples"),7, IF(AND(M269="ALI",O269="Médio"),10, IF(AND(M269="ALI",O269="Complexo"),15, IF(AND(M269="AIE",O269="Simples"),5, IF(AND(M269="AIE",O269="Médio"),7, IF(AND(M269="AIE",O269="Complexo"),10,0))))))</f>
        <v>0</v>
      </c>
      <c r="S269" s="102" t="n">
        <f aca="false">IF($I269="%",($Q269+$R269)*$C269,$C269)</f>
        <v>0</v>
      </c>
      <c r="T269" s="70"/>
    </row>
    <row r="270" s="79" customFormat="true" ht="14" hidden="false" customHeight="false" outlineLevel="0" collapsed="false">
      <c r="A270" s="67"/>
      <c r="B270" s="68"/>
      <c r="C270" s="69" t="n">
        <f aca="false">IF($B270&lt;&gt;"",VLOOKUP($B270,Matriz_INM,2,0),0)</f>
        <v>0</v>
      </c>
      <c r="D270" s="70"/>
      <c r="E270" s="70"/>
      <c r="F270" s="70"/>
      <c r="G270" s="70"/>
      <c r="H270" s="71"/>
      <c r="I270" s="101" t="str">
        <f aca="false">IFERROR(VLOOKUP($B270,Matriz_INM,3,0),"")</f>
        <v/>
      </c>
      <c r="J270" s="72"/>
      <c r="K270" s="72"/>
      <c r="L270" s="72"/>
      <c r="M270" s="70"/>
      <c r="N270" s="71" t="str">
        <f aca="false">IF(M270="EE",IF(OR(AND(OR(L270=1,L270=0),K270&gt;0,K270&lt;5),AND(OR(L270=1,L270=0),K270&gt;4,K270&lt;16),AND(L270=2,K270&gt;0,K270&lt;5)),"Simples",IF(OR(AND(OR(L270=1,L270=0),K270&gt;15),AND(L270=2,K270&gt;4,K270&lt;16),AND(L270&gt;2,K270&gt;0,K270&lt;5)),"Médio",IF(OR(AND(L270=2,K270&gt;15),AND(L270&gt;2,K270&gt;4,K270&lt;16),AND(L270&gt;2,K270&gt;15)),"Complexo",""))), IF(OR(M270="CE",M270="SE"),IF(OR(AND(OR(L270=1,L270=0),K270&gt;0,K270&lt;6),AND(OR(L270=1,L270=0),K270&gt;5,K270&lt;20),AND(L270&gt;1,L270&lt;4,K270&gt;0,K270&lt;6)),"Simples",IF(OR(AND(OR(L270=1,L270=0),K270&gt;19),AND(L270&gt;1,L270&lt;4,K270&gt;5,K270&lt;20),AND(L270&gt;3,K270&gt;0,K270&lt;6)),"Médio",IF(OR(AND(L270&gt;1,L270&lt;4,K270&gt;19),AND(L270&gt;3,K270&gt;5,K270&lt;20),AND(L270&gt;3,K270&gt;19)),"Complexo",""))),""))</f>
        <v/>
      </c>
      <c r="O270" s="71" t="str">
        <f aca="false">IF(M270="ALI",IF(OR(AND(OR(L270=1,L270=0),K270&gt;0,K270&lt;20),AND(OR(L270=1,L270=0),K270&gt;19,K270&lt;51),AND(L270&gt;1,L270&lt;6,K270&gt;0,K270&lt;20)),"Simples",IF(OR(AND(OR(L270=1,L270=0),K270&gt;50),AND(L270&gt;1,L270&lt;6,K270&gt;19,K270&lt;51),AND(L270&gt;5,K270&gt;0,K270&lt;20)),"Médio",IF(OR(AND(L270&gt;1,L270&lt;6,K270&gt;50),AND(L270&gt;5,K270&gt;19,K270&lt;51),AND(L270&gt;5,K270&gt;50)),"Complexo",""))), IF(M270="AIE",IF(OR(AND(OR(L270=1, L270=0),K270&gt;0,K270&lt;20),AND(OR(L270=1, L270=0),K270&gt;19,K270&lt;51),AND(L270&gt;1,L270&lt;6,K270&gt;0,K270&lt;20)),"Simples",IF(OR(AND(OR(L270=1, L270=0),K270&gt;50),AND(L270&gt;1,L270&lt;6,K270&gt;19,K270&lt;51),AND(L270&gt;5,K270&gt;0,K270&lt;20)),"Médio",IF(OR(AND(L270&gt;1,L270&lt;6,K270&gt;50),AND(L270&gt;5,K270&gt;19,K270&lt;51),AND(L270&gt;5,K270&gt;50)),"Complexo",""))),""))</f>
        <v/>
      </c>
      <c r="P270" s="102" t="str">
        <f aca="false">IF(N270="",O270,IF(O270="",N270,""))</f>
        <v/>
      </c>
      <c r="Q270" s="103" t="n">
        <f aca="false">IF(AND(OR(M270="EE",M270="CE"),P270="Simples"),3, IF(AND(OR(M270="EE",M270="CE"),P270="Médio"),4, IF(AND(OR(M270="EE",M270="CE"),P270="Complexo"),6, IF(AND(M270="SE",P270="Simples"),4, IF(AND(M270="SE",P270="Médio"),5, IF(AND(M270="SE",P270="Complexo"),7,0))))))</f>
        <v>0</v>
      </c>
      <c r="R270" s="103" t="n">
        <f aca="false">IF(AND(M270="ALI",O270="Simples"),7, IF(AND(M270="ALI",O270="Médio"),10, IF(AND(M270="ALI",O270="Complexo"),15, IF(AND(M270="AIE",O270="Simples"),5, IF(AND(M270="AIE",O270="Médio"),7, IF(AND(M270="AIE",O270="Complexo"),10,0))))))</f>
        <v>0</v>
      </c>
      <c r="S270" s="102" t="n">
        <f aca="false">IF($I270="%",($Q270+$R270)*$C270,$C270)</f>
        <v>0</v>
      </c>
      <c r="T270" s="70"/>
    </row>
    <row r="271" s="79" customFormat="true" ht="14" hidden="false" customHeight="false" outlineLevel="0" collapsed="false">
      <c r="A271" s="67"/>
      <c r="B271" s="68"/>
      <c r="C271" s="69" t="n">
        <f aca="false">IF($B271&lt;&gt;"",VLOOKUP($B271,Matriz_INM,2,0),0)</f>
        <v>0</v>
      </c>
      <c r="D271" s="70"/>
      <c r="E271" s="70"/>
      <c r="F271" s="70"/>
      <c r="G271" s="70"/>
      <c r="H271" s="71"/>
      <c r="I271" s="101" t="str">
        <f aca="false">IFERROR(VLOOKUP($B271,Matriz_INM,3,0),"")</f>
        <v/>
      </c>
      <c r="J271" s="72"/>
      <c r="K271" s="72"/>
      <c r="L271" s="72"/>
      <c r="M271" s="70"/>
      <c r="N271" s="71" t="str">
        <f aca="false">IF(M271="EE",IF(OR(AND(OR(L271=1,L271=0),K271&gt;0,K271&lt;5),AND(OR(L271=1,L271=0),K271&gt;4,K271&lt;16),AND(L271=2,K271&gt;0,K271&lt;5)),"Simples",IF(OR(AND(OR(L271=1,L271=0),K271&gt;15),AND(L271=2,K271&gt;4,K271&lt;16),AND(L271&gt;2,K271&gt;0,K271&lt;5)),"Médio",IF(OR(AND(L271=2,K271&gt;15),AND(L271&gt;2,K271&gt;4,K271&lt;16),AND(L271&gt;2,K271&gt;15)),"Complexo",""))), IF(OR(M271="CE",M271="SE"),IF(OR(AND(OR(L271=1,L271=0),K271&gt;0,K271&lt;6),AND(OR(L271=1,L271=0),K271&gt;5,K271&lt;20),AND(L271&gt;1,L271&lt;4,K271&gt;0,K271&lt;6)),"Simples",IF(OR(AND(OR(L271=1,L271=0),K271&gt;19),AND(L271&gt;1,L271&lt;4,K271&gt;5,K271&lt;20),AND(L271&gt;3,K271&gt;0,K271&lt;6)),"Médio",IF(OR(AND(L271&gt;1,L271&lt;4,K271&gt;19),AND(L271&gt;3,K271&gt;5,K271&lt;20),AND(L271&gt;3,K271&gt;19)),"Complexo",""))),""))</f>
        <v/>
      </c>
      <c r="O271" s="71" t="str">
        <f aca="false">IF(M271="ALI",IF(OR(AND(OR(L271=1,L271=0),K271&gt;0,K271&lt;20),AND(OR(L271=1,L271=0),K271&gt;19,K271&lt;51),AND(L271&gt;1,L271&lt;6,K271&gt;0,K271&lt;20)),"Simples",IF(OR(AND(OR(L271=1,L271=0),K271&gt;50),AND(L271&gt;1,L271&lt;6,K271&gt;19,K271&lt;51),AND(L271&gt;5,K271&gt;0,K271&lt;20)),"Médio",IF(OR(AND(L271&gt;1,L271&lt;6,K271&gt;50),AND(L271&gt;5,K271&gt;19,K271&lt;51),AND(L271&gt;5,K271&gt;50)),"Complexo",""))), IF(M271="AIE",IF(OR(AND(OR(L271=1, L271=0),K271&gt;0,K271&lt;20),AND(OR(L271=1, L271=0),K271&gt;19,K271&lt;51),AND(L271&gt;1,L271&lt;6,K271&gt;0,K271&lt;20)),"Simples",IF(OR(AND(OR(L271=1, L271=0),K271&gt;50),AND(L271&gt;1,L271&lt;6,K271&gt;19,K271&lt;51),AND(L271&gt;5,K271&gt;0,K271&lt;20)),"Médio",IF(OR(AND(L271&gt;1,L271&lt;6,K271&gt;50),AND(L271&gt;5,K271&gt;19,K271&lt;51),AND(L271&gt;5,K271&gt;50)),"Complexo",""))),""))</f>
        <v/>
      </c>
      <c r="P271" s="102" t="str">
        <f aca="false">IF(N271="",O271,IF(O271="",N271,""))</f>
        <v/>
      </c>
      <c r="Q271" s="103" t="n">
        <f aca="false">IF(AND(OR(M271="EE",M271="CE"),P271="Simples"),3, IF(AND(OR(M271="EE",M271="CE"),P271="Médio"),4, IF(AND(OR(M271="EE",M271="CE"),P271="Complexo"),6, IF(AND(M271="SE",P271="Simples"),4, IF(AND(M271="SE",P271="Médio"),5, IF(AND(M271="SE",P271="Complexo"),7,0))))))</f>
        <v>0</v>
      </c>
      <c r="R271" s="103" t="n">
        <f aca="false">IF(AND(M271="ALI",O271="Simples"),7, IF(AND(M271="ALI",O271="Médio"),10, IF(AND(M271="ALI",O271="Complexo"),15, IF(AND(M271="AIE",O271="Simples"),5, IF(AND(M271="AIE",O271="Médio"),7, IF(AND(M271="AIE",O271="Complexo"),10,0))))))</f>
        <v>0</v>
      </c>
      <c r="S271" s="102" t="n">
        <f aca="false">IF($I271="%",($Q271+$R271)*$C271,$C271)</f>
        <v>0</v>
      </c>
      <c r="T271" s="70"/>
    </row>
    <row r="272" s="79" customFormat="true" ht="14" hidden="false" customHeight="false" outlineLevel="0" collapsed="false">
      <c r="A272" s="67"/>
      <c r="B272" s="68"/>
      <c r="C272" s="69" t="n">
        <f aca="false">IF($B272&lt;&gt;"",VLOOKUP($B272,Matriz_INM,2,0),0)</f>
        <v>0</v>
      </c>
      <c r="D272" s="70"/>
      <c r="E272" s="70"/>
      <c r="F272" s="70"/>
      <c r="G272" s="70"/>
      <c r="H272" s="71"/>
      <c r="I272" s="101" t="str">
        <f aca="false">IFERROR(VLOOKUP($B272,Matriz_INM,3,0),"")</f>
        <v/>
      </c>
      <c r="J272" s="72"/>
      <c r="K272" s="72"/>
      <c r="L272" s="72"/>
      <c r="M272" s="70"/>
      <c r="N272" s="71" t="str">
        <f aca="false">IF(M272="EE",IF(OR(AND(OR(L272=1,L272=0),K272&gt;0,K272&lt;5),AND(OR(L272=1,L272=0),K272&gt;4,K272&lt;16),AND(L272=2,K272&gt;0,K272&lt;5)),"Simples",IF(OR(AND(OR(L272=1,L272=0),K272&gt;15),AND(L272=2,K272&gt;4,K272&lt;16),AND(L272&gt;2,K272&gt;0,K272&lt;5)),"Médio",IF(OR(AND(L272=2,K272&gt;15),AND(L272&gt;2,K272&gt;4,K272&lt;16),AND(L272&gt;2,K272&gt;15)),"Complexo",""))), IF(OR(M272="CE",M272="SE"),IF(OR(AND(OR(L272=1,L272=0),K272&gt;0,K272&lt;6),AND(OR(L272=1,L272=0),K272&gt;5,K272&lt;20),AND(L272&gt;1,L272&lt;4,K272&gt;0,K272&lt;6)),"Simples",IF(OR(AND(OR(L272=1,L272=0),K272&gt;19),AND(L272&gt;1,L272&lt;4,K272&gt;5,K272&lt;20),AND(L272&gt;3,K272&gt;0,K272&lt;6)),"Médio",IF(OR(AND(L272&gt;1,L272&lt;4,K272&gt;19),AND(L272&gt;3,K272&gt;5,K272&lt;20),AND(L272&gt;3,K272&gt;19)),"Complexo",""))),""))</f>
        <v/>
      </c>
      <c r="O272" s="71" t="str">
        <f aca="false">IF(M272="ALI",IF(OR(AND(OR(L272=1,L272=0),K272&gt;0,K272&lt;20),AND(OR(L272=1,L272=0),K272&gt;19,K272&lt;51),AND(L272&gt;1,L272&lt;6,K272&gt;0,K272&lt;20)),"Simples",IF(OR(AND(OR(L272=1,L272=0),K272&gt;50),AND(L272&gt;1,L272&lt;6,K272&gt;19,K272&lt;51),AND(L272&gt;5,K272&gt;0,K272&lt;20)),"Médio",IF(OR(AND(L272&gt;1,L272&lt;6,K272&gt;50),AND(L272&gt;5,K272&gt;19,K272&lt;51),AND(L272&gt;5,K272&gt;50)),"Complexo",""))), IF(M272="AIE",IF(OR(AND(OR(L272=1, L272=0),K272&gt;0,K272&lt;20),AND(OR(L272=1, L272=0),K272&gt;19,K272&lt;51),AND(L272&gt;1,L272&lt;6,K272&gt;0,K272&lt;20)),"Simples",IF(OR(AND(OR(L272=1, L272=0),K272&gt;50),AND(L272&gt;1,L272&lt;6,K272&gt;19,K272&lt;51),AND(L272&gt;5,K272&gt;0,K272&lt;20)),"Médio",IF(OR(AND(L272&gt;1,L272&lt;6,K272&gt;50),AND(L272&gt;5,K272&gt;19,K272&lt;51),AND(L272&gt;5,K272&gt;50)),"Complexo",""))),""))</f>
        <v/>
      </c>
      <c r="P272" s="102" t="str">
        <f aca="false">IF(N272="",O272,IF(O272="",N272,""))</f>
        <v/>
      </c>
      <c r="Q272" s="103" t="n">
        <f aca="false">IF(AND(OR(M272="EE",M272="CE"),P272="Simples"),3, IF(AND(OR(M272="EE",M272="CE"),P272="Médio"),4, IF(AND(OR(M272="EE",M272="CE"),P272="Complexo"),6, IF(AND(M272="SE",P272="Simples"),4, IF(AND(M272="SE",P272="Médio"),5, IF(AND(M272="SE",P272="Complexo"),7,0))))))</f>
        <v>0</v>
      </c>
      <c r="R272" s="103" t="n">
        <f aca="false">IF(AND(M272="ALI",O272="Simples"),7, IF(AND(M272="ALI",O272="Médio"),10, IF(AND(M272="ALI",O272="Complexo"),15, IF(AND(M272="AIE",O272="Simples"),5, IF(AND(M272="AIE",O272="Médio"),7, IF(AND(M272="AIE",O272="Complexo"),10,0))))))</f>
        <v>0</v>
      </c>
      <c r="S272" s="102" t="n">
        <f aca="false">IF($I272="%",($Q272+$R272)*$C272,$C272)</f>
        <v>0</v>
      </c>
      <c r="T272" s="70"/>
    </row>
    <row r="273" s="79" customFormat="true" ht="14" hidden="false" customHeight="false" outlineLevel="0" collapsed="false">
      <c r="A273" s="67"/>
      <c r="B273" s="68"/>
      <c r="C273" s="69" t="n">
        <f aca="false">IF($B273&lt;&gt;"",VLOOKUP($B273,Matriz_INM,2,0),0)</f>
        <v>0</v>
      </c>
      <c r="D273" s="70"/>
      <c r="E273" s="70"/>
      <c r="F273" s="70"/>
      <c r="G273" s="70"/>
      <c r="H273" s="71"/>
      <c r="I273" s="101" t="str">
        <f aca="false">IFERROR(VLOOKUP($B273,Matriz_INM,3,0),"")</f>
        <v/>
      </c>
      <c r="J273" s="72"/>
      <c r="K273" s="72"/>
      <c r="L273" s="72"/>
      <c r="M273" s="70"/>
      <c r="N273" s="71" t="str">
        <f aca="false">IF(M273="EE",IF(OR(AND(OR(L273=1,L273=0),K273&gt;0,K273&lt;5),AND(OR(L273=1,L273=0),K273&gt;4,K273&lt;16),AND(L273=2,K273&gt;0,K273&lt;5)),"Simples",IF(OR(AND(OR(L273=1,L273=0),K273&gt;15),AND(L273=2,K273&gt;4,K273&lt;16),AND(L273&gt;2,K273&gt;0,K273&lt;5)),"Médio",IF(OR(AND(L273=2,K273&gt;15),AND(L273&gt;2,K273&gt;4,K273&lt;16),AND(L273&gt;2,K273&gt;15)),"Complexo",""))), IF(OR(M273="CE",M273="SE"),IF(OR(AND(OR(L273=1,L273=0),K273&gt;0,K273&lt;6),AND(OR(L273=1,L273=0),K273&gt;5,K273&lt;20),AND(L273&gt;1,L273&lt;4,K273&gt;0,K273&lt;6)),"Simples",IF(OR(AND(OR(L273=1,L273=0),K273&gt;19),AND(L273&gt;1,L273&lt;4,K273&gt;5,K273&lt;20),AND(L273&gt;3,K273&gt;0,K273&lt;6)),"Médio",IF(OR(AND(L273&gt;1,L273&lt;4,K273&gt;19),AND(L273&gt;3,K273&gt;5,K273&lt;20),AND(L273&gt;3,K273&gt;19)),"Complexo",""))),""))</f>
        <v/>
      </c>
      <c r="O273" s="71" t="str">
        <f aca="false">IF(M273="ALI",IF(OR(AND(OR(L273=1,L273=0),K273&gt;0,K273&lt;20),AND(OR(L273=1,L273=0),K273&gt;19,K273&lt;51),AND(L273&gt;1,L273&lt;6,K273&gt;0,K273&lt;20)),"Simples",IF(OR(AND(OR(L273=1,L273=0),K273&gt;50),AND(L273&gt;1,L273&lt;6,K273&gt;19,K273&lt;51),AND(L273&gt;5,K273&gt;0,K273&lt;20)),"Médio",IF(OR(AND(L273&gt;1,L273&lt;6,K273&gt;50),AND(L273&gt;5,K273&gt;19,K273&lt;51),AND(L273&gt;5,K273&gt;50)),"Complexo",""))), IF(M273="AIE",IF(OR(AND(OR(L273=1, L273=0),K273&gt;0,K273&lt;20),AND(OR(L273=1, L273=0),K273&gt;19,K273&lt;51),AND(L273&gt;1,L273&lt;6,K273&gt;0,K273&lt;20)),"Simples",IF(OR(AND(OR(L273=1, L273=0),K273&gt;50),AND(L273&gt;1,L273&lt;6,K273&gt;19,K273&lt;51),AND(L273&gt;5,K273&gt;0,K273&lt;20)),"Médio",IF(OR(AND(L273&gt;1,L273&lt;6,K273&gt;50),AND(L273&gt;5,K273&gt;19,K273&lt;51),AND(L273&gt;5,K273&gt;50)),"Complexo",""))),""))</f>
        <v/>
      </c>
      <c r="P273" s="102" t="str">
        <f aca="false">IF(N273="",O273,IF(O273="",N273,""))</f>
        <v/>
      </c>
      <c r="Q273" s="103" t="n">
        <f aca="false">IF(AND(OR(M273="EE",M273="CE"),P273="Simples"),3, IF(AND(OR(M273="EE",M273="CE"),P273="Médio"),4, IF(AND(OR(M273="EE",M273="CE"),P273="Complexo"),6, IF(AND(M273="SE",P273="Simples"),4, IF(AND(M273="SE",P273="Médio"),5, IF(AND(M273="SE",P273="Complexo"),7,0))))))</f>
        <v>0</v>
      </c>
      <c r="R273" s="103" t="n">
        <f aca="false">IF(AND(M273="ALI",O273="Simples"),7, IF(AND(M273="ALI",O273="Médio"),10, IF(AND(M273="ALI",O273="Complexo"),15, IF(AND(M273="AIE",O273="Simples"),5, IF(AND(M273="AIE",O273="Médio"),7, IF(AND(M273="AIE",O273="Complexo"),10,0))))))</f>
        <v>0</v>
      </c>
      <c r="S273" s="102" t="n">
        <f aca="false">IF($I273="%",($Q273+$R273)*$C273,$C273)</f>
        <v>0</v>
      </c>
      <c r="T273" s="70"/>
    </row>
    <row r="274" s="79" customFormat="true" ht="14" hidden="false" customHeight="false" outlineLevel="0" collapsed="false">
      <c r="A274" s="67"/>
      <c r="B274" s="68"/>
      <c r="C274" s="69" t="n">
        <f aca="false">IF($B274&lt;&gt;"",VLOOKUP($B274,Matriz_INM,2,0),0)</f>
        <v>0</v>
      </c>
      <c r="D274" s="70"/>
      <c r="E274" s="70"/>
      <c r="F274" s="70"/>
      <c r="G274" s="70"/>
      <c r="H274" s="71"/>
      <c r="I274" s="101" t="str">
        <f aca="false">IFERROR(VLOOKUP($B274,Matriz_INM,3,0),"")</f>
        <v/>
      </c>
      <c r="J274" s="72"/>
      <c r="K274" s="72"/>
      <c r="L274" s="72"/>
      <c r="M274" s="70"/>
      <c r="N274" s="71" t="str">
        <f aca="false">IF(M274="EE",IF(OR(AND(OR(L274=1,L274=0),K274&gt;0,K274&lt;5),AND(OR(L274=1,L274=0),K274&gt;4,K274&lt;16),AND(L274=2,K274&gt;0,K274&lt;5)),"Simples",IF(OR(AND(OR(L274=1,L274=0),K274&gt;15),AND(L274=2,K274&gt;4,K274&lt;16),AND(L274&gt;2,K274&gt;0,K274&lt;5)),"Médio",IF(OR(AND(L274=2,K274&gt;15),AND(L274&gt;2,K274&gt;4,K274&lt;16),AND(L274&gt;2,K274&gt;15)),"Complexo",""))), IF(OR(M274="CE",M274="SE"),IF(OR(AND(OR(L274=1,L274=0),K274&gt;0,K274&lt;6),AND(OR(L274=1,L274=0),K274&gt;5,K274&lt;20),AND(L274&gt;1,L274&lt;4,K274&gt;0,K274&lt;6)),"Simples",IF(OR(AND(OR(L274=1,L274=0),K274&gt;19),AND(L274&gt;1,L274&lt;4,K274&gt;5,K274&lt;20),AND(L274&gt;3,K274&gt;0,K274&lt;6)),"Médio",IF(OR(AND(L274&gt;1,L274&lt;4,K274&gt;19),AND(L274&gt;3,K274&gt;5,K274&lt;20),AND(L274&gt;3,K274&gt;19)),"Complexo",""))),""))</f>
        <v/>
      </c>
      <c r="O274" s="71" t="str">
        <f aca="false">IF(M274="ALI",IF(OR(AND(OR(L274=1,L274=0),K274&gt;0,K274&lt;20),AND(OR(L274=1,L274=0),K274&gt;19,K274&lt;51),AND(L274&gt;1,L274&lt;6,K274&gt;0,K274&lt;20)),"Simples",IF(OR(AND(OR(L274=1,L274=0),K274&gt;50),AND(L274&gt;1,L274&lt;6,K274&gt;19,K274&lt;51),AND(L274&gt;5,K274&gt;0,K274&lt;20)),"Médio",IF(OR(AND(L274&gt;1,L274&lt;6,K274&gt;50),AND(L274&gt;5,K274&gt;19,K274&lt;51),AND(L274&gt;5,K274&gt;50)),"Complexo",""))), IF(M274="AIE",IF(OR(AND(OR(L274=1, L274=0),K274&gt;0,K274&lt;20),AND(OR(L274=1, L274=0),K274&gt;19,K274&lt;51),AND(L274&gt;1,L274&lt;6,K274&gt;0,K274&lt;20)),"Simples",IF(OR(AND(OR(L274=1, L274=0),K274&gt;50),AND(L274&gt;1,L274&lt;6,K274&gt;19,K274&lt;51),AND(L274&gt;5,K274&gt;0,K274&lt;20)),"Médio",IF(OR(AND(L274&gt;1,L274&lt;6,K274&gt;50),AND(L274&gt;5,K274&gt;19,K274&lt;51),AND(L274&gt;5,K274&gt;50)),"Complexo",""))),""))</f>
        <v/>
      </c>
      <c r="P274" s="102" t="str">
        <f aca="false">IF(N274="",O274,IF(O274="",N274,""))</f>
        <v/>
      </c>
      <c r="Q274" s="103" t="n">
        <f aca="false">IF(AND(OR(M274="EE",M274="CE"),P274="Simples"),3, IF(AND(OR(M274="EE",M274="CE"),P274="Médio"),4, IF(AND(OR(M274="EE",M274="CE"),P274="Complexo"),6, IF(AND(M274="SE",P274="Simples"),4, IF(AND(M274="SE",P274="Médio"),5, IF(AND(M274="SE",P274="Complexo"),7,0))))))</f>
        <v>0</v>
      </c>
      <c r="R274" s="103" t="n">
        <f aca="false">IF(AND(M274="ALI",O274="Simples"),7, IF(AND(M274="ALI",O274="Médio"),10, IF(AND(M274="ALI",O274="Complexo"),15, IF(AND(M274="AIE",O274="Simples"),5, IF(AND(M274="AIE",O274="Médio"),7, IF(AND(M274="AIE",O274="Complexo"),10,0))))))</f>
        <v>0</v>
      </c>
      <c r="S274" s="102" t="n">
        <f aca="false">IF($I274="%",($Q274+$R274)*$C274,$C274)</f>
        <v>0</v>
      </c>
      <c r="T274" s="70"/>
    </row>
    <row r="275" s="79" customFormat="true" ht="14" hidden="false" customHeight="false" outlineLevel="0" collapsed="false">
      <c r="A275" s="67"/>
      <c r="B275" s="68"/>
      <c r="C275" s="69" t="n">
        <f aca="false">IF($B275&lt;&gt;"",VLOOKUP($B275,Matriz_INM,2,0),0)</f>
        <v>0</v>
      </c>
      <c r="D275" s="70"/>
      <c r="E275" s="70"/>
      <c r="F275" s="70"/>
      <c r="G275" s="70"/>
      <c r="H275" s="71"/>
      <c r="I275" s="101" t="str">
        <f aca="false">IFERROR(VLOOKUP($B275,Matriz_INM,3,0),"")</f>
        <v/>
      </c>
      <c r="J275" s="72"/>
      <c r="K275" s="72"/>
      <c r="L275" s="72"/>
      <c r="M275" s="70"/>
      <c r="N275" s="71" t="str">
        <f aca="false">IF(M275="EE",IF(OR(AND(OR(L275=1,L275=0),K275&gt;0,K275&lt;5),AND(OR(L275=1,L275=0),K275&gt;4,K275&lt;16),AND(L275=2,K275&gt;0,K275&lt;5)),"Simples",IF(OR(AND(OR(L275=1,L275=0),K275&gt;15),AND(L275=2,K275&gt;4,K275&lt;16),AND(L275&gt;2,K275&gt;0,K275&lt;5)),"Médio",IF(OR(AND(L275=2,K275&gt;15),AND(L275&gt;2,K275&gt;4,K275&lt;16),AND(L275&gt;2,K275&gt;15)),"Complexo",""))), IF(OR(M275="CE",M275="SE"),IF(OR(AND(OR(L275=1,L275=0),K275&gt;0,K275&lt;6),AND(OR(L275=1,L275=0),K275&gt;5,K275&lt;20),AND(L275&gt;1,L275&lt;4,K275&gt;0,K275&lt;6)),"Simples",IF(OR(AND(OR(L275=1,L275=0),K275&gt;19),AND(L275&gt;1,L275&lt;4,K275&gt;5,K275&lt;20),AND(L275&gt;3,K275&gt;0,K275&lt;6)),"Médio",IF(OR(AND(L275&gt;1,L275&lt;4,K275&gt;19),AND(L275&gt;3,K275&gt;5,K275&lt;20),AND(L275&gt;3,K275&gt;19)),"Complexo",""))),""))</f>
        <v/>
      </c>
      <c r="O275" s="71" t="str">
        <f aca="false">IF(M275="ALI",IF(OR(AND(OR(L275=1,L275=0),K275&gt;0,K275&lt;20),AND(OR(L275=1,L275=0),K275&gt;19,K275&lt;51),AND(L275&gt;1,L275&lt;6,K275&gt;0,K275&lt;20)),"Simples",IF(OR(AND(OR(L275=1,L275=0),K275&gt;50),AND(L275&gt;1,L275&lt;6,K275&gt;19,K275&lt;51),AND(L275&gt;5,K275&gt;0,K275&lt;20)),"Médio",IF(OR(AND(L275&gt;1,L275&lt;6,K275&gt;50),AND(L275&gt;5,K275&gt;19,K275&lt;51),AND(L275&gt;5,K275&gt;50)),"Complexo",""))), IF(M275="AIE",IF(OR(AND(OR(L275=1, L275=0),K275&gt;0,K275&lt;20),AND(OR(L275=1, L275=0),K275&gt;19,K275&lt;51),AND(L275&gt;1,L275&lt;6,K275&gt;0,K275&lt;20)),"Simples",IF(OR(AND(OR(L275=1, L275=0),K275&gt;50),AND(L275&gt;1,L275&lt;6,K275&gt;19,K275&lt;51),AND(L275&gt;5,K275&gt;0,K275&lt;20)),"Médio",IF(OR(AND(L275&gt;1,L275&lt;6,K275&gt;50),AND(L275&gt;5,K275&gt;19,K275&lt;51),AND(L275&gt;5,K275&gt;50)),"Complexo",""))),""))</f>
        <v/>
      </c>
      <c r="P275" s="102" t="str">
        <f aca="false">IF(N275="",O275,IF(O275="",N275,""))</f>
        <v/>
      </c>
      <c r="Q275" s="103" t="n">
        <f aca="false">IF(AND(OR(M275="EE",M275="CE"),P275="Simples"),3, IF(AND(OR(M275="EE",M275="CE"),P275="Médio"),4, IF(AND(OR(M275="EE",M275="CE"),P275="Complexo"),6, IF(AND(M275="SE",P275="Simples"),4, IF(AND(M275="SE",P275="Médio"),5, IF(AND(M275="SE",P275="Complexo"),7,0))))))</f>
        <v>0</v>
      </c>
      <c r="R275" s="103" t="n">
        <f aca="false">IF(AND(M275="ALI",O275="Simples"),7, IF(AND(M275="ALI",O275="Médio"),10, IF(AND(M275="ALI",O275="Complexo"),15, IF(AND(M275="AIE",O275="Simples"),5, IF(AND(M275="AIE",O275="Médio"),7, IF(AND(M275="AIE",O275="Complexo"),10,0))))))</f>
        <v>0</v>
      </c>
      <c r="S275" s="102" t="n">
        <f aca="false">IF($I275="%",($Q275+$R275)*$C275,$C275)</f>
        <v>0</v>
      </c>
      <c r="T275" s="70"/>
    </row>
    <row r="276" s="79" customFormat="true" ht="14" hidden="false" customHeight="false" outlineLevel="0" collapsed="false">
      <c r="A276" s="67"/>
      <c r="B276" s="68"/>
      <c r="C276" s="69" t="n">
        <f aca="false">IF($B276&lt;&gt;"",VLOOKUP($B276,Matriz_INM,2,0),0)</f>
        <v>0</v>
      </c>
      <c r="D276" s="70"/>
      <c r="E276" s="70"/>
      <c r="F276" s="70"/>
      <c r="G276" s="70"/>
      <c r="H276" s="71"/>
      <c r="I276" s="101" t="str">
        <f aca="false">IFERROR(VLOOKUP($B276,Matriz_INM,3,0),"")</f>
        <v/>
      </c>
      <c r="J276" s="72"/>
      <c r="K276" s="72"/>
      <c r="L276" s="72"/>
      <c r="M276" s="70"/>
      <c r="N276" s="71" t="str">
        <f aca="false">IF(M276="EE",IF(OR(AND(OR(L276=1,L276=0),K276&gt;0,K276&lt;5),AND(OR(L276=1,L276=0),K276&gt;4,K276&lt;16),AND(L276=2,K276&gt;0,K276&lt;5)),"Simples",IF(OR(AND(OR(L276=1,L276=0),K276&gt;15),AND(L276=2,K276&gt;4,K276&lt;16),AND(L276&gt;2,K276&gt;0,K276&lt;5)),"Médio",IF(OR(AND(L276=2,K276&gt;15),AND(L276&gt;2,K276&gt;4,K276&lt;16),AND(L276&gt;2,K276&gt;15)),"Complexo",""))), IF(OR(M276="CE",M276="SE"),IF(OR(AND(OR(L276=1,L276=0),K276&gt;0,K276&lt;6),AND(OR(L276=1,L276=0),K276&gt;5,K276&lt;20),AND(L276&gt;1,L276&lt;4,K276&gt;0,K276&lt;6)),"Simples",IF(OR(AND(OR(L276=1,L276=0),K276&gt;19),AND(L276&gt;1,L276&lt;4,K276&gt;5,K276&lt;20),AND(L276&gt;3,K276&gt;0,K276&lt;6)),"Médio",IF(OR(AND(L276&gt;1,L276&lt;4,K276&gt;19),AND(L276&gt;3,K276&gt;5,K276&lt;20),AND(L276&gt;3,K276&gt;19)),"Complexo",""))),""))</f>
        <v/>
      </c>
      <c r="O276" s="71" t="str">
        <f aca="false">IF(M276="ALI",IF(OR(AND(OR(L276=1,L276=0),K276&gt;0,K276&lt;20),AND(OR(L276=1,L276=0),K276&gt;19,K276&lt;51),AND(L276&gt;1,L276&lt;6,K276&gt;0,K276&lt;20)),"Simples",IF(OR(AND(OR(L276=1,L276=0),K276&gt;50),AND(L276&gt;1,L276&lt;6,K276&gt;19,K276&lt;51),AND(L276&gt;5,K276&gt;0,K276&lt;20)),"Médio",IF(OR(AND(L276&gt;1,L276&lt;6,K276&gt;50),AND(L276&gt;5,K276&gt;19,K276&lt;51),AND(L276&gt;5,K276&gt;50)),"Complexo",""))), IF(M276="AIE",IF(OR(AND(OR(L276=1, L276=0),K276&gt;0,K276&lt;20),AND(OR(L276=1, L276=0),K276&gt;19,K276&lt;51),AND(L276&gt;1,L276&lt;6,K276&gt;0,K276&lt;20)),"Simples",IF(OR(AND(OR(L276=1, L276=0),K276&gt;50),AND(L276&gt;1,L276&lt;6,K276&gt;19,K276&lt;51),AND(L276&gt;5,K276&gt;0,K276&lt;20)),"Médio",IF(OR(AND(L276&gt;1,L276&lt;6,K276&gt;50),AND(L276&gt;5,K276&gt;19,K276&lt;51),AND(L276&gt;5,K276&gt;50)),"Complexo",""))),""))</f>
        <v/>
      </c>
      <c r="P276" s="102" t="str">
        <f aca="false">IF(N276="",O276,IF(O276="",N276,""))</f>
        <v/>
      </c>
      <c r="Q276" s="103" t="n">
        <f aca="false">IF(AND(OR(M276="EE",M276="CE"),P276="Simples"),3, IF(AND(OR(M276="EE",M276="CE"),P276="Médio"),4, IF(AND(OR(M276="EE",M276="CE"),P276="Complexo"),6, IF(AND(M276="SE",P276="Simples"),4, IF(AND(M276="SE",P276="Médio"),5, IF(AND(M276="SE",P276="Complexo"),7,0))))))</f>
        <v>0</v>
      </c>
      <c r="R276" s="103" t="n">
        <f aca="false">IF(AND(M276="ALI",O276="Simples"),7, IF(AND(M276="ALI",O276="Médio"),10, IF(AND(M276="ALI",O276="Complexo"),15, IF(AND(M276="AIE",O276="Simples"),5, IF(AND(M276="AIE",O276="Médio"),7, IF(AND(M276="AIE",O276="Complexo"),10,0))))))</f>
        <v>0</v>
      </c>
      <c r="S276" s="102" t="n">
        <f aca="false">IF($I276="%",($Q276+$R276)*$C276,$C276)</f>
        <v>0</v>
      </c>
      <c r="T276" s="70"/>
    </row>
    <row r="277" s="79" customFormat="true" ht="14" hidden="false" customHeight="false" outlineLevel="0" collapsed="false">
      <c r="A277" s="67"/>
      <c r="B277" s="68"/>
      <c r="C277" s="69" t="n">
        <f aca="false">IF($B277&lt;&gt;"",VLOOKUP($B277,Matriz_INM,2,0),0)</f>
        <v>0</v>
      </c>
      <c r="D277" s="70"/>
      <c r="E277" s="70"/>
      <c r="F277" s="70"/>
      <c r="G277" s="70"/>
      <c r="H277" s="71"/>
      <c r="I277" s="101" t="str">
        <f aca="false">IFERROR(VLOOKUP($B277,Matriz_INM,3,0),"")</f>
        <v/>
      </c>
      <c r="J277" s="72"/>
      <c r="K277" s="72"/>
      <c r="L277" s="72"/>
      <c r="M277" s="70"/>
      <c r="N277" s="71" t="str">
        <f aca="false">IF(M277="EE",IF(OR(AND(OR(L277=1,L277=0),K277&gt;0,K277&lt;5),AND(OR(L277=1,L277=0),K277&gt;4,K277&lt;16),AND(L277=2,K277&gt;0,K277&lt;5)),"Simples",IF(OR(AND(OR(L277=1,L277=0),K277&gt;15),AND(L277=2,K277&gt;4,K277&lt;16),AND(L277&gt;2,K277&gt;0,K277&lt;5)),"Médio",IF(OR(AND(L277=2,K277&gt;15),AND(L277&gt;2,K277&gt;4,K277&lt;16),AND(L277&gt;2,K277&gt;15)),"Complexo",""))), IF(OR(M277="CE",M277="SE"),IF(OR(AND(OR(L277=1,L277=0),K277&gt;0,K277&lt;6),AND(OR(L277=1,L277=0),K277&gt;5,K277&lt;20),AND(L277&gt;1,L277&lt;4,K277&gt;0,K277&lt;6)),"Simples",IF(OR(AND(OR(L277=1,L277=0),K277&gt;19),AND(L277&gt;1,L277&lt;4,K277&gt;5,K277&lt;20),AND(L277&gt;3,K277&gt;0,K277&lt;6)),"Médio",IF(OR(AND(L277&gt;1,L277&lt;4,K277&gt;19),AND(L277&gt;3,K277&gt;5,K277&lt;20),AND(L277&gt;3,K277&gt;19)),"Complexo",""))),""))</f>
        <v/>
      </c>
      <c r="O277" s="71" t="str">
        <f aca="false">IF(M277="ALI",IF(OR(AND(OR(L277=1,L277=0),K277&gt;0,K277&lt;20),AND(OR(L277=1,L277=0),K277&gt;19,K277&lt;51),AND(L277&gt;1,L277&lt;6,K277&gt;0,K277&lt;20)),"Simples",IF(OR(AND(OR(L277=1,L277=0),K277&gt;50),AND(L277&gt;1,L277&lt;6,K277&gt;19,K277&lt;51),AND(L277&gt;5,K277&gt;0,K277&lt;20)),"Médio",IF(OR(AND(L277&gt;1,L277&lt;6,K277&gt;50),AND(L277&gt;5,K277&gt;19,K277&lt;51),AND(L277&gt;5,K277&gt;50)),"Complexo",""))), IF(M277="AIE",IF(OR(AND(OR(L277=1, L277=0),K277&gt;0,K277&lt;20),AND(OR(L277=1, L277=0),K277&gt;19,K277&lt;51),AND(L277&gt;1,L277&lt;6,K277&gt;0,K277&lt;20)),"Simples",IF(OR(AND(OR(L277=1, L277=0),K277&gt;50),AND(L277&gt;1,L277&lt;6,K277&gt;19,K277&lt;51),AND(L277&gt;5,K277&gt;0,K277&lt;20)),"Médio",IF(OR(AND(L277&gt;1,L277&lt;6,K277&gt;50),AND(L277&gt;5,K277&gt;19,K277&lt;51),AND(L277&gt;5,K277&gt;50)),"Complexo",""))),""))</f>
        <v/>
      </c>
      <c r="P277" s="102" t="str">
        <f aca="false">IF(N277="",O277,IF(O277="",N277,""))</f>
        <v/>
      </c>
      <c r="Q277" s="103" t="n">
        <f aca="false">IF(AND(OR(M277="EE",M277="CE"),P277="Simples"),3, IF(AND(OR(M277="EE",M277="CE"),P277="Médio"),4, IF(AND(OR(M277="EE",M277="CE"),P277="Complexo"),6, IF(AND(M277="SE",P277="Simples"),4, IF(AND(M277="SE",P277="Médio"),5, IF(AND(M277="SE",P277="Complexo"),7,0))))))</f>
        <v>0</v>
      </c>
      <c r="R277" s="103" t="n">
        <f aca="false">IF(AND(M277="ALI",O277="Simples"),7, IF(AND(M277="ALI",O277="Médio"),10, IF(AND(M277="ALI",O277="Complexo"),15, IF(AND(M277="AIE",O277="Simples"),5, IF(AND(M277="AIE",O277="Médio"),7, IF(AND(M277="AIE",O277="Complexo"),10,0))))))</f>
        <v>0</v>
      </c>
      <c r="S277" s="102" t="n">
        <f aca="false">IF($I277="%",($Q277+$R277)*$C277,$C277)</f>
        <v>0</v>
      </c>
      <c r="T277" s="70"/>
    </row>
    <row r="278" s="79" customFormat="true" ht="14" hidden="false" customHeight="false" outlineLevel="0" collapsed="false">
      <c r="A278" s="67"/>
      <c r="B278" s="68"/>
      <c r="C278" s="69" t="n">
        <f aca="false">IF($B278&lt;&gt;"",VLOOKUP($B278,Matriz_INM,2,0),0)</f>
        <v>0</v>
      </c>
      <c r="D278" s="70"/>
      <c r="E278" s="70"/>
      <c r="F278" s="70"/>
      <c r="G278" s="70"/>
      <c r="H278" s="71"/>
      <c r="I278" s="101" t="str">
        <f aca="false">IFERROR(VLOOKUP($B278,Matriz_INM,3,0),"")</f>
        <v/>
      </c>
      <c r="J278" s="72"/>
      <c r="K278" s="72"/>
      <c r="L278" s="72"/>
      <c r="M278" s="70"/>
      <c r="N278" s="71" t="str">
        <f aca="false">IF(M278="EE",IF(OR(AND(OR(L278=1,L278=0),K278&gt;0,K278&lt;5),AND(OR(L278=1,L278=0),K278&gt;4,K278&lt;16),AND(L278=2,K278&gt;0,K278&lt;5)),"Simples",IF(OR(AND(OR(L278=1,L278=0),K278&gt;15),AND(L278=2,K278&gt;4,K278&lt;16),AND(L278&gt;2,K278&gt;0,K278&lt;5)),"Médio",IF(OR(AND(L278=2,K278&gt;15),AND(L278&gt;2,K278&gt;4,K278&lt;16),AND(L278&gt;2,K278&gt;15)),"Complexo",""))), IF(OR(M278="CE",M278="SE"),IF(OR(AND(OR(L278=1,L278=0),K278&gt;0,K278&lt;6),AND(OR(L278=1,L278=0),K278&gt;5,K278&lt;20),AND(L278&gt;1,L278&lt;4,K278&gt;0,K278&lt;6)),"Simples",IF(OR(AND(OR(L278=1,L278=0),K278&gt;19),AND(L278&gt;1,L278&lt;4,K278&gt;5,K278&lt;20),AND(L278&gt;3,K278&gt;0,K278&lt;6)),"Médio",IF(OR(AND(L278&gt;1,L278&lt;4,K278&gt;19),AND(L278&gt;3,K278&gt;5,K278&lt;20),AND(L278&gt;3,K278&gt;19)),"Complexo",""))),""))</f>
        <v/>
      </c>
      <c r="O278" s="71" t="str">
        <f aca="false">IF(M278="ALI",IF(OR(AND(OR(L278=1,L278=0),K278&gt;0,K278&lt;20),AND(OR(L278=1,L278=0),K278&gt;19,K278&lt;51),AND(L278&gt;1,L278&lt;6,K278&gt;0,K278&lt;20)),"Simples",IF(OR(AND(OR(L278=1,L278=0),K278&gt;50),AND(L278&gt;1,L278&lt;6,K278&gt;19,K278&lt;51),AND(L278&gt;5,K278&gt;0,K278&lt;20)),"Médio",IF(OR(AND(L278&gt;1,L278&lt;6,K278&gt;50),AND(L278&gt;5,K278&gt;19,K278&lt;51),AND(L278&gt;5,K278&gt;50)),"Complexo",""))), IF(M278="AIE",IF(OR(AND(OR(L278=1, L278=0),K278&gt;0,K278&lt;20),AND(OR(L278=1, L278=0),K278&gt;19,K278&lt;51),AND(L278&gt;1,L278&lt;6,K278&gt;0,K278&lt;20)),"Simples",IF(OR(AND(OR(L278=1, L278=0),K278&gt;50),AND(L278&gt;1,L278&lt;6,K278&gt;19,K278&lt;51),AND(L278&gt;5,K278&gt;0,K278&lt;20)),"Médio",IF(OR(AND(L278&gt;1,L278&lt;6,K278&gt;50),AND(L278&gt;5,K278&gt;19,K278&lt;51),AND(L278&gt;5,K278&gt;50)),"Complexo",""))),""))</f>
        <v/>
      </c>
      <c r="P278" s="102" t="str">
        <f aca="false">IF(N278="",O278,IF(O278="",N278,""))</f>
        <v/>
      </c>
      <c r="Q278" s="103" t="n">
        <f aca="false">IF(AND(OR(M278="EE",M278="CE"),P278="Simples"),3, IF(AND(OR(M278="EE",M278="CE"),P278="Médio"),4, IF(AND(OR(M278="EE",M278="CE"),P278="Complexo"),6, IF(AND(M278="SE",P278="Simples"),4, IF(AND(M278="SE",P278="Médio"),5, IF(AND(M278="SE",P278="Complexo"),7,0))))))</f>
        <v>0</v>
      </c>
      <c r="R278" s="103" t="n">
        <f aca="false">IF(AND(M278="ALI",O278="Simples"),7, IF(AND(M278="ALI",O278="Médio"),10, IF(AND(M278="ALI",O278="Complexo"),15, IF(AND(M278="AIE",O278="Simples"),5, IF(AND(M278="AIE",O278="Médio"),7, IF(AND(M278="AIE",O278="Complexo"),10,0))))))</f>
        <v>0</v>
      </c>
      <c r="S278" s="102" t="n">
        <f aca="false">IF($I278="%",($Q278+$R278)*$C278,$C278)</f>
        <v>0</v>
      </c>
      <c r="T278" s="70"/>
    </row>
    <row r="279" s="79" customFormat="true" ht="14" hidden="false" customHeight="false" outlineLevel="0" collapsed="false">
      <c r="A279" s="67"/>
      <c r="B279" s="68"/>
      <c r="C279" s="69" t="n">
        <f aca="false">IF($B279&lt;&gt;"",VLOOKUP($B279,Matriz_INM,2,0),0)</f>
        <v>0</v>
      </c>
      <c r="D279" s="70"/>
      <c r="E279" s="70"/>
      <c r="F279" s="70"/>
      <c r="G279" s="70"/>
      <c r="H279" s="71"/>
      <c r="I279" s="101" t="str">
        <f aca="false">IFERROR(VLOOKUP($B279,Matriz_INM,3,0),"")</f>
        <v/>
      </c>
      <c r="J279" s="72"/>
      <c r="K279" s="72"/>
      <c r="L279" s="72"/>
      <c r="M279" s="70"/>
      <c r="N279" s="71" t="str">
        <f aca="false">IF(M279="EE",IF(OR(AND(OR(L279=1,L279=0),K279&gt;0,K279&lt;5),AND(OR(L279=1,L279=0),K279&gt;4,K279&lt;16),AND(L279=2,K279&gt;0,K279&lt;5)),"Simples",IF(OR(AND(OR(L279=1,L279=0),K279&gt;15),AND(L279=2,K279&gt;4,K279&lt;16),AND(L279&gt;2,K279&gt;0,K279&lt;5)),"Médio",IF(OR(AND(L279=2,K279&gt;15),AND(L279&gt;2,K279&gt;4,K279&lt;16),AND(L279&gt;2,K279&gt;15)),"Complexo",""))), IF(OR(M279="CE",M279="SE"),IF(OR(AND(OR(L279=1,L279=0),K279&gt;0,K279&lt;6),AND(OR(L279=1,L279=0),K279&gt;5,K279&lt;20),AND(L279&gt;1,L279&lt;4,K279&gt;0,K279&lt;6)),"Simples",IF(OR(AND(OR(L279=1,L279=0),K279&gt;19),AND(L279&gt;1,L279&lt;4,K279&gt;5,K279&lt;20),AND(L279&gt;3,K279&gt;0,K279&lt;6)),"Médio",IF(OR(AND(L279&gt;1,L279&lt;4,K279&gt;19),AND(L279&gt;3,K279&gt;5,K279&lt;20),AND(L279&gt;3,K279&gt;19)),"Complexo",""))),""))</f>
        <v/>
      </c>
      <c r="O279" s="71" t="str">
        <f aca="false">IF(M279="ALI",IF(OR(AND(OR(L279=1,L279=0),K279&gt;0,K279&lt;20),AND(OR(L279=1,L279=0),K279&gt;19,K279&lt;51),AND(L279&gt;1,L279&lt;6,K279&gt;0,K279&lt;20)),"Simples",IF(OR(AND(OR(L279=1,L279=0),K279&gt;50),AND(L279&gt;1,L279&lt;6,K279&gt;19,K279&lt;51),AND(L279&gt;5,K279&gt;0,K279&lt;20)),"Médio",IF(OR(AND(L279&gt;1,L279&lt;6,K279&gt;50),AND(L279&gt;5,K279&gt;19,K279&lt;51),AND(L279&gt;5,K279&gt;50)),"Complexo",""))), IF(M279="AIE",IF(OR(AND(OR(L279=1, L279=0),K279&gt;0,K279&lt;20),AND(OR(L279=1, L279=0),K279&gt;19,K279&lt;51),AND(L279&gt;1,L279&lt;6,K279&gt;0,K279&lt;20)),"Simples",IF(OR(AND(OR(L279=1, L279=0),K279&gt;50),AND(L279&gt;1,L279&lt;6,K279&gt;19,K279&lt;51),AND(L279&gt;5,K279&gt;0,K279&lt;20)),"Médio",IF(OR(AND(L279&gt;1,L279&lt;6,K279&gt;50),AND(L279&gt;5,K279&gt;19,K279&lt;51),AND(L279&gt;5,K279&gt;50)),"Complexo",""))),""))</f>
        <v/>
      </c>
      <c r="P279" s="102" t="str">
        <f aca="false">IF(N279="",O279,IF(O279="",N279,""))</f>
        <v/>
      </c>
      <c r="Q279" s="103" t="n">
        <f aca="false">IF(AND(OR(M279="EE",M279="CE"),P279="Simples"),3, IF(AND(OR(M279="EE",M279="CE"),P279="Médio"),4, IF(AND(OR(M279="EE",M279="CE"),P279="Complexo"),6, IF(AND(M279="SE",P279="Simples"),4, IF(AND(M279="SE",P279="Médio"),5, IF(AND(M279="SE",P279="Complexo"),7,0))))))</f>
        <v>0</v>
      </c>
      <c r="R279" s="103" t="n">
        <f aca="false">IF(AND(M279="ALI",O279="Simples"),7, IF(AND(M279="ALI",O279="Médio"),10, IF(AND(M279="ALI",O279="Complexo"),15, IF(AND(M279="AIE",O279="Simples"),5, IF(AND(M279="AIE",O279="Médio"),7, IF(AND(M279="AIE",O279="Complexo"),10,0))))))</f>
        <v>0</v>
      </c>
      <c r="S279" s="102" t="n">
        <f aca="false">IF($I279="%",($Q279+$R279)*$C279,$C279)</f>
        <v>0</v>
      </c>
      <c r="T279" s="70"/>
    </row>
    <row r="280" s="79" customFormat="true" ht="14" hidden="false" customHeight="false" outlineLevel="0" collapsed="false">
      <c r="A280" s="67"/>
      <c r="B280" s="68"/>
      <c r="C280" s="69" t="n">
        <f aca="false">IF($B280&lt;&gt;"",VLOOKUP($B280,Matriz_INM,2,0),0)</f>
        <v>0</v>
      </c>
      <c r="D280" s="70"/>
      <c r="E280" s="70"/>
      <c r="F280" s="70"/>
      <c r="G280" s="70"/>
      <c r="H280" s="71"/>
      <c r="I280" s="101" t="str">
        <f aca="false">IFERROR(VLOOKUP($B280,Matriz_INM,3,0),"")</f>
        <v/>
      </c>
      <c r="J280" s="72"/>
      <c r="K280" s="72"/>
      <c r="L280" s="72"/>
      <c r="M280" s="70"/>
      <c r="N280" s="71" t="str">
        <f aca="false">IF(M280="EE",IF(OR(AND(OR(L280=1,L280=0),K280&gt;0,K280&lt;5),AND(OR(L280=1,L280=0),K280&gt;4,K280&lt;16),AND(L280=2,K280&gt;0,K280&lt;5)),"Simples",IF(OR(AND(OR(L280=1,L280=0),K280&gt;15),AND(L280=2,K280&gt;4,K280&lt;16),AND(L280&gt;2,K280&gt;0,K280&lt;5)),"Médio",IF(OR(AND(L280=2,K280&gt;15),AND(L280&gt;2,K280&gt;4,K280&lt;16),AND(L280&gt;2,K280&gt;15)),"Complexo",""))), IF(OR(M280="CE",M280="SE"),IF(OR(AND(OR(L280=1,L280=0),K280&gt;0,K280&lt;6),AND(OR(L280=1,L280=0),K280&gt;5,K280&lt;20),AND(L280&gt;1,L280&lt;4,K280&gt;0,K280&lt;6)),"Simples",IF(OR(AND(OR(L280=1,L280=0),K280&gt;19),AND(L280&gt;1,L280&lt;4,K280&gt;5,K280&lt;20),AND(L280&gt;3,K280&gt;0,K280&lt;6)),"Médio",IF(OR(AND(L280&gt;1,L280&lt;4,K280&gt;19),AND(L280&gt;3,K280&gt;5,K280&lt;20),AND(L280&gt;3,K280&gt;19)),"Complexo",""))),""))</f>
        <v/>
      </c>
      <c r="O280" s="71" t="str">
        <f aca="false">IF(M280="ALI",IF(OR(AND(OR(L280=1,L280=0),K280&gt;0,K280&lt;20),AND(OR(L280=1,L280=0),K280&gt;19,K280&lt;51),AND(L280&gt;1,L280&lt;6,K280&gt;0,K280&lt;20)),"Simples",IF(OR(AND(OR(L280=1,L280=0),K280&gt;50),AND(L280&gt;1,L280&lt;6,K280&gt;19,K280&lt;51),AND(L280&gt;5,K280&gt;0,K280&lt;20)),"Médio",IF(OR(AND(L280&gt;1,L280&lt;6,K280&gt;50),AND(L280&gt;5,K280&gt;19,K280&lt;51),AND(L280&gt;5,K280&gt;50)),"Complexo",""))), IF(M280="AIE",IF(OR(AND(OR(L280=1, L280=0),K280&gt;0,K280&lt;20),AND(OR(L280=1, L280=0),K280&gt;19,K280&lt;51),AND(L280&gt;1,L280&lt;6,K280&gt;0,K280&lt;20)),"Simples",IF(OR(AND(OR(L280=1, L280=0),K280&gt;50),AND(L280&gt;1,L280&lt;6,K280&gt;19,K280&lt;51),AND(L280&gt;5,K280&gt;0,K280&lt;20)),"Médio",IF(OR(AND(L280&gt;1,L280&lt;6,K280&gt;50),AND(L280&gt;5,K280&gt;19,K280&lt;51),AND(L280&gt;5,K280&gt;50)),"Complexo",""))),""))</f>
        <v/>
      </c>
      <c r="P280" s="102" t="str">
        <f aca="false">IF(N280="",O280,IF(O280="",N280,""))</f>
        <v/>
      </c>
      <c r="Q280" s="103" t="n">
        <f aca="false">IF(AND(OR(M280="EE",M280="CE"),P280="Simples"),3, IF(AND(OR(M280="EE",M280="CE"),P280="Médio"),4, IF(AND(OR(M280="EE",M280="CE"),P280="Complexo"),6, IF(AND(M280="SE",P280="Simples"),4, IF(AND(M280="SE",P280="Médio"),5, IF(AND(M280="SE",P280="Complexo"),7,0))))))</f>
        <v>0</v>
      </c>
      <c r="R280" s="103" t="n">
        <f aca="false">IF(AND(M280="ALI",O280="Simples"),7, IF(AND(M280="ALI",O280="Médio"),10, IF(AND(M280="ALI",O280="Complexo"),15, IF(AND(M280="AIE",O280="Simples"),5, IF(AND(M280="AIE",O280="Médio"),7, IF(AND(M280="AIE",O280="Complexo"),10,0))))))</f>
        <v>0</v>
      </c>
      <c r="S280" s="102" t="n">
        <f aca="false">IF($I280="%",($Q280+$R280)*$C280,$C280)</f>
        <v>0</v>
      </c>
      <c r="T280" s="70"/>
    </row>
    <row r="281" s="79" customFormat="true" ht="14" hidden="false" customHeight="false" outlineLevel="0" collapsed="false">
      <c r="A281" s="67"/>
      <c r="B281" s="68"/>
      <c r="C281" s="69" t="n">
        <f aca="false">IF($B281&lt;&gt;"",VLOOKUP($B281,Matriz_INM,2,0),0)</f>
        <v>0</v>
      </c>
      <c r="D281" s="70"/>
      <c r="E281" s="70"/>
      <c r="F281" s="70"/>
      <c r="G281" s="70"/>
      <c r="H281" s="71"/>
      <c r="I281" s="101" t="str">
        <f aca="false">IFERROR(VLOOKUP($B281,Matriz_INM,3,0),"")</f>
        <v/>
      </c>
      <c r="J281" s="72"/>
      <c r="K281" s="72"/>
      <c r="L281" s="72"/>
      <c r="M281" s="70"/>
      <c r="N281" s="71" t="str">
        <f aca="false">IF(M281="EE",IF(OR(AND(OR(L281=1,L281=0),K281&gt;0,K281&lt;5),AND(OR(L281=1,L281=0),K281&gt;4,K281&lt;16),AND(L281=2,K281&gt;0,K281&lt;5)),"Simples",IF(OR(AND(OR(L281=1,L281=0),K281&gt;15),AND(L281=2,K281&gt;4,K281&lt;16),AND(L281&gt;2,K281&gt;0,K281&lt;5)),"Médio",IF(OR(AND(L281=2,K281&gt;15),AND(L281&gt;2,K281&gt;4,K281&lt;16),AND(L281&gt;2,K281&gt;15)),"Complexo",""))), IF(OR(M281="CE",M281="SE"),IF(OR(AND(OR(L281=1,L281=0),K281&gt;0,K281&lt;6),AND(OR(L281=1,L281=0),K281&gt;5,K281&lt;20),AND(L281&gt;1,L281&lt;4,K281&gt;0,K281&lt;6)),"Simples",IF(OR(AND(OR(L281=1,L281=0),K281&gt;19),AND(L281&gt;1,L281&lt;4,K281&gt;5,K281&lt;20),AND(L281&gt;3,K281&gt;0,K281&lt;6)),"Médio",IF(OR(AND(L281&gt;1,L281&lt;4,K281&gt;19),AND(L281&gt;3,K281&gt;5,K281&lt;20),AND(L281&gt;3,K281&gt;19)),"Complexo",""))),""))</f>
        <v/>
      </c>
      <c r="O281" s="71" t="str">
        <f aca="false">IF(M281="ALI",IF(OR(AND(OR(L281=1,L281=0),K281&gt;0,K281&lt;20),AND(OR(L281=1,L281=0),K281&gt;19,K281&lt;51),AND(L281&gt;1,L281&lt;6,K281&gt;0,K281&lt;20)),"Simples",IF(OR(AND(OR(L281=1,L281=0),K281&gt;50),AND(L281&gt;1,L281&lt;6,K281&gt;19,K281&lt;51),AND(L281&gt;5,K281&gt;0,K281&lt;20)),"Médio",IF(OR(AND(L281&gt;1,L281&lt;6,K281&gt;50),AND(L281&gt;5,K281&gt;19,K281&lt;51),AND(L281&gt;5,K281&gt;50)),"Complexo",""))), IF(M281="AIE",IF(OR(AND(OR(L281=1, L281=0),K281&gt;0,K281&lt;20),AND(OR(L281=1, L281=0),K281&gt;19,K281&lt;51),AND(L281&gt;1,L281&lt;6,K281&gt;0,K281&lt;20)),"Simples",IF(OR(AND(OR(L281=1, L281=0),K281&gt;50),AND(L281&gt;1,L281&lt;6,K281&gt;19,K281&lt;51),AND(L281&gt;5,K281&gt;0,K281&lt;20)),"Médio",IF(OR(AND(L281&gt;1,L281&lt;6,K281&gt;50),AND(L281&gt;5,K281&gt;19,K281&lt;51),AND(L281&gt;5,K281&gt;50)),"Complexo",""))),""))</f>
        <v/>
      </c>
      <c r="P281" s="102" t="str">
        <f aca="false">IF(N281="",O281,IF(O281="",N281,""))</f>
        <v/>
      </c>
      <c r="Q281" s="103" t="n">
        <f aca="false">IF(AND(OR(M281="EE",M281="CE"),P281="Simples"),3, IF(AND(OR(M281="EE",M281="CE"),P281="Médio"),4, IF(AND(OR(M281="EE",M281="CE"),P281="Complexo"),6, IF(AND(M281="SE",P281="Simples"),4, IF(AND(M281="SE",P281="Médio"),5, IF(AND(M281="SE",P281="Complexo"),7,0))))))</f>
        <v>0</v>
      </c>
      <c r="R281" s="103" t="n">
        <f aca="false">IF(AND(M281="ALI",O281="Simples"),7, IF(AND(M281="ALI",O281="Médio"),10, IF(AND(M281="ALI",O281="Complexo"),15, IF(AND(M281="AIE",O281="Simples"),5, IF(AND(M281="AIE",O281="Médio"),7, IF(AND(M281="AIE",O281="Complexo"),10,0))))))</f>
        <v>0</v>
      </c>
      <c r="S281" s="102" t="n">
        <f aca="false">IF($I281="%",($Q281+$R281)*$C281,$C281)</f>
        <v>0</v>
      </c>
      <c r="T281" s="70"/>
    </row>
    <row r="282" s="79" customFormat="true" ht="14" hidden="false" customHeight="false" outlineLevel="0" collapsed="false">
      <c r="A282" s="67"/>
      <c r="B282" s="68"/>
      <c r="C282" s="69" t="n">
        <f aca="false">IF($B282&lt;&gt;"",VLOOKUP($B282,Matriz_INM,2,0),0)</f>
        <v>0</v>
      </c>
      <c r="D282" s="70"/>
      <c r="E282" s="70"/>
      <c r="F282" s="70"/>
      <c r="G282" s="70"/>
      <c r="H282" s="71"/>
      <c r="I282" s="101" t="str">
        <f aca="false">IFERROR(VLOOKUP($B282,Matriz_INM,3,0),"")</f>
        <v/>
      </c>
      <c r="J282" s="72"/>
      <c r="K282" s="72"/>
      <c r="L282" s="72"/>
      <c r="M282" s="70"/>
      <c r="N282" s="71" t="str">
        <f aca="false">IF(M282="EE",IF(OR(AND(OR(L282=1,L282=0),K282&gt;0,K282&lt;5),AND(OR(L282=1,L282=0),K282&gt;4,K282&lt;16),AND(L282=2,K282&gt;0,K282&lt;5)),"Simples",IF(OR(AND(OR(L282=1,L282=0),K282&gt;15),AND(L282=2,K282&gt;4,K282&lt;16),AND(L282&gt;2,K282&gt;0,K282&lt;5)),"Médio",IF(OR(AND(L282=2,K282&gt;15),AND(L282&gt;2,K282&gt;4,K282&lt;16),AND(L282&gt;2,K282&gt;15)),"Complexo",""))), IF(OR(M282="CE",M282="SE"),IF(OR(AND(OR(L282=1,L282=0),K282&gt;0,K282&lt;6),AND(OR(L282=1,L282=0),K282&gt;5,K282&lt;20),AND(L282&gt;1,L282&lt;4,K282&gt;0,K282&lt;6)),"Simples",IF(OR(AND(OR(L282=1,L282=0),K282&gt;19),AND(L282&gt;1,L282&lt;4,K282&gt;5,K282&lt;20),AND(L282&gt;3,K282&gt;0,K282&lt;6)),"Médio",IF(OR(AND(L282&gt;1,L282&lt;4,K282&gt;19),AND(L282&gt;3,K282&gt;5,K282&lt;20),AND(L282&gt;3,K282&gt;19)),"Complexo",""))),""))</f>
        <v/>
      </c>
      <c r="O282" s="71" t="str">
        <f aca="false">IF(M282="ALI",IF(OR(AND(OR(L282=1,L282=0),K282&gt;0,K282&lt;20),AND(OR(L282=1,L282=0),K282&gt;19,K282&lt;51),AND(L282&gt;1,L282&lt;6,K282&gt;0,K282&lt;20)),"Simples",IF(OR(AND(OR(L282=1,L282=0),K282&gt;50),AND(L282&gt;1,L282&lt;6,K282&gt;19,K282&lt;51),AND(L282&gt;5,K282&gt;0,K282&lt;20)),"Médio",IF(OR(AND(L282&gt;1,L282&lt;6,K282&gt;50),AND(L282&gt;5,K282&gt;19,K282&lt;51),AND(L282&gt;5,K282&gt;50)),"Complexo",""))), IF(M282="AIE",IF(OR(AND(OR(L282=1, L282=0),K282&gt;0,K282&lt;20),AND(OR(L282=1, L282=0),K282&gt;19,K282&lt;51),AND(L282&gt;1,L282&lt;6,K282&gt;0,K282&lt;20)),"Simples",IF(OR(AND(OR(L282=1, L282=0),K282&gt;50),AND(L282&gt;1,L282&lt;6,K282&gt;19,K282&lt;51),AND(L282&gt;5,K282&gt;0,K282&lt;20)),"Médio",IF(OR(AND(L282&gt;1,L282&lt;6,K282&gt;50),AND(L282&gt;5,K282&gt;19,K282&lt;51),AND(L282&gt;5,K282&gt;50)),"Complexo",""))),""))</f>
        <v/>
      </c>
      <c r="P282" s="102" t="str">
        <f aca="false">IF(N282="",O282,IF(O282="",N282,""))</f>
        <v/>
      </c>
      <c r="Q282" s="103" t="n">
        <f aca="false">IF(AND(OR(M282="EE",M282="CE"),P282="Simples"),3, IF(AND(OR(M282="EE",M282="CE"),P282="Médio"),4, IF(AND(OR(M282="EE",M282="CE"),P282="Complexo"),6, IF(AND(M282="SE",P282="Simples"),4, IF(AND(M282="SE",P282="Médio"),5, IF(AND(M282="SE",P282="Complexo"),7,0))))))</f>
        <v>0</v>
      </c>
      <c r="R282" s="103" t="n">
        <f aca="false">IF(AND(M282="ALI",O282="Simples"),7, IF(AND(M282="ALI",O282="Médio"),10, IF(AND(M282="ALI",O282="Complexo"),15, IF(AND(M282="AIE",O282="Simples"),5, IF(AND(M282="AIE",O282="Médio"),7, IF(AND(M282="AIE",O282="Complexo"),10,0))))))</f>
        <v>0</v>
      </c>
      <c r="S282" s="102" t="n">
        <f aca="false">IF($I282="%",($Q282+$R282)*$C282,$C282)</f>
        <v>0</v>
      </c>
      <c r="T282" s="70"/>
    </row>
    <row r="283" s="79" customFormat="true" ht="14" hidden="false" customHeight="false" outlineLevel="0" collapsed="false">
      <c r="A283" s="67"/>
      <c r="B283" s="68"/>
      <c r="C283" s="69" t="n">
        <f aca="false">IF($B283&lt;&gt;"",VLOOKUP($B283,Matriz_INM,2,0),0)</f>
        <v>0</v>
      </c>
      <c r="D283" s="70"/>
      <c r="E283" s="70"/>
      <c r="F283" s="70"/>
      <c r="G283" s="70"/>
      <c r="H283" s="71"/>
      <c r="I283" s="101" t="str">
        <f aca="false">IFERROR(VLOOKUP($B283,Matriz_INM,3,0),"")</f>
        <v/>
      </c>
      <c r="J283" s="72"/>
      <c r="K283" s="72"/>
      <c r="L283" s="72"/>
      <c r="M283" s="70"/>
      <c r="N283" s="71" t="str">
        <f aca="false">IF(M283="EE",IF(OR(AND(OR(L283=1,L283=0),K283&gt;0,K283&lt;5),AND(OR(L283=1,L283=0),K283&gt;4,K283&lt;16),AND(L283=2,K283&gt;0,K283&lt;5)),"Simples",IF(OR(AND(OR(L283=1,L283=0),K283&gt;15),AND(L283=2,K283&gt;4,K283&lt;16),AND(L283&gt;2,K283&gt;0,K283&lt;5)),"Médio",IF(OR(AND(L283=2,K283&gt;15),AND(L283&gt;2,K283&gt;4,K283&lt;16),AND(L283&gt;2,K283&gt;15)),"Complexo",""))), IF(OR(M283="CE",M283="SE"),IF(OR(AND(OR(L283=1,L283=0),K283&gt;0,K283&lt;6),AND(OR(L283=1,L283=0),K283&gt;5,K283&lt;20),AND(L283&gt;1,L283&lt;4,K283&gt;0,K283&lt;6)),"Simples",IF(OR(AND(OR(L283=1,L283=0),K283&gt;19),AND(L283&gt;1,L283&lt;4,K283&gt;5,K283&lt;20),AND(L283&gt;3,K283&gt;0,K283&lt;6)),"Médio",IF(OR(AND(L283&gt;1,L283&lt;4,K283&gt;19),AND(L283&gt;3,K283&gt;5,K283&lt;20),AND(L283&gt;3,K283&gt;19)),"Complexo",""))),""))</f>
        <v/>
      </c>
      <c r="O283" s="71" t="str">
        <f aca="false">IF(M283="ALI",IF(OR(AND(OR(L283=1,L283=0),K283&gt;0,K283&lt;20),AND(OR(L283=1,L283=0),K283&gt;19,K283&lt;51),AND(L283&gt;1,L283&lt;6,K283&gt;0,K283&lt;20)),"Simples",IF(OR(AND(OR(L283=1,L283=0),K283&gt;50),AND(L283&gt;1,L283&lt;6,K283&gt;19,K283&lt;51),AND(L283&gt;5,K283&gt;0,K283&lt;20)),"Médio",IF(OR(AND(L283&gt;1,L283&lt;6,K283&gt;50),AND(L283&gt;5,K283&gt;19,K283&lt;51),AND(L283&gt;5,K283&gt;50)),"Complexo",""))), IF(M283="AIE",IF(OR(AND(OR(L283=1, L283=0),K283&gt;0,K283&lt;20),AND(OR(L283=1, L283=0),K283&gt;19,K283&lt;51),AND(L283&gt;1,L283&lt;6,K283&gt;0,K283&lt;20)),"Simples",IF(OR(AND(OR(L283=1, L283=0),K283&gt;50),AND(L283&gt;1,L283&lt;6,K283&gt;19,K283&lt;51),AND(L283&gt;5,K283&gt;0,K283&lt;20)),"Médio",IF(OR(AND(L283&gt;1,L283&lt;6,K283&gt;50),AND(L283&gt;5,K283&gt;19,K283&lt;51),AND(L283&gt;5,K283&gt;50)),"Complexo",""))),""))</f>
        <v/>
      </c>
      <c r="P283" s="102" t="str">
        <f aca="false">IF(N283="",O283,IF(O283="",N283,""))</f>
        <v/>
      </c>
      <c r="Q283" s="103" t="n">
        <f aca="false">IF(AND(OR(M283="EE",M283="CE"),P283="Simples"),3, IF(AND(OR(M283="EE",M283="CE"),P283="Médio"),4, IF(AND(OR(M283="EE",M283="CE"),P283="Complexo"),6, IF(AND(M283="SE",P283="Simples"),4, IF(AND(M283="SE",P283="Médio"),5, IF(AND(M283="SE",P283="Complexo"),7,0))))))</f>
        <v>0</v>
      </c>
      <c r="R283" s="103" t="n">
        <f aca="false">IF(AND(M283="ALI",O283="Simples"),7, IF(AND(M283="ALI",O283="Médio"),10, IF(AND(M283="ALI",O283="Complexo"),15, IF(AND(M283="AIE",O283="Simples"),5, IF(AND(M283="AIE",O283="Médio"),7, IF(AND(M283="AIE",O283="Complexo"),10,0))))))</f>
        <v>0</v>
      </c>
      <c r="S283" s="102" t="n">
        <f aca="false">IF($I283="%",($Q283+$R283)*$C283,$C283)</f>
        <v>0</v>
      </c>
      <c r="T283" s="70"/>
    </row>
    <row r="284" s="79" customFormat="true" ht="14" hidden="false" customHeight="false" outlineLevel="0" collapsed="false">
      <c r="A284" s="67"/>
      <c r="B284" s="68"/>
      <c r="C284" s="69" t="n">
        <f aca="false">IF($B284&lt;&gt;"",VLOOKUP($B284,Matriz_INM,2,0),0)</f>
        <v>0</v>
      </c>
      <c r="D284" s="70"/>
      <c r="E284" s="70"/>
      <c r="F284" s="70"/>
      <c r="G284" s="70"/>
      <c r="H284" s="71"/>
      <c r="I284" s="101" t="str">
        <f aca="false">IFERROR(VLOOKUP($B284,Matriz_INM,3,0),"")</f>
        <v/>
      </c>
      <c r="J284" s="72"/>
      <c r="K284" s="72"/>
      <c r="L284" s="72"/>
      <c r="M284" s="70"/>
      <c r="N284" s="71" t="str">
        <f aca="false">IF(M284="EE",IF(OR(AND(OR(L284=1,L284=0),K284&gt;0,K284&lt;5),AND(OR(L284=1,L284=0),K284&gt;4,K284&lt;16),AND(L284=2,K284&gt;0,K284&lt;5)),"Simples",IF(OR(AND(OR(L284=1,L284=0),K284&gt;15),AND(L284=2,K284&gt;4,K284&lt;16),AND(L284&gt;2,K284&gt;0,K284&lt;5)),"Médio",IF(OR(AND(L284=2,K284&gt;15),AND(L284&gt;2,K284&gt;4,K284&lt;16),AND(L284&gt;2,K284&gt;15)),"Complexo",""))), IF(OR(M284="CE",M284="SE"),IF(OR(AND(OR(L284=1,L284=0),K284&gt;0,K284&lt;6),AND(OR(L284=1,L284=0),K284&gt;5,K284&lt;20),AND(L284&gt;1,L284&lt;4,K284&gt;0,K284&lt;6)),"Simples",IF(OR(AND(OR(L284=1,L284=0),K284&gt;19),AND(L284&gt;1,L284&lt;4,K284&gt;5,K284&lt;20),AND(L284&gt;3,K284&gt;0,K284&lt;6)),"Médio",IF(OR(AND(L284&gt;1,L284&lt;4,K284&gt;19),AND(L284&gt;3,K284&gt;5,K284&lt;20),AND(L284&gt;3,K284&gt;19)),"Complexo",""))),""))</f>
        <v/>
      </c>
      <c r="O284" s="71" t="str">
        <f aca="false">IF(M284="ALI",IF(OR(AND(OR(L284=1,L284=0),K284&gt;0,K284&lt;20),AND(OR(L284=1,L284=0),K284&gt;19,K284&lt;51),AND(L284&gt;1,L284&lt;6,K284&gt;0,K284&lt;20)),"Simples",IF(OR(AND(OR(L284=1,L284=0),K284&gt;50),AND(L284&gt;1,L284&lt;6,K284&gt;19,K284&lt;51),AND(L284&gt;5,K284&gt;0,K284&lt;20)),"Médio",IF(OR(AND(L284&gt;1,L284&lt;6,K284&gt;50),AND(L284&gt;5,K284&gt;19,K284&lt;51),AND(L284&gt;5,K284&gt;50)),"Complexo",""))), IF(M284="AIE",IF(OR(AND(OR(L284=1, L284=0),K284&gt;0,K284&lt;20),AND(OR(L284=1, L284=0),K284&gt;19,K284&lt;51),AND(L284&gt;1,L284&lt;6,K284&gt;0,K284&lt;20)),"Simples",IF(OR(AND(OR(L284=1, L284=0),K284&gt;50),AND(L284&gt;1,L284&lt;6,K284&gt;19,K284&lt;51),AND(L284&gt;5,K284&gt;0,K284&lt;20)),"Médio",IF(OR(AND(L284&gt;1,L284&lt;6,K284&gt;50),AND(L284&gt;5,K284&gt;19,K284&lt;51),AND(L284&gt;5,K284&gt;50)),"Complexo",""))),""))</f>
        <v/>
      </c>
      <c r="P284" s="102" t="str">
        <f aca="false">IF(N284="",O284,IF(O284="",N284,""))</f>
        <v/>
      </c>
      <c r="Q284" s="103" t="n">
        <f aca="false">IF(AND(OR(M284="EE",M284="CE"),P284="Simples"),3, IF(AND(OR(M284="EE",M284="CE"),P284="Médio"),4, IF(AND(OR(M284="EE",M284="CE"),P284="Complexo"),6, IF(AND(M284="SE",P284="Simples"),4, IF(AND(M284="SE",P284="Médio"),5, IF(AND(M284="SE",P284="Complexo"),7,0))))))</f>
        <v>0</v>
      </c>
      <c r="R284" s="103" t="n">
        <f aca="false">IF(AND(M284="ALI",O284="Simples"),7, IF(AND(M284="ALI",O284="Médio"),10, IF(AND(M284="ALI",O284="Complexo"),15, IF(AND(M284="AIE",O284="Simples"),5, IF(AND(M284="AIE",O284="Médio"),7, IF(AND(M284="AIE",O284="Complexo"),10,0))))))</f>
        <v>0</v>
      </c>
      <c r="S284" s="102" t="n">
        <f aca="false">IF($I284="%",($Q284+$R284)*$C284,$C284)</f>
        <v>0</v>
      </c>
      <c r="T284" s="70"/>
    </row>
    <row r="285" s="79" customFormat="true" ht="14" hidden="false" customHeight="false" outlineLevel="0" collapsed="false">
      <c r="A285" s="67"/>
      <c r="B285" s="68"/>
      <c r="C285" s="69" t="n">
        <f aca="false">IF($B285&lt;&gt;"",VLOOKUP($B285,Matriz_INM,2,0),0)</f>
        <v>0</v>
      </c>
      <c r="D285" s="70"/>
      <c r="E285" s="70"/>
      <c r="F285" s="70"/>
      <c r="G285" s="70"/>
      <c r="H285" s="71"/>
      <c r="I285" s="101" t="str">
        <f aca="false">IFERROR(VLOOKUP($B285,Matriz_INM,3,0),"")</f>
        <v/>
      </c>
      <c r="J285" s="72"/>
      <c r="K285" s="72"/>
      <c r="L285" s="72"/>
      <c r="M285" s="70"/>
      <c r="N285" s="71" t="str">
        <f aca="false">IF(M285="EE",IF(OR(AND(OR(L285=1,L285=0),K285&gt;0,K285&lt;5),AND(OR(L285=1,L285=0),K285&gt;4,K285&lt;16),AND(L285=2,K285&gt;0,K285&lt;5)),"Simples",IF(OR(AND(OR(L285=1,L285=0),K285&gt;15),AND(L285=2,K285&gt;4,K285&lt;16),AND(L285&gt;2,K285&gt;0,K285&lt;5)),"Médio",IF(OR(AND(L285=2,K285&gt;15),AND(L285&gt;2,K285&gt;4,K285&lt;16),AND(L285&gt;2,K285&gt;15)),"Complexo",""))), IF(OR(M285="CE",M285="SE"),IF(OR(AND(OR(L285=1,L285=0),K285&gt;0,K285&lt;6),AND(OR(L285=1,L285=0),K285&gt;5,K285&lt;20),AND(L285&gt;1,L285&lt;4,K285&gt;0,K285&lt;6)),"Simples",IF(OR(AND(OR(L285=1,L285=0),K285&gt;19),AND(L285&gt;1,L285&lt;4,K285&gt;5,K285&lt;20),AND(L285&gt;3,K285&gt;0,K285&lt;6)),"Médio",IF(OR(AND(L285&gt;1,L285&lt;4,K285&gt;19),AND(L285&gt;3,K285&gt;5,K285&lt;20),AND(L285&gt;3,K285&gt;19)),"Complexo",""))),""))</f>
        <v/>
      </c>
      <c r="O285" s="71" t="str">
        <f aca="false">IF(M285="ALI",IF(OR(AND(OR(L285=1,L285=0),K285&gt;0,K285&lt;20),AND(OR(L285=1,L285=0),K285&gt;19,K285&lt;51),AND(L285&gt;1,L285&lt;6,K285&gt;0,K285&lt;20)),"Simples",IF(OR(AND(OR(L285=1,L285=0),K285&gt;50),AND(L285&gt;1,L285&lt;6,K285&gt;19,K285&lt;51),AND(L285&gt;5,K285&gt;0,K285&lt;20)),"Médio",IF(OR(AND(L285&gt;1,L285&lt;6,K285&gt;50),AND(L285&gt;5,K285&gt;19,K285&lt;51),AND(L285&gt;5,K285&gt;50)),"Complexo",""))), IF(M285="AIE",IF(OR(AND(OR(L285=1, L285=0),K285&gt;0,K285&lt;20),AND(OR(L285=1, L285=0),K285&gt;19,K285&lt;51),AND(L285&gt;1,L285&lt;6,K285&gt;0,K285&lt;20)),"Simples",IF(OR(AND(OR(L285=1, L285=0),K285&gt;50),AND(L285&gt;1,L285&lt;6,K285&gt;19,K285&lt;51),AND(L285&gt;5,K285&gt;0,K285&lt;20)),"Médio",IF(OR(AND(L285&gt;1,L285&lt;6,K285&gt;50),AND(L285&gt;5,K285&gt;19,K285&lt;51),AND(L285&gt;5,K285&gt;50)),"Complexo",""))),""))</f>
        <v/>
      </c>
      <c r="P285" s="102" t="str">
        <f aca="false">IF(N285="",O285,IF(O285="",N285,""))</f>
        <v/>
      </c>
      <c r="Q285" s="103" t="n">
        <f aca="false">IF(AND(OR(M285="EE",M285="CE"),P285="Simples"),3, IF(AND(OR(M285="EE",M285="CE"),P285="Médio"),4, IF(AND(OR(M285="EE",M285="CE"),P285="Complexo"),6, IF(AND(M285="SE",P285="Simples"),4, IF(AND(M285="SE",P285="Médio"),5, IF(AND(M285="SE",P285="Complexo"),7,0))))))</f>
        <v>0</v>
      </c>
      <c r="R285" s="103" t="n">
        <f aca="false">IF(AND(M285="ALI",O285="Simples"),7, IF(AND(M285="ALI",O285="Médio"),10, IF(AND(M285="ALI",O285="Complexo"),15, IF(AND(M285="AIE",O285="Simples"),5, IF(AND(M285="AIE",O285="Médio"),7, IF(AND(M285="AIE",O285="Complexo"),10,0))))))</f>
        <v>0</v>
      </c>
      <c r="S285" s="102" t="n">
        <f aca="false">IF($I285="%",($Q285+$R285)*$C285,$C285)</f>
        <v>0</v>
      </c>
      <c r="T285" s="70"/>
    </row>
    <row r="286" s="79" customFormat="true" ht="14" hidden="false" customHeight="false" outlineLevel="0" collapsed="false">
      <c r="A286" s="67"/>
      <c r="B286" s="68"/>
      <c r="C286" s="69" t="n">
        <f aca="false">IF($B286&lt;&gt;"",VLOOKUP($B286,Matriz_INM,2,0),0)</f>
        <v>0</v>
      </c>
      <c r="D286" s="70"/>
      <c r="E286" s="70"/>
      <c r="F286" s="70"/>
      <c r="G286" s="70"/>
      <c r="H286" s="71"/>
      <c r="I286" s="101" t="str">
        <f aca="false">IFERROR(VLOOKUP($B286,Matriz_INM,3,0),"")</f>
        <v/>
      </c>
      <c r="J286" s="72"/>
      <c r="K286" s="72"/>
      <c r="L286" s="72"/>
      <c r="M286" s="70"/>
      <c r="N286" s="71" t="str">
        <f aca="false">IF(M286="EE",IF(OR(AND(OR(L286=1,L286=0),K286&gt;0,K286&lt;5),AND(OR(L286=1,L286=0),K286&gt;4,K286&lt;16),AND(L286=2,K286&gt;0,K286&lt;5)),"Simples",IF(OR(AND(OR(L286=1,L286=0),K286&gt;15),AND(L286=2,K286&gt;4,K286&lt;16),AND(L286&gt;2,K286&gt;0,K286&lt;5)),"Médio",IF(OR(AND(L286=2,K286&gt;15),AND(L286&gt;2,K286&gt;4,K286&lt;16),AND(L286&gt;2,K286&gt;15)),"Complexo",""))), IF(OR(M286="CE",M286="SE"),IF(OR(AND(OR(L286=1,L286=0),K286&gt;0,K286&lt;6),AND(OR(L286=1,L286=0),K286&gt;5,K286&lt;20),AND(L286&gt;1,L286&lt;4,K286&gt;0,K286&lt;6)),"Simples",IF(OR(AND(OR(L286=1,L286=0),K286&gt;19),AND(L286&gt;1,L286&lt;4,K286&gt;5,K286&lt;20),AND(L286&gt;3,K286&gt;0,K286&lt;6)),"Médio",IF(OR(AND(L286&gt;1,L286&lt;4,K286&gt;19),AND(L286&gt;3,K286&gt;5,K286&lt;20),AND(L286&gt;3,K286&gt;19)),"Complexo",""))),""))</f>
        <v/>
      </c>
      <c r="O286" s="71" t="str">
        <f aca="false">IF(M286="ALI",IF(OR(AND(OR(L286=1,L286=0),K286&gt;0,K286&lt;20),AND(OR(L286=1,L286=0),K286&gt;19,K286&lt;51),AND(L286&gt;1,L286&lt;6,K286&gt;0,K286&lt;20)),"Simples",IF(OR(AND(OR(L286=1,L286=0),K286&gt;50),AND(L286&gt;1,L286&lt;6,K286&gt;19,K286&lt;51),AND(L286&gt;5,K286&gt;0,K286&lt;20)),"Médio",IF(OR(AND(L286&gt;1,L286&lt;6,K286&gt;50),AND(L286&gt;5,K286&gt;19,K286&lt;51),AND(L286&gt;5,K286&gt;50)),"Complexo",""))), IF(M286="AIE",IF(OR(AND(OR(L286=1, L286=0),K286&gt;0,K286&lt;20),AND(OR(L286=1, L286=0),K286&gt;19,K286&lt;51),AND(L286&gt;1,L286&lt;6,K286&gt;0,K286&lt;20)),"Simples",IF(OR(AND(OR(L286=1, L286=0),K286&gt;50),AND(L286&gt;1,L286&lt;6,K286&gt;19,K286&lt;51),AND(L286&gt;5,K286&gt;0,K286&lt;20)),"Médio",IF(OR(AND(L286&gt;1,L286&lt;6,K286&gt;50),AND(L286&gt;5,K286&gt;19,K286&lt;51),AND(L286&gt;5,K286&gt;50)),"Complexo",""))),""))</f>
        <v/>
      </c>
      <c r="P286" s="102" t="str">
        <f aca="false">IF(N286="",O286,IF(O286="",N286,""))</f>
        <v/>
      </c>
      <c r="Q286" s="103" t="n">
        <f aca="false">IF(AND(OR(M286="EE",M286="CE"),P286="Simples"),3, IF(AND(OR(M286="EE",M286="CE"),P286="Médio"),4, IF(AND(OR(M286="EE",M286="CE"),P286="Complexo"),6, IF(AND(M286="SE",P286="Simples"),4, IF(AND(M286="SE",P286="Médio"),5, IF(AND(M286="SE",P286="Complexo"),7,0))))))</f>
        <v>0</v>
      </c>
      <c r="R286" s="103" t="n">
        <f aca="false">IF(AND(M286="ALI",O286="Simples"),7, IF(AND(M286="ALI",O286="Médio"),10, IF(AND(M286="ALI",O286="Complexo"),15, IF(AND(M286="AIE",O286="Simples"),5, IF(AND(M286="AIE",O286="Médio"),7, IF(AND(M286="AIE",O286="Complexo"),10,0))))))</f>
        <v>0</v>
      </c>
      <c r="S286" s="102" t="n">
        <f aca="false">IF($I286="%",($Q286+$R286)*$C286,$C286)</f>
        <v>0</v>
      </c>
      <c r="T286" s="70"/>
    </row>
    <row r="287" s="79" customFormat="true" ht="14" hidden="false" customHeight="false" outlineLevel="0" collapsed="false">
      <c r="A287" s="67"/>
      <c r="B287" s="68"/>
      <c r="C287" s="69" t="n">
        <f aca="false">IF($B287&lt;&gt;"",VLOOKUP($B287,Matriz_INM,2,0),0)</f>
        <v>0</v>
      </c>
      <c r="D287" s="70"/>
      <c r="E287" s="70"/>
      <c r="F287" s="70"/>
      <c r="G287" s="70"/>
      <c r="H287" s="71"/>
      <c r="I287" s="101" t="str">
        <f aca="false">IFERROR(VLOOKUP($B287,Matriz_INM,3,0),"")</f>
        <v/>
      </c>
      <c r="J287" s="72"/>
      <c r="K287" s="72"/>
      <c r="L287" s="72"/>
      <c r="M287" s="70"/>
      <c r="N287" s="71" t="str">
        <f aca="false">IF(M287="EE",IF(OR(AND(OR(L287=1,L287=0),K287&gt;0,K287&lt;5),AND(OR(L287=1,L287=0),K287&gt;4,K287&lt;16),AND(L287=2,K287&gt;0,K287&lt;5)),"Simples",IF(OR(AND(OR(L287=1,L287=0),K287&gt;15),AND(L287=2,K287&gt;4,K287&lt;16),AND(L287&gt;2,K287&gt;0,K287&lt;5)),"Médio",IF(OR(AND(L287=2,K287&gt;15),AND(L287&gt;2,K287&gt;4,K287&lt;16),AND(L287&gt;2,K287&gt;15)),"Complexo",""))), IF(OR(M287="CE",M287="SE"),IF(OR(AND(OR(L287=1,L287=0),K287&gt;0,K287&lt;6),AND(OR(L287=1,L287=0),K287&gt;5,K287&lt;20),AND(L287&gt;1,L287&lt;4,K287&gt;0,K287&lt;6)),"Simples",IF(OR(AND(OR(L287=1,L287=0),K287&gt;19),AND(L287&gt;1,L287&lt;4,K287&gt;5,K287&lt;20),AND(L287&gt;3,K287&gt;0,K287&lt;6)),"Médio",IF(OR(AND(L287&gt;1,L287&lt;4,K287&gt;19),AND(L287&gt;3,K287&gt;5,K287&lt;20),AND(L287&gt;3,K287&gt;19)),"Complexo",""))),""))</f>
        <v/>
      </c>
      <c r="O287" s="71" t="str">
        <f aca="false">IF(M287="ALI",IF(OR(AND(OR(L287=1,L287=0),K287&gt;0,K287&lt;20),AND(OR(L287=1,L287=0),K287&gt;19,K287&lt;51),AND(L287&gt;1,L287&lt;6,K287&gt;0,K287&lt;20)),"Simples",IF(OR(AND(OR(L287=1,L287=0),K287&gt;50),AND(L287&gt;1,L287&lt;6,K287&gt;19,K287&lt;51),AND(L287&gt;5,K287&gt;0,K287&lt;20)),"Médio",IF(OR(AND(L287&gt;1,L287&lt;6,K287&gt;50),AND(L287&gt;5,K287&gt;19,K287&lt;51),AND(L287&gt;5,K287&gt;50)),"Complexo",""))), IF(M287="AIE",IF(OR(AND(OR(L287=1, L287=0),K287&gt;0,K287&lt;20),AND(OR(L287=1, L287=0),K287&gt;19,K287&lt;51),AND(L287&gt;1,L287&lt;6,K287&gt;0,K287&lt;20)),"Simples",IF(OR(AND(OR(L287=1, L287=0),K287&gt;50),AND(L287&gt;1,L287&lt;6,K287&gt;19,K287&lt;51),AND(L287&gt;5,K287&gt;0,K287&lt;20)),"Médio",IF(OR(AND(L287&gt;1,L287&lt;6,K287&gt;50),AND(L287&gt;5,K287&gt;19,K287&lt;51),AND(L287&gt;5,K287&gt;50)),"Complexo",""))),""))</f>
        <v/>
      </c>
      <c r="P287" s="102" t="str">
        <f aca="false">IF(N287="",O287,IF(O287="",N287,""))</f>
        <v/>
      </c>
      <c r="Q287" s="103" t="n">
        <f aca="false">IF(AND(OR(M287="EE",M287="CE"),P287="Simples"),3, IF(AND(OR(M287="EE",M287="CE"),P287="Médio"),4, IF(AND(OR(M287="EE",M287="CE"),P287="Complexo"),6, IF(AND(M287="SE",P287="Simples"),4, IF(AND(M287="SE",P287="Médio"),5, IF(AND(M287="SE",P287="Complexo"),7,0))))))</f>
        <v>0</v>
      </c>
      <c r="R287" s="103" t="n">
        <f aca="false">IF(AND(M287="ALI",O287="Simples"),7, IF(AND(M287="ALI",O287="Médio"),10, IF(AND(M287="ALI",O287="Complexo"),15, IF(AND(M287="AIE",O287="Simples"),5, IF(AND(M287="AIE",O287="Médio"),7, IF(AND(M287="AIE",O287="Complexo"),10,0))))))</f>
        <v>0</v>
      </c>
      <c r="S287" s="102" t="n">
        <f aca="false">IF($I287="%",($Q287+$R287)*$C287,$C287)</f>
        <v>0</v>
      </c>
      <c r="T287" s="70"/>
    </row>
    <row r="288" s="79" customFormat="true" ht="14" hidden="false" customHeight="false" outlineLevel="0" collapsed="false">
      <c r="A288" s="67"/>
      <c r="B288" s="68"/>
      <c r="C288" s="69" t="n">
        <f aca="false">IF($B288&lt;&gt;"",VLOOKUP($B288,Matriz_INM,2,0),0)</f>
        <v>0</v>
      </c>
      <c r="D288" s="70"/>
      <c r="E288" s="70"/>
      <c r="F288" s="70"/>
      <c r="G288" s="70"/>
      <c r="H288" s="71"/>
      <c r="I288" s="101" t="str">
        <f aca="false">IFERROR(VLOOKUP($B288,Matriz_INM,3,0),"")</f>
        <v/>
      </c>
      <c r="J288" s="72"/>
      <c r="K288" s="72"/>
      <c r="L288" s="72"/>
      <c r="M288" s="70"/>
      <c r="N288" s="71" t="str">
        <f aca="false">IF(M288="EE",IF(OR(AND(OR(L288=1,L288=0),K288&gt;0,K288&lt;5),AND(OR(L288=1,L288=0),K288&gt;4,K288&lt;16),AND(L288=2,K288&gt;0,K288&lt;5)),"Simples",IF(OR(AND(OR(L288=1,L288=0),K288&gt;15),AND(L288=2,K288&gt;4,K288&lt;16),AND(L288&gt;2,K288&gt;0,K288&lt;5)),"Médio",IF(OR(AND(L288=2,K288&gt;15),AND(L288&gt;2,K288&gt;4,K288&lt;16),AND(L288&gt;2,K288&gt;15)),"Complexo",""))), IF(OR(M288="CE",M288="SE"),IF(OR(AND(OR(L288=1,L288=0),K288&gt;0,K288&lt;6),AND(OR(L288=1,L288=0),K288&gt;5,K288&lt;20),AND(L288&gt;1,L288&lt;4,K288&gt;0,K288&lt;6)),"Simples",IF(OR(AND(OR(L288=1,L288=0),K288&gt;19),AND(L288&gt;1,L288&lt;4,K288&gt;5,K288&lt;20),AND(L288&gt;3,K288&gt;0,K288&lt;6)),"Médio",IF(OR(AND(L288&gt;1,L288&lt;4,K288&gt;19),AND(L288&gt;3,K288&gt;5,K288&lt;20),AND(L288&gt;3,K288&gt;19)),"Complexo",""))),""))</f>
        <v/>
      </c>
      <c r="O288" s="71" t="str">
        <f aca="false">IF(M288="ALI",IF(OR(AND(OR(L288=1,L288=0),K288&gt;0,K288&lt;20),AND(OR(L288=1,L288=0),K288&gt;19,K288&lt;51),AND(L288&gt;1,L288&lt;6,K288&gt;0,K288&lt;20)),"Simples",IF(OR(AND(OR(L288=1,L288=0),K288&gt;50),AND(L288&gt;1,L288&lt;6,K288&gt;19,K288&lt;51),AND(L288&gt;5,K288&gt;0,K288&lt;20)),"Médio",IF(OR(AND(L288&gt;1,L288&lt;6,K288&gt;50),AND(L288&gt;5,K288&gt;19,K288&lt;51),AND(L288&gt;5,K288&gt;50)),"Complexo",""))), IF(M288="AIE",IF(OR(AND(OR(L288=1, L288=0),K288&gt;0,K288&lt;20),AND(OR(L288=1, L288=0),K288&gt;19,K288&lt;51),AND(L288&gt;1,L288&lt;6,K288&gt;0,K288&lt;20)),"Simples",IF(OR(AND(OR(L288=1, L288=0),K288&gt;50),AND(L288&gt;1,L288&lt;6,K288&gt;19,K288&lt;51),AND(L288&gt;5,K288&gt;0,K288&lt;20)),"Médio",IF(OR(AND(L288&gt;1,L288&lt;6,K288&gt;50),AND(L288&gt;5,K288&gt;19,K288&lt;51),AND(L288&gt;5,K288&gt;50)),"Complexo",""))),""))</f>
        <v/>
      </c>
      <c r="P288" s="102" t="str">
        <f aca="false">IF(N288="",O288,IF(O288="",N288,""))</f>
        <v/>
      </c>
      <c r="Q288" s="103" t="n">
        <f aca="false">IF(AND(OR(M288="EE",M288="CE"),P288="Simples"),3, IF(AND(OR(M288="EE",M288="CE"),P288="Médio"),4, IF(AND(OR(M288="EE",M288="CE"),P288="Complexo"),6, IF(AND(M288="SE",P288="Simples"),4, IF(AND(M288="SE",P288="Médio"),5, IF(AND(M288="SE",P288="Complexo"),7,0))))))</f>
        <v>0</v>
      </c>
      <c r="R288" s="103" t="n">
        <f aca="false">IF(AND(M288="ALI",O288="Simples"),7, IF(AND(M288="ALI",O288="Médio"),10, IF(AND(M288="ALI",O288="Complexo"),15, IF(AND(M288="AIE",O288="Simples"),5, IF(AND(M288="AIE",O288="Médio"),7, IF(AND(M288="AIE",O288="Complexo"),10,0))))))</f>
        <v>0</v>
      </c>
      <c r="S288" s="102" t="n">
        <f aca="false">IF($I288="%",($Q288+$R288)*$C288,$C288)</f>
        <v>0</v>
      </c>
      <c r="T288" s="70"/>
    </row>
    <row r="289" s="79" customFormat="true" ht="14" hidden="false" customHeight="false" outlineLevel="0" collapsed="false">
      <c r="A289" s="67"/>
      <c r="B289" s="68"/>
      <c r="C289" s="69" t="n">
        <f aca="false">IF($B289&lt;&gt;"",VLOOKUP($B289,Matriz_INM,2,0),0)</f>
        <v>0</v>
      </c>
      <c r="D289" s="70"/>
      <c r="E289" s="70"/>
      <c r="F289" s="70"/>
      <c r="G289" s="70"/>
      <c r="H289" s="71"/>
      <c r="I289" s="101" t="str">
        <f aca="false">IFERROR(VLOOKUP($B289,Matriz_INM,3,0),"")</f>
        <v/>
      </c>
      <c r="J289" s="72"/>
      <c r="K289" s="72"/>
      <c r="L289" s="72"/>
      <c r="M289" s="70"/>
      <c r="N289" s="71" t="str">
        <f aca="false">IF(M289="EE",IF(OR(AND(OR(L289=1,L289=0),K289&gt;0,K289&lt;5),AND(OR(L289=1,L289=0),K289&gt;4,K289&lt;16),AND(L289=2,K289&gt;0,K289&lt;5)),"Simples",IF(OR(AND(OR(L289=1,L289=0),K289&gt;15),AND(L289=2,K289&gt;4,K289&lt;16),AND(L289&gt;2,K289&gt;0,K289&lt;5)),"Médio",IF(OR(AND(L289=2,K289&gt;15),AND(L289&gt;2,K289&gt;4,K289&lt;16),AND(L289&gt;2,K289&gt;15)),"Complexo",""))), IF(OR(M289="CE",M289="SE"),IF(OR(AND(OR(L289=1,L289=0),K289&gt;0,K289&lt;6),AND(OR(L289=1,L289=0),K289&gt;5,K289&lt;20),AND(L289&gt;1,L289&lt;4,K289&gt;0,K289&lt;6)),"Simples",IF(OR(AND(OR(L289=1,L289=0),K289&gt;19),AND(L289&gt;1,L289&lt;4,K289&gt;5,K289&lt;20),AND(L289&gt;3,K289&gt;0,K289&lt;6)),"Médio",IF(OR(AND(L289&gt;1,L289&lt;4,K289&gt;19),AND(L289&gt;3,K289&gt;5,K289&lt;20),AND(L289&gt;3,K289&gt;19)),"Complexo",""))),""))</f>
        <v/>
      </c>
      <c r="O289" s="71" t="str">
        <f aca="false">IF(M289="ALI",IF(OR(AND(OR(L289=1,L289=0),K289&gt;0,K289&lt;20),AND(OR(L289=1,L289=0),K289&gt;19,K289&lt;51),AND(L289&gt;1,L289&lt;6,K289&gt;0,K289&lt;20)),"Simples",IF(OR(AND(OR(L289=1,L289=0),K289&gt;50),AND(L289&gt;1,L289&lt;6,K289&gt;19,K289&lt;51),AND(L289&gt;5,K289&gt;0,K289&lt;20)),"Médio",IF(OR(AND(L289&gt;1,L289&lt;6,K289&gt;50),AND(L289&gt;5,K289&gt;19,K289&lt;51),AND(L289&gt;5,K289&gt;50)),"Complexo",""))), IF(M289="AIE",IF(OR(AND(OR(L289=1, L289=0),K289&gt;0,K289&lt;20),AND(OR(L289=1, L289=0),K289&gt;19,K289&lt;51),AND(L289&gt;1,L289&lt;6,K289&gt;0,K289&lt;20)),"Simples",IF(OR(AND(OR(L289=1, L289=0),K289&gt;50),AND(L289&gt;1,L289&lt;6,K289&gt;19,K289&lt;51),AND(L289&gt;5,K289&gt;0,K289&lt;20)),"Médio",IF(OR(AND(L289&gt;1,L289&lt;6,K289&gt;50),AND(L289&gt;5,K289&gt;19,K289&lt;51),AND(L289&gt;5,K289&gt;50)),"Complexo",""))),""))</f>
        <v/>
      </c>
      <c r="P289" s="102" t="str">
        <f aca="false">IF(N289="",O289,IF(O289="",N289,""))</f>
        <v/>
      </c>
      <c r="Q289" s="103" t="n">
        <f aca="false">IF(AND(OR(M289="EE",M289="CE"),P289="Simples"),3, IF(AND(OR(M289="EE",M289="CE"),P289="Médio"),4, IF(AND(OR(M289="EE",M289="CE"),P289="Complexo"),6, IF(AND(M289="SE",P289="Simples"),4, IF(AND(M289="SE",P289="Médio"),5, IF(AND(M289="SE",P289="Complexo"),7,0))))))</f>
        <v>0</v>
      </c>
      <c r="R289" s="103" t="n">
        <f aca="false">IF(AND(M289="ALI",O289="Simples"),7, IF(AND(M289="ALI",O289="Médio"),10, IF(AND(M289="ALI",O289="Complexo"),15, IF(AND(M289="AIE",O289="Simples"),5, IF(AND(M289="AIE",O289="Médio"),7, IF(AND(M289="AIE",O289="Complexo"),10,0))))))</f>
        <v>0</v>
      </c>
      <c r="S289" s="102" t="n">
        <f aca="false">IF($I289="%",($Q289+$R289)*$C289,$C289)</f>
        <v>0</v>
      </c>
      <c r="T289" s="70"/>
    </row>
    <row r="290" s="79" customFormat="true" ht="14" hidden="false" customHeight="false" outlineLevel="0" collapsed="false">
      <c r="A290" s="67"/>
      <c r="B290" s="68"/>
      <c r="C290" s="69" t="n">
        <f aca="false">IF($B290&lt;&gt;"",VLOOKUP($B290,Matriz_INM,2,0),0)</f>
        <v>0</v>
      </c>
      <c r="D290" s="70"/>
      <c r="E290" s="70"/>
      <c r="F290" s="70"/>
      <c r="G290" s="70"/>
      <c r="H290" s="71"/>
      <c r="I290" s="101" t="str">
        <f aca="false">IFERROR(VLOOKUP($B290,Matriz_INM,3,0),"")</f>
        <v/>
      </c>
      <c r="J290" s="72"/>
      <c r="K290" s="72"/>
      <c r="L290" s="72"/>
      <c r="M290" s="70"/>
      <c r="N290" s="71" t="str">
        <f aca="false">IF(M290="EE",IF(OR(AND(OR(L290=1,L290=0),K290&gt;0,K290&lt;5),AND(OR(L290=1,L290=0),K290&gt;4,K290&lt;16),AND(L290=2,K290&gt;0,K290&lt;5)),"Simples",IF(OR(AND(OR(L290=1,L290=0),K290&gt;15),AND(L290=2,K290&gt;4,K290&lt;16),AND(L290&gt;2,K290&gt;0,K290&lt;5)),"Médio",IF(OR(AND(L290=2,K290&gt;15),AND(L290&gt;2,K290&gt;4,K290&lt;16),AND(L290&gt;2,K290&gt;15)),"Complexo",""))), IF(OR(M290="CE",M290="SE"),IF(OR(AND(OR(L290=1,L290=0),K290&gt;0,K290&lt;6),AND(OR(L290=1,L290=0),K290&gt;5,K290&lt;20),AND(L290&gt;1,L290&lt;4,K290&gt;0,K290&lt;6)),"Simples",IF(OR(AND(OR(L290=1,L290=0),K290&gt;19),AND(L290&gt;1,L290&lt;4,K290&gt;5,K290&lt;20),AND(L290&gt;3,K290&gt;0,K290&lt;6)),"Médio",IF(OR(AND(L290&gt;1,L290&lt;4,K290&gt;19),AND(L290&gt;3,K290&gt;5,K290&lt;20),AND(L290&gt;3,K290&gt;19)),"Complexo",""))),""))</f>
        <v/>
      </c>
      <c r="O290" s="71" t="str">
        <f aca="false">IF(M290="ALI",IF(OR(AND(OR(L290=1,L290=0),K290&gt;0,K290&lt;20),AND(OR(L290=1,L290=0),K290&gt;19,K290&lt;51),AND(L290&gt;1,L290&lt;6,K290&gt;0,K290&lt;20)),"Simples",IF(OR(AND(OR(L290=1,L290=0),K290&gt;50),AND(L290&gt;1,L290&lt;6,K290&gt;19,K290&lt;51),AND(L290&gt;5,K290&gt;0,K290&lt;20)),"Médio",IF(OR(AND(L290&gt;1,L290&lt;6,K290&gt;50),AND(L290&gt;5,K290&gt;19,K290&lt;51),AND(L290&gt;5,K290&gt;50)),"Complexo",""))), IF(M290="AIE",IF(OR(AND(OR(L290=1, L290=0),K290&gt;0,K290&lt;20),AND(OR(L290=1, L290=0),K290&gt;19,K290&lt;51),AND(L290&gt;1,L290&lt;6,K290&gt;0,K290&lt;20)),"Simples",IF(OR(AND(OR(L290=1, L290=0),K290&gt;50),AND(L290&gt;1,L290&lt;6,K290&gt;19,K290&lt;51),AND(L290&gt;5,K290&gt;0,K290&lt;20)),"Médio",IF(OR(AND(L290&gt;1,L290&lt;6,K290&gt;50),AND(L290&gt;5,K290&gt;19,K290&lt;51),AND(L290&gt;5,K290&gt;50)),"Complexo",""))),""))</f>
        <v/>
      </c>
      <c r="P290" s="102" t="str">
        <f aca="false">IF(N290="",O290,IF(O290="",N290,""))</f>
        <v/>
      </c>
      <c r="Q290" s="103" t="n">
        <f aca="false">IF(AND(OR(M290="EE",M290="CE"),P290="Simples"),3, IF(AND(OR(M290="EE",M290="CE"),P290="Médio"),4, IF(AND(OR(M290="EE",M290="CE"),P290="Complexo"),6, IF(AND(M290="SE",P290="Simples"),4, IF(AND(M290="SE",P290="Médio"),5, IF(AND(M290="SE",P290="Complexo"),7,0))))))</f>
        <v>0</v>
      </c>
      <c r="R290" s="103" t="n">
        <f aca="false">IF(AND(M290="ALI",O290="Simples"),7, IF(AND(M290="ALI",O290="Médio"),10, IF(AND(M290="ALI",O290="Complexo"),15, IF(AND(M290="AIE",O290="Simples"),5, IF(AND(M290="AIE",O290="Médio"),7, IF(AND(M290="AIE",O290="Complexo"),10,0))))))</f>
        <v>0</v>
      </c>
      <c r="S290" s="102" t="n">
        <f aca="false">IF($I290="%",($Q290+$R290)*$C290,$C290)</f>
        <v>0</v>
      </c>
      <c r="T290" s="70"/>
    </row>
    <row r="291" s="79" customFormat="true" ht="14" hidden="false" customHeight="false" outlineLevel="0" collapsed="false">
      <c r="A291" s="67"/>
      <c r="B291" s="68"/>
      <c r="C291" s="69" t="n">
        <f aca="false">IF($B291&lt;&gt;"",VLOOKUP($B291,Matriz_INM,2,0),0)</f>
        <v>0</v>
      </c>
      <c r="D291" s="70"/>
      <c r="E291" s="70"/>
      <c r="F291" s="70"/>
      <c r="G291" s="70"/>
      <c r="H291" s="71"/>
      <c r="I291" s="101" t="str">
        <f aca="false">IFERROR(VLOOKUP($B291,Matriz_INM,3,0),"")</f>
        <v/>
      </c>
      <c r="J291" s="72"/>
      <c r="K291" s="72"/>
      <c r="L291" s="72"/>
      <c r="M291" s="70"/>
      <c r="N291" s="71" t="str">
        <f aca="false">IF(M291="EE",IF(OR(AND(OR(L291=1,L291=0),K291&gt;0,K291&lt;5),AND(OR(L291=1,L291=0),K291&gt;4,K291&lt;16),AND(L291=2,K291&gt;0,K291&lt;5)),"Simples",IF(OR(AND(OR(L291=1,L291=0),K291&gt;15),AND(L291=2,K291&gt;4,K291&lt;16),AND(L291&gt;2,K291&gt;0,K291&lt;5)),"Médio",IF(OR(AND(L291=2,K291&gt;15),AND(L291&gt;2,K291&gt;4,K291&lt;16),AND(L291&gt;2,K291&gt;15)),"Complexo",""))), IF(OR(M291="CE",M291="SE"),IF(OR(AND(OR(L291=1,L291=0),K291&gt;0,K291&lt;6),AND(OR(L291=1,L291=0),K291&gt;5,K291&lt;20),AND(L291&gt;1,L291&lt;4,K291&gt;0,K291&lt;6)),"Simples",IF(OR(AND(OR(L291=1,L291=0),K291&gt;19),AND(L291&gt;1,L291&lt;4,K291&gt;5,K291&lt;20),AND(L291&gt;3,K291&gt;0,K291&lt;6)),"Médio",IF(OR(AND(L291&gt;1,L291&lt;4,K291&gt;19),AND(L291&gt;3,K291&gt;5,K291&lt;20),AND(L291&gt;3,K291&gt;19)),"Complexo",""))),""))</f>
        <v/>
      </c>
      <c r="O291" s="71" t="str">
        <f aca="false">IF(M291="ALI",IF(OR(AND(OR(L291=1,L291=0),K291&gt;0,K291&lt;20),AND(OR(L291=1,L291=0),K291&gt;19,K291&lt;51),AND(L291&gt;1,L291&lt;6,K291&gt;0,K291&lt;20)),"Simples",IF(OR(AND(OR(L291=1,L291=0),K291&gt;50),AND(L291&gt;1,L291&lt;6,K291&gt;19,K291&lt;51),AND(L291&gt;5,K291&gt;0,K291&lt;20)),"Médio",IF(OR(AND(L291&gt;1,L291&lt;6,K291&gt;50),AND(L291&gt;5,K291&gt;19,K291&lt;51),AND(L291&gt;5,K291&gt;50)),"Complexo",""))), IF(M291="AIE",IF(OR(AND(OR(L291=1, L291=0),K291&gt;0,K291&lt;20),AND(OR(L291=1, L291=0),K291&gt;19,K291&lt;51),AND(L291&gt;1,L291&lt;6,K291&gt;0,K291&lt;20)),"Simples",IF(OR(AND(OR(L291=1, L291=0),K291&gt;50),AND(L291&gt;1,L291&lt;6,K291&gt;19,K291&lt;51),AND(L291&gt;5,K291&gt;0,K291&lt;20)),"Médio",IF(OR(AND(L291&gt;1,L291&lt;6,K291&gt;50),AND(L291&gt;5,K291&gt;19,K291&lt;51),AND(L291&gt;5,K291&gt;50)),"Complexo",""))),""))</f>
        <v/>
      </c>
      <c r="P291" s="102" t="str">
        <f aca="false">IF(N291="",O291,IF(O291="",N291,""))</f>
        <v/>
      </c>
      <c r="Q291" s="103" t="n">
        <f aca="false">IF(AND(OR(M291="EE",M291="CE"),P291="Simples"),3, IF(AND(OR(M291="EE",M291="CE"),P291="Médio"),4, IF(AND(OR(M291="EE",M291="CE"),P291="Complexo"),6, IF(AND(M291="SE",P291="Simples"),4, IF(AND(M291="SE",P291="Médio"),5, IF(AND(M291="SE",P291="Complexo"),7,0))))))</f>
        <v>0</v>
      </c>
      <c r="R291" s="103" t="n">
        <f aca="false">IF(AND(M291="ALI",O291="Simples"),7, IF(AND(M291="ALI",O291="Médio"),10, IF(AND(M291="ALI",O291="Complexo"),15, IF(AND(M291="AIE",O291="Simples"),5, IF(AND(M291="AIE",O291="Médio"),7, IF(AND(M291="AIE",O291="Complexo"),10,0))))))</f>
        <v>0</v>
      </c>
      <c r="S291" s="102" t="n">
        <f aca="false">IF($I291="%",($Q291+$R291)*$C291,$C291)</f>
        <v>0</v>
      </c>
      <c r="T291" s="70"/>
    </row>
    <row r="292" s="79" customFormat="true" ht="14" hidden="false" customHeight="false" outlineLevel="0" collapsed="false">
      <c r="A292" s="67"/>
      <c r="B292" s="68"/>
      <c r="C292" s="69" t="n">
        <f aca="false">IF($B292&lt;&gt;"",VLOOKUP($B292,Matriz_INM,2,0),0)</f>
        <v>0</v>
      </c>
      <c r="D292" s="70"/>
      <c r="E292" s="70"/>
      <c r="F292" s="70"/>
      <c r="G292" s="70"/>
      <c r="H292" s="71"/>
      <c r="I292" s="101" t="str">
        <f aca="false">IFERROR(VLOOKUP($B292,Matriz_INM,3,0),"")</f>
        <v/>
      </c>
      <c r="J292" s="72"/>
      <c r="K292" s="72"/>
      <c r="L292" s="72"/>
      <c r="M292" s="70"/>
      <c r="N292" s="71" t="str">
        <f aca="false">IF(M292="EE",IF(OR(AND(OR(L292=1,L292=0),K292&gt;0,K292&lt;5),AND(OR(L292=1,L292=0),K292&gt;4,K292&lt;16),AND(L292=2,K292&gt;0,K292&lt;5)),"Simples",IF(OR(AND(OR(L292=1,L292=0),K292&gt;15),AND(L292=2,K292&gt;4,K292&lt;16),AND(L292&gt;2,K292&gt;0,K292&lt;5)),"Médio",IF(OR(AND(L292=2,K292&gt;15),AND(L292&gt;2,K292&gt;4,K292&lt;16),AND(L292&gt;2,K292&gt;15)),"Complexo",""))), IF(OR(M292="CE",M292="SE"),IF(OR(AND(OR(L292=1,L292=0),K292&gt;0,K292&lt;6),AND(OR(L292=1,L292=0),K292&gt;5,K292&lt;20),AND(L292&gt;1,L292&lt;4,K292&gt;0,K292&lt;6)),"Simples",IF(OR(AND(OR(L292=1,L292=0),K292&gt;19),AND(L292&gt;1,L292&lt;4,K292&gt;5,K292&lt;20),AND(L292&gt;3,K292&gt;0,K292&lt;6)),"Médio",IF(OR(AND(L292&gt;1,L292&lt;4,K292&gt;19),AND(L292&gt;3,K292&gt;5,K292&lt;20),AND(L292&gt;3,K292&gt;19)),"Complexo",""))),""))</f>
        <v/>
      </c>
      <c r="O292" s="71" t="str">
        <f aca="false">IF(M292="ALI",IF(OR(AND(OR(L292=1,L292=0),K292&gt;0,K292&lt;20),AND(OR(L292=1,L292=0),K292&gt;19,K292&lt;51),AND(L292&gt;1,L292&lt;6,K292&gt;0,K292&lt;20)),"Simples",IF(OR(AND(OR(L292=1,L292=0),K292&gt;50),AND(L292&gt;1,L292&lt;6,K292&gt;19,K292&lt;51),AND(L292&gt;5,K292&gt;0,K292&lt;20)),"Médio",IF(OR(AND(L292&gt;1,L292&lt;6,K292&gt;50),AND(L292&gt;5,K292&gt;19,K292&lt;51),AND(L292&gt;5,K292&gt;50)),"Complexo",""))), IF(M292="AIE",IF(OR(AND(OR(L292=1, L292=0),K292&gt;0,K292&lt;20),AND(OR(L292=1, L292=0),K292&gt;19,K292&lt;51),AND(L292&gt;1,L292&lt;6,K292&gt;0,K292&lt;20)),"Simples",IF(OR(AND(OR(L292=1, L292=0),K292&gt;50),AND(L292&gt;1,L292&lt;6,K292&gt;19,K292&lt;51),AND(L292&gt;5,K292&gt;0,K292&lt;20)),"Médio",IF(OR(AND(L292&gt;1,L292&lt;6,K292&gt;50),AND(L292&gt;5,K292&gt;19,K292&lt;51),AND(L292&gt;5,K292&gt;50)),"Complexo",""))),""))</f>
        <v/>
      </c>
      <c r="P292" s="102" t="str">
        <f aca="false">IF(N292="",O292,IF(O292="",N292,""))</f>
        <v/>
      </c>
      <c r="Q292" s="103" t="n">
        <f aca="false">IF(AND(OR(M292="EE",M292="CE"),P292="Simples"),3, IF(AND(OR(M292="EE",M292="CE"),P292="Médio"),4, IF(AND(OR(M292="EE",M292="CE"),P292="Complexo"),6, IF(AND(M292="SE",P292="Simples"),4, IF(AND(M292="SE",P292="Médio"),5, IF(AND(M292="SE",P292="Complexo"),7,0))))))</f>
        <v>0</v>
      </c>
      <c r="R292" s="103" t="n">
        <f aca="false">IF(AND(M292="ALI",O292="Simples"),7, IF(AND(M292="ALI",O292="Médio"),10, IF(AND(M292="ALI",O292="Complexo"),15, IF(AND(M292="AIE",O292="Simples"),5, IF(AND(M292="AIE",O292="Médio"),7, IF(AND(M292="AIE",O292="Complexo"),10,0))))))</f>
        <v>0</v>
      </c>
      <c r="S292" s="102" t="n">
        <f aca="false">IF($I292="%",($Q292+$R292)*$C292,$C292)</f>
        <v>0</v>
      </c>
      <c r="T292" s="70"/>
    </row>
    <row r="293" s="79" customFormat="true" ht="14" hidden="false" customHeight="false" outlineLevel="0" collapsed="false">
      <c r="A293" s="67"/>
      <c r="B293" s="68"/>
      <c r="C293" s="69" t="n">
        <f aca="false">IF($B293&lt;&gt;"",VLOOKUP($B293,Matriz_INM,2,0),0)</f>
        <v>0</v>
      </c>
      <c r="D293" s="70"/>
      <c r="E293" s="70"/>
      <c r="F293" s="70"/>
      <c r="G293" s="70"/>
      <c r="H293" s="71"/>
      <c r="I293" s="101" t="str">
        <f aca="false">IFERROR(VLOOKUP($B293,Matriz_INM,3,0),"")</f>
        <v/>
      </c>
      <c r="J293" s="72"/>
      <c r="K293" s="72"/>
      <c r="L293" s="72"/>
      <c r="M293" s="70"/>
      <c r="N293" s="71" t="str">
        <f aca="false">IF(M293="EE",IF(OR(AND(OR(L293=1,L293=0),K293&gt;0,K293&lt;5),AND(OR(L293=1,L293=0),K293&gt;4,K293&lt;16),AND(L293=2,K293&gt;0,K293&lt;5)),"Simples",IF(OR(AND(OR(L293=1,L293=0),K293&gt;15),AND(L293=2,K293&gt;4,K293&lt;16),AND(L293&gt;2,K293&gt;0,K293&lt;5)),"Médio",IF(OR(AND(L293=2,K293&gt;15),AND(L293&gt;2,K293&gt;4,K293&lt;16),AND(L293&gt;2,K293&gt;15)),"Complexo",""))), IF(OR(M293="CE",M293="SE"),IF(OR(AND(OR(L293=1,L293=0),K293&gt;0,K293&lt;6),AND(OR(L293=1,L293=0),K293&gt;5,K293&lt;20),AND(L293&gt;1,L293&lt;4,K293&gt;0,K293&lt;6)),"Simples",IF(OR(AND(OR(L293=1,L293=0),K293&gt;19),AND(L293&gt;1,L293&lt;4,K293&gt;5,K293&lt;20),AND(L293&gt;3,K293&gt;0,K293&lt;6)),"Médio",IF(OR(AND(L293&gt;1,L293&lt;4,K293&gt;19),AND(L293&gt;3,K293&gt;5,K293&lt;20),AND(L293&gt;3,K293&gt;19)),"Complexo",""))),""))</f>
        <v/>
      </c>
      <c r="O293" s="71" t="str">
        <f aca="false">IF(M293="ALI",IF(OR(AND(OR(L293=1,L293=0),K293&gt;0,K293&lt;20),AND(OR(L293=1,L293=0),K293&gt;19,K293&lt;51),AND(L293&gt;1,L293&lt;6,K293&gt;0,K293&lt;20)),"Simples",IF(OR(AND(OR(L293=1,L293=0),K293&gt;50),AND(L293&gt;1,L293&lt;6,K293&gt;19,K293&lt;51),AND(L293&gt;5,K293&gt;0,K293&lt;20)),"Médio",IF(OR(AND(L293&gt;1,L293&lt;6,K293&gt;50),AND(L293&gt;5,K293&gt;19,K293&lt;51),AND(L293&gt;5,K293&gt;50)),"Complexo",""))), IF(M293="AIE",IF(OR(AND(OR(L293=1, L293=0),K293&gt;0,K293&lt;20),AND(OR(L293=1, L293=0),K293&gt;19,K293&lt;51),AND(L293&gt;1,L293&lt;6,K293&gt;0,K293&lt;20)),"Simples",IF(OR(AND(OR(L293=1, L293=0),K293&gt;50),AND(L293&gt;1,L293&lt;6,K293&gt;19,K293&lt;51),AND(L293&gt;5,K293&gt;0,K293&lt;20)),"Médio",IF(OR(AND(L293&gt;1,L293&lt;6,K293&gt;50),AND(L293&gt;5,K293&gt;19,K293&lt;51),AND(L293&gt;5,K293&gt;50)),"Complexo",""))),""))</f>
        <v/>
      </c>
      <c r="P293" s="102" t="str">
        <f aca="false">IF(N293="",O293,IF(O293="",N293,""))</f>
        <v/>
      </c>
      <c r="Q293" s="103" t="n">
        <f aca="false">IF(AND(OR(M293="EE",M293="CE"),P293="Simples"),3, IF(AND(OR(M293="EE",M293="CE"),P293="Médio"),4, IF(AND(OR(M293="EE",M293="CE"),P293="Complexo"),6, IF(AND(M293="SE",P293="Simples"),4, IF(AND(M293="SE",P293="Médio"),5, IF(AND(M293="SE",P293="Complexo"),7,0))))))</f>
        <v>0</v>
      </c>
      <c r="R293" s="103" t="n">
        <f aca="false">IF(AND(M293="ALI",O293="Simples"),7, IF(AND(M293="ALI",O293="Médio"),10, IF(AND(M293="ALI",O293="Complexo"),15, IF(AND(M293="AIE",O293="Simples"),5, IF(AND(M293="AIE",O293="Médio"),7, IF(AND(M293="AIE",O293="Complexo"),10,0))))))</f>
        <v>0</v>
      </c>
      <c r="S293" s="102" t="n">
        <f aca="false">IF($I293="%",($Q293+$R293)*$C293,$C293)</f>
        <v>0</v>
      </c>
      <c r="T293" s="70"/>
    </row>
    <row r="294" s="79" customFormat="true" ht="14" hidden="false" customHeight="false" outlineLevel="0" collapsed="false">
      <c r="A294" s="67"/>
      <c r="B294" s="68"/>
      <c r="C294" s="69" t="n">
        <f aca="false">IF($B294&lt;&gt;"",VLOOKUP($B294,Matriz_INM,2,0),0)</f>
        <v>0</v>
      </c>
      <c r="D294" s="70"/>
      <c r="E294" s="70"/>
      <c r="F294" s="70"/>
      <c r="G294" s="70"/>
      <c r="H294" s="71"/>
      <c r="I294" s="101" t="str">
        <f aca="false">IFERROR(VLOOKUP($B294,Matriz_INM,3,0),"")</f>
        <v/>
      </c>
      <c r="J294" s="72"/>
      <c r="K294" s="72"/>
      <c r="L294" s="72"/>
      <c r="M294" s="70"/>
      <c r="N294" s="71" t="str">
        <f aca="false">IF(M294="EE",IF(OR(AND(OR(L294=1,L294=0),K294&gt;0,K294&lt;5),AND(OR(L294=1,L294=0),K294&gt;4,K294&lt;16),AND(L294=2,K294&gt;0,K294&lt;5)),"Simples",IF(OR(AND(OR(L294=1,L294=0),K294&gt;15),AND(L294=2,K294&gt;4,K294&lt;16),AND(L294&gt;2,K294&gt;0,K294&lt;5)),"Médio",IF(OR(AND(L294=2,K294&gt;15),AND(L294&gt;2,K294&gt;4,K294&lt;16),AND(L294&gt;2,K294&gt;15)),"Complexo",""))), IF(OR(M294="CE",M294="SE"),IF(OR(AND(OR(L294=1,L294=0),K294&gt;0,K294&lt;6),AND(OR(L294=1,L294=0),K294&gt;5,K294&lt;20),AND(L294&gt;1,L294&lt;4,K294&gt;0,K294&lt;6)),"Simples",IF(OR(AND(OR(L294=1,L294=0),K294&gt;19),AND(L294&gt;1,L294&lt;4,K294&gt;5,K294&lt;20),AND(L294&gt;3,K294&gt;0,K294&lt;6)),"Médio",IF(OR(AND(L294&gt;1,L294&lt;4,K294&gt;19),AND(L294&gt;3,K294&gt;5,K294&lt;20),AND(L294&gt;3,K294&gt;19)),"Complexo",""))),""))</f>
        <v/>
      </c>
      <c r="O294" s="71" t="str">
        <f aca="false">IF(M294="ALI",IF(OR(AND(OR(L294=1,L294=0),K294&gt;0,K294&lt;20),AND(OR(L294=1,L294=0),K294&gt;19,K294&lt;51),AND(L294&gt;1,L294&lt;6,K294&gt;0,K294&lt;20)),"Simples",IF(OR(AND(OR(L294=1,L294=0),K294&gt;50),AND(L294&gt;1,L294&lt;6,K294&gt;19,K294&lt;51),AND(L294&gt;5,K294&gt;0,K294&lt;20)),"Médio",IF(OR(AND(L294&gt;1,L294&lt;6,K294&gt;50),AND(L294&gt;5,K294&gt;19,K294&lt;51),AND(L294&gt;5,K294&gt;50)),"Complexo",""))), IF(M294="AIE",IF(OR(AND(OR(L294=1, L294=0),K294&gt;0,K294&lt;20),AND(OR(L294=1, L294=0),K294&gt;19,K294&lt;51),AND(L294&gt;1,L294&lt;6,K294&gt;0,K294&lt;20)),"Simples",IF(OR(AND(OR(L294=1, L294=0),K294&gt;50),AND(L294&gt;1,L294&lt;6,K294&gt;19,K294&lt;51),AND(L294&gt;5,K294&gt;0,K294&lt;20)),"Médio",IF(OR(AND(L294&gt;1,L294&lt;6,K294&gt;50),AND(L294&gt;5,K294&gt;19,K294&lt;51),AND(L294&gt;5,K294&gt;50)),"Complexo",""))),""))</f>
        <v/>
      </c>
      <c r="P294" s="102" t="str">
        <f aca="false">IF(N294="",O294,IF(O294="",N294,""))</f>
        <v/>
      </c>
      <c r="Q294" s="103" t="n">
        <f aca="false">IF(AND(OR(M294="EE",M294="CE"),P294="Simples"),3, IF(AND(OR(M294="EE",M294="CE"),P294="Médio"),4, IF(AND(OR(M294="EE",M294="CE"),P294="Complexo"),6, IF(AND(M294="SE",P294="Simples"),4, IF(AND(M294="SE",P294="Médio"),5, IF(AND(M294="SE",P294="Complexo"),7,0))))))</f>
        <v>0</v>
      </c>
      <c r="R294" s="103" t="n">
        <f aca="false">IF(AND(M294="ALI",O294="Simples"),7, IF(AND(M294="ALI",O294="Médio"),10, IF(AND(M294="ALI",O294="Complexo"),15, IF(AND(M294="AIE",O294="Simples"),5, IF(AND(M294="AIE",O294="Médio"),7, IF(AND(M294="AIE",O294="Complexo"),10,0))))))</f>
        <v>0</v>
      </c>
      <c r="S294" s="102" t="n">
        <f aca="false">IF($I294="%",($Q294+$R294)*$C294,$C294)</f>
        <v>0</v>
      </c>
      <c r="T294" s="70"/>
    </row>
    <row r="295" s="79" customFormat="true" ht="14" hidden="false" customHeight="false" outlineLevel="0" collapsed="false">
      <c r="A295" s="67"/>
      <c r="B295" s="68"/>
      <c r="C295" s="69" t="n">
        <f aca="false">IF($B295&lt;&gt;"",VLOOKUP($B295,Matriz_INM,2,0),0)</f>
        <v>0</v>
      </c>
      <c r="D295" s="70"/>
      <c r="E295" s="70"/>
      <c r="F295" s="70"/>
      <c r="G295" s="70"/>
      <c r="H295" s="71"/>
      <c r="I295" s="101" t="str">
        <f aca="false">IFERROR(VLOOKUP($B295,Matriz_INM,3,0),"")</f>
        <v/>
      </c>
      <c r="J295" s="72"/>
      <c r="K295" s="72"/>
      <c r="L295" s="72"/>
      <c r="M295" s="70"/>
      <c r="N295" s="71" t="str">
        <f aca="false">IF(M295="EE",IF(OR(AND(OR(L295=1,L295=0),K295&gt;0,K295&lt;5),AND(OR(L295=1,L295=0),K295&gt;4,K295&lt;16),AND(L295=2,K295&gt;0,K295&lt;5)),"Simples",IF(OR(AND(OR(L295=1,L295=0),K295&gt;15),AND(L295=2,K295&gt;4,K295&lt;16),AND(L295&gt;2,K295&gt;0,K295&lt;5)),"Médio",IF(OR(AND(L295=2,K295&gt;15),AND(L295&gt;2,K295&gt;4,K295&lt;16),AND(L295&gt;2,K295&gt;15)),"Complexo",""))), IF(OR(M295="CE",M295="SE"),IF(OR(AND(OR(L295=1,L295=0),K295&gt;0,K295&lt;6),AND(OR(L295=1,L295=0),K295&gt;5,K295&lt;20),AND(L295&gt;1,L295&lt;4,K295&gt;0,K295&lt;6)),"Simples",IF(OR(AND(OR(L295=1,L295=0),K295&gt;19),AND(L295&gt;1,L295&lt;4,K295&gt;5,K295&lt;20),AND(L295&gt;3,K295&gt;0,K295&lt;6)),"Médio",IF(OR(AND(L295&gt;1,L295&lt;4,K295&gt;19),AND(L295&gt;3,K295&gt;5,K295&lt;20),AND(L295&gt;3,K295&gt;19)),"Complexo",""))),""))</f>
        <v/>
      </c>
      <c r="O295" s="71" t="str">
        <f aca="false">IF(M295="ALI",IF(OR(AND(OR(L295=1,L295=0),K295&gt;0,K295&lt;20),AND(OR(L295=1,L295=0),K295&gt;19,K295&lt;51),AND(L295&gt;1,L295&lt;6,K295&gt;0,K295&lt;20)),"Simples",IF(OR(AND(OR(L295=1,L295=0),K295&gt;50),AND(L295&gt;1,L295&lt;6,K295&gt;19,K295&lt;51),AND(L295&gt;5,K295&gt;0,K295&lt;20)),"Médio",IF(OR(AND(L295&gt;1,L295&lt;6,K295&gt;50),AND(L295&gt;5,K295&gt;19,K295&lt;51),AND(L295&gt;5,K295&gt;50)),"Complexo",""))), IF(M295="AIE",IF(OR(AND(OR(L295=1, L295=0),K295&gt;0,K295&lt;20),AND(OR(L295=1, L295=0),K295&gt;19,K295&lt;51),AND(L295&gt;1,L295&lt;6,K295&gt;0,K295&lt;20)),"Simples",IF(OR(AND(OR(L295=1, L295=0),K295&gt;50),AND(L295&gt;1,L295&lt;6,K295&gt;19,K295&lt;51),AND(L295&gt;5,K295&gt;0,K295&lt;20)),"Médio",IF(OR(AND(L295&gt;1,L295&lt;6,K295&gt;50),AND(L295&gt;5,K295&gt;19,K295&lt;51),AND(L295&gt;5,K295&gt;50)),"Complexo",""))),""))</f>
        <v/>
      </c>
      <c r="P295" s="102" t="str">
        <f aca="false">IF(N295="",O295,IF(O295="",N295,""))</f>
        <v/>
      </c>
      <c r="Q295" s="103" t="n">
        <f aca="false">IF(AND(OR(M295="EE",M295="CE"),P295="Simples"),3, IF(AND(OR(M295="EE",M295="CE"),P295="Médio"),4, IF(AND(OR(M295="EE",M295="CE"),P295="Complexo"),6, IF(AND(M295="SE",P295="Simples"),4, IF(AND(M295="SE",P295="Médio"),5, IF(AND(M295="SE",P295="Complexo"),7,0))))))</f>
        <v>0</v>
      </c>
      <c r="R295" s="103" t="n">
        <f aca="false">IF(AND(M295="ALI",O295="Simples"),7, IF(AND(M295="ALI",O295="Médio"),10, IF(AND(M295="ALI",O295="Complexo"),15, IF(AND(M295="AIE",O295="Simples"),5, IF(AND(M295="AIE",O295="Médio"),7, IF(AND(M295="AIE",O295="Complexo"),10,0))))))</f>
        <v>0</v>
      </c>
      <c r="S295" s="102" t="n">
        <f aca="false">IF($I295="%",($Q295+$R295)*$C295,$C295)</f>
        <v>0</v>
      </c>
      <c r="T295" s="70"/>
    </row>
    <row r="296" s="79" customFormat="true" ht="14" hidden="false" customHeight="false" outlineLevel="0" collapsed="false">
      <c r="A296" s="67"/>
      <c r="B296" s="68"/>
      <c r="C296" s="69" t="n">
        <f aca="false">IF($B296&lt;&gt;"",VLOOKUP($B296,Matriz_INM,2,0),0)</f>
        <v>0</v>
      </c>
      <c r="D296" s="70"/>
      <c r="E296" s="70"/>
      <c r="F296" s="70"/>
      <c r="G296" s="70"/>
      <c r="H296" s="71"/>
      <c r="I296" s="101" t="str">
        <f aca="false">IFERROR(VLOOKUP($B296,Matriz_INM,3,0),"")</f>
        <v/>
      </c>
      <c r="J296" s="72"/>
      <c r="K296" s="72"/>
      <c r="L296" s="72"/>
      <c r="M296" s="70"/>
      <c r="N296" s="71" t="str">
        <f aca="false">IF(M296="EE",IF(OR(AND(OR(L296=1,L296=0),K296&gt;0,K296&lt;5),AND(OR(L296=1,L296=0),K296&gt;4,K296&lt;16),AND(L296=2,K296&gt;0,K296&lt;5)),"Simples",IF(OR(AND(OR(L296=1,L296=0),K296&gt;15),AND(L296=2,K296&gt;4,K296&lt;16),AND(L296&gt;2,K296&gt;0,K296&lt;5)),"Médio",IF(OR(AND(L296=2,K296&gt;15),AND(L296&gt;2,K296&gt;4,K296&lt;16),AND(L296&gt;2,K296&gt;15)),"Complexo",""))), IF(OR(M296="CE",M296="SE"),IF(OR(AND(OR(L296=1,L296=0),K296&gt;0,K296&lt;6),AND(OR(L296=1,L296=0),K296&gt;5,K296&lt;20),AND(L296&gt;1,L296&lt;4,K296&gt;0,K296&lt;6)),"Simples",IF(OR(AND(OR(L296=1,L296=0),K296&gt;19),AND(L296&gt;1,L296&lt;4,K296&gt;5,K296&lt;20),AND(L296&gt;3,K296&gt;0,K296&lt;6)),"Médio",IF(OR(AND(L296&gt;1,L296&lt;4,K296&gt;19),AND(L296&gt;3,K296&gt;5,K296&lt;20),AND(L296&gt;3,K296&gt;19)),"Complexo",""))),""))</f>
        <v/>
      </c>
      <c r="O296" s="71" t="str">
        <f aca="false">IF(M296="ALI",IF(OR(AND(OR(L296=1,L296=0),K296&gt;0,K296&lt;20),AND(OR(L296=1,L296=0),K296&gt;19,K296&lt;51),AND(L296&gt;1,L296&lt;6,K296&gt;0,K296&lt;20)),"Simples",IF(OR(AND(OR(L296=1,L296=0),K296&gt;50),AND(L296&gt;1,L296&lt;6,K296&gt;19,K296&lt;51),AND(L296&gt;5,K296&gt;0,K296&lt;20)),"Médio",IF(OR(AND(L296&gt;1,L296&lt;6,K296&gt;50),AND(L296&gt;5,K296&gt;19,K296&lt;51),AND(L296&gt;5,K296&gt;50)),"Complexo",""))), IF(M296="AIE",IF(OR(AND(OR(L296=1, L296=0),K296&gt;0,K296&lt;20),AND(OR(L296=1, L296=0),K296&gt;19,K296&lt;51),AND(L296&gt;1,L296&lt;6,K296&gt;0,K296&lt;20)),"Simples",IF(OR(AND(OR(L296=1, L296=0),K296&gt;50),AND(L296&gt;1,L296&lt;6,K296&gt;19,K296&lt;51),AND(L296&gt;5,K296&gt;0,K296&lt;20)),"Médio",IF(OR(AND(L296&gt;1,L296&lt;6,K296&gt;50),AND(L296&gt;5,K296&gt;19,K296&lt;51),AND(L296&gt;5,K296&gt;50)),"Complexo",""))),""))</f>
        <v/>
      </c>
      <c r="P296" s="102" t="str">
        <f aca="false">IF(N296="",O296,IF(O296="",N296,""))</f>
        <v/>
      </c>
      <c r="Q296" s="103" t="n">
        <f aca="false">IF(AND(OR(M296="EE",M296="CE"),P296="Simples"),3, IF(AND(OR(M296="EE",M296="CE"),P296="Médio"),4, IF(AND(OR(M296="EE",M296="CE"),P296="Complexo"),6, IF(AND(M296="SE",P296="Simples"),4, IF(AND(M296="SE",P296="Médio"),5, IF(AND(M296="SE",P296="Complexo"),7,0))))))</f>
        <v>0</v>
      </c>
      <c r="R296" s="103" t="n">
        <f aca="false">IF(AND(M296="ALI",O296="Simples"),7, IF(AND(M296="ALI",O296="Médio"),10, IF(AND(M296="ALI",O296="Complexo"),15, IF(AND(M296="AIE",O296="Simples"),5, IF(AND(M296="AIE",O296="Médio"),7, IF(AND(M296="AIE",O296="Complexo"),10,0))))))</f>
        <v>0</v>
      </c>
      <c r="S296" s="102" t="n">
        <f aca="false">IF($I296="%",($Q296+$R296)*$C296,$C296)</f>
        <v>0</v>
      </c>
      <c r="T296" s="70"/>
    </row>
    <row r="297" s="79" customFormat="true" ht="14" hidden="false" customHeight="false" outlineLevel="0" collapsed="false">
      <c r="A297" s="67"/>
      <c r="B297" s="68"/>
      <c r="C297" s="69" t="n">
        <f aca="false">IF($B297&lt;&gt;"",VLOOKUP($B297,Matriz_INM,2,0),0)</f>
        <v>0</v>
      </c>
      <c r="D297" s="70"/>
      <c r="E297" s="70"/>
      <c r="F297" s="70"/>
      <c r="G297" s="70"/>
      <c r="H297" s="71"/>
      <c r="I297" s="101" t="str">
        <f aca="false">IFERROR(VLOOKUP($B297,Matriz_INM,3,0),"")</f>
        <v/>
      </c>
      <c r="J297" s="72"/>
      <c r="K297" s="72"/>
      <c r="L297" s="72"/>
      <c r="M297" s="70"/>
      <c r="N297" s="71" t="str">
        <f aca="false">IF(M297="EE",IF(OR(AND(OR(L297=1,L297=0),K297&gt;0,K297&lt;5),AND(OR(L297=1,L297=0),K297&gt;4,K297&lt;16),AND(L297=2,K297&gt;0,K297&lt;5)),"Simples",IF(OR(AND(OR(L297=1,L297=0),K297&gt;15),AND(L297=2,K297&gt;4,K297&lt;16),AND(L297&gt;2,K297&gt;0,K297&lt;5)),"Médio",IF(OR(AND(L297=2,K297&gt;15),AND(L297&gt;2,K297&gt;4,K297&lt;16),AND(L297&gt;2,K297&gt;15)),"Complexo",""))), IF(OR(M297="CE",M297="SE"),IF(OR(AND(OR(L297=1,L297=0),K297&gt;0,K297&lt;6),AND(OR(L297=1,L297=0),K297&gt;5,K297&lt;20),AND(L297&gt;1,L297&lt;4,K297&gt;0,K297&lt;6)),"Simples",IF(OR(AND(OR(L297=1,L297=0),K297&gt;19),AND(L297&gt;1,L297&lt;4,K297&gt;5,K297&lt;20),AND(L297&gt;3,K297&gt;0,K297&lt;6)),"Médio",IF(OR(AND(L297&gt;1,L297&lt;4,K297&gt;19),AND(L297&gt;3,K297&gt;5,K297&lt;20),AND(L297&gt;3,K297&gt;19)),"Complexo",""))),""))</f>
        <v/>
      </c>
      <c r="O297" s="71" t="str">
        <f aca="false">IF(M297="ALI",IF(OR(AND(OR(L297=1,L297=0),K297&gt;0,K297&lt;20),AND(OR(L297=1,L297=0),K297&gt;19,K297&lt;51),AND(L297&gt;1,L297&lt;6,K297&gt;0,K297&lt;20)),"Simples",IF(OR(AND(OR(L297=1,L297=0),K297&gt;50),AND(L297&gt;1,L297&lt;6,K297&gt;19,K297&lt;51),AND(L297&gt;5,K297&gt;0,K297&lt;20)),"Médio",IF(OR(AND(L297&gt;1,L297&lt;6,K297&gt;50),AND(L297&gt;5,K297&gt;19,K297&lt;51),AND(L297&gt;5,K297&gt;50)),"Complexo",""))), IF(M297="AIE",IF(OR(AND(OR(L297=1, L297=0),K297&gt;0,K297&lt;20),AND(OR(L297=1, L297=0),K297&gt;19,K297&lt;51),AND(L297&gt;1,L297&lt;6,K297&gt;0,K297&lt;20)),"Simples",IF(OR(AND(OR(L297=1, L297=0),K297&gt;50),AND(L297&gt;1,L297&lt;6,K297&gt;19,K297&lt;51),AND(L297&gt;5,K297&gt;0,K297&lt;20)),"Médio",IF(OR(AND(L297&gt;1,L297&lt;6,K297&gt;50),AND(L297&gt;5,K297&gt;19,K297&lt;51),AND(L297&gt;5,K297&gt;50)),"Complexo",""))),""))</f>
        <v/>
      </c>
      <c r="P297" s="102" t="str">
        <f aca="false">IF(N297="",O297,IF(O297="",N297,""))</f>
        <v/>
      </c>
      <c r="Q297" s="103" t="n">
        <f aca="false">IF(AND(OR(M297="EE",M297="CE"),P297="Simples"),3, IF(AND(OR(M297="EE",M297="CE"),P297="Médio"),4, IF(AND(OR(M297="EE",M297="CE"),P297="Complexo"),6, IF(AND(M297="SE",P297="Simples"),4, IF(AND(M297="SE",P297="Médio"),5, IF(AND(M297="SE",P297="Complexo"),7,0))))))</f>
        <v>0</v>
      </c>
      <c r="R297" s="103" t="n">
        <f aca="false">IF(AND(M297="ALI",O297="Simples"),7, IF(AND(M297="ALI",O297="Médio"),10, IF(AND(M297="ALI",O297="Complexo"),15, IF(AND(M297="AIE",O297="Simples"),5, IF(AND(M297="AIE",O297="Médio"),7, IF(AND(M297="AIE",O297="Complexo"),10,0))))))</f>
        <v>0</v>
      </c>
      <c r="S297" s="102" t="n">
        <f aca="false">IF($I297="%",($Q297+$R297)*$C297,$C297)</f>
        <v>0</v>
      </c>
      <c r="T297" s="70"/>
    </row>
    <row r="298" s="79" customFormat="true" ht="14" hidden="false" customHeight="false" outlineLevel="0" collapsed="false">
      <c r="A298" s="67"/>
      <c r="B298" s="68"/>
      <c r="C298" s="69" t="n">
        <f aca="false">IF($B298&lt;&gt;"",VLOOKUP($B298,Matriz_INM,2,0),0)</f>
        <v>0</v>
      </c>
      <c r="D298" s="70"/>
      <c r="E298" s="70"/>
      <c r="F298" s="70"/>
      <c r="G298" s="70"/>
      <c r="H298" s="71"/>
      <c r="I298" s="101" t="str">
        <f aca="false">IFERROR(VLOOKUP($B298,Matriz_INM,3,0),"")</f>
        <v/>
      </c>
      <c r="J298" s="72"/>
      <c r="K298" s="72"/>
      <c r="L298" s="72"/>
      <c r="M298" s="70"/>
      <c r="N298" s="71" t="str">
        <f aca="false">IF(M298="EE",IF(OR(AND(OR(L298=1,L298=0),K298&gt;0,K298&lt;5),AND(OR(L298=1,L298=0),K298&gt;4,K298&lt;16),AND(L298=2,K298&gt;0,K298&lt;5)),"Simples",IF(OR(AND(OR(L298=1,L298=0),K298&gt;15),AND(L298=2,K298&gt;4,K298&lt;16),AND(L298&gt;2,K298&gt;0,K298&lt;5)),"Médio",IF(OR(AND(L298=2,K298&gt;15),AND(L298&gt;2,K298&gt;4,K298&lt;16),AND(L298&gt;2,K298&gt;15)),"Complexo",""))), IF(OR(M298="CE",M298="SE"),IF(OR(AND(OR(L298=1,L298=0),K298&gt;0,K298&lt;6),AND(OR(L298=1,L298=0),K298&gt;5,K298&lt;20),AND(L298&gt;1,L298&lt;4,K298&gt;0,K298&lt;6)),"Simples",IF(OR(AND(OR(L298=1,L298=0),K298&gt;19),AND(L298&gt;1,L298&lt;4,K298&gt;5,K298&lt;20),AND(L298&gt;3,K298&gt;0,K298&lt;6)),"Médio",IF(OR(AND(L298&gt;1,L298&lt;4,K298&gt;19),AND(L298&gt;3,K298&gt;5,K298&lt;20),AND(L298&gt;3,K298&gt;19)),"Complexo",""))),""))</f>
        <v/>
      </c>
      <c r="O298" s="71" t="str">
        <f aca="false">IF(M298="ALI",IF(OR(AND(OR(L298=1,L298=0),K298&gt;0,K298&lt;20),AND(OR(L298=1,L298=0),K298&gt;19,K298&lt;51),AND(L298&gt;1,L298&lt;6,K298&gt;0,K298&lt;20)),"Simples",IF(OR(AND(OR(L298=1,L298=0),K298&gt;50),AND(L298&gt;1,L298&lt;6,K298&gt;19,K298&lt;51),AND(L298&gt;5,K298&gt;0,K298&lt;20)),"Médio",IF(OR(AND(L298&gt;1,L298&lt;6,K298&gt;50),AND(L298&gt;5,K298&gt;19,K298&lt;51),AND(L298&gt;5,K298&gt;50)),"Complexo",""))), IF(M298="AIE",IF(OR(AND(OR(L298=1, L298=0),K298&gt;0,K298&lt;20),AND(OR(L298=1, L298=0),K298&gt;19,K298&lt;51),AND(L298&gt;1,L298&lt;6,K298&gt;0,K298&lt;20)),"Simples",IF(OR(AND(OR(L298=1, L298=0),K298&gt;50),AND(L298&gt;1,L298&lt;6,K298&gt;19,K298&lt;51),AND(L298&gt;5,K298&gt;0,K298&lt;20)),"Médio",IF(OR(AND(L298&gt;1,L298&lt;6,K298&gt;50),AND(L298&gt;5,K298&gt;19,K298&lt;51),AND(L298&gt;5,K298&gt;50)),"Complexo",""))),""))</f>
        <v/>
      </c>
      <c r="P298" s="102" t="str">
        <f aca="false">IF(N298="",O298,IF(O298="",N298,""))</f>
        <v/>
      </c>
      <c r="Q298" s="103" t="n">
        <f aca="false">IF(AND(OR(M298="EE",M298="CE"),P298="Simples"),3, IF(AND(OR(M298="EE",M298="CE"),P298="Médio"),4, IF(AND(OR(M298="EE",M298="CE"),P298="Complexo"),6, IF(AND(M298="SE",P298="Simples"),4, IF(AND(M298="SE",P298="Médio"),5, IF(AND(M298="SE",P298="Complexo"),7,0))))))</f>
        <v>0</v>
      </c>
      <c r="R298" s="103" t="n">
        <f aca="false">IF(AND(M298="ALI",O298="Simples"),7, IF(AND(M298="ALI",O298="Médio"),10, IF(AND(M298="ALI",O298="Complexo"),15, IF(AND(M298="AIE",O298="Simples"),5, IF(AND(M298="AIE",O298="Médio"),7, IF(AND(M298="AIE",O298="Complexo"),10,0))))))</f>
        <v>0</v>
      </c>
      <c r="S298" s="102" t="n">
        <f aca="false">IF($I298="%",($Q298+$R298)*$C298,$C298)</f>
        <v>0</v>
      </c>
      <c r="T298" s="70"/>
    </row>
    <row r="299" s="79" customFormat="true" ht="14" hidden="false" customHeight="false" outlineLevel="0" collapsed="false">
      <c r="A299" s="67"/>
      <c r="B299" s="68"/>
      <c r="C299" s="69" t="n">
        <f aca="false">IF($B299&lt;&gt;"",VLOOKUP($B299,Matriz_INM,2,0),0)</f>
        <v>0</v>
      </c>
      <c r="D299" s="70"/>
      <c r="E299" s="70"/>
      <c r="F299" s="70"/>
      <c r="G299" s="70"/>
      <c r="H299" s="71"/>
      <c r="I299" s="101" t="str">
        <f aca="false">IFERROR(VLOOKUP($B299,Matriz_INM,3,0),"")</f>
        <v/>
      </c>
      <c r="J299" s="72"/>
      <c r="K299" s="72"/>
      <c r="L299" s="72"/>
      <c r="M299" s="70"/>
      <c r="N299" s="71" t="str">
        <f aca="false">IF(M299="EE",IF(OR(AND(OR(L299=1,L299=0),K299&gt;0,K299&lt;5),AND(OR(L299=1,L299=0),K299&gt;4,K299&lt;16),AND(L299=2,K299&gt;0,K299&lt;5)),"Simples",IF(OR(AND(OR(L299=1,L299=0),K299&gt;15),AND(L299=2,K299&gt;4,K299&lt;16),AND(L299&gt;2,K299&gt;0,K299&lt;5)),"Médio",IF(OR(AND(L299=2,K299&gt;15),AND(L299&gt;2,K299&gt;4,K299&lt;16),AND(L299&gt;2,K299&gt;15)),"Complexo",""))), IF(OR(M299="CE",M299="SE"),IF(OR(AND(OR(L299=1,L299=0),K299&gt;0,K299&lt;6),AND(OR(L299=1,L299=0),K299&gt;5,K299&lt;20),AND(L299&gt;1,L299&lt;4,K299&gt;0,K299&lt;6)),"Simples",IF(OR(AND(OR(L299=1,L299=0),K299&gt;19),AND(L299&gt;1,L299&lt;4,K299&gt;5,K299&lt;20),AND(L299&gt;3,K299&gt;0,K299&lt;6)),"Médio",IF(OR(AND(L299&gt;1,L299&lt;4,K299&gt;19),AND(L299&gt;3,K299&gt;5,K299&lt;20),AND(L299&gt;3,K299&gt;19)),"Complexo",""))),""))</f>
        <v/>
      </c>
      <c r="O299" s="71" t="str">
        <f aca="false">IF(M299="ALI",IF(OR(AND(OR(L299=1,L299=0),K299&gt;0,K299&lt;20),AND(OR(L299=1,L299=0),K299&gt;19,K299&lt;51),AND(L299&gt;1,L299&lt;6,K299&gt;0,K299&lt;20)),"Simples",IF(OR(AND(OR(L299=1,L299=0),K299&gt;50),AND(L299&gt;1,L299&lt;6,K299&gt;19,K299&lt;51),AND(L299&gt;5,K299&gt;0,K299&lt;20)),"Médio",IF(OR(AND(L299&gt;1,L299&lt;6,K299&gt;50),AND(L299&gt;5,K299&gt;19,K299&lt;51),AND(L299&gt;5,K299&gt;50)),"Complexo",""))), IF(M299="AIE",IF(OR(AND(OR(L299=1, L299=0),K299&gt;0,K299&lt;20),AND(OR(L299=1, L299=0),K299&gt;19,K299&lt;51),AND(L299&gt;1,L299&lt;6,K299&gt;0,K299&lt;20)),"Simples",IF(OR(AND(OR(L299=1, L299=0),K299&gt;50),AND(L299&gt;1,L299&lt;6,K299&gt;19,K299&lt;51),AND(L299&gt;5,K299&gt;0,K299&lt;20)),"Médio",IF(OR(AND(L299&gt;1,L299&lt;6,K299&gt;50),AND(L299&gt;5,K299&gt;19,K299&lt;51),AND(L299&gt;5,K299&gt;50)),"Complexo",""))),""))</f>
        <v/>
      </c>
      <c r="P299" s="102" t="str">
        <f aca="false">IF(N299="",O299,IF(O299="",N299,""))</f>
        <v/>
      </c>
      <c r="Q299" s="103" t="n">
        <f aca="false">IF(AND(OR(M299="EE",M299="CE"),P299="Simples"),3, IF(AND(OR(M299="EE",M299="CE"),P299="Médio"),4, IF(AND(OR(M299="EE",M299="CE"),P299="Complexo"),6, IF(AND(M299="SE",P299="Simples"),4, IF(AND(M299="SE",P299="Médio"),5, IF(AND(M299="SE",P299="Complexo"),7,0))))))</f>
        <v>0</v>
      </c>
      <c r="R299" s="103" t="n">
        <f aca="false">IF(AND(M299="ALI",O299="Simples"),7, IF(AND(M299="ALI",O299="Médio"),10, IF(AND(M299="ALI",O299="Complexo"),15, IF(AND(M299="AIE",O299="Simples"),5, IF(AND(M299="AIE",O299="Médio"),7, IF(AND(M299="AIE",O299="Complexo"),10,0))))))</f>
        <v>0</v>
      </c>
      <c r="S299" s="102" t="n">
        <f aca="false">IF($I299="%",($Q299+$R299)*$C299,$C299)</f>
        <v>0</v>
      </c>
      <c r="T299" s="70"/>
    </row>
    <row r="300" s="79" customFormat="true" ht="14" hidden="false" customHeight="false" outlineLevel="0" collapsed="false">
      <c r="A300" s="67"/>
      <c r="B300" s="68"/>
      <c r="C300" s="69" t="n">
        <f aca="false">IF($B300&lt;&gt;"",VLOOKUP($B300,Matriz_INM,2,0),0)</f>
        <v>0</v>
      </c>
      <c r="D300" s="70"/>
      <c r="E300" s="70"/>
      <c r="F300" s="70"/>
      <c r="G300" s="70"/>
      <c r="H300" s="71"/>
      <c r="I300" s="101" t="str">
        <f aca="false">IFERROR(VLOOKUP($B300,Matriz_INM,3,0),"")</f>
        <v/>
      </c>
      <c r="J300" s="72"/>
      <c r="K300" s="72"/>
      <c r="L300" s="72"/>
      <c r="M300" s="70"/>
      <c r="N300" s="71" t="str">
        <f aca="false">IF(M300="EE",IF(OR(AND(OR(L300=1,L300=0),K300&gt;0,K300&lt;5),AND(OR(L300=1,L300=0),K300&gt;4,K300&lt;16),AND(L300=2,K300&gt;0,K300&lt;5)),"Simples",IF(OR(AND(OR(L300=1,L300=0),K300&gt;15),AND(L300=2,K300&gt;4,K300&lt;16),AND(L300&gt;2,K300&gt;0,K300&lt;5)),"Médio",IF(OR(AND(L300=2,K300&gt;15),AND(L300&gt;2,K300&gt;4,K300&lt;16),AND(L300&gt;2,K300&gt;15)),"Complexo",""))), IF(OR(M300="CE",M300="SE"),IF(OR(AND(OR(L300=1,L300=0),K300&gt;0,K300&lt;6),AND(OR(L300=1,L300=0),K300&gt;5,K300&lt;20),AND(L300&gt;1,L300&lt;4,K300&gt;0,K300&lt;6)),"Simples",IF(OR(AND(OR(L300=1,L300=0),K300&gt;19),AND(L300&gt;1,L300&lt;4,K300&gt;5,K300&lt;20),AND(L300&gt;3,K300&gt;0,K300&lt;6)),"Médio",IF(OR(AND(L300&gt;1,L300&lt;4,K300&gt;19),AND(L300&gt;3,K300&gt;5,K300&lt;20),AND(L300&gt;3,K300&gt;19)),"Complexo",""))),""))</f>
        <v/>
      </c>
      <c r="O300" s="71" t="str">
        <f aca="false">IF(M300="ALI",IF(OR(AND(OR(L300=1,L300=0),K300&gt;0,K300&lt;20),AND(OR(L300=1,L300=0),K300&gt;19,K300&lt;51),AND(L300&gt;1,L300&lt;6,K300&gt;0,K300&lt;20)),"Simples",IF(OR(AND(OR(L300=1,L300=0),K300&gt;50),AND(L300&gt;1,L300&lt;6,K300&gt;19,K300&lt;51),AND(L300&gt;5,K300&gt;0,K300&lt;20)),"Médio",IF(OR(AND(L300&gt;1,L300&lt;6,K300&gt;50),AND(L300&gt;5,K300&gt;19,K300&lt;51),AND(L300&gt;5,K300&gt;50)),"Complexo",""))), IF(M300="AIE",IF(OR(AND(OR(L300=1, L300=0),K300&gt;0,K300&lt;20),AND(OR(L300=1, L300=0),K300&gt;19,K300&lt;51),AND(L300&gt;1,L300&lt;6,K300&gt;0,K300&lt;20)),"Simples",IF(OR(AND(OR(L300=1, L300=0),K300&gt;50),AND(L300&gt;1,L300&lt;6,K300&gt;19,K300&lt;51),AND(L300&gt;5,K300&gt;0,K300&lt;20)),"Médio",IF(OR(AND(L300&gt;1,L300&lt;6,K300&gt;50),AND(L300&gt;5,K300&gt;19,K300&lt;51),AND(L300&gt;5,K300&gt;50)),"Complexo",""))),""))</f>
        <v/>
      </c>
      <c r="P300" s="102" t="str">
        <f aca="false">IF(N300="",O300,IF(O300="",N300,""))</f>
        <v/>
      </c>
      <c r="Q300" s="103" t="n">
        <f aca="false">IF(AND(OR(M300="EE",M300="CE"),P300="Simples"),3, IF(AND(OR(M300="EE",M300="CE"),P300="Médio"),4, IF(AND(OR(M300="EE",M300="CE"),P300="Complexo"),6, IF(AND(M300="SE",P300="Simples"),4, IF(AND(M300="SE",P300="Médio"),5, IF(AND(M300="SE",P300="Complexo"),7,0))))))</f>
        <v>0</v>
      </c>
      <c r="R300" s="103" t="n">
        <f aca="false">IF(AND(M300="ALI",O300="Simples"),7, IF(AND(M300="ALI",O300="Médio"),10, IF(AND(M300="ALI",O300="Complexo"),15, IF(AND(M300="AIE",O300="Simples"),5, IF(AND(M300="AIE",O300="Médio"),7, IF(AND(M300="AIE",O300="Complexo"),10,0))))))</f>
        <v>0</v>
      </c>
      <c r="S300" s="102" t="n">
        <f aca="false">IF($I300="%",($Q300+$R300)*$C300,$C300)</f>
        <v>0</v>
      </c>
      <c r="T300" s="70"/>
    </row>
    <row r="301" s="79" customFormat="true" ht="14" hidden="false" customHeight="false" outlineLevel="0" collapsed="false">
      <c r="A301" s="67"/>
      <c r="B301" s="68"/>
      <c r="C301" s="69" t="n">
        <f aca="false">IF($B301&lt;&gt;"",VLOOKUP($B301,Matriz_INM,2,0),0)</f>
        <v>0</v>
      </c>
      <c r="D301" s="70"/>
      <c r="E301" s="70"/>
      <c r="F301" s="70"/>
      <c r="G301" s="70"/>
      <c r="H301" s="71"/>
      <c r="I301" s="101" t="str">
        <f aca="false">IFERROR(VLOOKUP($B301,Matriz_INM,3,0),"")</f>
        <v/>
      </c>
      <c r="J301" s="72"/>
      <c r="K301" s="72"/>
      <c r="L301" s="72"/>
      <c r="M301" s="70"/>
      <c r="N301" s="71" t="str">
        <f aca="false">IF(M301="EE",IF(OR(AND(OR(L301=1,L301=0),K301&gt;0,K301&lt;5),AND(OR(L301=1,L301=0),K301&gt;4,K301&lt;16),AND(L301=2,K301&gt;0,K301&lt;5)),"Simples",IF(OR(AND(OR(L301=1,L301=0),K301&gt;15),AND(L301=2,K301&gt;4,K301&lt;16),AND(L301&gt;2,K301&gt;0,K301&lt;5)),"Médio",IF(OR(AND(L301=2,K301&gt;15),AND(L301&gt;2,K301&gt;4,K301&lt;16),AND(L301&gt;2,K301&gt;15)),"Complexo",""))), IF(OR(M301="CE",M301="SE"),IF(OR(AND(OR(L301=1,L301=0),K301&gt;0,K301&lt;6),AND(OR(L301=1,L301=0),K301&gt;5,K301&lt;20),AND(L301&gt;1,L301&lt;4,K301&gt;0,K301&lt;6)),"Simples",IF(OR(AND(OR(L301=1,L301=0),K301&gt;19),AND(L301&gt;1,L301&lt;4,K301&gt;5,K301&lt;20),AND(L301&gt;3,K301&gt;0,K301&lt;6)),"Médio",IF(OR(AND(L301&gt;1,L301&lt;4,K301&gt;19),AND(L301&gt;3,K301&gt;5,K301&lt;20),AND(L301&gt;3,K301&gt;19)),"Complexo",""))),""))</f>
        <v/>
      </c>
      <c r="O301" s="71" t="str">
        <f aca="false">IF(M301="ALI",IF(OR(AND(OR(L301=1,L301=0),K301&gt;0,K301&lt;20),AND(OR(L301=1,L301=0),K301&gt;19,K301&lt;51),AND(L301&gt;1,L301&lt;6,K301&gt;0,K301&lt;20)),"Simples",IF(OR(AND(OR(L301=1,L301=0),K301&gt;50),AND(L301&gt;1,L301&lt;6,K301&gt;19,K301&lt;51),AND(L301&gt;5,K301&gt;0,K301&lt;20)),"Médio",IF(OR(AND(L301&gt;1,L301&lt;6,K301&gt;50),AND(L301&gt;5,K301&gt;19,K301&lt;51),AND(L301&gt;5,K301&gt;50)),"Complexo",""))), IF(M301="AIE",IF(OR(AND(OR(L301=1, L301=0),K301&gt;0,K301&lt;20),AND(OR(L301=1, L301=0),K301&gt;19,K301&lt;51),AND(L301&gt;1,L301&lt;6,K301&gt;0,K301&lt;20)),"Simples",IF(OR(AND(OR(L301=1, L301=0),K301&gt;50),AND(L301&gt;1,L301&lt;6,K301&gt;19,K301&lt;51),AND(L301&gt;5,K301&gt;0,K301&lt;20)),"Médio",IF(OR(AND(L301&gt;1,L301&lt;6,K301&gt;50),AND(L301&gt;5,K301&gt;19,K301&lt;51),AND(L301&gt;5,K301&gt;50)),"Complexo",""))),""))</f>
        <v/>
      </c>
      <c r="P301" s="102" t="str">
        <f aca="false">IF(N301="",O301,IF(O301="",N301,""))</f>
        <v/>
      </c>
      <c r="Q301" s="103" t="n">
        <f aca="false">IF(AND(OR(M301="EE",M301="CE"),P301="Simples"),3, IF(AND(OR(M301="EE",M301="CE"),P301="Médio"),4, IF(AND(OR(M301="EE",M301="CE"),P301="Complexo"),6, IF(AND(M301="SE",P301="Simples"),4, IF(AND(M301="SE",P301="Médio"),5, IF(AND(M301="SE",P301="Complexo"),7,0))))))</f>
        <v>0</v>
      </c>
      <c r="R301" s="103" t="n">
        <f aca="false">IF(AND(M301="ALI",O301="Simples"),7, IF(AND(M301="ALI",O301="Médio"),10, IF(AND(M301="ALI",O301="Complexo"),15, IF(AND(M301="AIE",O301="Simples"),5, IF(AND(M301="AIE",O301="Médio"),7, IF(AND(M301="AIE",O301="Complexo"),10,0))))))</f>
        <v>0</v>
      </c>
      <c r="S301" s="102" t="n">
        <f aca="false">IF($I301="%",($Q301+$R301)*$C301,$C301)</f>
        <v>0</v>
      </c>
      <c r="T301" s="70"/>
    </row>
    <row r="302" s="79" customFormat="true" ht="14" hidden="false" customHeight="false" outlineLevel="0" collapsed="false">
      <c r="A302" s="67"/>
      <c r="B302" s="68"/>
      <c r="C302" s="69" t="n">
        <f aca="false">IF($B302&lt;&gt;"",VLOOKUP($B302,Matriz_INM,2,0),0)</f>
        <v>0</v>
      </c>
      <c r="D302" s="70"/>
      <c r="E302" s="70"/>
      <c r="F302" s="70"/>
      <c r="G302" s="70"/>
      <c r="H302" s="71"/>
      <c r="I302" s="101" t="str">
        <f aca="false">IFERROR(VLOOKUP($B302,Matriz_INM,3,0),"")</f>
        <v/>
      </c>
      <c r="J302" s="72"/>
      <c r="K302" s="72"/>
      <c r="L302" s="72"/>
      <c r="M302" s="70"/>
      <c r="N302" s="71" t="str">
        <f aca="false">IF(M302="EE",IF(OR(AND(OR(L302=1,L302=0),K302&gt;0,K302&lt;5),AND(OR(L302=1,L302=0),K302&gt;4,K302&lt;16),AND(L302=2,K302&gt;0,K302&lt;5)),"Simples",IF(OR(AND(OR(L302=1,L302=0),K302&gt;15),AND(L302=2,K302&gt;4,K302&lt;16),AND(L302&gt;2,K302&gt;0,K302&lt;5)),"Médio",IF(OR(AND(L302=2,K302&gt;15),AND(L302&gt;2,K302&gt;4,K302&lt;16),AND(L302&gt;2,K302&gt;15)),"Complexo",""))), IF(OR(M302="CE",M302="SE"),IF(OR(AND(OR(L302=1,L302=0),K302&gt;0,K302&lt;6),AND(OR(L302=1,L302=0),K302&gt;5,K302&lt;20),AND(L302&gt;1,L302&lt;4,K302&gt;0,K302&lt;6)),"Simples",IF(OR(AND(OR(L302=1,L302=0),K302&gt;19),AND(L302&gt;1,L302&lt;4,K302&gt;5,K302&lt;20),AND(L302&gt;3,K302&gt;0,K302&lt;6)),"Médio",IF(OR(AND(L302&gt;1,L302&lt;4,K302&gt;19),AND(L302&gt;3,K302&gt;5,K302&lt;20),AND(L302&gt;3,K302&gt;19)),"Complexo",""))),""))</f>
        <v/>
      </c>
      <c r="O302" s="71" t="str">
        <f aca="false">IF(M302="ALI",IF(OR(AND(OR(L302=1,L302=0),K302&gt;0,K302&lt;20),AND(OR(L302=1,L302=0),K302&gt;19,K302&lt;51),AND(L302&gt;1,L302&lt;6,K302&gt;0,K302&lt;20)),"Simples",IF(OR(AND(OR(L302=1,L302=0),K302&gt;50),AND(L302&gt;1,L302&lt;6,K302&gt;19,K302&lt;51),AND(L302&gt;5,K302&gt;0,K302&lt;20)),"Médio",IF(OR(AND(L302&gt;1,L302&lt;6,K302&gt;50),AND(L302&gt;5,K302&gt;19,K302&lt;51),AND(L302&gt;5,K302&gt;50)),"Complexo",""))), IF(M302="AIE",IF(OR(AND(OR(L302=1, L302=0),K302&gt;0,K302&lt;20),AND(OR(L302=1, L302=0),K302&gt;19,K302&lt;51),AND(L302&gt;1,L302&lt;6,K302&gt;0,K302&lt;20)),"Simples",IF(OR(AND(OR(L302=1, L302=0),K302&gt;50),AND(L302&gt;1,L302&lt;6,K302&gt;19,K302&lt;51),AND(L302&gt;5,K302&gt;0,K302&lt;20)),"Médio",IF(OR(AND(L302&gt;1,L302&lt;6,K302&gt;50),AND(L302&gt;5,K302&gt;19,K302&lt;51),AND(L302&gt;5,K302&gt;50)),"Complexo",""))),""))</f>
        <v/>
      </c>
      <c r="P302" s="102" t="str">
        <f aca="false">IF(N302="",O302,IF(O302="",N302,""))</f>
        <v/>
      </c>
      <c r="Q302" s="103" t="n">
        <f aca="false">IF(AND(OR(M302="EE",M302="CE"),P302="Simples"),3, IF(AND(OR(M302="EE",M302="CE"),P302="Médio"),4, IF(AND(OR(M302="EE",M302="CE"),P302="Complexo"),6, IF(AND(M302="SE",P302="Simples"),4, IF(AND(M302="SE",P302="Médio"),5, IF(AND(M302="SE",P302="Complexo"),7,0))))))</f>
        <v>0</v>
      </c>
      <c r="R302" s="103" t="n">
        <f aca="false">IF(AND(M302="ALI",O302="Simples"),7, IF(AND(M302="ALI",O302="Médio"),10, IF(AND(M302="ALI",O302="Complexo"),15, IF(AND(M302="AIE",O302="Simples"),5, IF(AND(M302="AIE",O302="Médio"),7, IF(AND(M302="AIE",O302="Complexo"),10,0))))))</f>
        <v>0</v>
      </c>
      <c r="S302" s="102" t="n">
        <f aca="false">IF($I302="%",($Q302+$R302)*$C302,$C302)</f>
        <v>0</v>
      </c>
      <c r="T302" s="70"/>
    </row>
    <row r="303" s="79" customFormat="true" ht="14" hidden="false" customHeight="false" outlineLevel="0" collapsed="false">
      <c r="A303" s="67"/>
      <c r="B303" s="68"/>
      <c r="C303" s="69" t="n">
        <f aca="false">IF($B303&lt;&gt;"",VLOOKUP($B303,Matriz_INM,2,0),0)</f>
        <v>0</v>
      </c>
      <c r="D303" s="70"/>
      <c r="E303" s="70"/>
      <c r="F303" s="70"/>
      <c r="G303" s="70"/>
      <c r="H303" s="71"/>
      <c r="I303" s="101" t="str">
        <f aca="false">IFERROR(VLOOKUP($B303,Matriz_INM,3,0),"")</f>
        <v/>
      </c>
      <c r="J303" s="72"/>
      <c r="K303" s="72"/>
      <c r="L303" s="72"/>
      <c r="M303" s="70"/>
      <c r="N303" s="71" t="str">
        <f aca="false">IF(M303="EE",IF(OR(AND(OR(L303=1,L303=0),K303&gt;0,K303&lt;5),AND(OR(L303=1,L303=0),K303&gt;4,K303&lt;16),AND(L303=2,K303&gt;0,K303&lt;5)),"Simples",IF(OR(AND(OR(L303=1,L303=0),K303&gt;15),AND(L303=2,K303&gt;4,K303&lt;16),AND(L303&gt;2,K303&gt;0,K303&lt;5)),"Médio",IF(OR(AND(L303=2,K303&gt;15),AND(L303&gt;2,K303&gt;4,K303&lt;16),AND(L303&gt;2,K303&gt;15)),"Complexo",""))), IF(OR(M303="CE",M303="SE"),IF(OR(AND(OR(L303=1,L303=0),K303&gt;0,K303&lt;6),AND(OR(L303=1,L303=0),K303&gt;5,K303&lt;20),AND(L303&gt;1,L303&lt;4,K303&gt;0,K303&lt;6)),"Simples",IF(OR(AND(OR(L303=1,L303=0),K303&gt;19),AND(L303&gt;1,L303&lt;4,K303&gt;5,K303&lt;20),AND(L303&gt;3,K303&gt;0,K303&lt;6)),"Médio",IF(OR(AND(L303&gt;1,L303&lt;4,K303&gt;19),AND(L303&gt;3,K303&gt;5,K303&lt;20),AND(L303&gt;3,K303&gt;19)),"Complexo",""))),""))</f>
        <v/>
      </c>
      <c r="O303" s="71" t="str">
        <f aca="false">IF(M303="ALI",IF(OR(AND(OR(L303=1,L303=0),K303&gt;0,K303&lt;20),AND(OR(L303=1,L303=0),K303&gt;19,K303&lt;51),AND(L303&gt;1,L303&lt;6,K303&gt;0,K303&lt;20)),"Simples",IF(OR(AND(OR(L303=1,L303=0),K303&gt;50),AND(L303&gt;1,L303&lt;6,K303&gt;19,K303&lt;51),AND(L303&gt;5,K303&gt;0,K303&lt;20)),"Médio",IF(OR(AND(L303&gt;1,L303&lt;6,K303&gt;50),AND(L303&gt;5,K303&gt;19,K303&lt;51),AND(L303&gt;5,K303&gt;50)),"Complexo",""))), IF(M303="AIE",IF(OR(AND(OR(L303=1, L303=0),K303&gt;0,K303&lt;20),AND(OR(L303=1, L303=0),K303&gt;19,K303&lt;51),AND(L303&gt;1,L303&lt;6,K303&gt;0,K303&lt;20)),"Simples",IF(OR(AND(OR(L303=1, L303=0),K303&gt;50),AND(L303&gt;1,L303&lt;6,K303&gt;19,K303&lt;51),AND(L303&gt;5,K303&gt;0,K303&lt;20)),"Médio",IF(OR(AND(L303&gt;1,L303&lt;6,K303&gt;50),AND(L303&gt;5,K303&gt;19,K303&lt;51),AND(L303&gt;5,K303&gt;50)),"Complexo",""))),""))</f>
        <v/>
      </c>
      <c r="P303" s="102" t="str">
        <f aca="false">IF(N303="",O303,IF(O303="",N303,""))</f>
        <v/>
      </c>
      <c r="Q303" s="103" t="n">
        <f aca="false">IF(AND(OR(M303="EE",M303="CE"),P303="Simples"),3, IF(AND(OR(M303="EE",M303="CE"),P303="Médio"),4, IF(AND(OR(M303="EE",M303="CE"),P303="Complexo"),6, IF(AND(M303="SE",P303="Simples"),4, IF(AND(M303="SE",P303="Médio"),5, IF(AND(M303="SE",P303="Complexo"),7,0))))))</f>
        <v>0</v>
      </c>
      <c r="R303" s="103" t="n">
        <f aca="false">IF(AND(M303="ALI",O303="Simples"),7, IF(AND(M303="ALI",O303="Médio"),10, IF(AND(M303="ALI",O303="Complexo"),15, IF(AND(M303="AIE",O303="Simples"),5, IF(AND(M303="AIE",O303="Médio"),7, IF(AND(M303="AIE",O303="Complexo"),10,0))))))</f>
        <v>0</v>
      </c>
      <c r="S303" s="102" t="n">
        <f aca="false">IF($I303="%",($Q303+$R303)*$C303,$C303)</f>
        <v>0</v>
      </c>
      <c r="T303" s="70"/>
    </row>
    <row r="304" s="79" customFormat="true" ht="14" hidden="false" customHeight="false" outlineLevel="0" collapsed="false">
      <c r="A304" s="67"/>
      <c r="B304" s="68"/>
      <c r="C304" s="69" t="n">
        <f aca="false">IF($B304&lt;&gt;"",VLOOKUP($B304,Matriz_INM,2,0),0)</f>
        <v>0</v>
      </c>
      <c r="D304" s="70"/>
      <c r="E304" s="70"/>
      <c r="F304" s="70"/>
      <c r="G304" s="70"/>
      <c r="H304" s="71"/>
      <c r="I304" s="101" t="str">
        <f aca="false">IFERROR(VLOOKUP($B304,Matriz_INM,3,0),"")</f>
        <v/>
      </c>
      <c r="J304" s="72"/>
      <c r="K304" s="72"/>
      <c r="L304" s="72"/>
      <c r="M304" s="70"/>
      <c r="N304" s="71" t="str">
        <f aca="false">IF(M304="EE",IF(OR(AND(OR(L304=1,L304=0),K304&gt;0,K304&lt;5),AND(OR(L304=1,L304=0),K304&gt;4,K304&lt;16),AND(L304=2,K304&gt;0,K304&lt;5)),"Simples",IF(OR(AND(OR(L304=1,L304=0),K304&gt;15),AND(L304=2,K304&gt;4,K304&lt;16),AND(L304&gt;2,K304&gt;0,K304&lt;5)),"Médio",IF(OR(AND(L304=2,K304&gt;15),AND(L304&gt;2,K304&gt;4,K304&lt;16),AND(L304&gt;2,K304&gt;15)),"Complexo",""))), IF(OR(M304="CE",M304="SE"),IF(OR(AND(OR(L304=1,L304=0),K304&gt;0,K304&lt;6),AND(OR(L304=1,L304=0),K304&gt;5,K304&lt;20),AND(L304&gt;1,L304&lt;4,K304&gt;0,K304&lt;6)),"Simples",IF(OR(AND(OR(L304=1,L304=0),K304&gt;19),AND(L304&gt;1,L304&lt;4,K304&gt;5,K304&lt;20),AND(L304&gt;3,K304&gt;0,K304&lt;6)),"Médio",IF(OR(AND(L304&gt;1,L304&lt;4,K304&gt;19),AND(L304&gt;3,K304&gt;5,K304&lt;20),AND(L304&gt;3,K304&gt;19)),"Complexo",""))),""))</f>
        <v/>
      </c>
      <c r="O304" s="71" t="str">
        <f aca="false">IF(M304="ALI",IF(OR(AND(OR(L304=1,L304=0),K304&gt;0,K304&lt;20),AND(OR(L304=1,L304=0),K304&gt;19,K304&lt;51),AND(L304&gt;1,L304&lt;6,K304&gt;0,K304&lt;20)),"Simples",IF(OR(AND(OR(L304=1,L304=0),K304&gt;50),AND(L304&gt;1,L304&lt;6,K304&gt;19,K304&lt;51),AND(L304&gt;5,K304&gt;0,K304&lt;20)),"Médio",IF(OR(AND(L304&gt;1,L304&lt;6,K304&gt;50),AND(L304&gt;5,K304&gt;19,K304&lt;51),AND(L304&gt;5,K304&gt;50)),"Complexo",""))), IF(M304="AIE",IF(OR(AND(OR(L304=1, L304=0),K304&gt;0,K304&lt;20),AND(OR(L304=1, L304=0),K304&gt;19,K304&lt;51),AND(L304&gt;1,L304&lt;6,K304&gt;0,K304&lt;20)),"Simples",IF(OR(AND(OR(L304=1, L304=0),K304&gt;50),AND(L304&gt;1,L304&lt;6,K304&gt;19,K304&lt;51),AND(L304&gt;5,K304&gt;0,K304&lt;20)),"Médio",IF(OR(AND(L304&gt;1,L304&lt;6,K304&gt;50),AND(L304&gt;5,K304&gt;19,K304&lt;51),AND(L304&gt;5,K304&gt;50)),"Complexo",""))),""))</f>
        <v/>
      </c>
      <c r="P304" s="102" t="str">
        <f aca="false">IF(N304="",O304,IF(O304="",N304,""))</f>
        <v/>
      </c>
      <c r="Q304" s="103" t="n">
        <f aca="false">IF(AND(OR(M304="EE",M304="CE"),P304="Simples"),3, IF(AND(OR(M304="EE",M304="CE"),P304="Médio"),4, IF(AND(OR(M304="EE",M304="CE"),P304="Complexo"),6, IF(AND(M304="SE",P304="Simples"),4, IF(AND(M304="SE",P304="Médio"),5, IF(AND(M304="SE",P304="Complexo"),7,0))))))</f>
        <v>0</v>
      </c>
      <c r="R304" s="103" t="n">
        <f aca="false">IF(AND(M304="ALI",O304="Simples"),7, IF(AND(M304="ALI",O304="Médio"),10, IF(AND(M304="ALI",O304="Complexo"),15, IF(AND(M304="AIE",O304="Simples"),5, IF(AND(M304="AIE",O304="Médio"),7, IF(AND(M304="AIE",O304="Complexo"),10,0))))))</f>
        <v>0</v>
      </c>
      <c r="S304" s="102" t="n">
        <f aca="false">IF($I304="%",($Q304+$R304)*$C304,$C304)</f>
        <v>0</v>
      </c>
      <c r="T304" s="70"/>
    </row>
    <row r="305" s="79" customFormat="true" ht="14" hidden="false" customHeight="false" outlineLevel="0" collapsed="false">
      <c r="A305" s="67"/>
      <c r="B305" s="68"/>
      <c r="C305" s="69" t="n">
        <f aca="false">IF($B305&lt;&gt;"",VLOOKUP($B305,Matriz_INM,2,0),0)</f>
        <v>0</v>
      </c>
      <c r="D305" s="70"/>
      <c r="E305" s="70"/>
      <c r="F305" s="70"/>
      <c r="G305" s="70"/>
      <c r="H305" s="71"/>
      <c r="I305" s="101" t="str">
        <f aca="false">IFERROR(VLOOKUP($B305,Matriz_INM,3,0),"")</f>
        <v/>
      </c>
      <c r="J305" s="72"/>
      <c r="K305" s="72"/>
      <c r="L305" s="72"/>
      <c r="M305" s="70"/>
      <c r="N305" s="71" t="str">
        <f aca="false">IF(M305="EE",IF(OR(AND(OR(L305=1,L305=0),K305&gt;0,K305&lt;5),AND(OR(L305=1,L305=0),K305&gt;4,K305&lt;16),AND(L305=2,K305&gt;0,K305&lt;5)),"Simples",IF(OR(AND(OR(L305=1,L305=0),K305&gt;15),AND(L305=2,K305&gt;4,K305&lt;16),AND(L305&gt;2,K305&gt;0,K305&lt;5)),"Médio",IF(OR(AND(L305=2,K305&gt;15),AND(L305&gt;2,K305&gt;4,K305&lt;16),AND(L305&gt;2,K305&gt;15)),"Complexo",""))), IF(OR(M305="CE",M305="SE"),IF(OR(AND(OR(L305=1,L305=0),K305&gt;0,K305&lt;6),AND(OR(L305=1,L305=0),K305&gt;5,K305&lt;20),AND(L305&gt;1,L305&lt;4,K305&gt;0,K305&lt;6)),"Simples",IF(OR(AND(OR(L305=1,L305=0),K305&gt;19),AND(L305&gt;1,L305&lt;4,K305&gt;5,K305&lt;20),AND(L305&gt;3,K305&gt;0,K305&lt;6)),"Médio",IF(OR(AND(L305&gt;1,L305&lt;4,K305&gt;19),AND(L305&gt;3,K305&gt;5,K305&lt;20),AND(L305&gt;3,K305&gt;19)),"Complexo",""))),""))</f>
        <v/>
      </c>
      <c r="O305" s="71" t="str">
        <f aca="false">IF(M305="ALI",IF(OR(AND(OR(L305=1,L305=0),K305&gt;0,K305&lt;20),AND(OR(L305=1,L305=0),K305&gt;19,K305&lt;51),AND(L305&gt;1,L305&lt;6,K305&gt;0,K305&lt;20)),"Simples",IF(OR(AND(OR(L305=1,L305=0),K305&gt;50),AND(L305&gt;1,L305&lt;6,K305&gt;19,K305&lt;51),AND(L305&gt;5,K305&gt;0,K305&lt;20)),"Médio",IF(OR(AND(L305&gt;1,L305&lt;6,K305&gt;50),AND(L305&gt;5,K305&gt;19,K305&lt;51),AND(L305&gt;5,K305&gt;50)),"Complexo",""))), IF(M305="AIE",IF(OR(AND(OR(L305=1, L305=0),K305&gt;0,K305&lt;20),AND(OR(L305=1, L305=0),K305&gt;19,K305&lt;51),AND(L305&gt;1,L305&lt;6,K305&gt;0,K305&lt;20)),"Simples",IF(OR(AND(OR(L305=1, L305=0),K305&gt;50),AND(L305&gt;1,L305&lt;6,K305&gt;19,K305&lt;51),AND(L305&gt;5,K305&gt;0,K305&lt;20)),"Médio",IF(OR(AND(L305&gt;1,L305&lt;6,K305&gt;50),AND(L305&gt;5,K305&gt;19,K305&lt;51),AND(L305&gt;5,K305&gt;50)),"Complexo",""))),""))</f>
        <v/>
      </c>
      <c r="P305" s="102" t="str">
        <f aca="false">IF(N305="",O305,IF(O305="",N305,""))</f>
        <v/>
      </c>
      <c r="Q305" s="103" t="n">
        <f aca="false">IF(AND(OR(M305="EE",M305="CE"),P305="Simples"),3, IF(AND(OR(M305="EE",M305="CE"),P305="Médio"),4, IF(AND(OR(M305="EE",M305="CE"),P305="Complexo"),6, IF(AND(M305="SE",P305="Simples"),4, IF(AND(M305="SE",P305="Médio"),5, IF(AND(M305="SE",P305="Complexo"),7,0))))))</f>
        <v>0</v>
      </c>
      <c r="R305" s="103" t="n">
        <f aca="false">IF(AND(M305="ALI",O305="Simples"),7, IF(AND(M305="ALI",O305="Médio"),10, IF(AND(M305="ALI",O305="Complexo"),15, IF(AND(M305="AIE",O305="Simples"),5, IF(AND(M305="AIE",O305="Médio"),7, IF(AND(M305="AIE",O305="Complexo"),10,0))))))</f>
        <v>0</v>
      </c>
      <c r="S305" s="102" t="n">
        <f aca="false">IF($I305="%",($Q305+$R305)*$C305,$C305)</f>
        <v>0</v>
      </c>
      <c r="T305" s="70"/>
    </row>
    <row r="306" s="79" customFormat="true" ht="14" hidden="false" customHeight="false" outlineLevel="0" collapsed="false">
      <c r="A306" s="67"/>
      <c r="B306" s="68"/>
      <c r="C306" s="69" t="n">
        <f aca="false">IF($B306&lt;&gt;"",VLOOKUP($B306,Matriz_INM,2,0),0)</f>
        <v>0</v>
      </c>
      <c r="D306" s="70"/>
      <c r="E306" s="70"/>
      <c r="F306" s="70"/>
      <c r="G306" s="70"/>
      <c r="H306" s="71"/>
      <c r="I306" s="101" t="str">
        <f aca="false">IFERROR(VLOOKUP($B306,Matriz_INM,3,0),"")</f>
        <v/>
      </c>
      <c r="J306" s="72"/>
      <c r="K306" s="72"/>
      <c r="L306" s="72"/>
      <c r="M306" s="70"/>
      <c r="N306" s="71" t="str">
        <f aca="false">IF(M306="EE",IF(OR(AND(OR(L306=1,L306=0),K306&gt;0,K306&lt;5),AND(OR(L306=1,L306=0),K306&gt;4,K306&lt;16),AND(L306=2,K306&gt;0,K306&lt;5)),"Simples",IF(OR(AND(OR(L306=1,L306=0),K306&gt;15),AND(L306=2,K306&gt;4,K306&lt;16),AND(L306&gt;2,K306&gt;0,K306&lt;5)),"Médio",IF(OR(AND(L306=2,K306&gt;15),AND(L306&gt;2,K306&gt;4,K306&lt;16),AND(L306&gt;2,K306&gt;15)),"Complexo",""))), IF(OR(M306="CE",M306="SE"),IF(OR(AND(OR(L306=1,L306=0),K306&gt;0,K306&lt;6),AND(OR(L306=1,L306=0),K306&gt;5,K306&lt;20),AND(L306&gt;1,L306&lt;4,K306&gt;0,K306&lt;6)),"Simples",IF(OR(AND(OR(L306=1,L306=0),K306&gt;19),AND(L306&gt;1,L306&lt;4,K306&gt;5,K306&lt;20),AND(L306&gt;3,K306&gt;0,K306&lt;6)),"Médio",IF(OR(AND(L306&gt;1,L306&lt;4,K306&gt;19),AND(L306&gt;3,K306&gt;5,K306&lt;20),AND(L306&gt;3,K306&gt;19)),"Complexo",""))),""))</f>
        <v/>
      </c>
      <c r="O306" s="71" t="str">
        <f aca="false">IF(M306="ALI",IF(OR(AND(OR(L306=1,L306=0),K306&gt;0,K306&lt;20),AND(OR(L306=1,L306=0),K306&gt;19,K306&lt;51),AND(L306&gt;1,L306&lt;6,K306&gt;0,K306&lt;20)),"Simples",IF(OR(AND(OR(L306=1,L306=0),K306&gt;50),AND(L306&gt;1,L306&lt;6,K306&gt;19,K306&lt;51),AND(L306&gt;5,K306&gt;0,K306&lt;20)),"Médio",IF(OR(AND(L306&gt;1,L306&lt;6,K306&gt;50),AND(L306&gt;5,K306&gt;19,K306&lt;51),AND(L306&gt;5,K306&gt;50)),"Complexo",""))), IF(M306="AIE",IF(OR(AND(OR(L306=1, L306=0),K306&gt;0,K306&lt;20),AND(OR(L306=1, L306=0),K306&gt;19,K306&lt;51),AND(L306&gt;1,L306&lt;6,K306&gt;0,K306&lt;20)),"Simples",IF(OR(AND(OR(L306=1, L306=0),K306&gt;50),AND(L306&gt;1,L306&lt;6,K306&gt;19,K306&lt;51),AND(L306&gt;5,K306&gt;0,K306&lt;20)),"Médio",IF(OR(AND(L306&gt;1,L306&lt;6,K306&gt;50),AND(L306&gt;5,K306&gt;19,K306&lt;51),AND(L306&gt;5,K306&gt;50)),"Complexo",""))),""))</f>
        <v/>
      </c>
      <c r="P306" s="102" t="str">
        <f aca="false">IF(N306="",O306,IF(O306="",N306,""))</f>
        <v/>
      </c>
      <c r="Q306" s="103" t="n">
        <f aca="false">IF(AND(OR(M306="EE",M306="CE"),P306="Simples"),3, IF(AND(OR(M306="EE",M306="CE"),P306="Médio"),4, IF(AND(OR(M306="EE",M306="CE"),P306="Complexo"),6, IF(AND(M306="SE",P306="Simples"),4, IF(AND(M306="SE",P306="Médio"),5, IF(AND(M306="SE",P306="Complexo"),7,0))))))</f>
        <v>0</v>
      </c>
      <c r="R306" s="103" t="n">
        <f aca="false">IF(AND(M306="ALI",O306="Simples"),7, IF(AND(M306="ALI",O306="Médio"),10, IF(AND(M306="ALI",O306="Complexo"),15, IF(AND(M306="AIE",O306="Simples"),5, IF(AND(M306="AIE",O306="Médio"),7, IF(AND(M306="AIE",O306="Complexo"),10,0))))))</f>
        <v>0</v>
      </c>
      <c r="S306" s="102" t="n">
        <f aca="false">IF($I306="%",($Q306+$R306)*$C306,$C306)</f>
        <v>0</v>
      </c>
      <c r="T306" s="70"/>
    </row>
    <row r="307" s="79" customFormat="true" ht="14" hidden="false" customHeight="false" outlineLevel="0" collapsed="false">
      <c r="A307" s="67"/>
      <c r="B307" s="68"/>
      <c r="C307" s="69" t="n">
        <f aca="false">IF($B307&lt;&gt;"",VLOOKUP($B307,Matriz_INM,2,0),0)</f>
        <v>0</v>
      </c>
      <c r="D307" s="70"/>
      <c r="E307" s="70"/>
      <c r="F307" s="70"/>
      <c r="G307" s="70"/>
      <c r="H307" s="71"/>
      <c r="I307" s="101" t="str">
        <f aca="false">IFERROR(VLOOKUP($B307,Matriz_INM,3,0),"")</f>
        <v/>
      </c>
      <c r="J307" s="72"/>
      <c r="K307" s="72"/>
      <c r="L307" s="72"/>
      <c r="M307" s="70"/>
      <c r="N307" s="71" t="str">
        <f aca="false">IF(M307="EE",IF(OR(AND(OR(L307=1,L307=0),K307&gt;0,K307&lt;5),AND(OR(L307=1,L307=0),K307&gt;4,K307&lt;16),AND(L307=2,K307&gt;0,K307&lt;5)),"Simples",IF(OR(AND(OR(L307=1,L307=0),K307&gt;15),AND(L307=2,K307&gt;4,K307&lt;16),AND(L307&gt;2,K307&gt;0,K307&lt;5)),"Médio",IF(OR(AND(L307=2,K307&gt;15),AND(L307&gt;2,K307&gt;4,K307&lt;16),AND(L307&gt;2,K307&gt;15)),"Complexo",""))), IF(OR(M307="CE",M307="SE"),IF(OR(AND(OR(L307=1,L307=0),K307&gt;0,K307&lt;6),AND(OR(L307=1,L307=0),K307&gt;5,K307&lt;20),AND(L307&gt;1,L307&lt;4,K307&gt;0,K307&lt;6)),"Simples",IF(OR(AND(OR(L307=1,L307=0),K307&gt;19),AND(L307&gt;1,L307&lt;4,K307&gt;5,K307&lt;20),AND(L307&gt;3,K307&gt;0,K307&lt;6)),"Médio",IF(OR(AND(L307&gt;1,L307&lt;4,K307&gt;19),AND(L307&gt;3,K307&gt;5,K307&lt;20),AND(L307&gt;3,K307&gt;19)),"Complexo",""))),""))</f>
        <v/>
      </c>
      <c r="O307" s="71" t="str">
        <f aca="false">IF(M307="ALI",IF(OR(AND(OR(L307=1,L307=0),K307&gt;0,K307&lt;20),AND(OR(L307=1,L307=0),K307&gt;19,K307&lt;51),AND(L307&gt;1,L307&lt;6,K307&gt;0,K307&lt;20)),"Simples",IF(OR(AND(OR(L307=1,L307=0),K307&gt;50),AND(L307&gt;1,L307&lt;6,K307&gt;19,K307&lt;51),AND(L307&gt;5,K307&gt;0,K307&lt;20)),"Médio",IF(OR(AND(L307&gt;1,L307&lt;6,K307&gt;50),AND(L307&gt;5,K307&gt;19,K307&lt;51),AND(L307&gt;5,K307&gt;50)),"Complexo",""))), IF(M307="AIE",IF(OR(AND(OR(L307=1, L307=0),K307&gt;0,K307&lt;20),AND(OR(L307=1, L307=0),K307&gt;19,K307&lt;51),AND(L307&gt;1,L307&lt;6,K307&gt;0,K307&lt;20)),"Simples",IF(OR(AND(OR(L307=1, L307=0),K307&gt;50),AND(L307&gt;1,L307&lt;6,K307&gt;19,K307&lt;51),AND(L307&gt;5,K307&gt;0,K307&lt;20)),"Médio",IF(OR(AND(L307&gt;1,L307&lt;6,K307&gt;50),AND(L307&gt;5,K307&gt;19,K307&lt;51),AND(L307&gt;5,K307&gt;50)),"Complexo",""))),""))</f>
        <v/>
      </c>
      <c r="P307" s="102" t="str">
        <f aca="false">IF(N307="",O307,IF(O307="",N307,""))</f>
        <v/>
      </c>
      <c r="Q307" s="103" t="n">
        <f aca="false">IF(AND(OR(M307="EE",M307="CE"),P307="Simples"),3, IF(AND(OR(M307="EE",M307="CE"),P307="Médio"),4, IF(AND(OR(M307="EE",M307="CE"),P307="Complexo"),6, IF(AND(M307="SE",P307="Simples"),4, IF(AND(M307="SE",P307="Médio"),5, IF(AND(M307="SE",P307="Complexo"),7,0))))))</f>
        <v>0</v>
      </c>
      <c r="R307" s="103" t="n">
        <f aca="false">IF(AND(M307="ALI",O307="Simples"),7, IF(AND(M307="ALI",O307="Médio"),10, IF(AND(M307="ALI",O307="Complexo"),15, IF(AND(M307="AIE",O307="Simples"),5, IF(AND(M307="AIE",O307="Médio"),7, IF(AND(M307="AIE",O307="Complexo"),10,0))))))</f>
        <v>0</v>
      </c>
      <c r="S307" s="102" t="n">
        <f aca="false">IF($I307="%",($Q307+$R307)*$C307,$C307)</f>
        <v>0</v>
      </c>
      <c r="T307" s="70"/>
    </row>
    <row r="308" s="79" customFormat="true" ht="14" hidden="false" customHeight="false" outlineLevel="0" collapsed="false">
      <c r="A308" s="67"/>
      <c r="B308" s="68"/>
      <c r="C308" s="69" t="n">
        <f aca="false">IF($B308&lt;&gt;"",VLOOKUP($B308,Matriz_INM,2,0),0)</f>
        <v>0</v>
      </c>
      <c r="D308" s="70"/>
      <c r="E308" s="70"/>
      <c r="F308" s="70"/>
      <c r="G308" s="70"/>
      <c r="H308" s="71"/>
      <c r="I308" s="101" t="str">
        <f aca="false">IFERROR(VLOOKUP($B308,Matriz_INM,3,0),"")</f>
        <v/>
      </c>
      <c r="J308" s="72"/>
      <c r="K308" s="72"/>
      <c r="L308" s="72"/>
      <c r="M308" s="70"/>
      <c r="N308" s="71" t="str">
        <f aca="false">IF(M308="EE",IF(OR(AND(OR(L308=1,L308=0),K308&gt;0,K308&lt;5),AND(OR(L308=1,L308=0),K308&gt;4,K308&lt;16),AND(L308=2,K308&gt;0,K308&lt;5)),"Simples",IF(OR(AND(OR(L308=1,L308=0),K308&gt;15),AND(L308=2,K308&gt;4,K308&lt;16),AND(L308&gt;2,K308&gt;0,K308&lt;5)),"Médio",IF(OR(AND(L308=2,K308&gt;15),AND(L308&gt;2,K308&gt;4,K308&lt;16),AND(L308&gt;2,K308&gt;15)),"Complexo",""))), IF(OR(M308="CE",M308="SE"),IF(OR(AND(OR(L308=1,L308=0),K308&gt;0,K308&lt;6),AND(OR(L308=1,L308=0),K308&gt;5,K308&lt;20),AND(L308&gt;1,L308&lt;4,K308&gt;0,K308&lt;6)),"Simples",IF(OR(AND(OR(L308=1,L308=0),K308&gt;19),AND(L308&gt;1,L308&lt;4,K308&gt;5,K308&lt;20),AND(L308&gt;3,K308&gt;0,K308&lt;6)),"Médio",IF(OR(AND(L308&gt;1,L308&lt;4,K308&gt;19),AND(L308&gt;3,K308&gt;5,K308&lt;20),AND(L308&gt;3,K308&gt;19)),"Complexo",""))),""))</f>
        <v/>
      </c>
      <c r="O308" s="71" t="str">
        <f aca="false">IF(M308="ALI",IF(OR(AND(OR(L308=1,L308=0),K308&gt;0,K308&lt;20),AND(OR(L308=1,L308=0),K308&gt;19,K308&lt;51),AND(L308&gt;1,L308&lt;6,K308&gt;0,K308&lt;20)),"Simples",IF(OR(AND(OR(L308=1,L308=0),K308&gt;50),AND(L308&gt;1,L308&lt;6,K308&gt;19,K308&lt;51),AND(L308&gt;5,K308&gt;0,K308&lt;20)),"Médio",IF(OR(AND(L308&gt;1,L308&lt;6,K308&gt;50),AND(L308&gt;5,K308&gt;19,K308&lt;51),AND(L308&gt;5,K308&gt;50)),"Complexo",""))), IF(M308="AIE",IF(OR(AND(OR(L308=1, L308=0),K308&gt;0,K308&lt;20),AND(OR(L308=1, L308=0),K308&gt;19,K308&lt;51),AND(L308&gt;1,L308&lt;6,K308&gt;0,K308&lt;20)),"Simples",IF(OR(AND(OR(L308=1, L308=0),K308&gt;50),AND(L308&gt;1,L308&lt;6,K308&gt;19,K308&lt;51),AND(L308&gt;5,K308&gt;0,K308&lt;20)),"Médio",IF(OR(AND(L308&gt;1,L308&lt;6,K308&gt;50),AND(L308&gt;5,K308&gt;19,K308&lt;51),AND(L308&gt;5,K308&gt;50)),"Complexo",""))),""))</f>
        <v/>
      </c>
      <c r="P308" s="102" t="str">
        <f aca="false">IF(N308="",O308,IF(O308="",N308,""))</f>
        <v/>
      </c>
      <c r="Q308" s="103" t="n">
        <f aca="false">IF(AND(OR(M308="EE",M308="CE"),P308="Simples"),3, IF(AND(OR(M308="EE",M308="CE"),P308="Médio"),4, IF(AND(OR(M308="EE",M308="CE"),P308="Complexo"),6, IF(AND(M308="SE",P308="Simples"),4, IF(AND(M308="SE",P308="Médio"),5, IF(AND(M308="SE",P308="Complexo"),7,0))))))</f>
        <v>0</v>
      </c>
      <c r="R308" s="103" t="n">
        <f aca="false">IF(AND(M308="ALI",O308="Simples"),7, IF(AND(M308="ALI",O308="Médio"),10, IF(AND(M308="ALI",O308="Complexo"),15, IF(AND(M308="AIE",O308="Simples"),5, IF(AND(M308="AIE",O308="Médio"),7, IF(AND(M308="AIE",O308="Complexo"),10,0))))))</f>
        <v>0</v>
      </c>
      <c r="S308" s="102" t="n">
        <f aca="false">IF($I308="%",($Q308+$R308)*$C308,$C308)</f>
        <v>0</v>
      </c>
      <c r="T308" s="70"/>
    </row>
    <row r="309" s="79" customFormat="true" ht="14" hidden="false" customHeight="false" outlineLevel="0" collapsed="false">
      <c r="A309" s="67"/>
      <c r="B309" s="68"/>
      <c r="C309" s="69" t="n">
        <f aca="false">IF($B309&lt;&gt;"",VLOOKUP($B309,Matriz_INM,2,0),0)</f>
        <v>0</v>
      </c>
      <c r="D309" s="70"/>
      <c r="E309" s="70"/>
      <c r="F309" s="70"/>
      <c r="G309" s="70"/>
      <c r="H309" s="71"/>
      <c r="I309" s="101" t="str">
        <f aca="false">IFERROR(VLOOKUP($B309,Matriz_INM,3,0),"")</f>
        <v/>
      </c>
      <c r="J309" s="72"/>
      <c r="K309" s="72"/>
      <c r="L309" s="72"/>
      <c r="M309" s="70"/>
      <c r="N309" s="71" t="str">
        <f aca="false">IF(M309="EE",IF(OR(AND(OR(L309=1,L309=0),K309&gt;0,K309&lt;5),AND(OR(L309=1,L309=0),K309&gt;4,K309&lt;16),AND(L309=2,K309&gt;0,K309&lt;5)),"Simples",IF(OR(AND(OR(L309=1,L309=0),K309&gt;15),AND(L309=2,K309&gt;4,K309&lt;16),AND(L309&gt;2,K309&gt;0,K309&lt;5)),"Médio",IF(OR(AND(L309=2,K309&gt;15),AND(L309&gt;2,K309&gt;4,K309&lt;16),AND(L309&gt;2,K309&gt;15)),"Complexo",""))), IF(OR(M309="CE",M309="SE"),IF(OR(AND(OR(L309=1,L309=0),K309&gt;0,K309&lt;6),AND(OR(L309=1,L309=0),K309&gt;5,K309&lt;20),AND(L309&gt;1,L309&lt;4,K309&gt;0,K309&lt;6)),"Simples",IF(OR(AND(OR(L309=1,L309=0),K309&gt;19),AND(L309&gt;1,L309&lt;4,K309&gt;5,K309&lt;20),AND(L309&gt;3,K309&gt;0,K309&lt;6)),"Médio",IF(OR(AND(L309&gt;1,L309&lt;4,K309&gt;19),AND(L309&gt;3,K309&gt;5,K309&lt;20),AND(L309&gt;3,K309&gt;19)),"Complexo",""))),""))</f>
        <v/>
      </c>
      <c r="O309" s="71" t="str">
        <f aca="false">IF(M309="ALI",IF(OR(AND(OR(L309=1,L309=0),K309&gt;0,K309&lt;20),AND(OR(L309=1,L309=0),K309&gt;19,K309&lt;51),AND(L309&gt;1,L309&lt;6,K309&gt;0,K309&lt;20)),"Simples",IF(OR(AND(OR(L309=1,L309=0),K309&gt;50),AND(L309&gt;1,L309&lt;6,K309&gt;19,K309&lt;51),AND(L309&gt;5,K309&gt;0,K309&lt;20)),"Médio",IF(OR(AND(L309&gt;1,L309&lt;6,K309&gt;50),AND(L309&gt;5,K309&gt;19,K309&lt;51),AND(L309&gt;5,K309&gt;50)),"Complexo",""))), IF(M309="AIE",IF(OR(AND(OR(L309=1, L309=0),K309&gt;0,K309&lt;20),AND(OR(L309=1, L309=0),K309&gt;19,K309&lt;51),AND(L309&gt;1,L309&lt;6,K309&gt;0,K309&lt;20)),"Simples",IF(OR(AND(OR(L309=1, L309=0),K309&gt;50),AND(L309&gt;1,L309&lt;6,K309&gt;19,K309&lt;51),AND(L309&gt;5,K309&gt;0,K309&lt;20)),"Médio",IF(OR(AND(L309&gt;1,L309&lt;6,K309&gt;50),AND(L309&gt;5,K309&gt;19,K309&lt;51),AND(L309&gt;5,K309&gt;50)),"Complexo",""))),""))</f>
        <v/>
      </c>
      <c r="P309" s="102" t="str">
        <f aca="false">IF(N309="",O309,IF(O309="",N309,""))</f>
        <v/>
      </c>
      <c r="Q309" s="103" t="n">
        <f aca="false">IF(AND(OR(M309="EE",M309="CE"),P309="Simples"),3, IF(AND(OR(M309="EE",M309="CE"),P309="Médio"),4, IF(AND(OR(M309="EE",M309="CE"),P309="Complexo"),6, IF(AND(M309="SE",P309="Simples"),4, IF(AND(M309="SE",P309="Médio"),5, IF(AND(M309="SE",P309="Complexo"),7,0))))))</f>
        <v>0</v>
      </c>
      <c r="R309" s="103" t="n">
        <f aca="false">IF(AND(M309="ALI",O309="Simples"),7, IF(AND(M309="ALI",O309="Médio"),10, IF(AND(M309="ALI",O309="Complexo"),15, IF(AND(M309="AIE",O309="Simples"),5, IF(AND(M309="AIE",O309="Médio"),7, IF(AND(M309="AIE",O309="Complexo"),10,0))))))</f>
        <v>0</v>
      </c>
      <c r="S309" s="102" t="n">
        <f aca="false">IF($I309="%",($Q309+$R309)*$C309,$C309)</f>
        <v>0</v>
      </c>
      <c r="T309" s="70"/>
    </row>
    <row r="310" s="79" customFormat="true" ht="14" hidden="false" customHeight="false" outlineLevel="0" collapsed="false">
      <c r="A310" s="67"/>
      <c r="B310" s="68"/>
      <c r="C310" s="69" t="n">
        <f aca="false">IF($B310&lt;&gt;"",VLOOKUP($B310,Matriz_INM,2,0),0)</f>
        <v>0</v>
      </c>
      <c r="D310" s="70"/>
      <c r="E310" s="70"/>
      <c r="F310" s="70"/>
      <c r="G310" s="70"/>
      <c r="H310" s="71"/>
      <c r="I310" s="101" t="str">
        <f aca="false">IFERROR(VLOOKUP($B310,Matriz_INM,3,0),"")</f>
        <v/>
      </c>
      <c r="J310" s="72"/>
      <c r="K310" s="72"/>
      <c r="L310" s="72"/>
      <c r="M310" s="70"/>
      <c r="N310" s="71" t="str">
        <f aca="false">IF(M310="EE",IF(OR(AND(OR(L310=1,L310=0),K310&gt;0,K310&lt;5),AND(OR(L310=1,L310=0),K310&gt;4,K310&lt;16),AND(L310=2,K310&gt;0,K310&lt;5)),"Simples",IF(OR(AND(OR(L310=1,L310=0),K310&gt;15),AND(L310=2,K310&gt;4,K310&lt;16),AND(L310&gt;2,K310&gt;0,K310&lt;5)),"Médio",IF(OR(AND(L310=2,K310&gt;15),AND(L310&gt;2,K310&gt;4,K310&lt;16),AND(L310&gt;2,K310&gt;15)),"Complexo",""))), IF(OR(M310="CE",M310="SE"),IF(OR(AND(OR(L310=1,L310=0),K310&gt;0,K310&lt;6),AND(OR(L310=1,L310=0),K310&gt;5,K310&lt;20),AND(L310&gt;1,L310&lt;4,K310&gt;0,K310&lt;6)),"Simples",IF(OR(AND(OR(L310=1,L310=0),K310&gt;19),AND(L310&gt;1,L310&lt;4,K310&gt;5,K310&lt;20),AND(L310&gt;3,K310&gt;0,K310&lt;6)),"Médio",IF(OR(AND(L310&gt;1,L310&lt;4,K310&gt;19),AND(L310&gt;3,K310&gt;5,K310&lt;20),AND(L310&gt;3,K310&gt;19)),"Complexo",""))),""))</f>
        <v/>
      </c>
      <c r="O310" s="71" t="str">
        <f aca="false">IF(M310="ALI",IF(OR(AND(OR(L310=1,L310=0),K310&gt;0,K310&lt;20),AND(OR(L310=1,L310=0),K310&gt;19,K310&lt;51),AND(L310&gt;1,L310&lt;6,K310&gt;0,K310&lt;20)),"Simples",IF(OR(AND(OR(L310=1,L310=0),K310&gt;50),AND(L310&gt;1,L310&lt;6,K310&gt;19,K310&lt;51),AND(L310&gt;5,K310&gt;0,K310&lt;20)),"Médio",IF(OR(AND(L310&gt;1,L310&lt;6,K310&gt;50),AND(L310&gt;5,K310&gt;19,K310&lt;51),AND(L310&gt;5,K310&gt;50)),"Complexo",""))), IF(M310="AIE",IF(OR(AND(OR(L310=1, L310=0),K310&gt;0,K310&lt;20),AND(OR(L310=1, L310=0),K310&gt;19,K310&lt;51),AND(L310&gt;1,L310&lt;6,K310&gt;0,K310&lt;20)),"Simples",IF(OR(AND(OR(L310=1, L310=0),K310&gt;50),AND(L310&gt;1,L310&lt;6,K310&gt;19,K310&lt;51),AND(L310&gt;5,K310&gt;0,K310&lt;20)),"Médio",IF(OR(AND(L310&gt;1,L310&lt;6,K310&gt;50),AND(L310&gt;5,K310&gt;19,K310&lt;51),AND(L310&gt;5,K310&gt;50)),"Complexo",""))),""))</f>
        <v/>
      </c>
      <c r="P310" s="102" t="str">
        <f aca="false">IF(N310="",O310,IF(O310="",N310,""))</f>
        <v/>
      </c>
      <c r="Q310" s="103" t="n">
        <f aca="false">IF(AND(OR(M310="EE",M310="CE"),P310="Simples"),3, IF(AND(OR(M310="EE",M310="CE"),P310="Médio"),4, IF(AND(OR(M310="EE",M310="CE"),P310="Complexo"),6, IF(AND(M310="SE",P310="Simples"),4, IF(AND(M310="SE",P310="Médio"),5, IF(AND(M310="SE",P310="Complexo"),7,0))))))</f>
        <v>0</v>
      </c>
      <c r="R310" s="103" t="n">
        <f aca="false">IF(AND(M310="ALI",O310="Simples"),7, IF(AND(M310="ALI",O310="Médio"),10, IF(AND(M310="ALI",O310="Complexo"),15, IF(AND(M310="AIE",O310="Simples"),5, IF(AND(M310="AIE",O310="Médio"),7, IF(AND(M310="AIE",O310="Complexo"),10,0))))))</f>
        <v>0</v>
      </c>
      <c r="S310" s="102" t="n">
        <f aca="false">IF($I310="%",($Q310+$R310)*$C310,$C310)</f>
        <v>0</v>
      </c>
      <c r="T310" s="70"/>
    </row>
    <row r="311" s="79" customFormat="true" ht="14" hidden="false" customHeight="false" outlineLevel="0" collapsed="false">
      <c r="A311" s="67"/>
      <c r="B311" s="68"/>
      <c r="C311" s="69" t="n">
        <f aca="false">IF($B311&lt;&gt;"",VLOOKUP($B311,Matriz_INM,2,0),0)</f>
        <v>0</v>
      </c>
      <c r="D311" s="70"/>
      <c r="E311" s="70"/>
      <c r="F311" s="70"/>
      <c r="G311" s="70"/>
      <c r="H311" s="71"/>
      <c r="I311" s="101" t="str">
        <f aca="false">IFERROR(VLOOKUP($B311,Matriz_INM,3,0),"")</f>
        <v/>
      </c>
      <c r="J311" s="72"/>
      <c r="K311" s="72"/>
      <c r="L311" s="72"/>
      <c r="M311" s="70"/>
      <c r="N311" s="71" t="str">
        <f aca="false">IF(M311="EE",IF(OR(AND(OR(L311=1,L311=0),K311&gt;0,K311&lt;5),AND(OR(L311=1,L311=0),K311&gt;4,K311&lt;16),AND(L311=2,K311&gt;0,K311&lt;5)),"Simples",IF(OR(AND(OR(L311=1,L311=0),K311&gt;15),AND(L311=2,K311&gt;4,K311&lt;16),AND(L311&gt;2,K311&gt;0,K311&lt;5)),"Médio",IF(OR(AND(L311=2,K311&gt;15),AND(L311&gt;2,K311&gt;4,K311&lt;16),AND(L311&gt;2,K311&gt;15)),"Complexo",""))), IF(OR(M311="CE",M311="SE"),IF(OR(AND(OR(L311=1,L311=0),K311&gt;0,K311&lt;6),AND(OR(L311=1,L311=0),K311&gt;5,K311&lt;20),AND(L311&gt;1,L311&lt;4,K311&gt;0,K311&lt;6)),"Simples",IF(OR(AND(OR(L311=1,L311=0),K311&gt;19),AND(L311&gt;1,L311&lt;4,K311&gt;5,K311&lt;20),AND(L311&gt;3,K311&gt;0,K311&lt;6)),"Médio",IF(OR(AND(L311&gt;1,L311&lt;4,K311&gt;19),AND(L311&gt;3,K311&gt;5,K311&lt;20),AND(L311&gt;3,K311&gt;19)),"Complexo",""))),""))</f>
        <v/>
      </c>
      <c r="O311" s="71" t="str">
        <f aca="false">IF(M311="ALI",IF(OR(AND(OR(L311=1,L311=0),K311&gt;0,K311&lt;20),AND(OR(L311=1,L311=0),K311&gt;19,K311&lt;51),AND(L311&gt;1,L311&lt;6,K311&gt;0,K311&lt;20)),"Simples",IF(OR(AND(OR(L311=1,L311=0),K311&gt;50),AND(L311&gt;1,L311&lt;6,K311&gt;19,K311&lt;51),AND(L311&gt;5,K311&gt;0,K311&lt;20)),"Médio",IF(OR(AND(L311&gt;1,L311&lt;6,K311&gt;50),AND(L311&gt;5,K311&gt;19,K311&lt;51),AND(L311&gt;5,K311&gt;50)),"Complexo",""))), IF(M311="AIE",IF(OR(AND(OR(L311=1, L311=0),K311&gt;0,K311&lt;20),AND(OR(L311=1, L311=0),K311&gt;19,K311&lt;51),AND(L311&gt;1,L311&lt;6,K311&gt;0,K311&lt;20)),"Simples",IF(OR(AND(OR(L311=1, L311=0),K311&gt;50),AND(L311&gt;1,L311&lt;6,K311&gt;19,K311&lt;51),AND(L311&gt;5,K311&gt;0,K311&lt;20)),"Médio",IF(OR(AND(L311&gt;1,L311&lt;6,K311&gt;50),AND(L311&gt;5,K311&gt;19,K311&lt;51),AND(L311&gt;5,K311&gt;50)),"Complexo",""))),""))</f>
        <v/>
      </c>
      <c r="P311" s="102" t="str">
        <f aca="false">IF(N311="",O311,IF(O311="",N311,""))</f>
        <v/>
      </c>
      <c r="Q311" s="103" t="n">
        <f aca="false">IF(AND(OR(M311="EE",M311="CE"),P311="Simples"),3, IF(AND(OR(M311="EE",M311="CE"),P311="Médio"),4, IF(AND(OR(M311="EE",M311="CE"),P311="Complexo"),6, IF(AND(M311="SE",P311="Simples"),4, IF(AND(M311="SE",P311="Médio"),5, IF(AND(M311="SE",P311="Complexo"),7,0))))))</f>
        <v>0</v>
      </c>
      <c r="R311" s="103" t="n">
        <f aca="false">IF(AND(M311="ALI",O311="Simples"),7, IF(AND(M311="ALI",O311="Médio"),10, IF(AND(M311="ALI",O311="Complexo"),15, IF(AND(M311="AIE",O311="Simples"),5, IF(AND(M311="AIE",O311="Médio"),7, IF(AND(M311="AIE",O311="Complexo"),10,0))))))</f>
        <v>0</v>
      </c>
      <c r="S311" s="102" t="n">
        <f aca="false">IF($I311="%",($Q311+$R311)*$C311,$C311)</f>
        <v>0</v>
      </c>
      <c r="T311" s="70"/>
    </row>
    <row r="312" s="79" customFormat="true" ht="14" hidden="false" customHeight="false" outlineLevel="0" collapsed="false">
      <c r="A312" s="67"/>
      <c r="B312" s="68"/>
      <c r="C312" s="69" t="n">
        <f aca="false">IF($B312&lt;&gt;"",VLOOKUP($B312,Matriz_INM,2,0),0)</f>
        <v>0</v>
      </c>
      <c r="D312" s="70"/>
      <c r="E312" s="70"/>
      <c r="F312" s="70"/>
      <c r="G312" s="70"/>
      <c r="H312" s="71"/>
      <c r="I312" s="101" t="str">
        <f aca="false">IFERROR(VLOOKUP($B312,Matriz_INM,3,0),"")</f>
        <v/>
      </c>
      <c r="J312" s="72"/>
      <c r="K312" s="72"/>
      <c r="L312" s="72"/>
      <c r="M312" s="70"/>
      <c r="N312" s="71" t="str">
        <f aca="false">IF(M312="EE",IF(OR(AND(OR(L312=1,L312=0),K312&gt;0,K312&lt;5),AND(OR(L312=1,L312=0),K312&gt;4,K312&lt;16),AND(L312=2,K312&gt;0,K312&lt;5)),"Simples",IF(OR(AND(OR(L312=1,L312=0),K312&gt;15),AND(L312=2,K312&gt;4,K312&lt;16),AND(L312&gt;2,K312&gt;0,K312&lt;5)),"Médio",IF(OR(AND(L312=2,K312&gt;15),AND(L312&gt;2,K312&gt;4,K312&lt;16),AND(L312&gt;2,K312&gt;15)),"Complexo",""))), IF(OR(M312="CE",M312="SE"),IF(OR(AND(OR(L312=1,L312=0),K312&gt;0,K312&lt;6),AND(OR(L312=1,L312=0),K312&gt;5,K312&lt;20),AND(L312&gt;1,L312&lt;4,K312&gt;0,K312&lt;6)),"Simples",IF(OR(AND(OR(L312=1,L312=0),K312&gt;19),AND(L312&gt;1,L312&lt;4,K312&gt;5,K312&lt;20),AND(L312&gt;3,K312&gt;0,K312&lt;6)),"Médio",IF(OR(AND(L312&gt;1,L312&lt;4,K312&gt;19),AND(L312&gt;3,K312&gt;5,K312&lt;20),AND(L312&gt;3,K312&gt;19)),"Complexo",""))),""))</f>
        <v/>
      </c>
      <c r="O312" s="71" t="str">
        <f aca="false">IF(M312="ALI",IF(OR(AND(OR(L312=1,L312=0),K312&gt;0,K312&lt;20),AND(OR(L312=1,L312=0),K312&gt;19,K312&lt;51),AND(L312&gt;1,L312&lt;6,K312&gt;0,K312&lt;20)),"Simples",IF(OR(AND(OR(L312=1,L312=0),K312&gt;50),AND(L312&gt;1,L312&lt;6,K312&gt;19,K312&lt;51),AND(L312&gt;5,K312&gt;0,K312&lt;20)),"Médio",IF(OR(AND(L312&gt;1,L312&lt;6,K312&gt;50),AND(L312&gt;5,K312&gt;19,K312&lt;51),AND(L312&gt;5,K312&gt;50)),"Complexo",""))), IF(M312="AIE",IF(OR(AND(OR(L312=1, L312=0),K312&gt;0,K312&lt;20),AND(OR(L312=1, L312=0),K312&gt;19,K312&lt;51),AND(L312&gt;1,L312&lt;6,K312&gt;0,K312&lt;20)),"Simples",IF(OR(AND(OR(L312=1, L312=0),K312&gt;50),AND(L312&gt;1,L312&lt;6,K312&gt;19,K312&lt;51),AND(L312&gt;5,K312&gt;0,K312&lt;20)),"Médio",IF(OR(AND(L312&gt;1,L312&lt;6,K312&gt;50),AND(L312&gt;5,K312&gt;19,K312&lt;51),AND(L312&gt;5,K312&gt;50)),"Complexo",""))),""))</f>
        <v/>
      </c>
      <c r="P312" s="102" t="str">
        <f aca="false">IF(N312="",O312,IF(O312="",N312,""))</f>
        <v/>
      </c>
      <c r="Q312" s="103" t="n">
        <f aca="false">IF(AND(OR(M312="EE",M312="CE"),P312="Simples"),3, IF(AND(OR(M312="EE",M312="CE"),P312="Médio"),4, IF(AND(OR(M312="EE",M312="CE"),P312="Complexo"),6, IF(AND(M312="SE",P312="Simples"),4, IF(AND(M312="SE",P312="Médio"),5, IF(AND(M312="SE",P312="Complexo"),7,0))))))</f>
        <v>0</v>
      </c>
      <c r="R312" s="103" t="n">
        <f aca="false">IF(AND(M312="ALI",O312="Simples"),7, IF(AND(M312="ALI",O312="Médio"),10, IF(AND(M312="ALI",O312="Complexo"),15, IF(AND(M312="AIE",O312="Simples"),5, IF(AND(M312="AIE",O312="Médio"),7, IF(AND(M312="AIE",O312="Complexo"),10,0))))))</f>
        <v>0</v>
      </c>
      <c r="S312" s="102" t="n">
        <f aca="false">IF($I312="%",($Q312+$R312)*$C312,$C312)</f>
        <v>0</v>
      </c>
      <c r="T312" s="70"/>
    </row>
    <row r="313" s="79" customFormat="true" ht="14" hidden="false" customHeight="false" outlineLevel="0" collapsed="false">
      <c r="A313" s="67"/>
      <c r="B313" s="68"/>
      <c r="C313" s="69" t="n">
        <f aca="false">IF($B313&lt;&gt;"",VLOOKUP($B313,Matriz_INM,2,0),0)</f>
        <v>0</v>
      </c>
      <c r="D313" s="70"/>
      <c r="E313" s="70"/>
      <c r="F313" s="70"/>
      <c r="G313" s="70"/>
      <c r="H313" s="71"/>
      <c r="I313" s="101" t="str">
        <f aca="false">IFERROR(VLOOKUP($B313,Matriz_INM,3,0),"")</f>
        <v/>
      </c>
      <c r="J313" s="72"/>
      <c r="K313" s="72"/>
      <c r="L313" s="72"/>
      <c r="M313" s="70"/>
      <c r="N313" s="71" t="str">
        <f aca="false">IF(M313="EE",IF(OR(AND(OR(L313=1,L313=0),K313&gt;0,K313&lt;5),AND(OR(L313=1,L313=0),K313&gt;4,K313&lt;16),AND(L313=2,K313&gt;0,K313&lt;5)),"Simples",IF(OR(AND(OR(L313=1,L313=0),K313&gt;15),AND(L313=2,K313&gt;4,K313&lt;16),AND(L313&gt;2,K313&gt;0,K313&lt;5)),"Médio",IF(OR(AND(L313=2,K313&gt;15),AND(L313&gt;2,K313&gt;4,K313&lt;16),AND(L313&gt;2,K313&gt;15)),"Complexo",""))), IF(OR(M313="CE",M313="SE"),IF(OR(AND(OR(L313=1,L313=0),K313&gt;0,K313&lt;6),AND(OR(L313=1,L313=0),K313&gt;5,K313&lt;20),AND(L313&gt;1,L313&lt;4,K313&gt;0,K313&lt;6)),"Simples",IF(OR(AND(OR(L313=1,L313=0),K313&gt;19),AND(L313&gt;1,L313&lt;4,K313&gt;5,K313&lt;20),AND(L313&gt;3,K313&gt;0,K313&lt;6)),"Médio",IF(OR(AND(L313&gt;1,L313&lt;4,K313&gt;19),AND(L313&gt;3,K313&gt;5,K313&lt;20),AND(L313&gt;3,K313&gt;19)),"Complexo",""))),""))</f>
        <v/>
      </c>
      <c r="O313" s="71" t="str">
        <f aca="false">IF(M313="ALI",IF(OR(AND(OR(L313=1,L313=0),K313&gt;0,K313&lt;20),AND(OR(L313=1,L313=0),K313&gt;19,K313&lt;51),AND(L313&gt;1,L313&lt;6,K313&gt;0,K313&lt;20)),"Simples",IF(OR(AND(OR(L313=1,L313=0),K313&gt;50),AND(L313&gt;1,L313&lt;6,K313&gt;19,K313&lt;51),AND(L313&gt;5,K313&gt;0,K313&lt;20)),"Médio",IF(OR(AND(L313&gt;1,L313&lt;6,K313&gt;50),AND(L313&gt;5,K313&gt;19,K313&lt;51),AND(L313&gt;5,K313&gt;50)),"Complexo",""))), IF(M313="AIE",IF(OR(AND(OR(L313=1, L313=0),K313&gt;0,K313&lt;20),AND(OR(L313=1, L313=0),K313&gt;19,K313&lt;51),AND(L313&gt;1,L313&lt;6,K313&gt;0,K313&lt;20)),"Simples",IF(OR(AND(OR(L313=1, L313=0),K313&gt;50),AND(L313&gt;1,L313&lt;6,K313&gt;19,K313&lt;51),AND(L313&gt;5,K313&gt;0,K313&lt;20)),"Médio",IF(OR(AND(L313&gt;1,L313&lt;6,K313&gt;50),AND(L313&gt;5,K313&gt;19,K313&lt;51),AND(L313&gt;5,K313&gt;50)),"Complexo",""))),""))</f>
        <v/>
      </c>
      <c r="P313" s="102" t="str">
        <f aca="false">IF(N313="",O313,IF(O313="",N313,""))</f>
        <v/>
      </c>
      <c r="Q313" s="103" t="n">
        <f aca="false">IF(AND(OR(M313="EE",M313="CE"),P313="Simples"),3, IF(AND(OR(M313="EE",M313="CE"),P313="Médio"),4, IF(AND(OR(M313="EE",M313="CE"),P313="Complexo"),6, IF(AND(M313="SE",P313="Simples"),4, IF(AND(M313="SE",P313="Médio"),5, IF(AND(M313="SE",P313="Complexo"),7,0))))))</f>
        <v>0</v>
      </c>
      <c r="R313" s="103" t="n">
        <f aca="false">IF(AND(M313="ALI",O313="Simples"),7, IF(AND(M313="ALI",O313="Médio"),10, IF(AND(M313="ALI",O313="Complexo"),15, IF(AND(M313="AIE",O313="Simples"),5, IF(AND(M313="AIE",O313="Médio"),7, IF(AND(M313="AIE",O313="Complexo"),10,0))))))</f>
        <v>0</v>
      </c>
      <c r="S313" s="102" t="n">
        <f aca="false">IF($I313="%",($Q313+$R313)*$C313,$C313)</f>
        <v>0</v>
      </c>
      <c r="T313" s="70"/>
    </row>
    <row r="314" s="79" customFormat="true" ht="14" hidden="false" customHeight="false" outlineLevel="0" collapsed="false">
      <c r="A314" s="67"/>
      <c r="B314" s="68"/>
      <c r="C314" s="69" t="n">
        <f aca="false">IF($B314&lt;&gt;"",VLOOKUP($B314,Matriz_INM,2,0),0)</f>
        <v>0</v>
      </c>
      <c r="D314" s="70"/>
      <c r="E314" s="70"/>
      <c r="F314" s="70"/>
      <c r="G314" s="70"/>
      <c r="H314" s="71"/>
      <c r="I314" s="101" t="str">
        <f aca="false">IFERROR(VLOOKUP($B314,Matriz_INM,3,0),"")</f>
        <v/>
      </c>
      <c r="J314" s="72"/>
      <c r="K314" s="72"/>
      <c r="L314" s="72"/>
      <c r="M314" s="70"/>
      <c r="N314" s="71" t="str">
        <f aca="false">IF(M314="EE",IF(OR(AND(OR(L314=1,L314=0),K314&gt;0,K314&lt;5),AND(OR(L314=1,L314=0),K314&gt;4,K314&lt;16),AND(L314=2,K314&gt;0,K314&lt;5)),"Simples",IF(OR(AND(OR(L314=1,L314=0),K314&gt;15),AND(L314=2,K314&gt;4,K314&lt;16),AND(L314&gt;2,K314&gt;0,K314&lt;5)),"Médio",IF(OR(AND(L314=2,K314&gt;15),AND(L314&gt;2,K314&gt;4,K314&lt;16),AND(L314&gt;2,K314&gt;15)),"Complexo",""))), IF(OR(M314="CE",M314="SE"),IF(OR(AND(OR(L314=1,L314=0),K314&gt;0,K314&lt;6),AND(OR(L314=1,L314=0),K314&gt;5,K314&lt;20),AND(L314&gt;1,L314&lt;4,K314&gt;0,K314&lt;6)),"Simples",IF(OR(AND(OR(L314=1,L314=0),K314&gt;19),AND(L314&gt;1,L314&lt;4,K314&gt;5,K314&lt;20),AND(L314&gt;3,K314&gt;0,K314&lt;6)),"Médio",IF(OR(AND(L314&gt;1,L314&lt;4,K314&gt;19),AND(L314&gt;3,K314&gt;5,K314&lt;20),AND(L314&gt;3,K314&gt;19)),"Complexo",""))),""))</f>
        <v/>
      </c>
      <c r="O314" s="71" t="str">
        <f aca="false">IF(M314="ALI",IF(OR(AND(OR(L314=1,L314=0),K314&gt;0,K314&lt;20),AND(OR(L314=1,L314=0),K314&gt;19,K314&lt;51),AND(L314&gt;1,L314&lt;6,K314&gt;0,K314&lt;20)),"Simples",IF(OR(AND(OR(L314=1,L314=0),K314&gt;50),AND(L314&gt;1,L314&lt;6,K314&gt;19,K314&lt;51),AND(L314&gt;5,K314&gt;0,K314&lt;20)),"Médio",IF(OR(AND(L314&gt;1,L314&lt;6,K314&gt;50),AND(L314&gt;5,K314&gt;19,K314&lt;51),AND(L314&gt;5,K314&gt;50)),"Complexo",""))), IF(M314="AIE",IF(OR(AND(OR(L314=1, L314=0),K314&gt;0,K314&lt;20),AND(OR(L314=1, L314=0),K314&gt;19,K314&lt;51),AND(L314&gt;1,L314&lt;6,K314&gt;0,K314&lt;20)),"Simples",IF(OR(AND(OR(L314=1, L314=0),K314&gt;50),AND(L314&gt;1,L314&lt;6,K314&gt;19,K314&lt;51),AND(L314&gt;5,K314&gt;0,K314&lt;20)),"Médio",IF(OR(AND(L314&gt;1,L314&lt;6,K314&gt;50),AND(L314&gt;5,K314&gt;19,K314&lt;51),AND(L314&gt;5,K314&gt;50)),"Complexo",""))),""))</f>
        <v/>
      </c>
      <c r="P314" s="102" t="str">
        <f aca="false">IF(N314="",O314,IF(O314="",N314,""))</f>
        <v/>
      </c>
      <c r="Q314" s="103" t="n">
        <f aca="false">IF(AND(OR(M314="EE",M314="CE"),P314="Simples"),3, IF(AND(OR(M314="EE",M314="CE"),P314="Médio"),4, IF(AND(OR(M314="EE",M314="CE"),P314="Complexo"),6, IF(AND(M314="SE",P314="Simples"),4, IF(AND(M314="SE",P314="Médio"),5, IF(AND(M314="SE",P314="Complexo"),7,0))))))</f>
        <v>0</v>
      </c>
      <c r="R314" s="103" t="n">
        <f aca="false">IF(AND(M314="ALI",O314="Simples"),7, IF(AND(M314="ALI",O314="Médio"),10, IF(AND(M314="ALI",O314="Complexo"),15, IF(AND(M314="AIE",O314="Simples"),5, IF(AND(M314="AIE",O314="Médio"),7, IF(AND(M314="AIE",O314="Complexo"),10,0))))))</f>
        <v>0</v>
      </c>
      <c r="S314" s="102" t="n">
        <f aca="false">IF($I314="%",($Q314+$R314)*$C314,$C314)</f>
        <v>0</v>
      </c>
      <c r="T314" s="70"/>
    </row>
    <row r="315" s="79" customFormat="true" ht="14" hidden="false" customHeight="false" outlineLevel="0" collapsed="false">
      <c r="A315" s="67"/>
      <c r="B315" s="68"/>
      <c r="C315" s="69" t="n">
        <f aca="false">IF($B315&lt;&gt;"",VLOOKUP($B315,Matriz_INM,2,0),0)</f>
        <v>0</v>
      </c>
      <c r="D315" s="70"/>
      <c r="E315" s="70"/>
      <c r="F315" s="70"/>
      <c r="G315" s="70"/>
      <c r="H315" s="71"/>
      <c r="I315" s="101" t="str">
        <f aca="false">IFERROR(VLOOKUP($B315,Matriz_INM,3,0),"")</f>
        <v/>
      </c>
      <c r="J315" s="72"/>
      <c r="K315" s="72"/>
      <c r="L315" s="72"/>
      <c r="M315" s="70"/>
      <c r="N315" s="71" t="str">
        <f aca="false">IF(M315="EE",IF(OR(AND(OR(L315=1,L315=0),K315&gt;0,K315&lt;5),AND(OR(L315=1,L315=0),K315&gt;4,K315&lt;16),AND(L315=2,K315&gt;0,K315&lt;5)),"Simples",IF(OR(AND(OR(L315=1,L315=0),K315&gt;15),AND(L315=2,K315&gt;4,K315&lt;16),AND(L315&gt;2,K315&gt;0,K315&lt;5)),"Médio",IF(OR(AND(L315=2,K315&gt;15),AND(L315&gt;2,K315&gt;4,K315&lt;16),AND(L315&gt;2,K315&gt;15)),"Complexo",""))), IF(OR(M315="CE",M315="SE"),IF(OR(AND(OR(L315=1,L315=0),K315&gt;0,K315&lt;6),AND(OR(L315=1,L315=0),K315&gt;5,K315&lt;20),AND(L315&gt;1,L315&lt;4,K315&gt;0,K315&lt;6)),"Simples",IF(OR(AND(OR(L315=1,L315=0),K315&gt;19),AND(L315&gt;1,L315&lt;4,K315&gt;5,K315&lt;20),AND(L315&gt;3,K315&gt;0,K315&lt;6)),"Médio",IF(OR(AND(L315&gt;1,L315&lt;4,K315&gt;19),AND(L315&gt;3,K315&gt;5,K315&lt;20),AND(L315&gt;3,K315&gt;19)),"Complexo",""))),""))</f>
        <v/>
      </c>
      <c r="O315" s="71" t="str">
        <f aca="false">IF(M315="ALI",IF(OR(AND(OR(L315=1,L315=0),K315&gt;0,K315&lt;20),AND(OR(L315=1,L315=0),K315&gt;19,K315&lt;51),AND(L315&gt;1,L315&lt;6,K315&gt;0,K315&lt;20)),"Simples",IF(OR(AND(OR(L315=1,L315=0),K315&gt;50),AND(L315&gt;1,L315&lt;6,K315&gt;19,K315&lt;51),AND(L315&gt;5,K315&gt;0,K315&lt;20)),"Médio",IF(OR(AND(L315&gt;1,L315&lt;6,K315&gt;50),AND(L315&gt;5,K315&gt;19,K315&lt;51),AND(L315&gt;5,K315&gt;50)),"Complexo",""))), IF(M315="AIE",IF(OR(AND(OR(L315=1, L315=0),K315&gt;0,K315&lt;20),AND(OR(L315=1, L315=0),K315&gt;19,K315&lt;51),AND(L315&gt;1,L315&lt;6,K315&gt;0,K315&lt;20)),"Simples",IF(OR(AND(OR(L315=1, L315=0),K315&gt;50),AND(L315&gt;1,L315&lt;6,K315&gt;19,K315&lt;51),AND(L315&gt;5,K315&gt;0,K315&lt;20)),"Médio",IF(OR(AND(L315&gt;1,L315&lt;6,K315&gt;50),AND(L315&gt;5,K315&gt;19,K315&lt;51),AND(L315&gt;5,K315&gt;50)),"Complexo",""))),""))</f>
        <v/>
      </c>
      <c r="P315" s="102" t="str">
        <f aca="false">IF(N315="",O315,IF(O315="",N315,""))</f>
        <v/>
      </c>
      <c r="Q315" s="103" t="n">
        <f aca="false">IF(AND(OR(M315="EE",M315="CE"),P315="Simples"),3, IF(AND(OR(M315="EE",M315="CE"),P315="Médio"),4, IF(AND(OR(M315="EE",M315="CE"),P315="Complexo"),6, IF(AND(M315="SE",P315="Simples"),4, IF(AND(M315="SE",P315="Médio"),5, IF(AND(M315="SE",P315="Complexo"),7,0))))))</f>
        <v>0</v>
      </c>
      <c r="R315" s="103" t="n">
        <f aca="false">IF(AND(M315="ALI",O315="Simples"),7, IF(AND(M315="ALI",O315="Médio"),10, IF(AND(M315="ALI",O315="Complexo"),15, IF(AND(M315="AIE",O315="Simples"),5, IF(AND(M315="AIE",O315="Médio"),7, IF(AND(M315="AIE",O315="Complexo"),10,0))))))</f>
        <v>0</v>
      </c>
      <c r="S315" s="102" t="n">
        <f aca="false">IF($I315="%",($Q315+$R315)*$C315,$C315)</f>
        <v>0</v>
      </c>
      <c r="T315" s="70"/>
    </row>
    <row r="316" s="79" customFormat="true" ht="14" hidden="false" customHeight="false" outlineLevel="0" collapsed="false">
      <c r="A316" s="67"/>
      <c r="B316" s="68"/>
      <c r="C316" s="69" t="n">
        <f aca="false">IF($B316&lt;&gt;"",VLOOKUP($B316,Matriz_INM,2,0),0)</f>
        <v>0</v>
      </c>
      <c r="D316" s="70"/>
      <c r="E316" s="70"/>
      <c r="F316" s="70"/>
      <c r="G316" s="70"/>
      <c r="H316" s="71"/>
      <c r="I316" s="101" t="str">
        <f aca="false">IFERROR(VLOOKUP($B316,Matriz_INM,3,0),"")</f>
        <v/>
      </c>
      <c r="J316" s="72"/>
      <c r="K316" s="72"/>
      <c r="L316" s="72"/>
      <c r="M316" s="70"/>
      <c r="N316" s="71" t="str">
        <f aca="false">IF(M316="EE",IF(OR(AND(OR(L316=1,L316=0),K316&gt;0,K316&lt;5),AND(OR(L316=1,L316=0),K316&gt;4,K316&lt;16),AND(L316=2,K316&gt;0,K316&lt;5)),"Simples",IF(OR(AND(OR(L316=1,L316=0),K316&gt;15),AND(L316=2,K316&gt;4,K316&lt;16),AND(L316&gt;2,K316&gt;0,K316&lt;5)),"Médio",IF(OR(AND(L316=2,K316&gt;15),AND(L316&gt;2,K316&gt;4,K316&lt;16),AND(L316&gt;2,K316&gt;15)),"Complexo",""))), IF(OR(M316="CE",M316="SE"),IF(OR(AND(OR(L316=1,L316=0),K316&gt;0,K316&lt;6),AND(OR(L316=1,L316=0),K316&gt;5,K316&lt;20),AND(L316&gt;1,L316&lt;4,K316&gt;0,K316&lt;6)),"Simples",IF(OR(AND(OR(L316=1,L316=0),K316&gt;19),AND(L316&gt;1,L316&lt;4,K316&gt;5,K316&lt;20),AND(L316&gt;3,K316&gt;0,K316&lt;6)),"Médio",IF(OR(AND(L316&gt;1,L316&lt;4,K316&gt;19),AND(L316&gt;3,K316&gt;5,K316&lt;20),AND(L316&gt;3,K316&gt;19)),"Complexo",""))),""))</f>
        <v/>
      </c>
      <c r="O316" s="71" t="str">
        <f aca="false">IF(M316="ALI",IF(OR(AND(OR(L316=1,L316=0),K316&gt;0,K316&lt;20),AND(OR(L316=1,L316=0),K316&gt;19,K316&lt;51),AND(L316&gt;1,L316&lt;6,K316&gt;0,K316&lt;20)),"Simples",IF(OR(AND(OR(L316=1,L316=0),K316&gt;50),AND(L316&gt;1,L316&lt;6,K316&gt;19,K316&lt;51),AND(L316&gt;5,K316&gt;0,K316&lt;20)),"Médio",IF(OR(AND(L316&gt;1,L316&lt;6,K316&gt;50),AND(L316&gt;5,K316&gt;19,K316&lt;51),AND(L316&gt;5,K316&gt;50)),"Complexo",""))), IF(M316="AIE",IF(OR(AND(OR(L316=1, L316=0),K316&gt;0,K316&lt;20),AND(OR(L316=1, L316=0),K316&gt;19,K316&lt;51),AND(L316&gt;1,L316&lt;6,K316&gt;0,K316&lt;20)),"Simples",IF(OR(AND(OR(L316=1, L316=0),K316&gt;50),AND(L316&gt;1,L316&lt;6,K316&gt;19,K316&lt;51),AND(L316&gt;5,K316&gt;0,K316&lt;20)),"Médio",IF(OR(AND(L316&gt;1,L316&lt;6,K316&gt;50),AND(L316&gt;5,K316&gt;19,K316&lt;51),AND(L316&gt;5,K316&gt;50)),"Complexo",""))),""))</f>
        <v/>
      </c>
      <c r="P316" s="102" t="str">
        <f aca="false">IF(N316="",O316,IF(O316="",N316,""))</f>
        <v/>
      </c>
      <c r="Q316" s="103" t="n">
        <f aca="false">IF(AND(OR(M316="EE",M316="CE"),P316="Simples"),3, IF(AND(OR(M316="EE",M316="CE"),P316="Médio"),4, IF(AND(OR(M316="EE",M316="CE"),P316="Complexo"),6, IF(AND(M316="SE",P316="Simples"),4, IF(AND(M316="SE",P316="Médio"),5, IF(AND(M316="SE",P316="Complexo"),7,0))))))</f>
        <v>0</v>
      </c>
      <c r="R316" s="103" t="n">
        <f aca="false">IF(AND(M316="ALI",O316="Simples"),7, IF(AND(M316="ALI",O316="Médio"),10, IF(AND(M316="ALI",O316="Complexo"),15, IF(AND(M316="AIE",O316="Simples"),5, IF(AND(M316="AIE",O316="Médio"),7, IF(AND(M316="AIE",O316="Complexo"),10,0))))))</f>
        <v>0</v>
      </c>
      <c r="S316" s="102" t="n">
        <f aca="false">IF($I316="%",($Q316+$R316)*$C316,$C316)</f>
        <v>0</v>
      </c>
      <c r="T316" s="70"/>
    </row>
    <row r="317" s="79" customFormat="true" ht="14" hidden="false" customHeight="false" outlineLevel="0" collapsed="false">
      <c r="A317" s="67"/>
      <c r="B317" s="68"/>
      <c r="C317" s="69" t="n">
        <f aca="false">IF($B317&lt;&gt;"",VLOOKUP($B317,Matriz_INM,2,0),0)</f>
        <v>0</v>
      </c>
      <c r="D317" s="70"/>
      <c r="E317" s="70"/>
      <c r="F317" s="70"/>
      <c r="G317" s="70"/>
      <c r="H317" s="71"/>
      <c r="I317" s="101" t="str">
        <f aca="false">IFERROR(VLOOKUP($B317,Matriz_INM,3,0),"")</f>
        <v/>
      </c>
      <c r="J317" s="72"/>
      <c r="K317" s="72"/>
      <c r="L317" s="72"/>
      <c r="M317" s="70"/>
      <c r="N317" s="71" t="str">
        <f aca="false">IF(M317="EE",IF(OR(AND(OR(L317=1,L317=0),K317&gt;0,K317&lt;5),AND(OR(L317=1,L317=0),K317&gt;4,K317&lt;16),AND(L317=2,K317&gt;0,K317&lt;5)),"Simples",IF(OR(AND(OR(L317=1,L317=0),K317&gt;15),AND(L317=2,K317&gt;4,K317&lt;16),AND(L317&gt;2,K317&gt;0,K317&lt;5)),"Médio",IF(OR(AND(L317=2,K317&gt;15),AND(L317&gt;2,K317&gt;4,K317&lt;16),AND(L317&gt;2,K317&gt;15)),"Complexo",""))), IF(OR(M317="CE",M317="SE"),IF(OR(AND(OR(L317=1,L317=0),K317&gt;0,K317&lt;6),AND(OR(L317=1,L317=0),K317&gt;5,K317&lt;20),AND(L317&gt;1,L317&lt;4,K317&gt;0,K317&lt;6)),"Simples",IF(OR(AND(OR(L317=1,L317=0),K317&gt;19),AND(L317&gt;1,L317&lt;4,K317&gt;5,K317&lt;20),AND(L317&gt;3,K317&gt;0,K317&lt;6)),"Médio",IF(OR(AND(L317&gt;1,L317&lt;4,K317&gt;19),AND(L317&gt;3,K317&gt;5,K317&lt;20),AND(L317&gt;3,K317&gt;19)),"Complexo",""))),""))</f>
        <v/>
      </c>
      <c r="O317" s="71" t="str">
        <f aca="false">IF(M317="ALI",IF(OR(AND(OR(L317=1,L317=0),K317&gt;0,K317&lt;20),AND(OR(L317=1,L317=0),K317&gt;19,K317&lt;51),AND(L317&gt;1,L317&lt;6,K317&gt;0,K317&lt;20)),"Simples",IF(OR(AND(OR(L317=1,L317=0),K317&gt;50),AND(L317&gt;1,L317&lt;6,K317&gt;19,K317&lt;51),AND(L317&gt;5,K317&gt;0,K317&lt;20)),"Médio",IF(OR(AND(L317&gt;1,L317&lt;6,K317&gt;50),AND(L317&gt;5,K317&gt;19,K317&lt;51),AND(L317&gt;5,K317&gt;50)),"Complexo",""))), IF(M317="AIE",IF(OR(AND(OR(L317=1, L317=0),K317&gt;0,K317&lt;20),AND(OR(L317=1, L317=0),K317&gt;19,K317&lt;51),AND(L317&gt;1,L317&lt;6,K317&gt;0,K317&lt;20)),"Simples",IF(OR(AND(OR(L317=1, L317=0),K317&gt;50),AND(L317&gt;1,L317&lt;6,K317&gt;19,K317&lt;51),AND(L317&gt;5,K317&gt;0,K317&lt;20)),"Médio",IF(OR(AND(L317&gt;1,L317&lt;6,K317&gt;50),AND(L317&gt;5,K317&gt;19,K317&lt;51),AND(L317&gt;5,K317&gt;50)),"Complexo",""))),""))</f>
        <v/>
      </c>
      <c r="P317" s="102" t="str">
        <f aca="false">IF(N317="",O317,IF(O317="",N317,""))</f>
        <v/>
      </c>
      <c r="Q317" s="103" t="n">
        <f aca="false">IF(AND(OR(M317="EE",M317="CE"),P317="Simples"),3, IF(AND(OR(M317="EE",M317="CE"),P317="Médio"),4, IF(AND(OR(M317="EE",M317="CE"),P317="Complexo"),6, IF(AND(M317="SE",P317="Simples"),4, IF(AND(M317="SE",P317="Médio"),5, IF(AND(M317="SE",P317="Complexo"),7,0))))))</f>
        <v>0</v>
      </c>
      <c r="R317" s="103" t="n">
        <f aca="false">IF(AND(M317="ALI",O317="Simples"),7, IF(AND(M317="ALI",O317="Médio"),10, IF(AND(M317="ALI",O317="Complexo"),15, IF(AND(M317="AIE",O317="Simples"),5, IF(AND(M317="AIE",O317="Médio"),7, IF(AND(M317="AIE",O317="Complexo"),10,0))))))</f>
        <v>0</v>
      </c>
      <c r="S317" s="102" t="n">
        <f aca="false">IF($I317="%",($Q317+$R317)*$C317,$C317)</f>
        <v>0</v>
      </c>
      <c r="T317" s="70"/>
    </row>
    <row r="318" s="79" customFormat="true" ht="14" hidden="false" customHeight="false" outlineLevel="0" collapsed="false">
      <c r="A318" s="67"/>
      <c r="B318" s="68"/>
      <c r="C318" s="69" t="n">
        <f aca="false">IF($B318&lt;&gt;"",VLOOKUP($B318,Matriz_INM,2,0),0)</f>
        <v>0</v>
      </c>
      <c r="D318" s="70"/>
      <c r="E318" s="70"/>
      <c r="F318" s="70"/>
      <c r="G318" s="70"/>
      <c r="H318" s="71"/>
      <c r="I318" s="101" t="str">
        <f aca="false">IFERROR(VLOOKUP($B318,Matriz_INM,3,0),"")</f>
        <v/>
      </c>
      <c r="J318" s="72"/>
      <c r="K318" s="72"/>
      <c r="L318" s="72"/>
      <c r="M318" s="70"/>
      <c r="N318" s="71" t="str">
        <f aca="false">IF(M318="EE",IF(OR(AND(OR(L318=1,L318=0),K318&gt;0,K318&lt;5),AND(OR(L318=1,L318=0),K318&gt;4,K318&lt;16),AND(L318=2,K318&gt;0,K318&lt;5)),"Simples",IF(OR(AND(OR(L318=1,L318=0),K318&gt;15),AND(L318=2,K318&gt;4,K318&lt;16),AND(L318&gt;2,K318&gt;0,K318&lt;5)),"Médio",IF(OR(AND(L318=2,K318&gt;15),AND(L318&gt;2,K318&gt;4,K318&lt;16),AND(L318&gt;2,K318&gt;15)),"Complexo",""))), IF(OR(M318="CE",M318="SE"),IF(OR(AND(OR(L318=1,L318=0),K318&gt;0,K318&lt;6),AND(OR(L318=1,L318=0),K318&gt;5,K318&lt;20),AND(L318&gt;1,L318&lt;4,K318&gt;0,K318&lt;6)),"Simples",IF(OR(AND(OR(L318=1,L318=0),K318&gt;19),AND(L318&gt;1,L318&lt;4,K318&gt;5,K318&lt;20),AND(L318&gt;3,K318&gt;0,K318&lt;6)),"Médio",IF(OR(AND(L318&gt;1,L318&lt;4,K318&gt;19),AND(L318&gt;3,K318&gt;5,K318&lt;20),AND(L318&gt;3,K318&gt;19)),"Complexo",""))),""))</f>
        <v/>
      </c>
      <c r="O318" s="71" t="str">
        <f aca="false">IF(M318="ALI",IF(OR(AND(OR(L318=1,L318=0),K318&gt;0,K318&lt;20),AND(OR(L318=1,L318=0),K318&gt;19,K318&lt;51),AND(L318&gt;1,L318&lt;6,K318&gt;0,K318&lt;20)),"Simples",IF(OR(AND(OR(L318=1,L318=0),K318&gt;50),AND(L318&gt;1,L318&lt;6,K318&gt;19,K318&lt;51),AND(L318&gt;5,K318&gt;0,K318&lt;20)),"Médio",IF(OR(AND(L318&gt;1,L318&lt;6,K318&gt;50),AND(L318&gt;5,K318&gt;19,K318&lt;51),AND(L318&gt;5,K318&gt;50)),"Complexo",""))), IF(M318="AIE",IF(OR(AND(OR(L318=1, L318=0),K318&gt;0,K318&lt;20),AND(OR(L318=1, L318=0),K318&gt;19,K318&lt;51),AND(L318&gt;1,L318&lt;6,K318&gt;0,K318&lt;20)),"Simples",IF(OR(AND(OR(L318=1, L318=0),K318&gt;50),AND(L318&gt;1,L318&lt;6,K318&gt;19,K318&lt;51),AND(L318&gt;5,K318&gt;0,K318&lt;20)),"Médio",IF(OR(AND(L318&gt;1,L318&lt;6,K318&gt;50),AND(L318&gt;5,K318&gt;19,K318&lt;51),AND(L318&gt;5,K318&gt;50)),"Complexo",""))),""))</f>
        <v/>
      </c>
      <c r="P318" s="102" t="str">
        <f aca="false">IF(N318="",O318,IF(O318="",N318,""))</f>
        <v/>
      </c>
      <c r="Q318" s="103" t="n">
        <f aca="false">IF(AND(OR(M318="EE",M318="CE"),P318="Simples"),3, IF(AND(OR(M318="EE",M318="CE"),P318="Médio"),4, IF(AND(OR(M318="EE",M318="CE"),P318="Complexo"),6, IF(AND(M318="SE",P318="Simples"),4, IF(AND(M318="SE",P318="Médio"),5, IF(AND(M318="SE",P318="Complexo"),7,0))))))</f>
        <v>0</v>
      </c>
      <c r="R318" s="103" t="n">
        <f aca="false">IF(AND(M318="ALI",O318="Simples"),7, IF(AND(M318="ALI",O318="Médio"),10, IF(AND(M318="ALI",O318="Complexo"),15, IF(AND(M318="AIE",O318="Simples"),5, IF(AND(M318="AIE",O318="Médio"),7, IF(AND(M318="AIE",O318="Complexo"),10,0))))))</f>
        <v>0</v>
      </c>
      <c r="S318" s="102" t="n">
        <f aca="false">IF($I318="%",($Q318+$R318)*$C318,$C318)</f>
        <v>0</v>
      </c>
      <c r="T318" s="70"/>
    </row>
    <row r="319" s="79" customFormat="true" ht="14" hidden="false" customHeight="false" outlineLevel="0" collapsed="false">
      <c r="A319" s="67"/>
      <c r="B319" s="68"/>
      <c r="C319" s="69" t="n">
        <f aca="false">IF($B319&lt;&gt;"",VLOOKUP($B319,Matriz_INM,2,0),0)</f>
        <v>0</v>
      </c>
      <c r="D319" s="70"/>
      <c r="E319" s="70"/>
      <c r="F319" s="70"/>
      <c r="G319" s="70"/>
      <c r="H319" s="71"/>
      <c r="I319" s="101" t="str">
        <f aca="false">IFERROR(VLOOKUP($B319,Matriz_INM,3,0),"")</f>
        <v/>
      </c>
      <c r="J319" s="72"/>
      <c r="K319" s="72"/>
      <c r="L319" s="72"/>
      <c r="M319" s="70"/>
      <c r="N319" s="71" t="str">
        <f aca="false">IF(M319="EE",IF(OR(AND(OR(L319=1,L319=0),K319&gt;0,K319&lt;5),AND(OR(L319=1,L319=0),K319&gt;4,K319&lt;16),AND(L319=2,K319&gt;0,K319&lt;5)),"Simples",IF(OR(AND(OR(L319=1,L319=0),K319&gt;15),AND(L319=2,K319&gt;4,K319&lt;16),AND(L319&gt;2,K319&gt;0,K319&lt;5)),"Médio",IF(OR(AND(L319=2,K319&gt;15),AND(L319&gt;2,K319&gt;4,K319&lt;16),AND(L319&gt;2,K319&gt;15)),"Complexo",""))), IF(OR(M319="CE",M319="SE"),IF(OR(AND(OR(L319=1,L319=0),K319&gt;0,K319&lt;6),AND(OR(L319=1,L319=0),K319&gt;5,K319&lt;20),AND(L319&gt;1,L319&lt;4,K319&gt;0,K319&lt;6)),"Simples",IF(OR(AND(OR(L319=1,L319=0),K319&gt;19),AND(L319&gt;1,L319&lt;4,K319&gt;5,K319&lt;20),AND(L319&gt;3,K319&gt;0,K319&lt;6)),"Médio",IF(OR(AND(L319&gt;1,L319&lt;4,K319&gt;19),AND(L319&gt;3,K319&gt;5,K319&lt;20),AND(L319&gt;3,K319&gt;19)),"Complexo",""))),""))</f>
        <v/>
      </c>
      <c r="O319" s="71" t="str">
        <f aca="false">IF(M319="ALI",IF(OR(AND(OR(L319=1,L319=0),K319&gt;0,K319&lt;20),AND(OR(L319=1,L319=0),K319&gt;19,K319&lt;51),AND(L319&gt;1,L319&lt;6,K319&gt;0,K319&lt;20)),"Simples",IF(OR(AND(OR(L319=1,L319=0),K319&gt;50),AND(L319&gt;1,L319&lt;6,K319&gt;19,K319&lt;51),AND(L319&gt;5,K319&gt;0,K319&lt;20)),"Médio",IF(OR(AND(L319&gt;1,L319&lt;6,K319&gt;50),AND(L319&gt;5,K319&gt;19,K319&lt;51),AND(L319&gt;5,K319&gt;50)),"Complexo",""))), IF(M319="AIE",IF(OR(AND(OR(L319=1, L319=0),K319&gt;0,K319&lt;20),AND(OR(L319=1, L319=0),K319&gt;19,K319&lt;51),AND(L319&gt;1,L319&lt;6,K319&gt;0,K319&lt;20)),"Simples",IF(OR(AND(OR(L319=1, L319=0),K319&gt;50),AND(L319&gt;1,L319&lt;6,K319&gt;19,K319&lt;51),AND(L319&gt;5,K319&gt;0,K319&lt;20)),"Médio",IF(OR(AND(L319&gt;1,L319&lt;6,K319&gt;50),AND(L319&gt;5,K319&gt;19,K319&lt;51),AND(L319&gt;5,K319&gt;50)),"Complexo",""))),""))</f>
        <v/>
      </c>
      <c r="P319" s="102" t="str">
        <f aca="false">IF(N319="",O319,IF(O319="",N319,""))</f>
        <v/>
      </c>
      <c r="Q319" s="103" t="n">
        <f aca="false">IF(AND(OR(M319="EE",M319="CE"),P319="Simples"),3, IF(AND(OR(M319="EE",M319="CE"),P319="Médio"),4, IF(AND(OR(M319="EE",M319="CE"),P319="Complexo"),6, IF(AND(M319="SE",P319="Simples"),4, IF(AND(M319="SE",P319="Médio"),5, IF(AND(M319="SE",P319="Complexo"),7,0))))))</f>
        <v>0</v>
      </c>
      <c r="R319" s="103" t="n">
        <f aca="false">IF(AND(M319="ALI",O319="Simples"),7, IF(AND(M319="ALI",O319="Médio"),10, IF(AND(M319="ALI",O319="Complexo"),15, IF(AND(M319="AIE",O319="Simples"),5, IF(AND(M319="AIE",O319="Médio"),7, IF(AND(M319="AIE",O319="Complexo"),10,0))))))</f>
        <v>0</v>
      </c>
      <c r="S319" s="102" t="n">
        <f aca="false">IF($I319="%",($Q319+$R319)*$C319,$C319)</f>
        <v>0</v>
      </c>
      <c r="T319" s="70"/>
    </row>
    <row r="320" s="79" customFormat="true" ht="14" hidden="false" customHeight="false" outlineLevel="0" collapsed="false">
      <c r="A320" s="67"/>
      <c r="B320" s="68"/>
      <c r="C320" s="69" t="n">
        <f aca="false">IF($B320&lt;&gt;"",VLOOKUP($B320,Matriz_INM,2,0),0)</f>
        <v>0</v>
      </c>
      <c r="D320" s="70"/>
      <c r="E320" s="70"/>
      <c r="F320" s="70"/>
      <c r="G320" s="70"/>
      <c r="H320" s="71"/>
      <c r="I320" s="101" t="str">
        <f aca="false">IFERROR(VLOOKUP($B320,Matriz_INM,3,0),"")</f>
        <v/>
      </c>
      <c r="J320" s="72"/>
      <c r="K320" s="72"/>
      <c r="L320" s="72"/>
      <c r="M320" s="70"/>
      <c r="N320" s="71" t="str">
        <f aca="false">IF(M320="EE",IF(OR(AND(OR(L320=1,L320=0),K320&gt;0,K320&lt;5),AND(OR(L320=1,L320=0),K320&gt;4,K320&lt;16),AND(L320=2,K320&gt;0,K320&lt;5)),"Simples",IF(OR(AND(OR(L320=1,L320=0),K320&gt;15),AND(L320=2,K320&gt;4,K320&lt;16),AND(L320&gt;2,K320&gt;0,K320&lt;5)),"Médio",IF(OR(AND(L320=2,K320&gt;15),AND(L320&gt;2,K320&gt;4,K320&lt;16),AND(L320&gt;2,K320&gt;15)),"Complexo",""))), IF(OR(M320="CE",M320="SE"),IF(OR(AND(OR(L320=1,L320=0),K320&gt;0,K320&lt;6),AND(OR(L320=1,L320=0),K320&gt;5,K320&lt;20),AND(L320&gt;1,L320&lt;4,K320&gt;0,K320&lt;6)),"Simples",IF(OR(AND(OR(L320=1,L320=0),K320&gt;19),AND(L320&gt;1,L320&lt;4,K320&gt;5,K320&lt;20),AND(L320&gt;3,K320&gt;0,K320&lt;6)),"Médio",IF(OR(AND(L320&gt;1,L320&lt;4,K320&gt;19),AND(L320&gt;3,K320&gt;5,K320&lt;20),AND(L320&gt;3,K320&gt;19)),"Complexo",""))),""))</f>
        <v/>
      </c>
      <c r="O320" s="71" t="str">
        <f aca="false">IF(M320="ALI",IF(OR(AND(OR(L320=1,L320=0),K320&gt;0,K320&lt;20),AND(OR(L320=1,L320=0),K320&gt;19,K320&lt;51),AND(L320&gt;1,L320&lt;6,K320&gt;0,K320&lt;20)),"Simples",IF(OR(AND(OR(L320=1,L320=0),K320&gt;50),AND(L320&gt;1,L320&lt;6,K320&gt;19,K320&lt;51),AND(L320&gt;5,K320&gt;0,K320&lt;20)),"Médio",IF(OR(AND(L320&gt;1,L320&lt;6,K320&gt;50),AND(L320&gt;5,K320&gt;19,K320&lt;51),AND(L320&gt;5,K320&gt;50)),"Complexo",""))), IF(M320="AIE",IF(OR(AND(OR(L320=1, L320=0),K320&gt;0,K320&lt;20),AND(OR(L320=1, L320=0),K320&gt;19,K320&lt;51),AND(L320&gt;1,L320&lt;6,K320&gt;0,K320&lt;20)),"Simples",IF(OR(AND(OR(L320=1, L320=0),K320&gt;50),AND(L320&gt;1,L320&lt;6,K320&gt;19,K320&lt;51),AND(L320&gt;5,K320&gt;0,K320&lt;20)),"Médio",IF(OR(AND(L320&gt;1,L320&lt;6,K320&gt;50),AND(L320&gt;5,K320&gt;19,K320&lt;51),AND(L320&gt;5,K320&gt;50)),"Complexo",""))),""))</f>
        <v/>
      </c>
      <c r="P320" s="102" t="str">
        <f aca="false">IF(N320="",O320,IF(O320="",N320,""))</f>
        <v/>
      </c>
      <c r="Q320" s="103" t="n">
        <f aca="false">IF(AND(OR(M320="EE",M320="CE"),P320="Simples"),3, IF(AND(OR(M320="EE",M320="CE"),P320="Médio"),4, IF(AND(OR(M320="EE",M320="CE"),P320="Complexo"),6, IF(AND(M320="SE",P320="Simples"),4, IF(AND(M320="SE",P320="Médio"),5, IF(AND(M320="SE",P320="Complexo"),7,0))))))</f>
        <v>0</v>
      </c>
      <c r="R320" s="103" t="n">
        <f aca="false">IF(AND(M320="ALI",O320="Simples"),7, IF(AND(M320="ALI",O320="Médio"),10, IF(AND(M320="ALI",O320="Complexo"),15, IF(AND(M320="AIE",O320="Simples"),5, IF(AND(M320="AIE",O320="Médio"),7, IF(AND(M320="AIE",O320="Complexo"),10,0))))))</f>
        <v>0</v>
      </c>
      <c r="S320" s="102" t="n">
        <f aca="false">IF($I320="%",($Q320+$R320)*$C320,$C320)</f>
        <v>0</v>
      </c>
      <c r="T320" s="70"/>
    </row>
    <row r="321" s="79" customFormat="true" ht="14" hidden="false" customHeight="false" outlineLevel="0" collapsed="false">
      <c r="A321" s="67"/>
      <c r="B321" s="68"/>
      <c r="C321" s="69" t="n">
        <f aca="false">IF($B321&lt;&gt;"",VLOOKUP($B321,Matriz_INM,2,0),0)</f>
        <v>0</v>
      </c>
      <c r="D321" s="70"/>
      <c r="E321" s="70"/>
      <c r="F321" s="70"/>
      <c r="G321" s="70"/>
      <c r="H321" s="71"/>
      <c r="I321" s="101" t="str">
        <f aca="false">IFERROR(VLOOKUP($B321,Matriz_INM,3,0),"")</f>
        <v/>
      </c>
      <c r="J321" s="72"/>
      <c r="K321" s="72"/>
      <c r="L321" s="72"/>
      <c r="M321" s="70"/>
      <c r="N321" s="71" t="str">
        <f aca="false">IF(M321="EE",IF(OR(AND(OR(L321=1,L321=0),K321&gt;0,K321&lt;5),AND(OR(L321=1,L321=0),K321&gt;4,K321&lt;16),AND(L321=2,K321&gt;0,K321&lt;5)),"Simples",IF(OR(AND(OR(L321=1,L321=0),K321&gt;15),AND(L321=2,K321&gt;4,K321&lt;16),AND(L321&gt;2,K321&gt;0,K321&lt;5)),"Médio",IF(OR(AND(L321=2,K321&gt;15),AND(L321&gt;2,K321&gt;4,K321&lt;16),AND(L321&gt;2,K321&gt;15)),"Complexo",""))), IF(OR(M321="CE",M321="SE"),IF(OR(AND(OR(L321=1,L321=0),K321&gt;0,K321&lt;6),AND(OR(L321=1,L321=0),K321&gt;5,K321&lt;20),AND(L321&gt;1,L321&lt;4,K321&gt;0,K321&lt;6)),"Simples",IF(OR(AND(OR(L321=1,L321=0),K321&gt;19),AND(L321&gt;1,L321&lt;4,K321&gt;5,K321&lt;20),AND(L321&gt;3,K321&gt;0,K321&lt;6)),"Médio",IF(OR(AND(L321&gt;1,L321&lt;4,K321&gt;19),AND(L321&gt;3,K321&gt;5,K321&lt;20),AND(L321&gt;3,K321&gt;19)),"Complexo",""))),""))</f>
        <v/>
      </c>
      <c r="O321" s="71" t="str">
        <f aca="false">IF(M321="ALI",IF(OR(AND(OR(L321=1,L321=0),K321&gt;0,K321&lt;20),AND(OR(L321=1,L321=0),K321&gt;19,K321&lt;51),AND(L321&gt;1,L321&lt;6,K321&gt;0,K321&lt;20)),"Simples",IF(OR(AND(OR(L321=1,L321=0),K321&gt;50),AND(L321&gt;1,L321&lt;6,K321&gt;19,K321&lt;51),AND(L321&gt;5,K321&gt;0,K321&lt;20)),"Médio",IF(OR(AND(L321&gt;1,L321&lt;6,K321&gt;50),AND(L321&gt;5,K321&gt;19,K321&lt;51),AND(L321&gt;5,K321&gt;50)),"Complexo",""))), IF(M321="AIE",IF(OR(AND(OR(L321=1, L321=0),K321&gt;0,K321&lt;20),AND(OR(L321=1, L321=0),K321&gt;19,K321&lt;51),AND(L321&gt;1,L321&lt;6,K321&gt;0,K321&lt;20)),"Simples",IF(OR(AND(OR(L321=1, L321=0),K321&gt;50),AND(L321&gt;1,L321&lt;6,K321&gt;19,K321&lt;51),AND(L321&gt;5,K321&gt;0,K321&lt;20)),"Médio",IF(OR(AND(L321&gt;1,L321&lt;6,K321&gt;50),AND(L321&gt;5,K321&gt;19,K321&lt;51),AND(L321&gt;5,K321&gt;50)),"Complexo",""))),""))</f>
        <v/>
      </c>
      <c r="P321" s="102" t="str">
        <f aca="false">IF(N321="",O321,IF(O321="",N321,""))</f>
        <v/>
      </c>
      <c r="Q321" s="103" t="n">
        <f aca="false">IF(AND(OR(M321="EE",M321="CE"),P321="Simples"),3, IF(AND(OR(M321="EE",M321="CE"),P321="Médio"),4, IF(AND(OR(M321="EE",M321="CE"),P321="Complexo"),6, IF(AND(M321="SE",P321="Simples"),4, IF(AND(M321="SE",P321="Médio"),5, IF(AND(M321="SE",P321="Complexo"),7,0))))))</f>
        <v>0</v>
      </c>
      <c r="R321" s="103" t="n">
        <f aca="false">IF(AND(M321="ALI",O321="Simples"),7, IF(AND(M321="ALI",O321="Médio"),10, IF(AND(M321="ALI",O321="Complexo"),15, IF(AND(M321="AIE",O321="Simples"),5, IF(AND(M321="AIE",O321="Médio"),7, IF(AND(M321="AIE",O321="Complexo"),10,0))))))</f>
        <v>0</v>
      </c>
      <c r="S321" s="102" t="n">
        <f aca="false">IF($I321="%",($Q321+$R321)*$C321,$C321)</f>
        <v>0</v>
      </c>
      <c r="T321" s="70"/>
    </row>
    <row r="322" s="79" customFormat="true" ht="14" hidden="false" customHeight="false" outlineLevel="0" collapsed="false">
      <c r="A322" s="67"/>
      <c r="B322" s="68"/>
      <c r="C322" s="69" t="n">
        <f aca="false">IF($B322&lt;&gt;"",VLOOKUP($B322,Matriz_INM,2,0),0)</f>
        <v>0</v>
      </c>
      <c r="D322" s="70"/>
      <c r="E322" s="70"/>
      <c r="F322" s="70"/>
      <c r="G322" s="70"/>
      <c r="H322" s="71"/>
      <c r="I322" s="101" t="str">
        <f aca="false">IFERROR(VLOOKUP($B322,Matriz_INM,3,0),"")</f>
        <v/>
      </c>
      <c r="J322" s="72"/>
      <c r="K322" s="72"/>
      <c r="L322" s="72"/>
      <c r="M322" s="70"/>
      <c r="N322" s="71" t="str">
        <f aca="false">IF(M322="EE",IF(OR(AND(OR(L322=1,L322=0),K322&gt;0,K322&lt;5),AND(OR(L322=1,L322=0),K322&gt;4,K322&lt;16),AND(L322=2,K322&gt;0,K322&lt;5)),"Simples",IF(OR(AND(OR(L322=1,L322=0),K322&gt;15),AND(L322=2,K322&gt;4,K322&lt;16),AND(L322&gt;2,K322&gt;0,K322&lt;5)),"Médio",IF(OR(AND(L322=2,K322&gt;15),AND(L322&gt;2,K322&gt;4,K322&lt;16),AND(L322&gt;2,K322&gt;15)),"Complexo",""))), IF(OR(M322="CE",M322="SE"),IF(OR(AND(OR(L322=1,L322=0),K322&gt;0,K322&lt;6),AND(OR(L322=1,L322=0),K322&gt;5,K322&lt;20),AND(L322&gt;1,L322&lt;4,K322&gt;0,K322&lt;6)),"Simples",IF(OR(AND(OR(L322=1,L322=0),K322&gt;19),AND(L322&gt;1,L322&lt;4,K322&gt;5,K322&lt;20),AND(L322&gt;3,K322&gt;0,K322&lt;6)),"Médio",IF(OR(AND(L322&gt;1,L322&lt;4,K322&gt;19),AND(L322&gt;3,K322&gt;5,K322&lt;20),AND(L322&gt;3,K322&gt;19)),"Complexo",""))),""))</f>
        <v/>
      </c>
      <c r="O322" s="71" t="str">
        <f aca="false">IF(M322="ALI",IF(OR(AND(OR(L322=1,L322=0),K322&gt;0,K322&lt;20),AND(OR(L322=1,L322=0),K322&gt;19,K322&lt;51),AND(L322&gt;1,L322&lt;6,K322&gt;0,K322&lt;20)),"Simples",IF(OR(AND(OR(L322=1,L322=0),K322&gt;50),AND(L322&gt;1,L322&lt;6,K322&gt;19,K322&lt;51),AND(L322&gt;5,K322&gt;0,K322&lt;20)),"Médio",IF(OR(AND(L322&gt;1,L322&lt;6,K322&gt;50),AND(L322&gt;5,K322&gt;19,K322&lt;51),AND(L322&gt;5,K322&gt;50)),"Complexo",""))), IF(M322="AIE",IF(OR(AND(OR(L322=1, L322=0),K322&gt;0,K322&lt;20),AND(OR(L322=1, L322=0),K322&gt;19,K322&lt;51),AND(L322&gt;1,L322&lt;6,K322&gt;0,K322&lt;20)),"Simples",IF(OR(AND(OR(L322=1, L322=0),K322&gt;50),AND(L322&gt;1,L322&lt;6,K322&gt;19,K322&lt;51),AND(L322&gt;5,K322&gt;0,K322&lt;20)),"Médio",IF(OR(AND(L322&gt;1,L322&lt;6,K322&gt;50),AND(L322&gt;5,K322&gt;19,K322&lt;51),AND(L322&gt;5,K322&gt;50)),"Complexo",""))),""))</f>
        <v/>
      </c>
      <c r="P322" s="102" t="str">
        <f aca="false">IF(N322="",O322,IF(O322="",N322,""))</f>
        <v/>
      </c>
      <c r="Q322" s="103" t="n">
        <f aca="false">IF(AND(OR(M322="EE",M322="CE"),P322="Simples"),3, IF(AND(OR(M322="EE",M322="CE"),P322="Médio"),4, IF(AND(OR(M322="EE",M322="CE"),P322="Complexo"),6, IF(AND(M322="SE",P322="Simples"),4, IF(AND(M322="SE",P322="Médio"),5, IF(AND(M322="SE",P322="Complexo"),7,0))))))</f>
        <v>0</v>
      </c>
      <c r="R322" s="103" t="n">
        <f aca="false">IF(AND(M322="ALI",O322="Simples"),7, IF(AND(M322="ALI",O322="Médio"),10, IF(AND(M322="ALI",O322="Complexo"),15, IF(AND(M322="AIE",O322="Simples"),5, IF(AND(M322="AIE",O322="Médio"),7, IF(AND(M322="AIE",O322="Complexo"),10,0))))))</f>
        <v>0</v>
      </c>
      <c r="S322" s="102" t="n">
        <f aca="false">IF($I322="%",($Q322+$R322)*$C322,$C322)</f>
        <v>0</v>
      </c>
      <c r="T322" s="70"/>
    </row>
    <row r="323" s="79" customFormat="true" ht="14" hidden="false" customHeight="false" outlineLevel="0" collapsed="false">
      <c r="A323" s="67"/>
      <c r="B323" s="68"/>
      <c r="C323" s="69" t="n">
        <f aca="false">IF($B323&lt;&gt;"",VLOOKUP($B323,Matriz_INM,2,0),0)</f>
        <v>0</v>
      </c>
      <c r="D323" s="70"/>
      <c r="E323" s="70"/>
      <c r="F323" s="70"/>
      <c r="G323" s="70"/>
      <c r="H323" s="71"/>
      <c r="I323" s="101" t="str">
        <f aca="false">IFERROR(VLOOKUP($B323,Matriz_INM,3,0),"")</f>
        <v/>
      </c>
      <c r="J323" s="72"/>
      <c r="K323" s="72"/>
      <c r="L323" s="72"/>
      <c r="M323" s="70"/>
      <c r="N323" s="71" t="str">
        <f aca="false">IF(M323="EE",IF(OR(AND(OR(L323=1,L323=0),K323&gt;0,K323&lt;5),AND(OR(L323=1,L323=0),K323&gt;4,K323&lt;16),AND(L323=2,K323&gt;0,K323&lt;5)),"Simples",IF(OR(AND(OR(L323=1,L323=0),K323&gt;15),AND(L323=2,K323&gt;4,K323&lt;16),AND(L323&gt;2,K323&gt;0,K323&lt;5)),"Médio",IF(OR(AND(L323=2,K323&gt;15),AND(L323&gt;2,K323&gt;4,K323&lt;16),AND(L323&gt;2,K323&gt;15)),"Complexo",""))), IF(OR(M323="CE",M323="SE"),IF(OR(AND(OR(L323=1,L323=0),K323&gt;0,K323&lt;6),AND(OR(L323=1,L323=0),K323&gt;5,K323&lt;20),AND(L323&gt;1,L323&lt;4,K323&gt;0,K323&lt;6)),"Simples",IF(OR(AND(OR(L323=1,L323=0),K323&gt;19),AND(L323&gt;1,L323&lt;4,K323&gt;5,K323&lt;20),AND(L323&gt;3,K323&gt;0,K323&lt;6)),"Médio",IF(OR(AND(L323&gt;1,L323&lt;4,K323&gt;19),AND(L323&gt;3,K323&gt;5,K323&lt;20),AND(L323&gt;3,K323&gt;19)),"Complexo",""))),""))</f>
        <v/>
      </c>
      <c r="O323" s="71" t="str">
        <f aca="false">IF(M323="ALI",IF(OR(AND(OR(L323=1,L323=0),K323&gt;0,K323&lt;20),AND(OR(L323=1,L323=0),K323&gt;19,K323&lt;51),AND(L323&gt;1,L323&lt;6,K323&gt;0,K323&lt;20)),"Simples",IF(OR(AND(OR(L323=1,L323=0),K323&gt;50),AND(L323&gt;1,L323&lt;6,K323&gt;19,K323&lt;51),AND(L323&gt;5,K323&gt;0,K323&lt;20)),"Médio",IF(OR(AND(L323&gt;1,L323&lt;6,K323&gt;50),AND(L323&gt;5,K323&gt;19,K323&lt;51),AND(L323&gt;5,K323&gt;50)),"Complexo",""))), IF(M323="AIE",IF(OR(AND(OR(L323=1, L323=0),K323&gt;0,K323&lt;20),AND(OR(L323=1, L323=0),K323&gt;19,K323&lt;51),AND(L323&gt;1,L323&lt;6,K323&gt;0,K323&lt;20)),"Simples",IF(OR(AND(OR(L323=1, L323=0),K323&gt;50),AND(L323&gt;1,L323&lt;6,K323&gt;19,K323&lt;51),AND(L323&gt;5,K323&gt;0,K323&lt;20)),"Médio",IF(OR(AND(L323&gt;1,L323&lt;6,K323&gt;50),AND(L323&gt;5,K323&gt;19,K323&lt;51),AND(L323&gt;5,K323&gt;50)),"Complexo",""))),""))</f>
        <v/>
      </c>
      <c r="P323" s="102" t="str">
        <f aca="false">IF(N323="",O323,IF(O323="",N323,""))</f>
        <v/>
      </c>
      <c r="Q323" s="103" t="n">
        <f aca="false">IF(AND(OR(M323="EE",M323="CE"),P323="Simples"),3, IF(AND(OR(M323="EE",M323="CE"),P323="Médio"),4, IF(AND(OR(M323="EE",M323="CE"),P323="Complexo"),6, IF(AND(M323="SE",P323="Simples"),4, IF(AND(M323="SE",P323="Médio"),5, IF(AND(M323="SE",P323="Complexo"),7,0))))))</f>
        <v>0</v>
      </c>
      <c r="R323" s="103" t="n">
        <f aca="false">IF(AND(M323="ALI",O323="Simples"),7, IF(AND(M323="ALI",O323="Médio"),10, IF(AND(M323="ALI",O323="Complexo"),15, IF(AND(M323="AIE",O323="Simples"),5, IF(AND(M323="AIE",O323="Médio"),7, IF(AND(M323="AIE",O323="Complexo"),10,0))))))</f>
        <v>0</v>
      </c>
      <c r="S323" s="102" t="n">
        <f aca="false">IF($I323="%",($Q323+$R323)*$C323,$C323)</f>
        <v>0</v>
      </c>
      <c r="T323" s="70"/>
    </row>
    <row r="324" s="79" customFormat="true" ht="14" hidden="false" customHeight="false" outlineLevel="0" collapsed="false">
      <c r="A324" s="67"/>
      <c r="B324" s="68"/>
      <c r="C324" s="69" t="n">
        <f aca="false">IF($B324&lt;&gt;"",VLOOKUP($B324,Matriz_INM,2,0),0)</f>
        <v>0</v>
      </c>
      <c r="D324" s="70"/>
      <c r="E324" s="70"/>
      <c r="F324" s="70"/>
      <c r="G324" s="70"/>
      <c r="H324" s="71"/>
      <c r="I324" s="101" t="str">
        <f aca="false">IFERROR(VLOOKUP($B324,Matriz_INM,3,0),"")</f>
        <v/>
      </c>
      <c r="J324" s="72"/>
      <c r="K324" s="72"/>
      <c r="L324" s="72"/>
      <c r="M324" s="70"/>
      <c r="N324" s="71" t="str">
        <f aca="false">IF(M324="EE",IF(OR(AND(OR(L324=1,L324=0),K324&gt;0,K324&lt;5),AND(OR(L324=1,L324=0),K324&gt;4,K324&lt;16),AND(L324=2,K324&gt;0,K324&lt;5)),"Simples",IF(OR(AND(OR(L324=1,L324=0),K324&gt;15),AND(L324=2,K324&gt;4,K324&lt;16),AND(L324&gt;2,K324&gt;0,K324&lt;5)),"Médio",IF(OR(AND(L324=2,K324&gt;15),AND(L324&gt;2,K324&gt;4,K324&lt;16),AND(L324&gt;2,K324&gt;15)),"Complexo",""))), IF(OR(M324="CE",M324="SE"),IF(OR(AND(OR(L324=1,L324=0),K324&gt;0,K324&lt;6),AND(OR(L324=1,L324=0),K324&gt;5,K324&lt;20),AND(L324&gt;1,L324&lt;4,K324&gt;0,K324&lt;6)),"Simples",IF(OR(AND(OR(L324=1,L324=0),K324&gt;19),AND(L324&gt;1,L324&lt;4,K324&gt;5,K324&lt;20),AND(L324&gt;3,K324&gt;0,K324&lt;6)),"Médio",IF(OR(AND(L324&gt;1,L324&lt;4,K324&gt;19),AND(L324&gt;3,K324&gt;5,K324&lt;20),AND(L324&gt;3,K324&gt;19)),"Complexo",""))),""))</f>
        <v/>
      </c>
      <c r="O324" s="71" t="str">
        <f aca="false">IF(M324="ALI",IF(OR(AND(OR(L324=1,L324=0),K324&gt;0,K324&lt;20),AND(OR(L324=1,L324=0),K324&gt;19,K324&lt;51),AND(L324&gt;1,L324&lt;6,K324&gt;0,K324&lt;20)),"Simples",IF(OR(AND(OR(L324=1,L324=0),K324&gt;50),AND(L324&gt;1,L324&lt;6,K324&gt;19,K324&lt;51),AND(L324&gt;5,K324&gt;0,K324&lt;20)),"Médio",IF(OR(AND(L324&gt;1,L324&lt;6,K324&gt;50),AND(L324&gt;5,K324&gt;19,K324&lt;51),AND(L324&gt;5,K324&gt;50)),"Complexo",""))), IF(M324="AIE",IF(OR(AND(OR(L324=1, L324=0),K324&gt;0,K324&lt;20),AND(OR(L324=1, L324=0),K324&gt;19,K324&lt;51),AND(L324&gt;1,L324&lt;6,K324&gt;0,K324&lt;20)),"Simples",IF(OR(AND(OR(L324=1, L324=0),K324&gt;50),AND(L324&gt;1,L324&lt;6,K324&gt;19,K324&lt;51),AND(L324&gt;5,K324&gt;0,K324&lt;20)),"Médio",IF(OR(AND(L324&gt;1,L324&lt;6,K324&gt;50),AND(L324&gt;5,K324&gt;19,K324&lt;51),AND(L324&gt;5,K324&gt;50)),"Complexo",""))),""))</f>
        <v/>
      </c>
      <c r="P324" s="102" t="str">
        <f aca="false">IF(N324="",O324,IF(O324="",N324,""))</f>
        <v/>
      </c>
      <c r="Q324" s="103" t="n">
        <f aca="false">IF(AND(OR(M324="EE",M324="CE"),P324="Simples"),3, IF(AND(OR(M324="EE",M324="CE"),P324="Médio"),4, IF(AND(OR(M324="EE",M324="CE"),P324="Complexo"),6, IF(AND(M324="SE",P324="Simples"),4, IF(AND(M324="SE",P324="Médio"),5, IF(AND(M324="SE",P324="Complexo"),7,0))))))</f>
        <v>0</v>
      </c>
      <c r="R324" s="103" t="n">
        <f aca="false">IF(AND(M324="ALI",O324="Simples"),7, IF(AND(M324="ALI",O324="Médio"),10, IF(AND(M324="ALI",O324="Complexo"),15, IF(AND(M324="AIE",O324="Simples"),5, IF(AND(M324="AIE",O324="Médio"),7, IF(AND(M324="AIE",O324="Complexo"),10,0))))))</f>
        <v>0</v>
      </c>
      <c r="S324" s="102" t="n">
        <f aca="false">IF($I324="%",($Q324+$R324)*$C324,$C324)</f>
        <v>0</v>
      </c>
      <c r="T324" s="70"/>
    </row>
    <row r="325" s="79" customFormat="true" ht="14" hidden="false" customHeight="false" outlineLevel="0" collapsed="false">
      <c r="A325" s="67"/>
      <c r="B325" s="68"/>
      <c r="C325" s="69" t="n">
        <f aca="false">IF($B325&lt;&gt;"",VLOOKUP($B325,Matriz_INM,2,0),0)</f>
        <v>0</v>
      </c>
      <c r="D325" s="70"/>
      <c r="E325" s="70"/>
      <c r="F325" s="70"/>
      <c r="G325" s="70"/>
      <c r="H325" s="71"/>
      <c r="I325" s="101" t="str">
        <f aca="false">IFERROR(VLOOKUP($B325,Matriz_INM,3,0),"")</f>
        <v/>
      </c>
      <c r="J325" s="72"/>
      <c r="K325" s="72"/>
      <c r="L325" s="72"/>
      <c r="M325" s="70"/>
      <c r="N325" s="71" t="str">
        <f aca="false">IF(M325="EE",IF(OR(AND(OR(L325=1,L325=0),K325&gt;0,K325&lt;5),AND(OR(L325=1,L325=0),K325&gt;4,K325&lt;16),AND(L325=2,K325&gt;0,K325&lt;5)),"Simples",IF(OR(AND(OR(L325=1,L325=0),K325&gt;15),AND(L325=2,K325&gt;4,K325&lt;16),AND(L325&gt;2,K325&gt;0,K325&lt;5)),"Médio",IF(OR(AND(L325=2,K325&gt;15),AND(L325&gt;2,K325&gt;4,K325&lt;16),AND(L325&gt;2,K325&gt;15)),"Complexo",""))), IF(OR(M325="CE",M325="SE"),IF(OR(AND(OR(L325=1,L325=0),K325&gt;0,K325&lt;6),AND(OR(L325=1,L325=0),K325&gt;5,K325&lt;20),AND(L325&gt;1,L325&lt;4,K325&gt;0,K325&lt;6)),"Simples",IF(OR(AND(OR(L325=1,L325=0),K325&gt;19),AND(L325&gt;1,L325&lt;4,K325&gt;5,K325&lt;20),AND(L325&gt;3,K325&gt;0,K325&lt;6)),"Médio",IF(OR(AND(L325&gt;1,L325&lt;4,K325&gt;19),AND(L325&gt;3,K325&gt;5,K325&lt;20),AND(L325&gt;3,K325&gt;19)),"Complexo",""))),""))</f>
        <v/>
      </c>
      <c r="O325" s="71" t="str">
        <f aca="false">IF(M325="ALI",IF(OR(AND(OR(L325=1,L325=0),K325&gt;0,K325&lt;20),AND(OR(L325=1,L325=0),K325&gt;19,K325&lt;51),AND(L325&gt;1,L325&lt;6,K325&gt;0,K325&lt;20)),"Simples",IF(OR(AND(OR(L325=1,L325=0),K325&gt;50),AND(L325&gt;1,L325&lt;6,K325&gt;19,K325&lt;51),AND(L325&gt;5,K325&gt;0,K325&lt;20)),"Médio",IF(OR(AND(L325&gt;1,L325&lt;6,K325&gt;50),AND(L325&gt;5,K325&gt;19,K325&lt;51),AND(L325&gt;5,K325&gt;50)),"Complexo",""))), IF(M325="AIE",IF(OR(AND(OR(L325=1, L325=0),K325&gt;0,K325&lt;20),AND(OR(L325=1, L325=0),K325&gt;19,K325&lt;51),AND(L325&gt;1,L325&lt;6,K325&gt;0,K325&lt;20)),"Simples",IF(OR(AND(OR(L325=1, L325=0),K325&gt;50),AND(L325&gt;1,L325&lt;6,K325&gt;19,K325&lt;51),AND(L325&gt;5,K325&gt;0,K325&lt;20)),"Médio",IF(OR(AND(L325&gt;1,L325&lt;6,K325&gt;50),AND(L325&gt;5,K325&gt;19,K325&lt;51),AND(L325&gt;5,K325&gt;50)),"Complexo",""))),""))</f>
        <v/>
      </c>
      <c r="P325" s="102" t="str">
        <f aca="false">IF(N325="",O325,IF(O325="",N325,""))</f>
        <v/>
      </c>
      <c r="Q325" s="103" t="n">
        <f aca="false">IF(AND(OR(M325="EE",M325="CE"),P325="Simples"),3, IF(AND(OR(M325="EE",M325="CE"),P325="Médio"),4, IF(AND(OR(M325="EE",M325="CE"),P325="Complexo"),6, IF(AND(M325="SE",P325="Simples"),4, IF(AND(M325="SE",P325="Médio"),5, IF(AND(M325="SE",P325="Complexo"),7,0))))))</f>
        <v>0</v>
      </c>
      <c r="R325" s="103" t="n">
        <f aca="false">IF(AND(M325="ALI",O325="Simples"),7, IF(AND(M325="ALI",O325="Médio"),10, IF(AND(M325="ALI",O325="Complexo"),15, IF(AND(M325="AIE",O325="Simples"),5, IF(AND(M325="AIE",O325="Médio"),7, IF(AND(M325="AIE",O325="Complexo"),10,0))))))</f>
        <v>0</v>
      </c>
      <c r="S325" s="102" t="n">
        <f aca="false">IF($I325="%",($Q325+$R325)*$C325,$C325)</f>
        <v>0</v>
      </c>
      <c r="T325" s="70"/>
    </row>
    <row r="326" s="79" customFormat="true" ht="14" hidden="false" customHeight="false" outlineLevel="0" collapsed="false">
      <c r="A326" s="67"/>
      <c r="B326" s="68"/>
      <c r="C326" s="69" t="n">
        <f aca="false">IF($B326&lt;&gt;"",VLOOKUP($B326,Matriz_INM,2,0),0)</f>
        <v>0</v>
      </c>
      <c r="D326" s="70"/>
      <c r="E326" s="70"/>
      <c r="F326" s="70"/>
      <c r="G326" s="70"/>
      <c r="H326" s="71"/>
      <c r="I326" s="101" t="str">
        <f aca="false">IFERROR(VLOOKUP($B326,Matriz_INM,3,0),"")</f>
        <v/>
      </c>
      <c r="J326" s="72"/>
      <c r="K326" s="72"/>
      <c r="L326" s="72"/>
      <c r="M326" s="70"/>
      <c r="N326" s="71" t="str">
        <f aca="false">IF(M326="EE",IF(OR(AND(OR(L326=1,L326=0),K326&gt;0,K326&lt;5),AND(OR(L326=1,L326=0),K326&gt;4,K326&lt;16),AND(L326=2,K326&gt;0,K326&lt;5)),"Simples",IF(OR(AND(OR(L326=1,L326=0),K326&gt;15),AND(L326=2,K326&gt;4,K326&lt;16),AND(L326&gt;2,K326&gt;0,K326&lt;5)),"Médio",IF(OR(AND(L326=2,K326&gt;15),AND(L326&gt;2,K326&gt;4,K326&lt;16),AND(L326&gt;2,K326&gt;15)),"Complexo",""))), IF(OR(M326="CE",M326="SE"),IF(OR(AND(OR(L326=1,L326=0),K326&gt;0,K326&lt;6),AND(OR(L326=1,L326=0),K326&gt;5,K326&lt;20),AND(L326&gt;1,L326&lt;4,K326&gt;0,K326&lt;6)),"Simples",IF(OR(AND(OR(L326=1,L326=0),K326&gt;19),AND(L326&gt;1,L326&lt;4,K326&gt;5,K326&lt;20),AND(L326&gt;3,K326&gt;0,K326&lt;6)),"Médio",IF(OR(AND(L326&gt;1,L326&lt;4,K326&gt;19),AND(L326&gt;3,K326&gt;5,K326&lt;20),AND(L326&gt;3,K326&gt;19)),"Complexo",""))),""))</f>
        <v/>
      </c>
      <c r="O326" s="71" t="str">
        <f aca="false">IF(M326="ALI",IF(OR(AND(OR(L326=1,L326=0),K326&gt;0,K326&lt;20),AND(OR(L326=1,L326=0),K326&gt;19,K326&lt;51),AND(L326&gt;1,L326&lt;6,K326&gt;0,K326&lt;20)),"Simples",IF(OR(AND(OR(L326=1,L326=0),K326&gt;50),AND(L326&gt;1,L326&lt;6,K326&gt;19,K326&lt;51),AND(L326&gt;5,K326&gt;0,K326&lt;20)),"Médio",IF(OR(AND(L326&gt;1,L326&lt;6,K326&gt;50),AND(L326&gt;5,K326&gt;19,K326&lt;51),AND(L326&gt;5,K326&gt;50)),"Complexo",""))), IF(M326="AIE",IF(OR(AND(OR(L326=1, L326=0),K326&gt;0,K326&lt;20),AND(OR(L326=1, L326=0),K326&gt;19,K326&lt;51),AND(L326&gt;1,L326&lt;6,K326&gt;0,K326&lt;20)),"Simples",IF(OR(AND(OR(L326=1, L326=0),K326&gt;50),AND(L326&gt;1,L326&lt;6,K326&gt;19,K326&lt;51),AND(L326&gt;5,K326&gt;0,K326&lt;20)),"Médio",IF(OR(AND(L326&gt;1,L326&lt;6,K326&gt;50),AND(L326&gt;5,K326&gt;19,K326&lt;51),AND(L326&gt;5,K326&gt;50)),"Complexo",""))),""))</f>
        <v/>
      </c>
      <c r="P326" s="102" t="str">
        <f aca="false">IF(N326="",O326,IF(O326="",N326,""))</f>
        <v/>
      </c>
      <c r="Q326" s="103" t="n">
        <f aca="false">IF(AND(OR(M326="EE",M326="CE"),P326="Simples"),3, IF(AND(OR(M326="EE",M326="CE"),P326="Médio"),4, IF(AND(OR(M326="EE",M326="CE"),P326="Complexo"),6, IF(AND(M326="SE",P326="Simples"),4, IF(AND(M326="SE",P326="Médio"),5, IF(AND(M326="SE",P326="Complexo"),7,0))))))</f>
        <v>0</v>
      </c>
      <c r="R326" s="103" t="n">
        <f aca="false">IF(AND(M326="ALI",O326="Simples"),7, IF(AND(M326="ALI",O326="Médio"),10, IF(AND(M326="ALI",O326="Complexo"),15, IF(AND(M326="AIE",O326="Simples"),5, IF(AND(M326="AIE",O326="Médio"),7, IF(AND(M326="AIE",O326="Complexo"),10,0))))))</f>
        <v>0</v>
      </c>
      <c r="S326" s="102" t="n">
        <f aca="false">IF($I326="%",($Q326+$R326)*$C326,$C326)</f>
        <v>0</v>
      </c>
      <c r="T326" s="70"/>
    </row>
    <row r="327" s="79" customFormat="true" ht="14" hidden="false" customHeight="false" outlineLevel="0" collapsed="false">
      <c r="A327" s="67"/>
      <c r="B327" s="68"/>
      <c r="C327" s="69" t="n">
        <f aca="false">IF($B327&lt;&gt;"",VLOOKUP($B327,Matriz_INM,2,0),0)</f>
        <v>0</v>
      </c>
      <c r="D327" s="70"/>
      <c r="E327" s="70"/>
      <c r="F327" s="70"/>
      <c r="G327" s="70"/>
      <c r="H327" s="71"/>
      <c r="I327" s="101" t="str">
        <f aca="false">IFERROR(VLOOKUP($B327,Matriz_INM,3,0),"")</f>
        <v/>
      </c>
      <c r="J327" s="72"/>
      <c r="K327" s="72"/>
      <c r="L327" s="72"/>
      <c r="M327" s="70"/>
      <c r="N327" s="71" t="str">
        <f aca="false">IF(M327="EE",IF(OR(AND(OR(L327=1,L327=0),K327&gt;0,K327&lt;5),AND(OR(L327=1,L327=0),K327&gt;4,K327&lt;16),AND(L327=2,K327&gt;0,K327&lt;5)),"Simples",IF(OR(AND(OR(L327=1,L327=0),K327&gt;15),AND(L327=2,K327&gt;4,K327&lt;16),AND(L327&gt;2,K327&gt;0,K327&lt;5)),"Médio",IF(OR(AND(L327=2,K327&gt;15),AND(L327&gt;2,K327&gt;4,K327&lt;16),AND(L327&gt;2,K327&gt;15)),"Complexo",""))), IF(OR(M327="CE",M327="SE"),IF(OR(AND(OR(L327=1,L327=0),K327&gt;0,K327&lt;6),AND(OR(L327=1,L327=0),K327&gt;5,K327&lt;20),AND(L327&gt;1,L327&lt;4,K327&gt;0,K327&lt;6)),"Simples",IF(OR(AND(OR(L327=1,L327=0),K327&gt;19),AND(L327&gt;1,L327&lt;4,K327&gt;5,K327&lt;20),AND(L327&gt;3,K327&gt;0,K327&lt;6)),"Médio",IF(OR(AND(L327&gt;1,L327&lt;4,K327&gt;19),AND(L327&gt;3,K327&gt;5,K327&lt;20),AND(L327&gt;3,K327&gt;19)),"Complexo",""))),""))</f>
        <v/>
      </c>
      <c r="O327" s="71" t="str">
        <f aca="false">IF(M327="ALI",IF(OR(AND(OR(L327=1,L327=0),K327&gt;0,K327&lt;20),AND(OR(L327=1,L327=0),K327&gt;19,K327&lt;51),AND(L327&gt;1,L327&lt;6,K327&gt;0,K327&lt;20)),"Simples",IF(OR(AND(OR(L327=1,L327=0),K327&gt;50),AND(L327&gt;1,L327&lt;6,K327&gt;19,K327&lt;51),AND(L327&gt;5,K327&gt;0,K327&lt;20)),"Médio",IF(OR(AND(L327&gt;1,L327&lt;6,K327&gt;50),AND(L327&gt;5,K327&gt;19,K327&lt;51),AND(L327&gt;5,K327&gt;50)),"Complexo",""))), IF(M327="AIE",IF(OR(AND(OR(L327=1, L327=0),K327&gt;0,K327&lt;20),AND(OR(L327=1, L327=0),K327&gt;19,K327&lt;51),AND(L327&gt;1,L327&lt;6,K327&gt;0,K327&lt;20)),"Simples",IF(OR(AND(OR(L327=1, L327=0),K327&gt;50),AND(L327&gt;1,L327&lt;6,K327&gt;19,K327&lt;51),AND(L327&gt;5,K327&gt;0,K327&lt;20)),"Médio",IF(OR(AND(L327&gt;1,L327&lt;6,K327&gt;50),AND(L327&gt;5,K327&gt;19,K327&lt;51),AND(L327&gt;5,K327&gt;50)),"Complexo",""))),""))</f>
        <v/>
      </c>
      <c r="P327" s="102" t="str">
        <f aca="false">IF(N327="",O327,IF(O327="",N327,""))</f>
        <v/>
      </c>
      <c r="Q327" s="103" t="n">
        <f aca="false">IF(AND(OR(M327="EE",M327="CE"),P327="Simples"),3, IF(AND(OR(M327="EE",M327="CE"),P327="Médio"),4, IF(AND(OR(M327="EE",M327="CE"),P327="Complexo"),6, IF(AND(M327="SE",P327="Simples"),4, IF(AND(M327="SE",P327="Médio"),5, IF(AND(M327="SE",P327="Complexo"),7,0))))))</f>
        <v>0</v>
      </c>
      <c r="R327" s="103" t="n">
        <f aca="false">IF(AND(M327="ALI",O327="Simples"),7, IF(AND(M327="ALI",O327="Médio"),10, IF(AND(M327="ALI",O327="Complexo"),15, IF(AND(M327="AIE",O327="Simples"),5, IF(AND(M327="AIE",O327="Médio"),7, IF(AND(M327="AIE",O327="Complexo"),10,0))))))</f>
        <v>0</v>
      </c>
      <c r="S327" s="102" t="n">
        <f aca="false">IF($I327="%",($Q327+$R327)*$C327,$C327)</f>
        <v>0</v>
      </c>
      <c r="T327" s="70"/>
    </row>
    <row r="328" s="79" customFormat="true" ht="14" hidden="false" customHeight="false" outlineLevel="0" collapsed="false">
      <c r="A328" s="67"/>
      <c r="B328" s="68"/>
      <c r="C328" s="69" t="n">
        <f aca="false">IF($B328&lt;&gt;"",VLOOKUP($B328,Matriz_INM,2,0),0)</f>
        <v>0</v>
      </c>
      <c r="D328" s="70"/>
      <c r="E328" s="70"/>
      <c r="F328" s="70"/>
      <c r="G328" s="70"/>
      <c r="H328" s="71"/>
      <c r="I328" s="101" t="str">
        <f aca="false">IFERROR(VLOOKUP($B328,Matriz_INM,3,0),"")</f>
        <v/>
      </c>
      <c r="J328" s="72"/>
      <c r="K328" s="72"/>
      <c r="L328" s="72"/>
      <c r="M328" s="70"/>
      <c r="N328" s="71" t="str">
        <f aca="false">IF(M328="EE",IF(OR(AND(OR(L328=1,L328=0),K328&gt;0,K328&lt;5),AND(OR(L328=1,L328=0),K328&gt;4,K328&lt;16),AND(L328=2,K328&gt;0,K328&lt;5)),"Simples",IF(OR(AND(OR(L328=1,L328=0),K328&gt;15),AND(L328=2,K328&gt;4,K328&lt;16),AND(L328&gt;2,K328&gt;0,K328&lt;5)),"Médio",IF(OR(AND(L328=2,K328&gt;15),AND(L328&gt;2,K328&gt;4,K328&lt;16),AND(L328&gt;2,K328&gt;15)),"Complexo",""))), IF(OR(M328="CE",M328="SE"),IF(OR(AND(OR(L328=1,L328=0),K328&gt;0,K328&lt;6),AND(OR(L328=1,L328=0),K328&gt;5,K328&lt;20),AND(L328&gt;1,L328&lt;4,K328&gt;0,K328&lt;6)),"Simples",IF(OR(AND(OR(L328=1,L328=0),K328&gt;19),AND(L328&gt;1,L328&lt;4,K328&gt;5,K328&lt;20),AND(L328&gt;3,K328&gt;0,K328&lt;6)),"Médio",IF(OR(AND(L328&gt;1,L328&lt;4,K328&gt;19),AND(L328&gt;3,K328&gt;5,K328&lt;20),AND(L328&gt;3,K328&gt;19)),"Complexo",""))),""))</f>
        <v/>
      </c>
      <c r="O328" s="71" t="str">
        <f aca="false">IF(M328="ALI",IF(OR(AND(OR(L328=1,L328=0),K328&gt;0,K328&lt;20),AND(OR(L328=1,L328=0),K328&gt;19,K328&lt;51),AND(L328&gt;1,L328&lt;6,K328&gt;0,K328&lt;20)),"Simples",IF(OR(AND(OR(L328=1,L328=0),K328&gt;50),AND(L328&gt;1,L328&lt;6,K328&gt;19,K328&lt;51),AND(L328&gt;5,K328&gt;0,K328&lt;20)),"Médio",IF(OR(AND(L328&gt;1,L328&lt;6,K328&gt;50),AND(L328&gt;5,K328&gt;19,K328&lt;51),AND(L328&gt;5,K328&gt;50)),"Complexo",""))), IF(M328="AIE",IF(OR(AND(OR(L328=1, L328=0),K328&gt;0,K328&lt;20),AND(OR(L328=1, L328=0),K328&gt;19,K328&lt;51),AND(L328&gt;1,L328&lt;6,K328&gt;0,K328&lt;20)),"Simples",IF(OR(AND(OR(L328=1, L328=0),K328&gt;50),AND(L328&gt;1,L328&lt;6,K328&gt;19,K328&lt;51),AND(L328&gt;5,K328&gt;0,K328&lt;20)),"Médio",IF(OR(AND(L328&gt;1,L328&lt;6,K328&gt;50),AND(L328&gt;5,K328&gt;19,K328&lt;51),AND(L328&gt;5,K328&gt;50)),"Complexo",""))),""))</f>
        <v/>
      </c>
      <c r="P328" s="102" t="str">
        <f aca="false">IF(N328="",O328,IF(O328="",N328,""))</f>
        <v/>
      </c>
      <c r="Q328" s="103" t="n">
        <f aca="false">IF(AND(OR(M328="EE",M328="CE"),P328="Simples"),3, IF(AND(OR(M328="EE",M328="CE"),P328="Médio"),4, IF(AND(OR(M328="EE",M328="CE"),P328="Complexo"),6, IF(AND(M328="SE",P328="Simples"),4, IF(AND(M328="SE",P328="Médio"),5, IF(AND(M328="SE",P328="Complexo"),7,0))))))</f>
        <v>0</v>
      </c>
      <c r="R328" s="103" t="n">
        <f aca="false">IF(AND(M328="ALI",O328="Simples"),7, IF(AND(M328="ALI",O328="Médio"),10, IF(AND(M328="ALI",O328="Complexo"),15, IF(AND(M328="AIE",O328="Simples"),5, IF(AND(M328="AIE",O328="Médio"),7, IF(AND(M328="AIE",O328="Complexo"),10,0))))))</f>
        <v>0</v>
      </c>
      <c r="S328" s="102" t="n">
        <f aca="false">IF($I328="%",($Q328+$R328)*$C328,$C328)</f>
        <v>0</v>
      </c>
      <c r="T328" s="70"/>
    </row>
    <row r="329" s="79" customFormat="true" ht="14" hidden="false" customHeight="false" outlineLevel="0" collapsed="false">
      <c r="A329" s="67"/>
      <c r="B329" s="68"/>
      <c r="C329" s="69" t="n">
        <f aca="false">IF($B329&lt;&gt;"",VLOOKUP($B329,Matriz_INM,2,0),0)</f>
        <v>0</v>
      </c>
      <c r="D329" s="70"/>
      <c r="E329" s="70"/>
      <c r="F329" s="70"/>
      <c r="G329" s="70"/>
      <c r="H329" s="71"/>
      <c r="I329" s="101" t="str">
        <f aca="false">IFERROR(VLOOKUP($B329,Matriz_INM,3,0),"")</f>
        <v/>
      </c>
      <c r="J329" s="72"/>
      <c r="K329" s="72"/>
      <c r="L329" s="72"/>
      <c r="M329" s="70"/>
      <c r="N329" s="71" t="str">
        <f aca="false">IF(M329="EE",IF(OR(AND(OR(L329=1,L329=0),K329&gt;0,K329&lt;5),AND(OR(L329=1,L329=0),K329&gt;4,K329&lt;16),AND(L329=2,K329&gt;0,K329&lt;5)),"Simples",IF(OR(AND(OR(L329=1,L329=0),K329&gt;15),AND(L329=2,K329&gt;4,K329&lt;16),AND(L329&gt;2,K329&gt;0,K329&lt;5)),"Médio",IF(OR(AND(L329=2,K329&gt;15),AND(L329&gt;2,K329&gt;4,K329&lt;16),AND(L329&gt;2,K329&gt;15)),"Complexo",""))), IF(OR(M329="CE",M329="SE"),IF(OR(AND(OR(L329=1,L329=0),K329&gt;0,K329&lt;6),AND(OR(L329=1,L329=0),K329&gt;5,K329&lt;20),AND(L329&gt;1,L329&lt;4,K329&gt;0,K329&lt;6)),"Simples",IF(OR(AND(OR(L329=1,L329=0),K329&gt;19),AND(L329&gt;1,L329&lt;4,K329&gt;5,K329&lt;20),AND(L329&gt;3,K329&gt;0,K329&lt;6)),"Médio",IF(OR(AND(L329&gt;1,L329&lt;4,K329&gt;19),AND(L329&gt;3,K329&gt;5,K329&lt;20),AND(L329&gt;3,K329&gt;19)),"Complexo",""))),""))</f>
        <v/>
      </c>
      <c r="O329" s="71" t="str">
        <f aca="false">IF(M329="ALI",IF(OR(AND(OR(L329=1,L329=0),K329&gt;0,K329&lt;20),AND(OR(L329=1,L329=0),K329&gt;19,K329&lt;51),AND(L329&gt;1,L329&lt;6,K329&gt;0,K329&lt;20)),"Simples",IF(OR(AND(OR(L329=1,L329=0),K329&gt;50),AND(L329&gt;1,L329&lt;6,K329&gt;19,K329&lt;51),AND(L329&gt;5,K329&gt;0,K329&lt;20)),"Médio",IF(OR(AND(L329&gt;1,L329&lt;6,K329&gt;50),AND(L329&gt;5,K329&gt;19,K329&lt;51),AND(L329&gt;5,K329&gt;50)),"Complexo",""))), IF(M329="AIE",IF(OR(AND(OR(L329=1, L329=0),K329&gt;0,K329&lt;20),AND(OR(L329=1, L329=0),K329&gt;19,K329&lt;51),AND(L329&gt;1,L329&lt;6,K329&gt;0,K329&lt;20)),"Simples",IF(OR(AND(OR(L329=1, L329=0),K329&gt;50),AND(L329&gt;1,L329&lt;6,K329&gt;19,K329&lt;51),AND(L329&gt;5,K329&gt;0,K329&lt;20)),"Médio",IF(OR(AND(L329&gt;1,L329&lt;6,K329&gt;50),AND(L329&gt;5,K329&gt;19,K329&lt;51),AND(L329&gt;5,K329&gt;50)),"Complexo",""))),""))</f>
        <v/>
      </c>
      <c r="P329" s="102" t="str">
        <f aca="false">IF(N329="",O329,IF(O329="",N329,""))</f>
        <v/>
      </c>
      <c r="Q329" s="103" t="n">
        <f aca="false">IF(AND(OR(M329="EE",M329="CE"),P329="Simples"),3, IF(AND(OR(M329="EE",M329="CE"),P329="Médio"),4, IF(AND(OR(M329="EE",M329="CE"),P329="Complexo"),6, IF(AND(M329="SE",P329="Simples"),4, IF(AND(M329="SE",P329="Médio"),5, IF(AND(M329="SE",P329="Complexo"),7,0))))))</f>
        <v>0</v>
      </c>
      <c r="R329" s="103" t="n">
        <f aca="false">IF(AND(M329="ALI",O329="Simples"),7, IF(AND(M329="ALI",O329="Médio"),10, IF(AND(M329="ALI",O329="Complexo"),15, IF(AND(M329="AIE",O329="Simples"),5, IF(AND(M329="AIE",O329="Médio"),7, IF(AND(M329="AIE",O329="Complexo"),10,0))))))</f>
        <v>0</v>
      </c>
      <c r="S329" s="102" t="n">
        <f aca="false">IF($I329="%",($Q329+$R329)*$C329,$C329)</f>
        <v>0</v>
      </c>
      <c r="T329" s="70"/>
    </row>
    <row r="330" s="79" customFormat="true" ht="14" hidden="false" customHeight="false" outlineLevel="0" collapsed="false">
      <c r="A330" s="67"/>
      <c r="B330" s="68"/>
      <c r="C330" s="69" t="n">
        <f aca="false">IF($B330&lt;&gt;"",VLOOKUP($B330,Matriz_INM,2,0),0)</f>
        <v>0</v>
      </c>
      <c r="D330" s="70"/>
      <c r="E330" s="70"/>
      <c r="F330" s="70"/>
      <c r="G330" s="70"/>
      <c r="H330" s="71"/>
      <c r="I330" s="101" t="str">
        <f aca="false">IFERROR(VLOOKUP($B330,Matriz_INM,3,0),"")</f>
        <v/>
      </c>
      <c r="J330" s="72"/>
      <c r="K330" s="72"/>
      <c r="L330" s="72"/>
      <c r="M330" s="70"/>
      <c r="N330" s="71" t="str">
        <f aca="false">IF(M330="EE",IF(OR(AND(OR(L330=1,L330=0),K330&gt;0,K330&lt;5),AND(OR(L330=1,L330=0),K330&gt;4,K330&lt;16),AND(L330=2,K330&gt;0,K330&lt;5)),"Simples",IF(OR(AND(OR(L330=1,L330=0),K330&gt;15),AND(L330=2,K330&gt;4,K330&lt;16),AND(L330&gt;2,K330&gt;0,K330&lt;5)),"Médio",IF(OR(AND(L330=2,K330&gt;15),AND(L330&gt;2,K330&gt;4,K330&lt;16),AND(L330&gt;2,K330&gt;15)),"Complexo",""))), IF(OR(M330="CE",M330="SE"),IF(OR(AND(OR(L330=1,L330=0),K330&gt;0,K330&lt;6),AND(OR(L330=1,L330=0),K330&gt;5,K330&lt;20),AND(L330&gt;1,L330&lt;4,K330&gt;0,K330&lt;6)),"Simples",IF(OR(AND(OR(L330=1,L330=0),K330&gt;19),AND(L330&gt;1,L330&lt;4,K330&gt;5,K330&lt;20),AND(L330&gt;3,K330&gt;0,K330&lt;6)),"Médio",IF(OR(AND(L330&gt;1,L330&lt;4,K330&gt;19),AND(L330&gt;3,K330&gt;5,K330&lt;20),AND(L330&gt;3,K330&gt;19)),"Complexo",""))),""))</f>
        <v/>
      </c>
      <c r="O330" s="71" t="str">
        <f aca="false">IF(M330="ALI",IF(OR(AND(OR(L330=1,L330=0),K330&gt;0,K330&lt;20),AND(OR(L330=1,L330=0),K330&gt;19,K330&lt;51),AND(L330&gt;1,L330&lt;6,K330&gt;0,K330&lt;20)),"Simples",IF(OR(AND(OR(L330=1,L330=0),K330&gt;50),AND(L330&gt;1,L330&lt;6,K330&gt;19,K330&lt;51),AND(L330&gt;5,K330&gt;0,K330&lt;20)),"Médio",IF(OR(AND(L330&gt;1,L330&lt;6,K330&gt;50),AND(L330&gt;5,K330&gt;19,K330&lt;51),AND(L330&gt;5,K330&gt;50)),"Complexo",""))), IF(M330="AIE",IF(OR(AND(OR(L330=1, L330=0),K330&gt;0,K330&lt;20),AND(OR(L330=1, L330=0),K330&gt;19,K330&lt;51),AND(L330&gt;1,L330&lt;6,K330&gt;0,K330&lt;20)),"Simples",IF(OR(AND(OR(L330=1, L330=0),K330&gt;50),AND(L330&gt;1,L330&lt;6,K330&gt;19,K330&lt;51),AND(L330&gt;5,K330&gt;0,K330&lt;20)),"Médio",IF(OR(AND(L330&gt;1,L330&lt;6,K330&gt;50),AND(L330&gt;5,K330&gt;19,K330&lt;51),AND(L330&gt;5,K330&gt;50)),"Complexo",""))),""))</f>
        <v/>
      </c>
      <c r="P330" s="102" t="str">
        <f aca="false">IF(N330="",O330,IF(O330="",N330,""))</f>
        <v/>
      </c>
      <c r="Q330" s="103" t="n">
        <f aca="false">IF(AND(OR(M330="EE",M330="CE"),P330="Simples"),3, IF(AND(OR(M330="EE",M330="CE"),P330="Médio"),4, IF(AND(OR(M330="EE",M330="CE"),P330="Complexo"),6, IF(AND(M330="SE",P330="Simples"),4, IF(AND(M330="SE",P330="Médio"),5, IF(AND(M330="SE",P330="Complexo"),7,0))))))</f>
        <v>0</v>
      </c>
      <c r="R330" s="103" t="n">
        <f aca="false">IF(AND(M330="ALI",O330="Simples"),7, IF(AND(M330="ALI",O330="Médio"),10, IF(AND(M330="ALI",O330="Complexo"),15, IF(AND(M330="AIE",O330="Simples"),5, IF(AND(M330="AIE",O330="Médio"),7, IF(AND(M330="AIE",O330="Complexo"),10,0))))))</f>
        <v>0</v>
      </c>
      <c r="S330" s="102" t="n">
        <f aca="false">IF($I330="%",($Q330+$R330)*$C330,$C330)</f>
        <v>0</v>
      </c>
      <c r="T330" s="70"/>
    </row>
    <row r="331" s="79" customFormat="true" ht="14" hidden="false" customHeight="false" outlineLevel="0" collapsed="false">
      <c r="A331" s="67"/>
      <c r="B331" s="68"/>
      <c r="C331" s="69" t="n">
        <f aca="false">IF($B331&lt;&gt;"",VLOOKUP($B331,Matriz_INM,2,0),0)</f>
        <v>0</v>
      </c>
      <c r="D331" s="70"/>
      <c r="E331" s="70"/>
      <c r="F331" s="70"/>
      <c r="G331" s="70"/>
      <c r="H331" s="71"/>
      <c r="I331" s="101" t="str">
        <f aca="false">IFERROR(VLOOKUP($B331,Matriz_INM,3,0),"")</f>
        <v/>
      </c>
      <c r="J331" s="72"/>
      <c r="K331" s="72"/>
      <c r="L331" s="72"/>
      <c r="M331" s="70"/>
      <c r="N331" s="71" t="str">
        <f aca="false">IF(M331="EE",IF(OR(AND(OR(L331=1,L331=0),K331&gt;0,K331&lt;5),AND(OR(L331=1,L331=0),K331&gt;4,K331&lt;16),AND(L331=2,K331&gt;0,K331&lt;5)),"Simples",IF(OR(AND(OR(L331=1,L331=0),K331&gt;15),AND(L331=2,K331&gt;4,K331&lt;16),AND(L331&gt;2,K331&gt;0,K331&lt;5)),"Médio",IF(OR(AND(L331=2,K331&gt;15),AND(L331&gt;2,K331&gt;4,K331&lt;16),AND(L331&gt;2,K331&gt;15)),"Complexo",""))), IF(OR(M331="CE",M331="SE"),IF(OR(AND(OR(L331=1,L331=0),K331&gt;0,K331&lt;6),AND(OR(L331=1,L331=0),K331&gt;5,K331&lt;20),AND(L331&gt;1,L331&lt;4,K331&gt;0,K331&lt;6)),"Simples",IF(OR(AND(OR(L331=1,L331=0),K331&gt;19),AND(L331&gt;1,L331&lt;4,K331&gt;5,K331&lt;20),AND(L331&gt;3,K331&gt;0,K331&lt;6)),"Médio",IF(OR(AND(L331&gt;1,L331&lt;4,K331&gt;19),AND(L331&gt;3,K331&gt;5,K331&lt;20),AND(L331&gt;3,K331&gt;19)),"Complexo",""))),""))</f>
        <v/>
      </c>
      <c r="O331" s="71" t="str">
        <f aca="false">IF(M331="ALI",IF(OR(AND(OR(L331=1,L331=0),K331&gt;0,K331&lt;20),AND(OR(L331=1,L331=0),K331&gt;19,K331&lt;51),AND(L331&gt;1,L331&lt;6,K331&gt;0,K331&lt;20)),"Simples",IF(OR(AND(OR(L331=1,L331=0),K331&gt;50),AND(L331&gt;1,L331&lt;6,K331&gt;19,K331&lt;51),AND(L331&gt;5,K331&gt;0,K331&lt;20)),"Médio",IF(OR(AND(L331&gt;1,L331&lt;6,K331&gt;50),AND(L331&gt;5,K331&gt;19,K331&lt;51),AND(L331&gt;5,K331&gt;50)),"Complexo",""))), IF(M331="AIE",IF(OR(AND(OR(L331=1, L331=0),K331&gt;0,K331&lt;20),AND(OR(L331=1, L331=0),K331&gt;19,K331&lt;51),AND(L331&gt;1,L331&lt;6,K331&gt;0,K331&lt;20)),"Simples",IF(OR(AND(OR(L331=1, L331=0),K331&gt;50),AND(L331&gt;1,L331&lt;6,K331&gt;19,K331&lt;51),AND(L331&gt;5,K331&gt;0,K331&lt;20)),"Médio",IF(OR(AND(L331&gt;1,L331&lt;6,K331&gt;50),AND(L331&gt;5,K331&gt;19,K331&lt;51),AND(L331&gt;5,K331&gt;50)),"Complexo",""))),""))</f>
        <v/>
      </c>
      <c r="P331" s="102" t="str">
        <f aca="false">IF(N331="",O331,IF(O331="",N331,""))</f>
        <v/>
      </c>
      <c r="Q331" s="103" t="n">
        <f aca="false">IF(AND(OR(M331="EE",M331="CE"),P331="Simples"),3, IF(AND(OR(M331="EE",M331="CE"),P331="Médio"),4, IF(AND(OR(M331="EE",M331="CE"),P331="Complexo"),6, IF(AND(M331="SE",P331="Simples"),4, IF(AND(M331="SE",P331="Médio"),5, IF(AND(M331="SE",P331="Complexo"),7,0))))))</f>
        <v>0</v>
      </c>
      <c r="R331" s="103" t="n">
        <f aca="false">IF(AND(M331="ALI",O331="Simples"),7, IF(AND(M331="ALI",O331="Médio"),10, IF(AND(M331="ALI",O331="Complexo"),15, IF(AND(M331="AIE",O331="Simples"),5, IF(AND(M331="AIE",O331="Médio"),7, IF(AND(M331="AIE",O331="Complexo"),10,0))))))</f>
        <v>0</v>
      </c>
      <c r="S331" s="102" t="n">
        <f aca="false">IF($I331="%",($Q331+$R331)*$C331,$C331)</f>
        <v>0</v>
      </c>
      <c r="T331" s="70"/>
    </row>
    <row r="332" s="79" customFormat="true" ht="14" hidden="false" customHeight="false" outlineLevel="0" collapsed="false">
      <c r="A332" s="67"/>
      <c r="B332" s="68"/>
      <c r="C332" s="69" t="n">
        <f aca="false">IF($B332&lt;&gt;"",VLOOKUP($B332,Matriz_INM,2,0),0)</f>
        <v>0</v>
      </c>
      <c r="D332" s="70"/>
      <c r="E332" s="70"/>
      <c r="F332" s="70"/>
      <c r="G332" s="70"/>
      <c r="H332" s="71"/>
      <c r="I332" s="101" t="str">
        <f aca="false">IFERROR(VLOOKUP($B332,Matriz_INM,3,0),"")</f>
        <v/>
      </c>
      <c r="J332" s="72"/>
      <c r="K332" s="72"/>
      <c r="L332" s="72"/>
      <c r="M332" s="70"/>
      <c r="N332" s="71" t="str">
        <f aca="false">IF(M332="EE",IF(OR(AND(OR(L332=1,L332=0),K332&gt;0,K332&lt;5),AND(OR(L332=1,L332=0),K332&gt;4,K332&lt;16),AND(L332=2,K332&gt;0,K332&lt;5)),"Simples",IF(OR(AND(OR(L332=1,L332=0),K332&gt;15),AND(L332=2,K332&gt;4,K332&lt;16),AND(L332&gt;2,K332&gt;0,K332&lt;5)),"Médio",IF(OR(AND(L332=2,K332&gt;15),AND(L332&gt;2,K332&gt;4,K332&lt;16),AND(L332&gt;2,K332&gt;15)),"Complexo",""))), IF(OR(M332="CE",M332="SE"),IF(OR(AND(OR(L332=1,L332=0),K332&gt;0,K332&lt;6),AND(OR(L332=1,L332=0),K332&gt;5,K332&lt;20),AND(L332&gt;1,L332&lt;4,K332&gt;0,K332&lt;6)),"Simples",IF(OR(AND(OR(L332=1,L332=0),K332&gt;19),AND(L332&gt;1,L332&lt;4,K332&gt;5,K332&lt;20),AND(L332&gt;3,K332&gt;0,K332&lt;6)),"Médio",IF(OR(AND(L332&gt;1,L332&lt;4,K332&gt;19),AND(L332&gt;3,K332&gt;5,K332&lt;20),AND(L332&gt;3,K332&gt;19)),"Complexo",""))),""))</f>
        <v/>
      </c>
      <c r="O332" s="71" t="str">
        <f aca="false">IF(M332="ALI",IF(OR(AND(OR(L332=1,L332=0),K332&gt;0,K332&lt;20),AND(OR(L332=1,L332=0),K332&gt;19,K332&lt;51),AND(L332&gt;1,L332&lt;6,K332&gt;0,K332&lt;20)),"Simples",IF(OR(AND(OR(L332=1,L332=0),K332&gt;50),AND(L332&gt;1,L332&lt;6,K332&gt;19,K332&lt;51),AND(L332&gt;5,K332&gt;0,K332&lt;20)),"Médio",IF(OR(AND(L332&gt;1,L332&lt;6,K332&gt;50),AND(L332&gt;5,K332&gt;19,K332&lt;51),AND(L332&gt;5,K332&gt;50)),"Complexo",""))), IF(M332="AIE",IF(OR(AND(OR(L332=1, L332=0),K332&gt;0,K332&lt;20),AND(OR(L332=1, L332=0),K332&gt;19,K332&lt;51),AND(L332&gt;1,L332&lt;6,K332&gt;0,K332&lt;20)),"Simples",IF(OR(AND(OR(L332=1, L332=0),K332&gt;50),AND(L332&gt;1,L332&lt;6,K332&gt;19,K332&lt;51),AND(L332&gt;5,K332&gt;0,K332&lt;20)),"Médio",IF(OR(AND(L332&gt;1,L332&lt;6,K332&gt;50),AND(L332&gt;5,K332&gt;19,K332&lt;51),AND(L332&gt;5,K332&gt;50)),"Complexo",""))),""))</f>
        <v/>
      </c>
      <c r="P332" s="102" t="str">
        <f aca="false">IF(N332="",O332,IF(O332="",N332,""))</f>
        <v/>
      </c>
      <c r="Q332" s="103" t="n">
        <f aca="false">IF(AND(OR(M332="EE",M332="CE"),P332="Simples"),3, IF(AND(OR(M332="EE",M332="CE"),P332="Médio"),4, IF(AND(OR(M332="EE",M332="CE"),P332="Complexo"),6, IF(AND(M332="SE",P332="Simples"),4, IF(AND(M332="SE",P332="Médio"),5, IF(AND(M332="SE",P332="Complexo"),7,0))))))</f>
        <v>0</v>
      </c>
      <c r="R332" s="103" t="n">
        <f aca="false">IF(AND(M332="ALI",O332="Simples"),7, IF(AND(M332="ALI",O332="Médio"),10, IF(AND(M332="ALI",O332="Complexo"),15, IF(AND(M332="AIE",O332="Simples"),5, IF(AND(M332="AIE",O332="Médio"),7, IF(AND(M332="AIE",O332="Complexo"),10,0))))))</f>
        <v>0</v>
      </c>
      <c r="S332" s="102" t="n">
        <f aca="false">IF($I332="%",($Q332+$R332)*$C332,$C332)</f>
        <v>0</v>
      </c>
      <c r="T332" s="70"/>
    </row>
    <row r="333" s="79" customFormat="true" ht="14" hidden="false" customHeight="false" outlineLevel="0" collapsed="false">
      <c r="A333" s="67"/>
      <c r="B333" s="68"/>
      <c r="C333" s="69" t="n">
        <f aca="false">IF($B333&lt;&gt;"",VLOOKUP($B333,Matriz_INM,2,0),0)</f>
        <v>0</v>
      </c>
      <c r="D333" s="70"/>
      <c r="E333" s="70"/>
      <c r="F333" s="70"/>
      <c r="G333" s="70"/>
      <c r="H333" s="71"/>
      <c r="I333" s="101" t="str">
        <f aca="false">IFERROR(VLOOKUP($B333,Matriz_INM,3,0),"")</f>
        <v/>
      </c>
      <c r="J333" s="72"/>
      <c r="K333" s="72"/>
      <c r="L333" s="72"/>
      <c r="M333" s="70"/>
      <c r="N333" s="71" t="str">
        <f aca="false">IF(M333="EE",IF(OR(AND(OR(L333=1,L333=0),K333&gt;0,K333&lt;5),AND(OR(L333=1,L333=0),K333&gt;4,K333&lt;16),AND(L333=2,K333&gt;0,K333&lt;5)),"Simples",IF(OR(AND(OR(L333=1,L333=0),K333&gt;15),AND(L333=2,K333&gt;4,K333&lt;16),AND(L333&gt;2,K333&gt;0,K333&lt;5)),"Médio",IF(OR(AND(L333=2,K333&gt;15),AND(L333&gt;2,K333&gt;4,K333&lt;16),AND(L333&gt;2,K333&gt;15)),"Complexo",""))), IF(OR(M333="CE",M333="SE"),IF(OR(AND(OR(L333=1,L333=0),K333&gt;0,K333&lt;6),AND(OR(L333=1,L333=0),K333&gt;5,K333&lt;20),AND(L333&gt;1,L333&lt;4,K333&gt;0,K333&lt;6)),"Simples",IF(OR(AND(OR(L333=1,L333=0),K333&gt;19),AND(L333&gt;1,L333&lt;4,K333&gt;5,K333&lt;20),AND(L333&gt;3,K333&gt;0,K333&lt;6)),"Médio",IF(OR(AND(L333&gt;1,L333&lt;4,K333&gt;19),AND(L333&gt;3,K333&gt;5,K333&lt;20),AND(L333&gt;3,K333&gt;19)),"Complexo",""))),""))</f>
        <v/>
      </c>
      <c r="O333" s="71" t="str">
        <f aca="false">IF(M333="ALI",IF(OR(AND(OR(L333=1,L333=0),K333&gt;0,K333&lt;20),AND(OR(L333=1,L333=0),K333&gt;19,K333&lt;51),AND(L333&gt;1,L333&lt;6,K333&gt;0,K333&lt;20)),"Simples",IF(OR(AND(OR(L333=1,L333=0),K333&gt;50),AND(L333&gt;1,L333&lt;6,K333&gt;19,K333&lt;51),AND(L333&gt;5,K333&gt;0,K333&lt;20)),"Médio",IF(OR(AND(L333&gt;1,L333&lt;6,K333&gt;50),AND(L333&gt;5,K333&gt;19,K333&lt;51),AND(L333&gt;5,K333&gt;50)),"Complexo",""))), IF(M333="AIE",IF(OR(AND(OR(L333=1, L333=0),K333&gt;0,K333&lt;20),AND(OR(L333=1, L333=0),K333&gt;19,K333&lt;51),AND(L333&gt;1,L333&lt;6,K333&gt;0,K333&lt;20)),"Simples",IF(OR(AND(OR(L333=1, L333=0),K333&gt;50),AND(L333&gt;1,L333&lt;6,K333&gt;19,K333&lt;51),AND(L333&gt;5,K333&gt;0,K333&lt;20)),"Médio",IF(OR(AND(L333&gt;1,L333&lt;6,K333&gt;50),AND(L333&gt;5,K333&gt;19,K333&lt;51),AND(L333&gt;5,K333&gt;50)),"Complexo",""))),""))</f>
        <v/>
      </c>
      <c r="P333" s="102" t="str">
        <f aca="false">IF(N333="",O333,IF(O333="",N333,""))</f>
        <v/>
      </c>
      <c r="Q333" s="103" t="n">
        <f aca="false">IF(AND(OR(M333="EE",M333="CE"),P333="Simples"),3, IF(AND(OR(M333="EE",M333="CE"),P333="Médio"),4, IF(AND(OR(M333="EE",M333="CE"),P333="Complexo"),6, IF(AND(M333="SE",P333="Simples"),4, IF(AND(M333="SE",P333="Médio"),5, IF(AND(M333="SE",P333="Complexo"),7,0))))))</f>
        <v>0</v>
      </c>
      <c r="R333" s="103" t="n">
        <f aca="false">IF(AND(M333="ALI",O333="Simples"),7, IF(AND(M333="ALI",O333="Médio"),10, IF(AND(M333="ALI",O333="Complexo"),15, IF(AND(M333="AIE",O333="Simples"),5, IF(AND(M333="AIE",O333="Médio"),7, IF(AND(M333="AIE",O333="Complexo"),10,0))))))</f>
        <v>0</v>
      </c>
      <c r="S333" s="102" t="n">
        <f aca="false">IF($I333="%",($Q333+$R333)*$C333,$C333)</f>
        <v>0</v>
      </c>
      <c r="T333" s="70"/>
    </row>
    <row r="334" s="79" customFormat="true" ht="14" hidden="false" customHeight="false" outlineLevel="0" collapsed="false">
      <c r="A334" s="67"/>
      <c r="B334" s="68"/>
      <c r="C334" s="69" t="n">
        <f aca="false">IF($B334&lt;&gt;"",VLOOKUP($B334,Matriz_INM,2,0),0)</f>
        <v>0</v>
      </c>
      <c r="D334" s="70"/>
      <c r="E334" s="70"/>
      <c r="F334" s="70"/>
      <c r="G334" s="70"/>
      <c r="H334" s="71"/>
      <c r="I334" s="101" t="str">
        <f aca="false">IFERROR(VLOOKUP($B334,Matriz_INM,3,0),"")</f>
        <v/>
      </c>
      <c r="J334" s="72"/>
      <c r="K334" s="72"/>
      <c r="L334" s="72"/>
      <c r="M334" s="70"/>
      <c r="N334" s="71" t="str">
        <f aca="false">IF(M334="EE",IF(OR(AND(OR(L334=1,L334=0),K334&gt;0,K334&lt;5),AND(OR(L334=1,L334=0),K334&gt;4,K334&lt;16),AND(L334=2,K334&gt;0,K334&lt;5)),"Simples",IF(OR(AND(OR(L334=1,L334=0),K334&gt;15),AND(L334=2,K334&gt;4,K334&lt;16),AND(L334&gt;2,K334&gt;0,K334&lt;5)),"Médio",IF(OR(AND(L334=2,K334&gt;15),AND(L334&gt;2,K334&gt;4,K334&lt;16),AND(L334&gt;2,K334&gt;15)),"Complexo",""))), IF(OR(M334="CE",M334="SE"),IF(OR(AND(OR(L334=1,L334=0),K334&gt;0,K334&lt;6),AND(OR(L334=1,L334=0),K334&gt;5,K334&lt;20),AND(L334&gt;1,L334&lt;4,K334&gt;0,K334&lt;6)),"Simples",IF(OR(AND(OR(L334=1,L334=0),K334&gt;19),AND(L334&gt;1,L334&lt;4,K334&gt;5,K334&lt;20),AND(L334&gt;3,K334&gt;0,K334&lt;6)),"Médio",IF(OR(AND(L334&gt;1,L334&lt;4,K334&gt;19),AND(L334&gt;3,K334&gt;5,K334&lt;20),AND(L334&gt;3,K334&gt;19)),"Complexo",""))),""))</f>
        <v/>
      </c>
      <c r="O334" s="71" t="str">
        <f aca="false">IF(M334="ALI",IF(OR(AND(OR(L334=1,L334=0),K334&gt;0,K334&lt;20),AND(OR(L334=1,L334=0),K334&gt;19,K334&lt;51),AND(L334&gt;1,L334&lt;6,K334&gt;0,K334&lt;20)),"Simples",IF(OR(AND(OR(L334=1,L334=0),K334&gt;50),AND(L334&gt;1,L334&lt;6,K334&gt;19,K334&lt;51),AND(L334&gt;5,K334&gt;0,K334&lt;20)),"Médio",IF(OR(AND(L334&gt;1,L334&lt;6,K334&gt;50),AND(L334&gt;5,K334&gt;19,K334&lt;51),AND(L334&gt;5,K334&gt;50)),"Complexo",""))), IF(M334="AIE",IF(OR(AND(OR(L334=1, L334=0),K334&gt;0,K334&lt;20),AND(OR(L334=1, L334=0),K334&gt;19,K334&lt;51),AND(L334&gt;1,L334&lt;6,K334&gt;0,K334&lt;20)),"Simples",IF(OR(AND(OR(L334=1, L334=0),K334&gt;50),AND(L334&gt;1,L334&lt;6,K334&gt;19,K334&lt;51),AND(L334&gt;5,K334&gt;0,K334&lt;20)),"Médio",IF(OR(AND(L334&gt;1,L334&lt;6,K334&gt;50),AND(L334&gt;5,K334&gt;19,K334&lt;51),AND(L334&gt;5,K334&gt;50)),"Complexo",""))),""))</f>
        <v/>
      </c>
      <c r="P334" s="102" t="str">
        <f aca="false">IF(N334="",O334,IF(O334="",N334,""))</f>
        <v/>
      </c>
      <c r="Q334" s="103" t="n">
        <f aca="false">IF(AND(OR(M334="EE",M334="CE"),P334="Simples"),3, IF(AND(OR(M334="EE",M334="CE"),P334="Médio"),4, IF(AND(OR(M334="EE",M334="CE"),P334="Complexo"),6, IF(AND(M334="SE",P334="Simples"),4, IF(AND(M334="SE",P334="Médio"),5, IF(AND(M334="SE",P334="Complexo"),7,0))))))</f>
        <v>0</v>
      </c>
      <c r="R334" s="103" t="n">
        <f aca="false">IF(AND(M334="ALI",O334="Simples"),7, IF(AND(M334="ALI",O334="Médio"),10, IF(AND(M334="ALI",O334="Complexo"),15, IF(AND(M334="AIE",O334="Simples"),5, IF(AND(M334="AIE",O334="Médio"),7, IF(AND(M334="AIE",O334="Complexo"),10,0))))))</f>
        <v>0</v>
      </c>
      <c r="S334" s="102" t="n">
        <f aca="false">IF($I334="%",($Q334+$R334)*$C334,$C334)</f>
        <v>0</v>
      </c>
      <c r="T334" s="70"/>
    </row>
    <row r="335" s="79" customFormat="true" ht="14" hidden="false" customHeight="false" outlineLevel="0" collapsed="false">
      <c r="A335" s="67"/>
      <c r="B335" s="68"/>
      <c r="C335" s="69" t="n">
        <f aca="false">IF($B335&lt;&gt;"",VLOOKUP($B335,Matriz_INM,2,0),0)</f>
        <v>0</v>
      </c>
      <c r="D335" s="70"/>
      <c r="E335" s="70"/>
      <c r="F335" s="70"/>
      <c r="G335" s="70"/>
      <c r="H335" s="71"/>
      <c r="I335" s="101" t="str">
        <f aca="false">IFERROR(VLOOKUP($B335,Matriz_INM,3,0),"")</f>
        <v/>
      </c>
      <c r="J335" s="72"/>
      <c r="K335" s="72"/>
      <c r="L335" s="72"/>
      <c r="M335" s="70"/>
      <c r="N335" s="71" t="str">
        <f aca="false">IF(M335="EE",IF(OR(AND(OR(L335=1,L335=0),K335&gt;0,K335&lt;5),AND(OR(L335=1,L335=0),K335&gt;4,K335&lt;16),AND(L335=2,K335&gt;0,K335&lt;5)),"Simples",IF(OR(AND(OR(L335=1,L335=0),K335&gt;15),AND(L335=2,K335&gt;4,K335&lt;16),AND(L335&gt;2,K335&gt;0,K335&lt;5)),"Médio",IF(OR(AND(L335=2,K335&gt;15),AND(L335&gt;2,K335&gt;4,K335&lt;16),AND(L335&gt;2,K335&gt;15)),"Complexo",""))), IF(OR(M335="CE",M335="SE"),IF(OR(AND(OR(L335=1,L335=0),K335&gt;0,K335&lt;6),AND(OR(L335=1,L335=0),K335&gt;5,K335&lt;20),AND(L335&gt;1,L335&lt;4,K335&gt;0,K335&lt;6)),"Simples",IF(OR(AND(OR(L335=1,L335=0),K335&gt;19),AND(L335&gt;1,L335&lt;4,K335&gt;5,K335&lt;20),AND(L335&gt;3,K335&gt;0,K335&lt;6)),"Médio",IF(OR(AND(L335&gt;1,L335&lt;4,K335&gt;19),AND(L335&gt;3,K335&gt;5,K335&lt;20),AND(L335&gt;3,K335&gt;19)),"Complexo",""))),""))</f>
        <v/>
      </c>
      <c r="O335" s="71" t="str">
        <f aca="false">IF(M335="ALI",IF(OR(AND(OR(L335=1,L335=0),K335&gt;0,K335&lt;20),AND(OR(L335=1,L335=0),K335&gt;19,K335&lt;51),AND(L335&gt;1,L335&lt;6,K335&gt;0,K335&lt;20)),"Simples",IF(OR(AND(OR(L335=1,L335=0),K335&gt;50),AND(L335&gt;1,L335&lt;6,K335&gt;19,K335&lt;51),AND(L335&gt;5,K335&gt;0,K335&lt;20)),"Médio",IF(OR(AND(L335&gt;1,L335&lt;6,K335&gt;50),AND(L335&gt;5,K335&gt;19,K335&lt;51),AND(L335&gt;5,K335&gt;50)),"Complexo",""))), IF(M335="AIE",IF(OR(AND(OR(L335=1, L335=0),K335&gt;0,K335&lt;20),AND(OR(L335=1, L335=0),K335&gt;19,K335&lt;51),AND(L335&gt;1,L335&lt;6,K335&gt;0,K335&lt;20)),"Simples",IF(OR(AND(OR(L335=1, L335=0),K335&gt;50),AND(L335&gt;1,L335&lt;6,K335&gt;19,K335&lt;51),AND(L335&gt;5,K335&gt;0,K335&lt;20)),"Médio",IF(OR(AND(L335&gt;1,L335&lt;6,K335&gt;50),AND(L335&gt;5,K335&gt;19,K335&lt;51),AND(L335&gt;5,K335&gt;50)),"Complexo",""))),""))</f>
        <v/>
      </c>
      <c r="P335" s="102" t="str">
        <f aca="false">IF(N335="",O335,IF(O335="",N335,""))</f>
        <v/>
      </c>
      <c r="Q335" s="103" t="n">
        <f aca="false">IF(AND(OR(M335="EE",M335="CE"),P335="Simples"),3, IF(AND(OR(M335="EE",M335="CE"),P335="Médio"),4, IF(AND(OR(M335="EE",M335="CE"),P335="Complexo"),6, IF(AND(M335="SE",P335="Simples"),4, IF(AND(M335="SE",P335="Médio"),5, IF(AND(M335="SE",P335="Complexo"),7,0))))))</f>
        <v>0</v>
      </c>
      <c r="R335" s="103" t="n">
        <f aca="false">IF(AND(M335="ALI",O335="Simples"),7, IF(AND(M335="ALI",O335="Médio"),10, IF(AND(M335="ALI",O335="Complexo"),15, IF(AND(M335="AIE",O335="Simples"),5, IF(AND(M335="AIE",O335="Médio"),7, IF(AND(M335="AIE",O335="Complexo"),10,0))))))</f>
        <v>0</v>
      </c>
      <c r="S335" s="102" t="n">
        <f aca="false">IF($I335="%",($Q335+$R335)*$C335,$C335)</f>
        <v>0</v>
      </c>
      <c r="T335" s="70"/>
    </row>
    <row r="336" s="79" customFormat="true" ht="14" hidden="false" customHeight="false" outlineLevel="0" collapsed="false">
      <c r="A336" s="67"/>
      <c r="B336" s="68"/>
      <c r="C336" s="69" t="n">
        <f aca="false">IF($B336&lt;&gt;"",VLOOKUP($B336,Matriz_INM,2,0),0)</f>
        <v>0</v>
      </c>
      <c r="D336" s="70"/>
      <c r="E336" s="70"/>
      <c r="F336" s="70"/>
      <c r="G336" s="70"/>
      <c r="H336" s="71"/>
      <c r="I336" s="101" t="str">
        <f aca="false">IFERROR(VLOOKUP($B336,Matriz_INM,3,0),"")</f>
        <v/>
      </c>
      <c r="J336" s="72"/>
      <c r="K336" s="72"/>
      <c r="L336" s="72"/>
      <c r="M336" s="70"/>
      <c r="N336" s="71" t="str">
        <f aca="false">IF(M336="EE",IF(OR(AND(OR(L336=1,L336=0),K336&gt;0,K336&lt;5),AND(OR(L336=1,L336=0),K336&gt;4,K336&lt;16),AND(L336=2,K336&gt;0,K336&lt;5)),"Simples",IF(OR(AND(OR(L336=1,L336=0),K336&gt;15),AND(L336=2,K336&gt;4,K336&lt;16),AND(L336&gt;2,K336&gt;0,K336&lt;5)),"Médio",IF(OR(AND(L336=2,K336&gt;15),AND(L336&gt;2,K336&gt;4,K336&lt;16),AND(L336&gt;2,K336&gt;15)),"Complexo",""))), IF(OR(M336="CE",M336="SE"),IF(OR(AND(OR(L336=1,L336=0),K336&gt;0,K336&lt;6),AND(OR(L336=1,L336=0),K336&gt;5,K336&lt;20),AND(L336&gt;1,L336&lt;4,K336&gt;0,K336&lt;6)),"Simples",IF(OR(AND(OR(L336=1,L336=0),K336&gt;19),AND(L336&gt;1,L336&lt;4,K336&gt;5,K336&lt;20),AND(L336&gt;3,K336&gt;0,K336&lt;6)),"Médio",IF(OR(AND(L336&gt;1,L336&lt;4,K336&gt;19),AND(L336&gt;3,K336&gt;5,K336&lt;20),AND(L336&gt;3,K336&gt;19)),"Complexo",""))),""))</f>
        <v/>
      </c>
      <c r="O336" s="71" t="str">
        <f aca="false">IF(M336="ALI",IF(OR(AND(OR(L336=1,L336=0),K336&gt;0,K336&lt;20),AND(OR(L336=1,L336=0),K336&gt;19,K336&lt;51),AND(L336&gt;1,L336&lt;6,K336&gt;0,K336&lt;20)),"Simples",IF(OR(AND(OR(L336=1,L336=0),K336&gt;50),AND(L336&gt;1,L336&lt;6,K336&gt;19,K336&lt;51),AND(L336&gt;5,K336&gt;0,K336&lt;20)),"Médio",IF(OR(AND(L336&gt;1,L336&lt;6,K336&gt;50),AND(L336&gt;5,K336&gt;19,K336&lt;51),AND(L336&gt;5,K336&gt;50)),"Complexo",""))), IF(M336="AIE",IF(OR(AND(OR(L336=1, L336=0),K336&gt;0,K336&lt;20),AND(OR(L336=1, L336=0),K336&gt;19,K336&lt;51),AND(L336&gt;1,L336&lt;6,K336&gt;0,K336&lt;20)),"Simples",IF(OR(AND(OR(L336=1, L336=0),K336&gt;50),AND(L336&gt;1,L336&lt;6,K336&gt;19,K336&lt;51),AND(L336&gt;5,K336&gt;0,K336&lt;20)),"Médio",IF(OR(AND(L336&gt;1,L336&lt;6,K336&gt;50),AND(L336&gt;5,K336&gt;19,K336&lt;51),AND(L336&gt;5,K336&gt;50)),"Complexo",""))),""))</f>
        <v/>
      </c>
      <c r="P336" s="102" t="str">
        <f aca="false">IF(N336="",O336,IF(O336="",N336,""))</f>
        <v/>
      </c>
      <c r="Q336" s="103" t="n">
        <f aca="false">IF(AND(OR(M336="EE",M336="CE"),P336="Simples"),3, IF(AND(OR(M336="EE",M336="CE"),P336="Médio"),4, IF(AND(OR(M336="EE",M336="CE"),P336="Complexo"),6, IF(AND(M336="SE",P336="Simples"),4, IF(AND(M336="SE",P336="Médio"),5, IF(AND(M336="SE",P336="Complexo"),7,0))))))</f>
        <v>0</v>
      </c>
      <c r="R336" s="103" t="n">
        <f aca="false">IF(AND(M336="ALI",O336="Simples"),7, IF(AND(M336="ALI",O336="Médio"),10, IF(AND(M336="ALI",O336="Complexo"),15, IF(AND(M336="AIE",O336="Simples"),5, IF(AND(M336="AIE",O336="Médio"),7, IF(AND(M336="AIE",O336="Complexo"),10,0))))))</f>
        <v>0</v>
      </c>
      <c r="S336" s="102" t="n">
        <f aca="false">IF($I336="%",($Q336+$R336)*$C336,$C336)</f>
        <v>0</v>
      </c>
      <c r="T336" s="70"/>
    </row>
    <row r="337" s="79" customFormat="true" ht="14" hidden="false" customHeight="false" outlineLevel="0" collapsed="false">
      <c r="A337" s="67"/>
      <c r="B337" s="68"/>
      <c r="C337" s="69" t="n">
        <f aca="false">IF($B337&lt;&gt;"",VLOOKUP($B337,Matriz_INM,2,0),0)</f>
        <v>0</v>
      </c>
      <c r="D337" s="70"/>
      <c r="E337" s="70"/>
      <c r="F337" s="70"/>
      <c r="G337" s="70"/>
      <c r="H337" s="71"/>
      <c r="I337" s="101" t="str">
        <f aca="false">IFERROR(VLOOKUP($B337,Matriz_INM,3,0),"")</f>
        <v/>
      </c>
      <c r="J337" s="72"/>
      <c r="K337" s="72"/>
      <c r="L337" s="72"/>
      <c r="M337" s="70"/>
      <c r="N337" s="71" t="str">
        <f aca="false">IF(M337="EE",IF(OR(AND(OR(L337=1,L337=0),K337&gt;0,K337&lt;5),AND(OR(L337=1,L337=0),K337&gt;4,K337&lt;16),AND(L337=2,K337&gt;0,K337&lt;5)),"Simples",IF(OR(AND(OR(L337=1,L337=0),K337&gt;15),AND(L337=2,K337&gt;4,K337&lt;16),AND(L337&gt;2,K337&gt;0,K337&lt;5)),"Médio",IF(OR(AND(L337=2,K337&gt;15),AND(L337&gt;2,K337&gt;4,K337&lt;16),AND(L337&gt;2,K337&gt;15)),"Complexo",""))), IF(OR(M337="CE",M337="SE"),IF(OR(AND(OR(L337=1,L337=0),K337&gt;0,K337&lt;6),AND(OR(L337=1,L337=0),K337&gt;5,K337&lt;20),AND(L337&gt;1,L337&lt;4,K337&gt;0,K337&lt;6)),"Simples",IF(OR(AND(OR(L337=1,L337=0),K337&gt;19),AND(L337&gt;1,L337&lt;4,K337&gt;5,K337&lt;20),AND(L337&gt;3,K337&gt;0,K337&lt;6)),"Médio",IF(OR(AND(L337&gt;1,L337&lt;4,K337&gt;19),AND(L337&gt;3,K337&gt;5,K337&lt;20),AND(L337&gt;3,K337&gt;19)),"Complexo",""))),""))</f>
        <v/>
      </c>
      <c r="O337" s="71" t="str">
        <f aca="false">IF(M337="ALI",IF(OR(AND(OR(L337=1,L337=0),K337&gt;0,K337&lt;20),AND(OR(L337=1,L337=0),K337&gt;19,K337&lt;51),AND(L337&gt;1,L337&lt;6,K337&gt;0,K337&lt;20)),"Simples",IF(OR(AND(OR(L337=1,L337=0),K337&gt;50),AND(L337&gt;1,L337&lt;6,K337&gt;19,K337&lt;51),AND(L337&gt;5,K337&gt;0,K337&lt;20)),"Médio",IF(OR(AND(L337&gt;1,L337&lt;6,K337&gt;50),AND(L337&gt;5,K337&gt;19,K337&lt;51),AND(L337&gt;5,K337&gt;50)),"Complexo",""))), IF(M337="AIE",IF(OR(AND(OR(L337=1, L337=0),K337&gt;0,K337&lt;20),AND(OR(L337=1, L337=0),K337&gt;19,K337&lt;51),AND(L337&gt;1,L337&lt;6,K337&gt;0,K337&lt;20)),"Simples",IF(OR(AND(OR(L337=1, L337=0),K337&gt;50),AND(L337&gt;1,L337&lt;6,K337&gt;19,K337&lt;51),AND(L337&gt;5,K337&gt;0,K337&lt;20)),"Médio",IF(OR(AND(L337&gt;1,L337&lt;6,K337&gt;50),AND(L337&gt;5,K337&gt;19,K337&lt;51),AND(L337&gt;5,K337&gt;50)),"Complexo",""))),""))</f>
        <v/>
      </c>
      <c r="P337" s="102" t="str">
        <f aca="false">IF(N337="",O337,IF(O337="",N337,""))</f>
        <v/>
      </c>
      <c r="Q337" s="103" t="n">
        <f aca="false">IF(AND(OR(M337="EE",M337="CE"),P337="Simples"),3, IF(AND(OR(M337="EE",M337="CE"),P337="Médio"),4, IF(AND(OR(M337="EE",M337="CE"),P337="Complexo"),6, IF(AND(M337="SE",P337="Simples"),4, IF(AND(M337="SE",P337="Médio"),5, IF(AND(M337="SE",P337="Complexo"),7,0))))))</f>
        <v>0</v>
      </c>
      <c r="R337" s="103" t="n">
        <f aca="false">IF(AND(M337="ALI",O337="Simples"),7, IF(AND(M337="ALI",O337="Médio"),10, IF(AND(M337="ALI",O337="Complexo"),15, IF(AND(M337="AIE",O337="Simples"),5, IF(AND(M337="AIE",O337="Médio"),7, IF(AND(M337="AIE",O337="Complexo"),10,0))))))</f>
        <v>0</v>
      </c>
      <c r="S337" s="102" t="n">
        <f aca="false">IF($I337="%",($Q337+$R337)*$C337,$C337)</f>
        <v>0</v>
      </c>
      <c r="T337" s="70"/>
    </row>
    <row r="338" s="79" customFormat="true" ht="14" hidden="false" customHeight="false" outlineLevel="0" collapsed="false">
      <c r="A338" s="67"/>
      <c r="B338" s="68"/>
      <c r="C338" s="69" t="n">
        <f aca="false">IF($B338&lt;&gt;"",VLOOKUP($B338,Matriz_INM,2,0),0)</f>
        <v>0</v>
      </c>
      <c r="D338" s="70"/>
      <c r="E338" s="70"/>
      <c r="F338" s="70"/>
      <c r="G338" s="70"/>
      <c r="H338" s="71"/>
      <c r="I338" s="101" t="str">
        <f aca="false">IFERROR(VLOOKUP($B338,Matriz_INM,3,0),"")</f>
        <v/>
      </c>
      <c r="J338" s="72"/>
      <c r="K338" s="72"/>
      <c r="L338" s="72"/>
      <c r="M338" s="70"/>
      <c r="N338" s="71" t="str">
        <f aca="false">IF(M338="EE",IF(OR(AND(OR(L338=1,L338=0),K338&gt;0,K338&lt;5),AND(OR(L338=1,L338=0),K338&gt;4,K338&lt;16),AND(L338=2,K338&gt;0,K338&lt;5)),"Simples",IF(OR(AND(OR(L338=1,L338=0),K338&gt;15),AND(L338=2,K338&gt;4,K338&lt;16),AND(L338&gt;2,K338&gt;0,K338&lt;5)),"Médio",IF(OR(AND(L338=2,K338&gt;15),AND(L338&gt;2,K338&gt;4,K338&lt;16),AND(L338&gt;2,K338&gt;15)),"Complexo",""))), IF(OR(M338="CE",M338="SE"),IF(OR(AND(OR(L338=1,L338=0),K338&gt;0,K338&lt;6),AND(OR(L338=1,L338=0),K338&gt;5,K338&lt;20),AND(L338&gt;1,L338&lt;4,K338&gt;0,K338&lt;6)),"Simples",IF(OR(AND(OR(L338=1,L338=0),K338&gt;19),AND(L338&gt;1,L338&lt;4,K338&gt;5,K338&lt;20),AND(L338&gt;3,K338&gt;0,K338&lt;6)),"Médio",IF(OR(AND(L338&gt;1,L338&lt;4,K338&gt;19),AND(L338&gt;3,K338&gt;5,K338&lt;20),AND(L338&gt;3,K338&gt;19)),"Complexo",""))),""))</f>
        <v/>
      </c>
      <c r="O338" s="71" t="str">
        <f aca="false">IF(M338="ALI",IF(OR(AND(OR(L338=1,L338=0),K338&gt;0,K338&lt;20),AND(OR(L338=1,L338=0),K338&gt;19,K338&lt;51),AND(L338&gt;1,L338&lt;6,K338&gt;0,K338&lt;20)),"Simples",IF(OR(AND(OR(L338=1,L338=0),K338&gt;50),AND(L338&gt;1,L338&lt;6,K338&gt;19,K338&lt;51),AND(L338&gt;5,K338&gt;0,K338&lt;20)),"Médio",IF(OR(AND(L338&gt;1,L338&lt;6,K338&gt;50),AND(L338&gt;5,K338&gt;19,K338&lt;51),AND(L338&gt;5,K338&gt;50)),"Complexo",""))), IF(M338="AIE",IF(OR(AND(OR(L338=1, L338=0),K338&gt;0,K338&lt;20),AND(OR(L338=1, L338=0),K338&gt;19,K338&lt;51),AND(L338&gt;1,L338&lt;6,K338&gt;0,K338&lt;20)),"Simples",IF(OR(AND(OR(L338=1, L338=0),K338&gt;50),AND(L338&gt;1,L338&lt;6,K338&gt;19,K338&lt;51),AND(L338&gt;5,K338&gt;0,K338&lt;20)),"Médio",IF(OR(AND(L338&gt;1,L338&lt;6,K338&gt;50),AND(L338&gt;5,K338&gt;19,K338&lt;51),AND(L338&gt;5,K338&gt;50)),"Complexo",""))),""))</f>
        <v/>
      </c>
      <c r="P338" s="102" t="str">
        <f aca="false">IF(N338="",O338,IF(O338="",N338,""))</f>
        <v/>
      </c>
      <c r="Q338" s="103" t="n">
        <f aca="false">IF(AND(OR(M338="EE",M338="CE"),P338="Simples"),3, IF(AND(OR(M338="EE",M338="CE"),P338="Médio"),4, IF(AND(OR(M338="EE",M338="CE"),P338="Complexo"),6, IF(AND(M338="SE",P338="Simples"),4, IF(AND(M338="SE",P338="Médio"),5, IF(AND(M338="SE",P338="Complexo"),7,0))))))</f>
        <v>0</v>
      </c>
      <c r="R338" s="103" t="n">
        <f aca="false">IF(AND(M338="ALI",O338="Simples"),7, IF(AND(M338="ALI",O338="Médio"),10, IF(AND(M338="ALI",O338="Complexo"),15, IF(AND(M338="AIE",O338="Simples"),5, IF(AND(M338="AIE",O338="Médio"),7, IF(AND(M338="AIE",O338="Complexo"),10,0))))))</f>
        <v>0</v>
      </c>
      <c r="S338" s="102" t="n">
        <f aca="false">IF($I338="%",($Q338+$R338)*$C338,$C338)</f>
        <v>0</v>
      </c>
      <c r="T338" s="70"/>
    </row>
    <row r="339" s="79" customFormat="true" ht="14" hidden="false" customHeight="false" outlineLevel="0" collapsed="false">
      <c r="A339" s="67"/>
      <c r="B339" s="68"/>
      <c r="C339" s="69" t="n">
        <f aca="false">IF($B339&lt;&gt;"",VLOOKUP($B339,Matriz_INM,2,0),0)</f>
        <v>0</v>
      </c>
      <c r="D339" s="70"/>
      <c r="E339" s="70"/>
      <c r="F339" s="70"/>
      <c r="G339" s="70"/>
      <c r="H339" s="71"/>
      <c r="I339" s="101" t="str">
        <f aca="false">IFERROR(VLOOKUP($B339,Matriz_INM,3,0),"")</f>
        <v/>
      </c>
      <c r="J339" s="72"/>
      <c r="K339" s="72"/>
      <c r="L339" s="72"/>
      <c r="M339" s="70"/>
      <c r="N339" s="71" t="str">
        <f aca="false">IF(M339="EE",IF(OR(AND(OR(L339=1,L339=0),K339&gt;0,K339&lt;5),AND(OR(L339=1,L339=0),K339&gt;4,K339&lt;16),AND(L339=2,K339&gt;0,K339&lt;5)),"Simples",IF(OR(AND(OR(L339=1,L339=0),K339&gt;15),AND(L339=2,K339&gt;4,K339&lt;16),AND(L339&gt;2,K339&gt;0,K339&lt;5)),"Médio",IF(OR(AND(L339=2,K339&gt;15),AND(L339&gt;2,K339&gt;4,K339&lt;16),AND(L339&gt;2,K339&gt;15)),"Complexo",""))), IF(OR(M339="CE",M339="SE"),IF(OR(AND(OR(L339=1,L339=0),K339&gt;0,K339&lt;6),AND(OR(L339=1,L339=0),K339&gt;5,K339&lt;20),AND(L339&gt;1,L339&lt;4,K339&gt;0,K339&lt;6)),"Simples",IF(OR(AND(OR(L339=1,L339=0),K339&gt;19),AND(L339&gt;1,L339&lt;4,K339&gt;5,K339&lt;20),AND(L339&gt;3,K339&gt;0,K339&lt;6)),"Médio",IF(OR(AND(L339&gt;1,L339&lt;4,K339&gt;19),AND(L339&gt;3,K339&gt;5,K339&lt;20),AND(L339&gt;3,K339&gt;19)),"Complexo",""))),""))</f>
        <v/>
      </c>
      <c r="O339" s="71" t="str">
        <f aca="false">IF(M339="ALI",IF(OR(AND(OR(L339=1,L339=0),K339&gt;0,K339&lt;20),AND(OR(L339=1,L339=0),K339&gt;19,K339&lt;51),AND(L339&gt;1,L339&lt;6,K339&gt;0,K339&lt;20)),"Simples",IF(OR(AND(OR(L339=1,L339=0),K339&gt;50),AND(L339&gt;1,L339&lt;6,K339&gt;19,K339&lt;51),AND(L339&gt;5,K339&gt;0,K339&lt;20)),"Médio",IF(OR(AND(L339&gt;1,L339&lt;6,K339&gt;50),AND(L339&gt;5,K339&gt;19,K339&lt;51),AND(L339&gt;5,K339&gt;50)),"Complexo",""))), IF(M339="AIE",IF(OR(AND(OR(L339=1, L339=0),K339&gt;0,K339&lt;20),AND(OR(L339=1, L339=0),K339&gt;19,K339&lt;51),AND(L339&gt;1,L339&lt;6,K339&gt;0,K339&lt;20)),"Simples",IF(OR(AND(OR(L339=1, L339=0),K339&gt;50),AND(L339&gt;1,L339&lt;6,K339&gt;19,K339&lt;51),AND(L339&gt;5,K339&gt;0,K339&lt;20)),"Médio",IF(OR(AND(L339&gt;1,L339&lt;6,K339&gt;50),AND(L339&gt;5,K339&gt;19,K339&lt;51),AND(L339&gt;5,K339&gt;50)),"Complexo",""))),""))</f>
        <v/>
      </c>
      <c r="P339" s="102" t="str">
        <f aca="false">IF(N339="",O339,IF(O339="",N339,""))</f>
        <v/>
      </c>
      <c r="Q339" s="103" t="n">
        <f aca="false">IF(AND(OR(M339="EE",M339="CE"),P339="Simples"),3, IF(AND(OR(M339="EE",M339="CE"),P339="Médio"),4, IF(AND(OR(M339="EE",M339="CE"),P339="Complexo"),6, IF(AND(M339="SE",P339="Simples"),4, IF(AND(M339="SE",P339="Médio"),5, IF(AND(M339="SE",P339="Complexo"),7,0))))))</f>
        <v>0</v>
      </c>
      <c r="R339" s="103" t="n">
        <f aca="false">IF(AND(M339="ALI",O339="Simples"),7, IF(AND(M339="ALI",O339="Médio"),10, IF(AND(M339="ALI",O339="Complexo"),15, IF(AND(M339="AIE",O339="Simples"),5, IF(AND(M339="AIE",O339="Médio"),7, IF(AND(M339="AIE",O339="Complexo"),10,0))))))</f>
        <v>0</v>
      </c>
      <c r="S339" s="102" t="n">
        <f aca="false">IF($I339="%",($Q339+$R339)*$C339,$C339)</f>
        <v>0</v>
      </c>
      <c r="T339" s="70"/>
    </row>
    <row r="340" s="79" customFormat="true" ht="14" hidden="false" customHeight="false" outlineLevel="0" collapsed="false">
      <c r="A340" s="67"/>
      <c r="B340" s="68"/>
      <c r="C340" s="69" t="n">
        <f aca="false">IF($B340&lt;&gt;"",VLOOKUP($B340,Matriz_INM,2,0),0)</f>
        <v>0</v>
      </c>
      <c r="D340" s="70"/>
      <c r="E340" s="70"/>
      <c r="F340" s="70"/>
      <c r="G340" s="70"/>
      <c r="H340" s="71"/>
      <c r="I340" s="101" t="str">
        <f aca="false">IFERROR(VLOOKUP($B340,Matriz_INM,3,0),"")</f>
        <v/>
      </c>
      <c r="J340" s="72"/>
      <c r="K340" s="72"/>
      <c r="L340" s="72"/>
      <c r="M340" s="70"/>
      <c r="N340" s="71" t="str">
        <f aca="false">IF(M340="EE",IF(OR(AND(OR(L340=1,L340=0),K340&gt;0,K340&lt;5),AND(OR(L340=1,L340=0),K340&gt;4,K340&lt;16),AND(L340=2,K340&gt;0,K340&lt;5)),"Simples",IF(OR(AND(OR(L340=1,L340=0),K340&gt;15),AND(L340=2,K340&gt;4,K340&lt;16),AND(L340&gt;2,K340&gt;0,K340&lt;5)),"Médio",IF(OR(AND(L340=2,K340&gt;15),AND(L340&gt;2,K340&gt;4,K340&lt;16),AND(L340&gt;2,K340&gt;15)),"Complexo",""))), IF(OR(M340="CE",M340="SE"),IF(OR(AND(OR(L340=1,L340=0),K340&gt;0,K340&lt;6),AND(OR(L340=1,L340=0),K340&gt;5,K340&lt;20),AND(L340&gt;1,L340&lt;4,K340&gt;0,K340&lt;6)),"Simples",IF(OR(AND(OR(L340=1,L340=0),K340&gt;19),AND(L340&gt;1,L340&lt;4,K340&gt;5,K340&lt;20),AND(L340&gt;3,K340&gt;0,K340&lt;6)),"Médio",IF(OR(AND(L340&gt;1,L340&lt;4,K340&gt;19),AND(L340&gt;3,K340&gt;5,K340&lt;20),AND(L340&gt;3,K340&gt;19)),"Complexo",""))),""))</f>
        <v/>
      </c>
      <c r="O340" s="71" t="str">
        <f aca="false">IF(M340="ALI",IF(OR(AND(OR(L340=1,L340=0),K340&gt;0,K340&lt;20),AND(OR(L340=1,L340=0),K340&gt;19,K340&lt;51),AND(L340&gt;1,L340&lt;6,K340&gt;0,K340&lt;20)),"Simples",IF(OR(AND(OR(L340=1,L340=0),K340&gt;50),AND(L340&gt;1,L340&lt;6,K340&gt;19,K340&lt;51),AND(L340&gt;5,K340&gt;0,K340&lt;20)),"Médio",IF(OR(AND(L340&gt;1,L340&lt;6,K340&gt;50),AND(L340&gt;5,K340&gt;19,K340&lt;51),AND(L340&gt;5,K340&gt;50)),"Complexo",""))), IF(M340="AIE",IF(OR(AND(OR(L340=1, L340=0),K340&gt;0,K340&lt;20),AND(OR(L340=1, L340=0),K340&gt;19,K340&lt;51),AND(L340&gt;1,L340&lt;6,K340&gt;0,K340&lt;20)),"Simples",IF(OR(AND(OR(L340=1, L340=0),K340&gt;50),AND(L340&gt;1,L340&lt;6,K340&gt;19,K340&lt;51),AND(L340&gt;5,K340&gt;0,K340&lt;20)),"Médio",IF(OR(AND(L340&gt;1,L340&lt;6,K340&gt;50),AND(L340&gt;5,K340&gt;19,K340&lt;51),AND(L340&gt;5,K340&gt;50)),"Complexo",""))),""))</f>
        <v/>
      </c>
      <c r="P340" s="102" t="str">
        <f aca="false">IF(N340="",O340,IF(O340="",N340,""))</f>
        <v/>
      </c>
      <c r="Q340" s="103" t="n">
        <f aca="false">IF(AND(OR(M340="EE",M340="CE"),P340="Simples"),3, IF(AND(OR(M340="EE",M340="CE"),P340="Médio"),4, IF(AND(OR(M340="EE",M340="CE"),P340="Complexo"),6, IF(AND(M340="SE",P340="Simples"),4, IF(AND(M340="SE",P340="Médio"),5, IF(AND(M340="SE",P340="Complexo"),7,0))))))</f>
        <v>0</v>
      </c>
      <c r="R340" s="103" t="n">
        <f aca="false">IF(AND(M340="ALI",O340="Simples"),7, IF(AND(M340="ALI",O340="Médio"),10, IF(AND(M340="ALI",O340="Complexo"),15, IF(AND(M340="AIE",O340="Simples"),5, IF(AND(M340="AIE",O340="Médio"),7, IF(AND(M340="AIE",O340="Complexo"),10,0))))))</f>
        <v>0</v>
      </c>
      <c r="S340" s="102" t="n">
        <f aca="false">IF($I340="%",($Q340+$R340)*$C340,$C340)</f>
        <v>0</v>
      </c>
      <c r="T340" s="70"/>
    </row>
    <row r="341" s="79" customFormat="true" ht="14" hidden="false" customHeight="false" outlineLevel="0" collapsed="false">
      <c r="A341" s="67"/>
      <c r="B341" s="68"/>
      <c r="C341" s="69" t="n">
        <f aca="false">IF($B341&lt;&gt;"",VLOOKUP($B341,Matriz_INM,2,0),0)</f>
        <v>0</v>
      </c>
      <c r="D341" s="70"/>
      <c r="E341" s="70"/>
      <c r="F341" s="70"/>
      <c r="G341" s="70"/>
      <c r="H341" s="71"/>
      <c r="I341" s="101" t="str">
        <f aca="false">IFERROR(VLOOKUP($B341,Matriz_INM,3,0),"")</f>
        <v/>
      </c>
      <c r="J341" s="72"/>
      <c r="K341" s="72"/>
      <c r="L341" s="72"/>
      <c r="M341" s="70"/>
      <c r="N341" s="71" t="str">
        <f aca="false">IF(M341="EE",IF(OR(AND(OR(L341=1,L341=0),K341&gt;0,K341&lt;5),AND(OR(L341=1,L341=0),K341&gt;4,K341&lt;16),AND(L341=2,K341&gt;0,K341&lt;5)),"Simples",IF(OR(AND(OR(L341=1,L341=0),K341&gt;15),AND(L341=2,K341&gt;4,K341&lt;16),AND(L341&gt;2,K341&gt;0,K341&lt;5)),"Médio",IF(OR(AND(L341=2,K341&gt;15),AND(L341&gt;2,K341&gt;4,K341&lt;16),AND(L341&gt;2,K341&gt;15)),"Complexo",""))), IF(OR(M341="CE",M341="SE"),IF(OR(AND(OR(L341=1,L341=0),K341&gt;0,K341&lt;6),AND(OR(L341=1,L341=0),K341&gt;5,K341&lt;20),AND(L341&gt;1,L341&lt;4,K341&gt;0,K341&lt;6)),"Simples",IF(OR(AND(OR(L341=1,L341=0),K341&gt;19),AND(L341&gt;1,L341&lt;4,K341&gt;5,K341&lt;20),AND(L341&gt;3,K341&gt;0,K341&lt;6)),"Médio",IF(OR(AND(L341&gt;1,L341&lt;4,K341&gt;19),AND(L341&gt;3,K341&gt;5,K341&lt;20),AND(L341&gt;3,K341&gt;19)),"Complexo",""))),""))</f>
        <v/>
      </c>
      <c r="O341" s="71" t="str">
        <f aca="false">IF(M341="ALI",IF(OR(AND(OR(L341=1,L341=0),K341&gt;0,K341&lt;20),AND(OR(L341=1,L341=0),K341&gt;19,K341&lt;51),AND(L341&gt;1,L341&lt;6,K341&gt;0,K341&lt;20)),"Simples",IF(OR(AND(OR(L341=1,L341=0),K341&gt;50),AND(L341&gt;1,L341&lt;6,K341&gt;19,K341&lt;51),AND(L341&gt;5,K341&gt;0,K341&lt;20)),"Médio",IF(OR(AND(L341&gt;1,L341&lt;6,K341&gt;50),AND(L341&gt;5,K341&gt;19,K341&lt;51),AND(L341&gt;5,K341&gt;50)),"Complexo",""))), IF(M341="AIE",IF(OR(AND(OR(L341=1, L341=0),K341&gt;0,K341&lt;20),AND(OR(L341=1, L341=0),K341&gt;19,K341&lt;51),AND(L341&gt;1,L341&lt;6,K341&gt;0,K341&lt;20)),"Simples",IF(OR(AND(OR(L341=1, L341=0),K341&gt;50),AND(L341&gt;1,L341&lt;6,K341&gt;19,K341&lt;51),AND(L341&gt;5,K341&gt;0,K341&lt;20)),"Médio",IF(OR(AND(L341&gt;1,L341&lt;6,K341&gt;50),AND(L341&gt;5,K341&gt;19,K341&lt;51),AND(L341&gt;5,K341&gt;50)),"Complexo",""))),""))</f>
        <v/>
      </c>
      <c r="P341" s="102" t="str">
        <f aca="false">IF(N341="",O341,IF(O341="",N341,""))</f>
        <v/>
      </c>
      <c r="Q341" s="103" t="n">
        <f aca="false">IF(AND(OR(M341="EE",M341="CE"),P341="Simples"),3, IF(AND(OR(M341="EE",M341="CE"),P341="Médio"),4, IF(AND(OR(M341="EE",M341="CE"),P341="Complexo"),6, IF(AND(M341="SE",P341="Simples"),4, IF(AND(M341="SE",P341="Médio"),5, IF(AND(M341="SE",P341="Complexo"),7,0))))))</f>
        <v>0</v>
      </c>
      <c r="R341" s="103" t="n">
        <f aca="false">IF(AND(M341="ALI",O341="Simples"),7, IF(AND(M341="ALI",O341="Médio"),10, IF(AND(M341="ALI",O341="Complexo"),15, IF(AND(M341="AIE",O341="Simples"),5, IF(AND(M341="AIE",O341="Médio"),7, IF(AND(M341="AIE",O341="Complexo"),10,0))))))</f>
        <v>0</v>
      </c>
      <c r="S341" s="102" t="n">
        <f aca="false">IF($I341="%",($Q341+$R341)*$C341,$C341)</f>
        <v>0</v>
      </c>
      <c r="T341" s="70"/>
    </row>
    <row r="342" s="79" customFormat="true" ht="14" hidden="false" customHeight="false" outlineLevel="0" collapsed="false">
      <c r="A342" s="67"/>
      <c r="B342" s="68"/>
      <c r="C342" s="69" t="n">
        <f aca="false">IF($B342&lt;&gt;"",VLOOKUP($B342,Matriz_INM,2,0),0)</f>
        <v>0</v>
      </c>
      <c r="D342" s="70"/>
      <c r="E342" s="70"/>
      <c r="F342" s="70"/>
      <c r="G342" s="70"/>
      <c r="H342" s="71"/>
      <c r="I342" s="101" t="str">
        <f aca="false">IFERROR(VLOOKUP($B342,Matriz_INM,3,0),"")</f>
        <v/>
      </c>
      <c r="J342" s="72"/>
      <c r="K342" s="72"/>
      <c r="L342" s="72"/>
      <c r="M342" s="70"/>
      <c r="N342" s="71" t="str">
        <f aca="false">IF(M342="EE",IF(OR(AND(OR(L342=1,L342=0),K342&gt;0,K342&lt;5),AND(OR(L342=1,L342=0),K342&gt;4,K342&lt;16),AND(L342=2,K342&gt;0,K342&lt;5)),"Simples",IF(OR(AND(OR(L342=1,L342=0),K342&gt;15),AND(L342=2,K342&gt;4,K342&lt;16),AND(L342&gt;2,K342&gt;0,K342&lt;5)),"Médio",IF(OR(AND(L342=2,K342&gt;15),AND(L342&gt;2,K342&gt;4,K342&lt;16),AND(L342&gt;2,K342&gt;15)),"Complexo",""))), IF(OR(M342="CE",M342="SE"),IF(OR(AND(OR(L342=1,L342=0),K342&gt;0,K342&lt;6),AND(OR(L342=1,L342=0),K342&gt;5,K342&lt;20),AND(L342&gt;1,L342&lt;4,K342&gt;0,K342&lt;6)),"Simples",IF(OR(AND(OR(L342=1,L342=0),K342&gt;19),AND(L342&gt;1,L342&lt;4,K342&gt;5,K342&lt;20),AND(L342&gt;3,K342&gt;0,K342&lt;6)),"Médio",IF(OR(AND(L342&gt;1,L342&lt;4,K342&gt;19),AND(L342&gt;3,K342&gt;5,K342&lt;20),AND(L342&gt;3,K342&gt;19)),"Complexo",""))),""))</f>
        <v/>
      </c>
      <c r="O342" s="71" t="str">
        <f aca="false">IF(M342="ALI",IF(OR(AND(OR(L342=1,L342=0),K342&gt;0,K342&lt;20),AND(OR(L342=1,L342=0),K342&gt;19,K342&lt;51),AND(L342&gt;1,L342&lt;6,K342&gt;0,K342&lt;20)),"Simples",IF(OR(AND(OR(L342=1,L342=0),K342&gt;50),AND(L342&gt;1,L342&lt;6,K342&gt;19,K342&lt;51),AND(L342&gt;5,K342&gt;0,K342&lt;20)),"Médio",IF(OR(AND(L342&gt;1,L342&lt;6,K342&gt;50),AND(L342&gt;5,K342&gt;19,K342&lt;51),AND(L342&gt;5,K342&gt;50)),"Complexo",""))), IF(M342="AIE",IF(OR(AND(OR(L342=1, L342=0),K342&gt;0,K342&lt;20),AND(OR(L342=1, L342=0),K342&gt;19,K342&lt;51),AND(L342&gt;1,L342&lt;6,K342&gt;0,K342&lt;20)),"Simples",IF(OR(AND(OR(L342=1, L342=0),K342&gt;50),AND(L342&gt;1,L342&lt;6,K342&gt;19,K342&lt;51),AND(L342&gt;5,K342&gt;0,K342&lt;20)),"Médio",IF(OR(AND(L342&gt;1,L342&lt;6,K342&gt;50),AND(L342&gt;5,K342&gt;19,K342&lt;51),AND(L342&gt;5,K342&gt;50)),"Complexo",""))),""))</f>
        <v/>
      </c>
      <c r="P342" s="102" t="str">
        <f aca="false">IF(N342="",O342,IF(O342="",N342,""))</f>
        <v/>
      </c>
      <c r="Q342" s="103" t="n">
        <f aca="false">IF(AND(OR(M342="EE",M342="CE"),P342="Simples"),3, IF(AND(OR(M342="EE",M342="CE"),P342="Médio"),4, IF(AND(OR(M342="EE",M342="CE"),P342="Complexo"),6, IF(AND(M342="SE",P342="Simples"),4, IF(AND(M342="SE",P342="Médio"),5, IF(AND(M342="SE",P342="Complexo"),7,0))))))</f>
        <v>0</v>
      </c>
      <c r="R342" s="103" t="n">
        <f aca="false">IF(AND(M342="ALI",O342="Simples"),7, IF(AND(M342="ALI",O342="Médio"),10, IF(AND(M342="ALI",O342="Complexo"),15, IF(AND(M342="AIE",O342="Simples"),5, IF(AND(M342="AIE",O342="Médio"),7, IF(AND(M342="AIE",O342="Complexo"),10,0))))))</f>
        <v>0</v>
      </c>
      <c r="S342" s="102" t="n">
        <f aca="false">IF($I342="%",($Q342+$R342)*$C342,$C342)</f>
        <v>0</v>
      </c>
      <c r="T342" s="70"/>
    </row>
    <row r="343" s="79" customFormat="true" ht="14" hidden="false" customHeight="false" outlineLevel="0" collapsed="false">
      <c r="A343" s="67"/>
      <c r="B343" s="68"/>
      <c r="C343" s="69" t="n">
        <f aca="false">IF($B343&lt;&gt;"",VLOOKUP($B343,Matriz_INM,2,0),0)</f>
        <v>0</v>
      </c>
      <c r="D343" s="70"/>
      <c r="E343" s="70"/>
      <c r="F343" s="70"/>
      <c r="G343" s="70"/>
      <c r="H343" s="71"/>
      <c r="I343" s="101" t="str">
        <f aca="false">IFERROR(VLOOKUP($B343,Matriz_INM,3,0),"")</f>
        <v/>
      </c>
      <c r="J343" s="72"/>
      <c r="K343" s="72"/>
      <c r="L343" s="72"/>
      <c r="M343" s="70"/>
      <c r="N343" s="71" t="str">
        <f aca="false">IF(M343="EE",IF(OR(AND(OR(L343=1,L343=0),K343&gt;0,K343&lt;5),AND(OR(L343=1,L343=0),K343&gt;4,K343&lt;16),AND(L343=2,K343&gt;0,K343&lt;5)),"Simples",IF(OR(AND(OR(L343=1,L343=0),K343&gt;15),AND(L343=2,K343&gt;4,K343&lt;16),AND(L343&gt;2,K343&gt;0,K343&lt;5)),"Médio",IF(OR(AND(L343=2,K343&gt;15),AND(L343&gt;2,K343&gt;4,K343&lt;16),AND(L343&gt;2,K343&gt;15)),"Complexo",""))), IF(OR(M343="CE",M343="SE"),IF(OR(AND(OR(L343=1,L343=0),K343&gt;0,K343&lt;6),AND(OR(L343=1,L343=0),K343&gt;5,K343&lt;20),AND(L343&gt;1,L343&lt;4,K343&gt;0,K343&lt;6)),"Simples",IF(OR(AND(OR(L343=1,L343=0),K343&gt;19),AND(L343&gt;1,L343&lt;4,K343&gt;5,K343&lt;20),AND(L343&gt;3,K343&gt;0,K343&lt;6)),"Médio",IF(OR(AND(L343&gt;1,L343&lt;4,K343&gt;19),AND(L343&gt;3,K343&gt;5,K343&lt;20),AND(L343&gt;3,K343&gt;19)),"Complexo",""))),""))</f>
        <v/>
      </c>
      <c r="O343" s="71" t="str">
        <f aca="false">IF(M343="ALI",IF(OR(AND(OR(L343=1,L343=0),K343&gt;0,K343&lt;20),AND(OR(L343=1,L343=0),K343&gt;19,K343&lt;51),AND(L343&gt;1,L343&lt;6,K343&gt;0,K343&lt;20)),"Simples",IF(OR(AND(OR(L343=1,L343=0),K343&gt;50),AND(L343&gt;1,L343&lt;6,K343&gt;19,K343&lt;51),AND(L343&gt;5,K343&gt;0,K343&lt;20)),"Médio",IF(OR(AND(L343&gt;1,L343&lt;6,K343&gt;50),AND(L343&gt;5,K343&gt;19,K343&lt;51),AND(L343&gt;5,K343&gt;50)),"Complexo",""))), IF(M343="AIE",IF(OR(AND(OR(L343=1, L343=0),K343&gt;0,K343&lt;20),AND(OR(L343=1, L343=0),K343&gt;19,K343&lt;51),AND(L343&gt;1,L343&lt;6,K343&gt;0,K343&lt;20)),"Simples",IF(OR(AND(OR(L343=1, L343=0),K343&gt;50),AND(L343&gt;1,L343&lt;6,K343&gt;19,K343&lt;51),AND(L343&gt;5,K343&gt;0,K343&lt;20)),"Médio",IF(OR(AND(L343&gt;1,L343&lt;6,K343&gt;50),AND(L343&gt;5,K343&gt;19,K343&lt;51),AND(L343&gt;5,K343&gt;50)),"Complexo",""))),""))</f>
        <v/>
      </c>
      <c r="P343" s="102" t="str">
        <f aca="false">IF(N343="",O343,IF(O343="",N343,""))</f>
        <v/>
      </c>
      <c r="Q343" s="103" t="n">
        <f aca="false">IF(AND(OR(M343="EE",M343="CE"),P343="Simples"),3, IF(AND(OR(M343="EE",M343="CE"),P343="Médio"),4, IF(AND(OR(M343="EE",M343="CE"),P343="Complexo"),6, IF(AND(M343="SE",P343="Simples"),4, IF(AND(M343="SE",P343="Médio"),5, IF(AND(M343="SE",P343="Complexo"),7,0))))))</f>
        <v>0</v>
      </c>
      <c r="R343" s="103" t="n">
        <f aca="false">IF(AND(M343="ALI",O343="Simples"),7, IF(AND(M343="ALI",O343="Médio"),10, IF(AND(M343="ALI",O343="Complexo"),15, IF(AND(M343="AIE",O343="Simples"),5, IF(AND(M343="AIE",O343="Médio"),7, IF(AND(M343="AIE",O343="Complexo"),10,0))))))</f>
        <v>0</v>
      </c>
      <c r="S343" s="102" t="n">
        <f aca="false">IF($I343="%",($Q343+$R343)*$C343,$C343)</f>
        <v>0</v>
      </c>
      <c r="T343" s="70"/>
    </row>
    <row r="344" s="79" customFormat="true" ht="14" hidden="false" customHeight="false" outlineLevel="0" collapsed="false">
      <c r="A344" s="67"/>
      <c r="B344" s="68"/>
      <c r="C344" s="69" t="n">
        <f aca="false">IF($B344&lt;&gt;"",VLOOKUP($B344,Matriz_INM,2,0),0)</f>
        <v>0</v>
      </c>
      <c r="D344" s="70"/>
      <c r="E344" s="70"/>
      <c r="F344" s="70"/>
      <c r="G344" s="70"/>
      <c r="H344" s="71"/>
      <c r="I344" s="101" t="str">
        <f aca="false">IFERROR(VLOOKUP($B344,Matriz_INM,3,0),"")</f>
        <v/>
      </c>
      <c r="J344" s="72"/>
      <c r="K344" s="72"/>
      <c r="L344" s="72"/>
      <c r="M344" s="70"/>
      <c r="N344" s="71" t="str">
        <f aca="false">IF(M344="EE",IF(OR(AND(OR(L344=1,L344=0),K344&gt;0,K344&lt;5),AND(OR(L344=1,L344=0),K344&gt;4,K344&lt;16),AND(L344=2,K344&gt;0,K344&lt;5)),"Simples",IF(OR(AND(OR(L344=1,L344=0),K344&gt;15),AND(L344=2,K344&gt;4,K344&lt;16),AND(L344&gt;2,K344&gt;0,K344&lt;5)),"Médio",IF(OR(AND(L344=2,K344&gt;15),AND(L344&gt;2,K344&gt;4,K344&lt;16),AND(L344&gt;2,K344&gt;15)),"Complexo",""))), IF(OR(M344="CE",M344="SE"),IF(OR(AND(OR(L344=1,L344=0),K344&gt;0,K344&lt;6),AND(OR(L344=1,L344=0),K344&gt;5,K344&lt;20),AND(L344&gt;1,L344&lt;4,K344&gt;0,K344&lt;6)),"Simples",IF(OR(AND(OR(L344=1,L344=0),K344&gt;19),AND(L344&gt;1,L344&lt;4,K344&gt;5,K344&lt;20),AND(L344&gt;3,K344&gt;0,K344&lt;6)),"Médio",IF(OR(AND(L344&gt;1,L344&lt;4,K344&gt;19),AND(L344&gt;3,K344&gt;5,K344&lt;20),AND(L344&gt;3,K344&gt;19)),"Complexo",""))),""))</f>
        <v/>
      </c>
      <c r="O344" s="71" t="str">
        <f aca="false">IF(M344="ALI",IF(OR(AND(OR(L344=1,L344=0),K344&gt;0,K344&lt;20),AND(OR(L344=1,L344=0),K344&gt;19,K344&lt;51),AND(L344&gt;1,L344&lt;6,K344&gt;0,K344&lt;20)),"Simples",IF(OR(AND(OR(L344=1,L344=0),K344&gt;50),AND(L344&gt;1,L344&lt;6,K344&gt;19,K344&lt;51),AND(L344&gt;5,K344&gt;0,K344&lt;20)),"Médio",IF(OR(AND(L344&gt;1,L344&lt;6,K344&gt;50),AND(L344&gt;5,K344&gt;19,K344&lt;51),AND(L344&gt;5,K344&gt;50)),"Complexo",""))), IF(M344="AIE",IF(OR(AND(OR(L344=1, L344=0),K344&gt;0,K344&lt;20),AND(OR(L344=1, L344=0),K344&gt;19,K344&lt;51),AND(L344&gt;1,L344&lt;6,K344&gt;0,K344&lt;20)),"Simples",IF(OR(AND(OR(L344=1, L344=0),K344&gt;50),AND(L344&gt;1,L344&lt;6,K344&gt;19,K344&lt;51),AND(L344&gt;5,K344&gt;0,K344&lt;20)),"Médio",IF(OR(AND(L344&gt;1,L344&lt;6,K344&gt;50),AND(L344&gt;5,K344&gt;19,K344&lt;51),AND(L344&gt;5,K344&gt;50)),"Complexo",""))),""))</f>
        <v/>
      </c>
      <c r="P344" s="102" t="str">
        <f aca="false">IF(N344="",O344,IF(O344="",N344,""))</f>
        <v/>
      </c>
      <c r="Q344" s="103" t="n">
        <f aca="false">IF(AND(OR(M344="EE",M344="CE"),P344="Simples"),3, IF(AND(OR(M344="EE",M344="CE"),P344="Médio"),4, IF(AND(OR(M344="EE",M344="CE"),P344="Complexo"),6, IF(AND(M344="SE",P344="Simples"),4, IF(AND(M344="SE",P344="Médio"),5, IF(AND(M344="SE",P344="Complexo"),7,0))))))</f>
        <v>0</v>
      </c>
      <c r="R344" s="103" t="n">
        <f aca="false">IF(AND(M344="ALI",O344="Simples"),7, IF(AND(M344="ALI",O344="Médio"),10, IF(AND(M344="ALI",O344="Complexo"),15, IF(AND(M344="AIE",O344="Simples"),5, IF(AND(M344="AIE",O344="Médio"),7, IF(AND(M344="AIE",O344="Complexo"),10,0))))))</f>
        <v>0</v>
      </c>
      <c r="S344" s="102" t="n">
        <f aca="false">IF($I344="%",($Q344+$R344)*$C344,$C344)</f>
        <v>0</v>
      </c>
      <c r="T344" s="70"/>
    </row>
    <row r="345" s="79" customFormat="true" ht="14" hidden="false" customHeight="false" outlineLevel="0" collapsed="false">
      <c r="A345" s="67"/>
      <c r="B345" s="68"/>
      <c r="C345" s="69" t="n">
        <f aca="false">IF($B345&lt;&gt;"",VLOOKUP($B345,Matriz_INM,2,0),0)</f>
        <v>0</v>
      </c>
      <c r="D345" s="70"/>
      <c r="E345" s="70"/>
      <c r="F345" s="70"/>
      <c r="G345" s="70"/>
      <c r="H345" s="71"/>
      <c r="I345" s="101" t="str">
        <f aca="false">IFERROR(VLOOKUP($B345,Matriz_INM,3,0),"")</f>
        <v/>
      </c>
      <c r="J345" s="72"/>
      <c r="K345" s="72"/>
      <c r="L345" s="72"/>
      <c r="M345" s="70"/>
      <c r="N345" s="71" t="str">
        <f aca="false">IF(M345="EE",IF(OR(AND(OR(L345=1,L345=0),K345&gt;0,K345&lt;5),AND(OR(L345=1,L345=0),K345&gt;4,K345&lt;16),AND(L345=2,K345&gt;0,K345&lt;5)),"Simples",IF(OR(AND(OR(L345=1,L345=0),K345&gt;15),AND(L345=2,K345&gt;4,K345&lt;16),AND(L345&gt;2,K345&gt;0,K345&lt;5)),"Médio",IF(OR(AND(L345=2,K345&gt;15),AND(L345&gt;2,K345&gt;4,K345&lt;16),AND(L345&gt;2,K345&gt;15)),"Complexo",""))), IF(OR(M345="CE",M345="SE"),IF(OR(AND(OR(L345=1,L345=0),K345&gt;0,K345&lt;6),AND(OR(L345=1,L345=0),K345&gt;5,K345&lt;20),AND(L345&gt;1,L345&lt;4,K345&gt;0,K345&lt;6)),"Simples",IF(OR(AND(OR(L345=1,L345=0),K345&gt;19),AND(L345&gt;1,L345&lt;4,K345&gt;5,K345&lt;20),AND(L345&gt;3,K345&gt;0,K345&lt;6)),"Médio",IF(OR(AND(L345&gt;1,L345&lt;4,K345&gt;19),AND(L345&gt;3,K345&gt;5,K345&lt;20),AND(L345&gt;3,K345&gt;19)),"Complexo",""))),""))</f>
        <v/>
      </c>
      <c r="O345" s="71" t="str">
        <f aca="false">IF(M345="ALI",IF(OR(AND(OR(L345=1,L345=0),K345&gt;0,K345&lt;20),AND(OR(L345=1,L345=0),K345&gt;19,K345&lt;51),AND(L345&gt;1,L345&lt;6,K345&gt;0,K345&lt;20)),"Simples",IF(OR(AND(OR(L345=1,L345=0),K345&gt;50),AND(L345&gt;1,L345&lt;6,K345&gt;19,K345&lt;51),AND(L345&gt;5,K345&gt;0,K345&lt;20)),"Médio",IF(OR(AND(L345&gt;1,L345&lt;6,K345&gt;50),AND(L345&gt;5,K345&gt;19,K345&lt;51),AND(L345&gt;5,K345&gt;50)),"Complexo",""))), IF(M345="AIE",IF(OR(AND(OR(L345=1, L345=0),K345&gt;0,K345&lt;20),AND(OR(L345=1, L345=0),K345&gt;19,K345&lt;51),AND(L345&gt;1,L345&lt;6,K345&gt;0,K345&lt;20)),"Simples",IF(OR(AND(OR(L345=1, L345=0),K345&gt;50),AND(L345&gt;1,L345&lt;6,K345&gt;19,K345&lt;51),AND(L345&gt;5,K345&gt;0,K345&lt;20)),"Médio",IF(OR(AND(L345&gt;1,L345&lt;6,K345&gt;50),AND(L345&gt;5,K345&gt;19,K345&lt;51),AND(L345&gt;5,K345&gt;50)),"Complexo",""))),""))</f>
        <v/>
      </c>
      <c r="P345" s="102" t="str">
        <f aca="false">IF(N345="",O345,IF(O345="",N345,""))</f>
        <v/>
      </c>
      <c r="Q345" s="103" t="n">
        <f aca="false">IF(AND(OR(M345="EE",M345="CE"),P345="Simples"),3, IF(AND(OR(M345="EE",M345="CE"),P345="Médio"),4, IF(AND(OR(M345="EE",M345="CE"),P345="Complexo"),6, IF(AND(M345="SE",P345="Simples"),4, IF(AND(M345="SE",P345="Médio"),5, IF(AND(M345="SE",P345="Complexo"),7,0))))))</f>
        <v>0</v>
      </c>
      <c r="R345" s="103" t="n">
        <f aca="false">IF(AND(M345="ALI",O345="Simples"),7, IF(AND(M345="ALI",O345="Médio"),10, IF(AND(M345="ALI",O345="Complexo"),15, IF(AND(M345="AIE",O345="Simples"),5, IF(AND(M345="AIE",O345="Médio"),7, IF(AND(M345="AIE",O345="Complexo"),10,0))))))</f>
        <v>0</v>
      </c>
      <c r="S345" s="102" t="n">
        <f aca="false">IF($I345="%",($Q345+$R345)*$C345,$C345)</f>
        <v>0</v>
      </c>
      <c r="T345" s="70"/>
    </row>
    <row r="346" s="79" customFormat="true" ht="14" hidden="false" customHeight="false" outlineLevel="0" collapsed="false">
      <c r="A346" s="67"/>
      <c r="B346" s="68"/>
      <c r="C346" s="69" t="n">
        <f aca="false">IF($B346&lt;&gt;"",VLOOKUP($B346,Matriz_INM,2,0),0)</f>
        <v>0</v>
      </c>
      <c r="D346" s="70"/>
      <c r="E346" s="70"/>
      <c r="F346" s="70"/>
      <c r="G346" s="70"/>
      <c r="H346" s="71"/>
      <c r="I346" s="101" t="str">
        <f aca="false">IFERROR(VLOOKUP($B346,Matriz_INM,3,0),"")</f>
        <v/>
      </c>
      <c r="J346" s="72"/>
      <c r="K346" s="72"/>
      <c r="L346" s="72"/>
      <c r="M346" s="70"/>
      <c r="N346" s="71" t="str">
        <f aca="false">IF(M346="EE",IF(OR(AND(OR(L346=1,L346=0),K346&gt;0,K346&lt;5),AND(OR(L346=1,L346=0),K346&gt;4,K346&lt;16),AND(L346=2,K346&gt;0,K346&lt;5)),"Simples",IF(OR(AND(OR(L346=1,L346=0),K346&gt;15),AND(L346=2,K346&gt;4,K346&lt;16),AND(L346&gt;2,K346&gt;0,K346&lt;5)),"Médio",IF(OR(AND(L346=2,K346&gt;15),AND(L346&gt;2,K346&gt;4,K346&lt;16),AND(L346&gt;2,K346&gt;15)),"Complexo",""))), IF(OR(M346="CE",M346="SE"),IF(OR(AND(OR(L346=1,L346=0),K346&gt;0,K346&lt;6),AND(OR(L346=1,L346=0),K346&gt;5,K346&lt;20),AND(L346&gt;1,L346&lt;4,K346&gt;0,K346&lt;6)),"Simples",IF(OR(AND(OR(L346=1,L346=0),K346&gt;19),AND(L346&gt;1,L346&lt;4,K346&gt;5,K346&lt;20),AND(L346&gt;3,K346&gt;0,K346&lt;6)),"Médio",IF(OR(AND(L346&gt;1,L346&lt;4,K346&gt;19),AND(L346&gt;3,K346&gt;5,K346&lt;20),AND(L346&gt;3,K346&gt;19)),"Complexo",""))),""))</f>
        <v/>
      </c>
      <c r="O346" s="71" t="str">
        <f aca="false">IF(M346="ALI",IF(OR(AND(OR(L346=1,L346=0),K346&gt;0,K346&lt;20),AND(OR(L346=1,L346=0),K346&gt;19,K346&lt;51),AND(L346&gt;1,L346&lt;6,K346&gt;0,K346&lt;20)),"Simples",IF(OR(AND(OR(L346=1,L346=0),K346&gt;50),AND(L346&gt;1,L346&lt;6,K346&gt;19,K346&lt;51),AND(L346&gt;5,K346&gt;0,K346&lt;20)),"Médio",IF(OR(AND(L346&gt;1,L346&lt;6,K346&gt;50),AND(L346&gt;5,K346&gt;19,K346&lt;51),AND(L346&gt;5,K346&gt;50)),"Complexo",""))), IF(M346="AIE",IF(OR(AND(OR(L346=1, L346=0),K346&gt;0,K346&lt;20),AND(OR(L346=1, L346=0),K346&gt;19,K346&lt;51),AND(L346&gt;1,L346&lt;6,K346&gt;0,K346&lt;20)),"Simples",IF(OR(AND(OR(L346=1, L346=0),K346&gt;50),AND(L346&gt;1,L346&lt;6,K346&gt;19,K346&lt;51),AND(L346&gt;5,K346&gt;0,K346&lt;20)),"Médio",IF(OR(AND(L346&gt;1,L346&lt;6,K346&gt;50),AND(L346&gt;5,K346&gt;19,K346&lt;51),AND(L346&gt;5,K346&gt;50)),"Complexo",""))),""))</f>
        <v/>
      </c>
      <c r="P346" s="102" t="str">
        <f aca="false">IF(N346="",O346,IF(O346="",N346,""))</f>
        <v/>
      </c>
      <c r="Q346" s="103" t="n">
        <f aca="false">IF(AND(OR(M346="EE",M346="CE"),P346="Simples"),3, IF(AND(OR(M346="EE",M346="CE"),P346="Médio"),4, IF(AND(OR(M346="EE",M346="CE"),P346="Complexo"),6, IF(AND(M346="SE",P346="Simples"),4, IF(AND(M346="SE",P346="Médio"),5, IF(AND(M346="SE",P346="Complexo"),7,0))))))</f>
        <v>0</v>
      </c>
      <c r="R346" s="103" t="n">
        <f aca="false">IF(AND(M346="ALI",O346="Simples"),7, IF(AND(M346="ALI",O346="Médio"),10, IF(AND(M346="ALI",O346="Complexo"),15, IF(AND(M346="AIE",O346="Simples"),5, IF(AND(M346="AIE",O346="Médio"),7, IF(AND(M346="AIE",O346="Complexo"),10,0))))))</f>
        <v>0</v>
      </c>
      <c r="S346" s="102" t="n">
        <f aca="false">IF($I346="%",($Q346+$R346)*$C346,$C346)</f>
        <v>0</v>
      </c>
      <c r="T346" s="70"/>
    </row>
    <row r="347" s="79" customFormat="true" ht="14" hidden="false" customHeight="false" outlineLevel="0" collapsed="false">
      <c r="A347" s="67"/>
      <c r="B347" s="68"/>
      <c r="C347" s="69" t="n">
        <f aca="false">IF($B347&lt;&gt;"",VLOOKUP($B347,Matriz_INM,2,0),0)</f>
        <v>0</v>
      </c>
      <c r="D347" s="70"/>
      <c r="E347" s="70"/>
      <c r="F347" s="70"/>
      <c r="G347" s="70"/>
      <c r="H347" s="71"/>
      <c r="I347" s="101" t="str">
        <f aca="false">IFERROR(VLOOKUP($B347,Matriz_INM,3,0),"")</f>
        <v/>
      </c>
      <c r="J347" s="72"/>
      <c r="K347" s="72"/>
      <c r="L347" s="72"/>
      <c r="M347" s="70"/>
      <c r="N347" s="71" t="str">
        <f aca="false">IF(M347="EE",IF(OR(AND(OR(L347=1,L347=0),K347&gt;0,K347&lt;5),AND(OR(L347=1,L347=0),K347&gt;4,K347&lt;16),AND(L347=2,K347&gt;0,K347&lt;5)),"Simples",IF(OR(AND(OR(L347=1,L347=0),K347&gt;15),AND(L347=2,K347&gt;4,K347&lt;16),AND(L347&gt;2,K347&gt;0,K347&lt;5)),"Médio",IF(OR(AND(L347=2,K347&gt;15),AND(L347&gt;2,K347&gt;4,K347&lt;16),AND(L347&gt;2,K347&gt;15)),"Complexo",""))), IF(OR(M347="CE",M347="SE"),IF(OR(AND(OR(L347=1,L347=0),K347&gt;0,K347&lt;6),AND(OR(L347=1,L347=0),K347&gt;5,K347&lt;20),AND(L347&gt;1,L347&lt;4,K347&gt;0,K347&lt;6)),"Simples",IF(OR(AND(OR(L347=1,L347=0),K347&gt;19),AND(L347&gt;1,L347&lt;4,K347&gt;5,K347&lt;20),AND(L347&gt;3,K347&gt;0,K347&lt;6)),"Médio",IF(OR(AND(L347&gt;1,L347&lt;4,K347&gt;19),AND(L347&gt;3,K347&gt;5,K347&lt;20),AND(L347&gt;3,K347&gt;19)),"Complexo",""))),""))</f>
        <v/>
      </c>
      <c r="O347" s="71" t="str">
        <f aca="false">IF(M347="ALI",IF(OR(AND(OR(L347=1,L347=0),K347&gt;0,K347&lt;20),AND(OR(L347=1,L347=0),K347&gt;19,K347&lt;51),AND(L347&gt;1,L347&lt;6,K347&gt;0,K347&lt;20)),"Simples",IF(OR(AND(OR(L347=1,L347=0),K347&gt;50),AND(L347&gt;1,L347&lt;6,K347&gt;19,K347&lt;51),AND(L347&gt;5,K347&gt;0,K347&lt;20)),"Médio",IF(OR(AND(L347&gt;1,L347&lt;6,K347&gt;50),AND(L347&gt;5,K347&gt;19,K347&lt;51),AND(L347&gt;5,K347&gt;50)),"Complexo",""))), IF(M347="AIE",IF(OR(AND(OR(L347=1, L347=0),K347&gt;0,K347&lt;20),AND(OR(L347=1, L347=0),K347&gt;19,K347&lt;51),AND(L347&gt;1,L347&lt;6,K347&gt;0,K347&lt;20)),"Simples",IF(OR(AND(OR(L347=1, L347=0),K347&gt;50),AND(L347&gt;1,L347&lt;6,K347&gt;19,K347&lt;51),AND(L347&gt;5,K347&gt;0,K347&lt;20)),"Médio",IF(OR(AND(L347&gt;1,L347&lt;6,K347&gt;50),AND(L347&gt;5,K347&gt;19,K347&lt;51),AND(L347&gt;5,K347&gt;50)),"Complexo",""))),""))</f>
        <v/>
      </c>
      <c r="P347" s="102" t="str">
        <f aca="false">IF(N347="",O347,IF(O347="",N347,""))</f>
        <v/>
      </c>
      <c r="Q347" s="103" t="n">
        <f aca="false">IF(AND(OR(M347="EE",M347="CE"),P347="Simples"),3, IF(AND(OR(M347="EE",M347="CE"),P347="Médio"),4, IF(AND(OR(M347="EE",M347="CE"),P347="Complexo"),6, IF(AND(M347="SE",P347="Simples"),4, IF(AND(M347="SE",P347="Médio"),5, IF(AND(M347="SE",P347="Complexo"),7,0))))))</f>
        <v>0</v>
      </c>
      <c r="R347" s="103" t="n">
        <f aca="false">IF(AND(M347="ALI",O347="Simples"),7, IF(AND(M347="ALI",O347="Médio"),10, IF(AND(M347="ALI",O347="Complexo"),15, IF(AND(M347="AIE",O347="Simples"),5, IF(AND(M347="AIE",O347="Médio"),7, IF(AND(M347="AIE",O347="Complexo"),10,0))))))</f>
        <v>0</v>
      </c>
      <c r="S347" s="102" t="n">
        <f aca="false">IF($I347="%",($Q347+$R347)*$C347,$C347)</f>
        <v>0</v>
      </c>
      <c r="T347" s="70"/>
    </row>
    <row r="348" s="79" customFormat="true" ht="14" hidden="false" customHeight="false" outlineLevel="0" collapsed="false">
      <c r="A348" s="67"/>
      <c r="B348" s="68"/>
      <c r="C348" s="69" t="n">
        <f aca="false">IF($B348&lt;&gt;"",VLOOKUP($B348,Matriz_INM,2,0),0)</f>
        <v>0</v>
      </c>
      <c r="D348" s="70"/>
      <c r="E348" s="70"/>
      <c r="F348" s="70"/>
      <c r="G348" s="70"/>
      <c r="H348" s="71"/>
      <c r="I348" s="101" t="str">
        <f aca="false">IFERROR(VLOOKUP($B348,Matriz_INM,3,0),"")</f>
        <v/>
      </c>
      <c r="J348" s="72"/>
      <c r="K348" s="72"/>
      <c r="L348" s="72"/>
      <c r="M348" s="70"/>
      <c r="N348" s="71" t="str">
        <f aca="false">IF(M348="EE",IF(OR(AND(OR(L348=1,L348=0),K348&gt;0,K348&lt;5),AND(OR(L348=1,L348=0),K348&gt;4,K348&lt;16),AND(L348=2,K348&gt;0,K348&lt;5)),"Simples",IF(OR(AND(OR(L348=1,L348=0),K348&gt;15),AND(L348=2,K348&gt;4,K348&lt;16),AND(L348&gt;2,K348&gt;0,K348&lt;5)),"Médio",IF(OR(AND(L348=2,K348&gt;15),AND(L348&gt;2,K348&gt;4,K348&lt;16),AND(L348&gt;2,K348&gt;15)),"Complexo",""))), IF(OR(M348="CE",M348="SE"),IF(OR(AND(OR(L348=1,L348=0),K348&gt;0,K348&lt;6),AND(OR(L348=1,L348=0),K348&gt;5,K348&lt;20),AND(L348&gt;1,L348&lt;4,K348&gt;0,K348&lt;6)),"Simples",IF(OR(AND(OR(L348=1,L348=0),K348&gt;19),AND(L348&gt;1,L348&lt;4,K348&gt;5,K348&lt;20),AND(L348&gt;3,K348&gt;0,K348&lt;6)),"Médio",IF(OR(AND(L348&gt;1,L348&lt;4,K348&gt;19),AND(L348&gt;3,K348&gt;5,K348&lt;20),AND(L348&gt;3,K348&gt;19)),"Complexo",""))),""))</f>
        <v/>
      </c>
      <c r="O348" s="71" t="str">
        <f aca="false">IF(M348="ALI",IF(OR(AND(OR(L348=1,L348=0),K348&gt;0,K348&lt;20),AND(OR(L348=1,L348=0),K348&gt;19,K348&lt;51),AND(L348&gt;1,L348&lt;6,K348&gt;0,K348&lt;20)),"Simples",IF(OR(AND(OR(L348=1,L348=0),K348&gt;50),AND(L348&gt;1,L348&lt;6,K348&gt;19,K348&lt;51),AND(L348&gt;5,K348&gt;0,K348&lt;20)),"Médio",IF(OR(AND(L348&gt;1,L348&lt;6,K348&gt;50),AND(L348&gt;5,K348&gt;19,K348&lt;51),AND(L348&gt;5,K348&gt;50)),"Complexo",""))), IF(M348="AIE",IF(OR(AND(OR(L348=1, L348=0),K348&gt;0,K348&lt;20),AND(OR(L348=1, L348=0),K348&gt;19,K348&lt;51),AND(L348&gt;1,L348&lt;6,K348&gt;0,K348&lt;20)),"Simples",IF(OR(AND(OR(L348=1, L348=0),K348&gt;50),AND(L348&gt;1,L348&lt;6,K348&gt;19,K348&lt;51),AND(L348&gt;5,K348&gt;0,K348&lt;20)),"Médio",IF(OR(AND(L348&gt;1,L348&lt;6,K348&gt;50),AND(L348&gt;5,K348&gt;19,K348&lt;51),AND(L348&gt;5,K348&gt;50)),"Complexo",""))),""))</f>
        <v/>
      </c>
      <c r="P348" s="102" t="str">
        <f aca="false">IF(N348="",O348,IF(O348="",N348,""))</f>
        <v/>
      </c>
      <c r="Q348" s="103" t="n">
        <f aca="false">IF(AND(OR(M348="EE",M348="CE"),P348="Simples"),3, IF(AND(OR(M348="EE",M348="CE"),P348="Médio"),4, IF(AND(OR(M348="EE",M348="CE"),P348="Complexo"),6, IF(AND(M348="SE",P348="Simples"),4, IF(AND(M348="SE",P348="Médio"),5, IF(AND(M348="SE",P348="Complexo"),7,0))))))</f>
        <v>0</v>
      </c>
      <c r="R348" s="103" t="n">
        <f aca="false">IF(AND(M348="ALI",O348="Simples"),7, IF(AND(M348="ALI",O348="Médio"),10, IF(AND(M348="ALI",O348="Complexo"),15, IF(AND(M348="AIE",O348="Simples"),5, IF(AND(M348="AIE",O348="Médio"),7, IF(AND(M348="AIE",O348="Complexo"),10,0))))))</f>
        <v>0</v>
      </c>
      <c r="S348" s="102" t="n">
        <f aca="false">IF($I348="%",($Q348+$R348)*$C348,$C348)</f>
        <v>0</v>
      </c>
      <c r="T348" s="70"/>
    </row>
    <row r="349" s="79" customFormat="true" ht="14" hidden="false" customHeight="false" outlineLevel="0" collapsed="false">
      <c r="A349" s="67"/>
      <c r="B349" s="68"/>
      <c r="C349" s="69" t="n">
        <f aca="false">IF($B349&lt;&gt;"",VLOOKUP($B349,Matriz_INM,2,0),0)</f>
        <v>0</v>
      </c>
      <c r="D349" s="70"/>
      <c r="E349" s="70"/>
      <c r="F349" s="70"/>
      <c r="G349" s="70"/>
      <c r="H349" s="71"/>
      <c r="I349" s="101" t="str">
        <f aca="false">IFERROR(VLOOKUP($B349,Matriz_INM,3,0),"")</f>
        <v/>
      </c>
      <c r="J349" s="72"/>
      <c r="K349" s="72"/>
      <c r="L349" s="72"/>
      <c r="M349" s="70"/>
      <c r="N349" s="71" t="str">
        <f aca="false">IF(M349="EE",IF(OR(AND(OR(L349=1,L349=0),K349&gt;0,K349&lt;5),AND(OR(L349=1,L349=0),K349&gt;4,K349&lt;16),AND(L349=2,K349&gt;0,K349&lt;5)),"Simples",IF(OR(AND(OR(L349=1,L349=0),K349&gt;15),AND(L349=2,K349&gt;4,K349&lt;16),AND(L349&gt;2,K349&gt;0,K349&lt;5)),"Médio",IF(OR(AND(L349=2,K349&gt;15),AND(L349&gt;2,K349&gt;4,K349&lt;16),AND(L349&gt;2,K349&gt;15)),"Complexo",""))), IF(OR(M349="CE",M349="SE"),IF(OR(AND(OR(L349=1,L349=0),K349&gt;0,K349&lt;6),AND(OR(L349=1,L349=0),K349&gt;5,K349&lt;20),AND(L349&gt;1,L349&lt;4,K349&gt;0,K349&lt;6)),"Simples",IF(OR(AND(OR(L349=1,L349=0),K349&gt;19),AND(L349&gt;1,L349&lt;4,K349&gt;5,K349&lt;20),AND(L349&gt;3,K349&gt;0,K349&lt;6)),"Médio",IF(OR(AND(L349&gt;1,L349&lt;4,K349&gt;19),AND(L349&gt;3,K349&gt;5,K349&lt;20),AND(L349&gt;3,K349&gt;19)),"Complexo",""))),""))</f>
        <v/>
      </c>
      <c r="O349" s="71" t="str">
        <f aca="false">IF(M349="ALI",IF(OR(AND(OR(L349=1,L349=0),K349&gt;0,K349&lt;20),AND(OR(L349=1,L349=0),K349&gt;19,K349&lt;51),AND(L349&gt;1,L349&lt;6,K349&gt;0,K349&lt;20)),"Simples",IF(OR(AND(OR(L349=1,L349=0),K349&gt;50),AND(L349&gt;1,L349&lt;6,K349&gt;19,K349&lt;51),AND(L349&gt;5,K349&gt;0,K349&lt;20)),"Médio",IF(OR(AND(L349&gt;1,L349&lt;6,K349&gt;50),AND(L349&gt;5,K349&gt;19,K349&lt;51),AND(L349&gt;5,K349&gt;50)),"Complexo",""))), IF(M349="AIE",IF(OR(AND(OR(L349=1, L349=0),K349&gt;0,K349&lt;20),AND(OR(L349=1, L349=0),K349&gt;19,K349&lt;51),AND(L349&gt;1,L349&lt;6,K349&gt;0,K349&lt;20)),"Simples",IF(OR(AND(OR(L349=1, L349=0),K349&gt;50),AND(L349&gt;1,L349&lt;6,K349&gt;19,K349&lt;51),AND(L349&gt;5,K349&gt;0,K349&lt;20)),"Médio",IF(OR(AND(L349&gt;1,L349&lt;6,K349&gt;50),AND(L349&gt;5,K349&gt;19,K349&lt;51),AND(L349&gt;5,K349&gt;50)),"Complexo",""))),""))</f>
        <v/>
      </c>
      <c r="P349" s="102" t="str">
        <f aca="false">IF(N349="",O349,IF(O349="",N349,""))</f>
        <v/>
      </c>
      <c r="Q349" s="103" t="n">
        <f aca="false">IF(AND(OR(M349="EE",M349="CE"),P349="Simples"),3, IF(AND(OR(M349="EE",M349="CE"),P349="Médio"),4, IF(AND(OR(M349="EE",M349="CE"),P349="Complexo"),6, IF(AND(M349="SE",P349="Simples"),4, IF(AND(M349="SE",P349="Médio"),5, IF(AND(M349="SE",P349="Complexo"),7,0))))))</f>
        <v>0</v>
      </c>
      <c r="R349" s="103" t="n">
        <f aca="false">IF(AND(M349="ALI",O349="Simples"),7, IF(AND(M349="ALI",O349="Médio"),10, IF(AND(M349="ALI",O349="Complexo"),15, IF(AND(M349="AIE",O349="Simples"),5, IF(AND(M349="AIE",O349="Médio"),7, IF(AND(M349="AIE",O349="Complexo"),10,0))))))</f>
        <v>0</v>
      </c>
      <c r="S349" s="102" t="n">
        <f aca="false">IF($I349="%",($Q349+$R349)*$C349,$C349)</f>
        <v>0</v>
      </c>
      <c r="T349" s="70"/>
    </row>
    <row r="350" s="79" customFormat="true" ht="14" hidden="false" customHeight="false" outlineLevel="0" collapsed="false">
      <c r="A350" s="67"/>
      <c r="B350" s="68"/>
      <c r="C350" s="69" t="n">
        <f aca="false">IF($B350&lt;&gt;"",VLOOKUP($B350,Matriz_INM,2,0),0)</f>
        <v>0</v>
      </c>
      <c r="D350" s="70"/>
      <c r="E350" s="70"/>
      <c r="F350" s="70"/>
      <c r="G350" s="70"/>
      <c r="H350" s="71"/>
      <c r="I350" s="101" t="str">
        <f aca="false">IFERROR(VLOOKUP($B350,Matriz_INM,3,0),"")</f>
        <v/>
      </c>
      <c r="J350" s="72"/>
      <c r="K350" s="72"/>
      <c r="L350" s="72"/>
      <c r="M350" s="70"/>
      <c r="N350" s="71" t="str">
        <f aca="false">IF(M350="EE",IF(OR(AND(OR(L350=1,L350=0),K350&gt;0,K350&lt;5),AND(OR(L350=1,L350=0),K350&gt;4,K350&lt;16),AND(L350=2,K350&gt;0,K350&lt;5)),"Simples",IF(OR(AND(OR(L350=1,L350=0),K350&gt;15),AND(L350=2,K350&gt;4,K350&lt;16),AND(L350&gt;2,K350&gt;0,K350&lt;5)),"Médio",IF(OR(AND(L350=2,K350&gt;15),AND(L350&gt;2,K350&gt;4,K350&lt;16),AND(L350&gt;2,K350&gt;15)),"Complexo",""))), IF(OR(M350="CE",M350="SE"),IF(OR(AND(OR(L350=1,L350=0),K350&gt;0,K350&lt;6),AND(OR(L350=1,L350=0),K350&gt;5,K350&lt;20),AND(L350&gt;1,L350&lt;4,K350&gt;0,K350&lt;6)),"Simples",IF(OR(AND(OR(L350=1,L350=0),K350&gt;19),AND(L350&gt;1,L350&lt;4,K350&gt;5,K350&lt;20),AND(L350&gt;3,K350&gt;0,K350&lt;6)),"Médio",IF(OR(AND(L350&gt;1,L350&lt;4,K350&gt;19),AND(L350&gt;3,K350&gt;5,K350&lt;20),AND(L350&gt;3,K350&gt;19)),"Complexo",""))),""))</f>
        <v/>
      </c>
      <c r="O350" s="71" t="str">
        <f aca="false">IF(M350="ALI",IF(OR(AND(OR(L350=1,L350=0),K350&gt;0,K350&lt;20),AND(OR(L350=1,L350=0),K350&gt;19,K350&lt;51),AND(L350&gt;1,L350&lt;6,K350&gt;0,K350&lt;20)),"Simples",IF(OR(AND(OR(L350=1,L350=0),K350&gt;50),AND(L350&gt;1,L350&lt;6,K350&gt;19,K350&lt;51),AND(L350&gt;5,K350&gt;0,K350&lt;20)),"Médio",IF(OR(AND(L350&gt;1,L350&lt;6,K350&gt;50),AND(L350&gt;5,K350&gt;19,K350&lt;51),AND(L350&gt;5,K350&gt;50)),"Complexo",""))), IF(M350="AIE",IF(OR(AND(OR(L350=1, L350=0),K350&gt;0,K350&lt;20),AND(OR(L350=1, L350=0),K350&gt;19,K350&lt;51),AND(L350&gt;1,L350&lt;6,K350&gt;0,K350&lt;20)),"Simples",IF(OR(AND(OR(L350=1, L350=0),K350&gt;50),AND(L350&gt;1,L350&lt;6,K350&gt;19,K350&lt;51),AND(L350&gt;5,K350&gt;0,K350&lt;20)),"Médio",IF(OR(AND(L350&gt;1,L350&lt;6,K350&gt;50),AND(L350&gt;5,K350&gt;19,K350&lt;51),AND(L350&gt;5,K350&gt;50)),"Complexo",""))),""))</f>
        <v/>
      </c>
      <c r="P350" s="102" t="str">
        <f aca="false">IF(N350="",O350,IF(O350="",N350,""))</f>
        <v/>
      </c>
      <c r="Q350" s="103" t="n">
        <f aca="false">IF(AND(OR(M350="EE",M350="CE"),P350="Simples"),3, IF(AND(OR(M350="EE",M350="CE"),P350="Médio"),4, IF(AND(OR(M350="EE",M350="CE"),P350="Complexo"),6, IF(AND(M350="SE",P350="Simples"),4, IF(AND(M350="SE",P350="Médio"),5, IF(AND(M350="SE",P350="Complexo"),7,0))))))</f>
        <v>0</v>
      </c>
      <c r="R350" s="103" t="n">
        <f aca="false">IF(AND(M350="ALI",O350="Simples"),7, IF(AND(M350="ALI",O350="Médio"),10, IF(AND(M350="ALI",O350="Complexo"),15, IF(AND(M350="AIE",O350="Simples"),5, IF(AND(M350="AIE",O350="Médio"),7, IF(AND(M350="AIE",O350="Complexo"),10,0))))))</f>
        <v>0</v>
      </c>
      <c r="S350" s="102" t="n">
        <f aca="false">IF($I350="%",($Q350+$R350)*$C350,$C350)</f>
        <v>0</v>
      </c>
      <c r="T350" s="70"/>
    </row>
    <row r="351" s="79" customFormat="true" ht="14" hidden="false" customHeight="false" outlineLevel="0" collapsed="false">
      <c r="A351" s="67"/>
      <c r="B351" s="68"/>
      <c r="C351" s="69" t="n">
        <f aca="false">IF($B351&lt;&gt;"",VLOOKUP($B351,Matriz_INM,2,0),0)</f>
        <v>0</v>
      </c>
      <c r="D351" s="70"/>
      <c r="E351" s="70"/>
      <c r="F351" s="70"/>
      <c r="G351" s="70"/>
      <c r="H351" s="71"/>
      <c r="I351" s="101" t="str">
        <f aca="false">IFERROR(VLOOKUP($B351,Matriz_INM,3,0),"")</f>
        <v/>
      </c>
      <c r="J351" s="72"/>
      <c r="K351" s="72"/>
      <c r="L351" s="72"/>
      <c r="M351" s="70"/>
      <c r="N351" s="71" t="str">
        <f aca="false">IF(M351="EE",IF(OR(AND(OR(L351=1,L351=0),K351&gt;0,K351&lt;5),AND(OR(L351=1,L351=0),K351&gt;4,K351&lt;16),AND(L351=2,K351&gt;0,K351&lt;5)),"Simples",IF(OR(AND(OR(L351=1,L351=0),K351&gt;15),AND(L351=2,K351&gt;4,K351&lt;16),AND(L351&gt;2,K351&gt;0,K351&lt;5)),"Médio",IF(OR(AND(L351=2,K351&gt;15),AND(L351&gt;2,K351&gt;4,K351&lt;16),AND(L351&gt;2,K351&gt;15)),"Complexo",""))), IF(OR(M351="CE",M351="SE"),IF(OR(AND(OR(L351=1,L351=0),K351&gt;0,K351&lt;6),AND(OR(L351=1,L351=0),K351&gt;5,K351&lt;20),AND(L351&gt;1,L351&lt;4,K351&gt;0,K351&lt;6)),"Simples",IF(OR(AND(OR(L351=1,L351=0),K351&gt;19),AND(L351&gt;1,L351&lt;4,K351&gt;5,K351&lt;20),AND(L351&gt;3,K351&gt;0,K351&lt;6)),"Médio",IF(OR(AND(L351&gt;1,L351&lt;4,K351&gt;19),AND(L351&gt;3,K351&gt;5,K351&lt;20),AND(L351&gt;3,K351&gt;19)),"Complexo",""))),""))</f>
        <v/>
      </c>
      <c r="O351" s="71" t="str">
        <f aca="false">IF(M351="ALI",IF(OR(AND(OR(L351=1,L351=0),K351&gt;0,K351&lt;20),AND(OR(L351=1,L351=0),K351&gt;19,K351&lt;51),AND(L351&gt;1,L351&lt;6,K351&gt;0,K351&lt;20)),"Simples",IF(OR(AND(OR(L351=1,L351=0),K351&gt;50),AND(L351&gt;1,L351&lt;6,K351&gt;19,K351&lt;51),AND(L351&gt;5,K351&gt;0,K351&lt;20)),"Médio",IF(OR(AND(L351&gt;1,L351&lt;6,K351&gt;50),AND(L351&gt;5,K351&gt;19,K351&lt;51),AND(L351&gt;5,K351&gt;50)),"Complexo",""))), IF(M351="AIE",IF(OR(AND(OR(L351=1, L351=0),K351&gt;0,K351&lt;20),AND(OR(L351=1, L351=0),K351&gt;19,K351&lt;51),AND(L351&gt;1,L351&lt;6,K351&gt;0,K351&lt;20)),"Simples",IF(OR(AND(OR(L351=1, L351=0),K351&gt;50),AND(L351&gt;1,L351&lt;6,K351&gt;19,K351&lt;51),AND(L351&gt;5,K351&gt;0,K351&lt;20)),"Médio",IF(OR(AND(L351&gt;1,L351&lt;6,K351&gt;50),AND(L351&gt;5,K351&gt;19,K351&lt;51),AND(L351&gt;5,K351&gt;50)),"Complexo",""))),""))</f>
        <v/>
      </c>
      <c r="P351" s="102" t="str">
        <f aca="false">IF(N351="",O351,IF(O351="",N351,""))</f>
        <v/>
      </c>
      <c r="Q351" s="103" t="n">
        <f aca="false">IF(AND(OR(M351="EE",M351="CE"),P351="Simples"),3, IF(AND(OR(M351="EE",M351="CE"),P351="Médio"),4, IF(AND(OR(M351="EE",M351="CE"),P351="Complexo"),6, IF(AND(M351="SE",P351="Simples"),4, IF(AND(M351="SE",P351="Médio"),5, IF(AND(M351="SE",P351="Complexo"),7,0))))))</f>
        <v>0</v>
      </c>
      <c r="R351" s="103" t="n">
        <f aca="false">IF(AND(M351="ALI",O351="Simples"),7, IF(AND(M351="ALI",O351="Médio"),10, IF(AND(M351="ALI",O351="Complexo"),15, IF(AND(M351="AIE",O351="Simples"),5, IF(AND(M351="AIE",O351="Médio"),7, IF(AND(M351="AIE",O351="Complexo"),10,0))))))</f>
        <v>0</v>
      </c>
      <c r="S351" s="102" t="n">
        <f aca="false">IF($I351="%",($Q351+$R351)*$C351,$C351)</f>
        <v>0</v>
      </c>
      <c r="T351" s="70"/>
    </row>
    <row r="352" s="79" customFormat="true" ht="14" hidden="false" customHeight="false" outlineLevel="0" collapsed="false">
      <c r="A352" s="67"/>
      <c r="B352" s="68"/>
      <c r="C352" s="69" t="n">
        <f aca="false">IF($B352&lt;&gt;"",VLOOKUP($B352,Matriz_INM,2,0),0)</f>
        <v>0</v>
      </c>
      <c r="D352" s="70"/>
      <c r="E352" s="70"/>
      <c r="F352" s="70"/>
      <c r="G352" s="70"/>
      <c r="H352" s="71"/>
      <c r="I352" s="101" t="str">
        <f aca="false">IFERROR(VLOOKUP($B352,Matriz_INM,3,0),"")</f>
        <v/>
      </c>
      <c r="J352" s="72"/>
      <c r="K352" s="72"/>
      <c r="L352" s="72"/>
      <c r="M352" s="70"/>
      <c r="N352" s="71" t="str">
        <f aca="false">IF(M352="EE",IF(OR(AND(OR(L352=1,L352=0),K352&gt;0,K352&lt;5),AND(OR(L352=1,L352=0),K352&gt;4,K352&lt;16),AND(L352=2,K352&gt;0,K352&lt;5)),"Simples",IF(OR(AND(OR(L352=1,L352=0),K352&gt;15),AND(L352=2,K352&gt;4,K352&lt;16),AND(L352&gt;2,K352&gt;0,K352&lt;5)),"Médio",IF(OR(AND(L352=2,K352&gt;15),AND(L352&gt;2,K352&gt;4,K352&lt;16),AND(L352&gt;2,K352&gt;15)),"Complexo",""))), IF(OR(M352="CE",M352="SE"),IF(OR(AND(OR(L352=1,L352=0),K352&gt;0,K352&lt;6),AND(OR(L352=1,L352=0),K352&gt;5,K352&lt;20),AND(L352&gt;1,L352&lt;4,K352&gt;0,K352&lt;6)),"Simples",IF(OR(AND(OR(L352=1,L352=0),K352&gt;19),AND(L352&gt;1,L352&lt;4,K352&gt;5,K352&lt;20),AND(L352&gt;3,K352&gt;0,K352&lt;6)),"Médio",IF(OR(AND(L352&gt;1,L352&lt;4,K352&gt;19),AND(L352&gt;3,K352&gt;5,K352&lt;20),AND(L352&gt;3,K352&gt;19)),"Complexo",""))),""))</f>
        <v/>
      </c>
      <c r="O352" s="71" t="str">
        <f aca="false">IF(M352="ALI",IF(OR(AND(OR(L352=1,L352=0),K352&gt;0,K352&lt;20),AND(OR(L352=1,L352=0),K352&gt;19,K352&lt;51),AND(L352&gt;1,L352&lt;6,K352&gt;0,K352&lt;20)),"Simples",IF(OR(AND(OR(L352=1,L352=0),K352&gt;50),AND(L352&gt;1,L352&lt;6,K352&gt;19,K352&lt;51),AND(L352&gt;5,K352&gt;0,K352&lt;20)),"Médio",IF(OR(AND(L352&gt;1,L352&lt;6,K352&gt;50),AND(L352&gt;5,K352&gt;19,K352&lt;51),AND(L352&gt;5,K352&gt;50)),"Complexo",""))), IF(M352="AIE",IF(OR(AND(OR(L352=1, L352=0),K352&gt;0,K352&lt;20),AND(OR(L352=1, L352=0),K352&gt;19,K352&lt;51),AND(L352&gt;1,L352&lt;6,K352&gt;0,K352&lt;20)),"Simples",IF(OR(AND(OR(L352=1, L352=0),K352&gt;50),AND(L352&gt;1,L352&lt;6,K352&gt;19,K352&lt;51),AND(L352&gt;5,K352&gt;0,K352&lt;20)),"Médio",IF(OR(AND(L352&gt;1,L352&lt;6,K352&gt;50),AND(L352&gt;5,K352&gt;19,K352&lt;51),AND(L352&gt;5,K352&gt;50)),"Complexo",""))),""))</f>
        <v/>
      </c>
      <c r="P352" s="102" t="str">
        <f aca="false">IF(N352="",O352,IF(O352="",N352,""))</f>
        <v/>
      </c>
      <c r="Q352" s="103" t="n">
        <f aca="false">IF(AND(OR(M352="EE",M352="CE"),P352="Simples"),3, IF(AND(OR(M352="EE",M352="CE"),P352="Médio"),4, IF(AND(OR(M352="EE",M352="CE"),P352="Complexo"),6, IF(AND(M352="SE",P352="Simples"),4, IF(AND(M352="SE",P352="Médio"),5, IF(AND(M352="SE",P352="Complexo"),7,0))))))</f>
        <v>0</v>
      </c>
      <c r="R352" s="103" t="n">
        <f aca="false">IF(AND(M352="ALI",O352="Simples"),7, IF(AND(M352="ALI",O352="Médio"),10, IF(AND(M352="ALI",O352="Complexo"),15, IF(AND(M352="AIE",O352="Simples"),5, IF(AND(M352="AIE",O352="Médio"),7, IF(AND(M352="AIE",O352="Complexo"),10,0))))))</f>
        <v>0</v>
      </c>
      <c r="S352" s="102" t="n">
        <f aca="false">IF($I352="%",($Q352+$R352)*$C352,$C352)</f>
        <v>0</v>
      </c>
      <c r="T352" s="70"/>
    </row>
    <row r="353" s="79" customFormat="true" ht="14" hidden="false" customHeight="false" outlineLevel="0" collapsed="false">
      <c r="A353" s="67"/>
      <c r="B353" s="68"/>
      <c r="C353" s="69" t="n">
        <f aca="false">IF($B353&lt;&gt;"",VLOOKUP($B353,Matriz_INM,2,0),0)</f>
        <v>0</v>
      </c>
      <c r="D353" s="70"/>
      <c r="E353" s="70"/>
      <c r="F353" s="70"/>
      <c r="G353" s="70"/>
      <c r="H353" s="71"/>
      <c r="I353" s="101" t="str">
        <f aca="false">IFERROR(VLOOKUP($B353,Matriz_INM,3,0),"")</f>
        <v/>
      </c>
      <c r="J353" s="72"/>
      <c r="K353" s="72"/>
      <c r="L353" s="72"/>
      <c r="M353" s="70"/>
      <c r="N353" s="71" t="str">
        <f aca="false">IF(M353="EE",IF(OR(AND(OR(L353=1,L353=0),K353&gt;0,K353&lt;5),AND(OR(L353=1,L353=0),K353&gt;4,K353&lt;16),AND(L353=2,K353&gt;0,K353&lt;5)),"Simples",IF(OR(AND(OR(L353=1,L353=0),K353&gt;15),AND(L353=2,K353&gt;4,K353&lt;16),AND(L353&gt;2,K353&gt;0,K353&lt;5)),"Médio",IF(OR(AND(L353=2,K353&gt;15),AND(L353&gt;2,K353&gt;4,K353&lt;16),AND(L353&gt;2,K353&gt;15)),"Complexo",""))), IF(OR(M353="CE",M353="SE"),IF(OR(AND(OR(L353=1,L353=0),K353&gt;0,K353&lt;6),AND(OR(L353=1,L353=0),K353&gt;5,K353&lt;20),AND(L353&gt;1,L353&lt;4,K353&gt;0,K353&lt;6)),"Simples",IF(OR(AND(OR(L353=1,L353=0),K353&gt;19),AND(L353&gt;1,L353&lt;4,K353&gt;5,K353&lt;20),AND(L353&gt;3,K353&gt;0,K353&lt;6)),"Médio",IF(OR(AND(L353&gt;1,L353&lt;4,K353&gt;19),AND(L353&gt;3,K353&gt;5,K353&lt;20),AND(L353&gt;3,K353&gt;19)),"Complexo",""))),""))</f>
        <v/>
      </c>
      <c r="O353" s="71" t="str">
        <f aca="false">IF(M353="ALI",IF(OR(AND(OR(L353=1,L353=0),K353&gt;0,K353&lt;20),AND(OR(L353=1,L353=0),K353&gt;19,K353&lt;51),AND(L353&gt;1,L353&lt;6,K353&gt;0,K353&lt;20)),"Simples",IF(OR(AND(OR(L353=1,L353=0),K353&gt;50),AND(L353&gt;1,L353&lt;6,K353&gt;19,K353&lt;51),AND(L353&gt;5,K353&gt;0,K353&lt;20)),"Médio",IF(OR(AND(L353&gt;1,L353&lt;6,K353&gt;50),AND(L353&gt;5,K353&gt;19,K353&lt;51),AND(L353&gt;5,K353&gt;50)),"Complexo",""))), IF(M353="AIE",IF(OR(AND(OR(L353=1, L353=0),K353&gt;0,K353&lt;20),AND(OR(L353=1, L353=0),K353&gt;19,K353&lt;51),AND(L353&gt;1,L353&lt;6,K353&gt;0,K353&lt;20)),"Simples",IF(OR(AND(OR(L353=1, L353=0),K353&gt;50),AND(L353&gt;1,L353&lt;6,K353&gt;19,K353&lt;51),AND(L353&gt;5,K353&gt;0,K353&lt;20)),"Médio",IF(OR(AND(L353&gt;1,L353&lt;6,K353&gt;50),AND(L353&gt;5,K353&gt;19,K353&lt;51),AND(L353&gt;5,K353&gt;50)),"Complexo",""))),""))</f>
        <v/>
      </c>
      <c r="P353" s="102" t="str">
        <f aca="false">IF(N353="",O353,IF(O353="",N353,""))</f>
        <v/>
      </c>
      <c r="Q353" s="103" t="n">
        <f aca="false">IF(AND(OR(M353="EE",M353="CE"),P353="Simples"),3, IF(AND(OR(M353="EE",M353="CE"),P353="Médio"),4, IF(AND(OR(M353="EE",M353="CE"),P353="Complexo"),6, IF(AND(M353="SE",P353="Simples"),4, IF(AND(M353="SE",P353="Médio"),5, IF(AND(M353="SE",P353="Complexo"),7,0))))))</f>
        <v>0</v>
      </c>
      <c r="R353" s="103" t="n">
        <f aca="false">IF(AND(M353="ALI",O353="Simples"),7, IF(AND(M353="ALI",O353="Médio"),10, IF(AND(M353="ALI",O353="Complexo"),15, IF(AND(M353="AIE",O353="Simples"),5, IF(AND(M353="AIE",O353="Médio"),7, IF(AND(M353="AIE",O353="Complexo"),10,0))))))</f>
        <v>0</v>
      </c>
      <c r="S353" s="102" t="n">
        <f aca="false">IF($I353="%",($Q353+$R353)*$C353,$C353)</f>
        <v>0</v>
      </c>
      <c r="T353" s="70"/>
    </row>
    <row r="354" s="79" customFormat="true" ht="14" hidden="false" customHeight="false" outlineLevel="0" collapsed="false">
      <c r="A354" s="67"/>
      <c r="B354" s="68"/>
      <c r="C354" s="69" t="n">
        <f aca="false">IF($B354&lt;&gt;"",VLOOKUP($B354,Matriz_INM,2,0),0)</f>
        <v>0</v>
      </c>
      <c r="D354" s="70"/>
      <c r="E354" s="70"/>
      <c r="F354" s="70"/>
      <c r="G354" s="70"/>
      <c r="H354" s="71"/>
      <c r="I354" s="101" t="str">
        <f aca="false">IFERROR(VLOOKUP($B354,Matriz_INM,3,0),"")</f>
        <v/>
      </c>
      <c r="J354" s="72"/>
      <c r="K354" s="72"/>
      <c r="L354" s="72"/>
      <c r="M354" s="70"/>
      <c r="N354" s="71" t="str">
        <f aca="false">IF(M354="EE",IF(OR(AND(OR(L354=1,L354=0),K354&gt;0,K354&lt;5),AND(OR(L354=1,L354=0),K354&gt;4,K354&lt;16),AND(L354=2,K354&gt;0,K354&lt;5)),"Simples",IF(OR(AND(OR(L354=1,L354=0),K354&gt;15),AND(L354=2,K354&gt;4,K354&lt;16),AND(L354&gt;2,K354&gt;0,K354&lt;5)),"Médio",IF(OR(AND(L354=2,K354&gt;15),AND(L354&gt;2,K354&gt;4,K354&lt;16),AND(L354&gt;2,K354&gt;15)),"Complexo",""))), IF(OR(M354="CE",M354="SE"),IF(OR(AND(OR(L354=1,L354=0),K354&gt;0,K354&lt;6),AND(OR(L354=1,L354=0),K354&gt;5,K354&lt;20),AND(L354&gt;1,L354&lt;4,K354&gt;0,K354&lt;6)),"Simples",IF(OR(AND(OR(L354=1,L354=0),K354&gt;19),AND(L354&gt;1,L354&lt;4,K354&gt;5,K354&lt;20),AND(L354&gt;3,K354&gt;0,K354&lt;6)),"Médio",IF(OR(AND(L354&gt;1,L354&lt;4,K354&gt;19),AND(L354&gt;3,K354&gt;5,K354&lt;20),AND(L354&gt;3,K354&gt;19)),"Complexo",""))),""))</f>
        <v/>
      </c>
      <c r="O354" s="71" t="str">
        <f aca="false">IF(M354="ALI",IF(OR(AND(OR(L354=1,L354=0),K354&gt;0,K354&lt;20),AND(OR(L354=1,L354=0),K354&gt;19,K354&lt;51),AND(L354&gt;1,L354&lt;6,K354&gt;0,K354&lt;20)),"Simples",IF(OR(AND(OR(L354=1,L354=0),K354&gt;50),AND(L354&gt;1,L354&lt;6,K354&gt;19,K354&lt;51),AND(L354&gt;5,K354&gt;0,K354&lt;20)),"Médio",IF(OR(AND(L354&gt;1,L354&lt;6,K354&gt;50),AND(L354&gt;5,K354&gt;19,K354&lt;51),AND(L354&gt;5,K354&gt;50)),"Complexo",""))), IF(M354="AIE",IF(OR(AND(OR(L354=1, L354=0),K354&gt;0,K354&lt;20),AND(OR(L354=1, L354=0),K354&gt;19,K354&lt;51),AND(L354&gt;1,L354&lt;6,K354&gt;0,K354&lt;20)),"Simples",IF(OR(AND(OR(L354=1, L354=0),K354&gt;50),AND(L354&gt;1,L354&lt;6,K354&gt;19,K354&lt;51),AND(L354&gt;5,K354&gt;0,K354&lt;20)),"Médio",IF(OR(AND(L354&gt;1,L354&lt;6,K354&gt;50),AND(L354&gt;5,K354&gt;19,K354&lt;51),AND(L354&gt;5,K354&gt;50)),"Complexo",""))),""))</f>
        <v/>
      </c>
      <c r="P354" s="102" t="str">
        <f aca="false">IF(N354="",O354,IF(O354="",N354,""))</f>
        <v/>
      </c>
      <c r="Q354" s="103" t="n">
        <f aca="false">IF(AND(OR(M354="EE",M354="CE"),P354="Simples"),3, IF(AND(OR(M354="EE",M354="CE"),P354="Médio"),4, IF(AND(OR(M354="EE",M354="CE"),P354="Complexo"),6, IF(AND(M354="SE",P354="Simples"),4, IF(AND(M354="SE",P354="Médio"),5, IF(AND(M354="SE",P354="Complexo"),7,0))))))</f>
        <v>0</v>
      </c>
      <c r="R354" s="103" t="n">
        <f aca="false">IF(AND(M354="ALI",O354="Simples"),7, IF(AND(M354="ALI",O354="Médio"),10, IF(AND(M354="ALI",O354="Complexo"),15, IF(AND(M354="AIE",O354="Simples"),5, IF(AND(M354="AIE",O354="Médio"),7, IF(AND(M354="AIE",O354="Complexo"),10,0))))))</f>
        <v>0</v>
      </c>
      <c r="S354" s="102" t="n">
        <f aca="false">IF($I354="%",($Q354+$R354)*$C354,$C354)</f>
        <v>0</v>
      </c>
      <c r="T354" s="70"/>
    </row>
    <row r="355" s="79" customFormat="true" ht="14" hidden="false" customHeight="false" outlineLevel="0" collapsed="false">
      <c r="A355" s="67"/>
      <c r="B355" s="68"/>
      <c r="C355" s="69" t="n">
        <f aca="false">IF($B355&lt;&gt;"",VLOOKUP($B355,Matriz_INM,2,0),0)</f>
        <v>0</v>
      </c>
      <c r="D355" s="70"/>
      <c r="E355" s="70"/>
      <c r="F355" s="70"/>
      <c r="G355" s="70"/>
      <c r="H355" s="71"/>
      <c r="I355" s="101" t="str">
        <f aca="false">IFERROR(VLOOKUP($B355,Matriz_INM,3,0),"")</f>
        <v/>
      </c>
      <c r="J355" s="72"/>
      <c r="K355" s="72"/>
      <c r="L355" s="72"/>
      <c r="M355" s="70"/>
      <c r="N355" s="71" t="str">
        <f aca="false">IF(M355="EE",IF(OR(AND(OR(L355=1,L355=0),K355&gt;0,K355&lt;5),AND(OR(L355=1,L355=0),K355&gt;4,K355&lt;16),AND(L355=2,K355&gt;0,K355&lt;5)),"Simples",IF(OR(AND(OR(L355=1,L355=0),K355&gt;15),AND(L355=2,K355&gt;4,K355&lt;16),AND(L355&gt;2,K355&gt;0,K355&lt;5)),"Médio",IF(OR(AND(L355=2,K355&gt;15),AND(L355&gt;2,K355&gt;4,K355&lt;16),AND(L355&gt;2,K355&gt;15)),"Complexo",""))), IF(OR(M355="CE",M355="SE"),IF(OR(AND(OR(L355=1,L355=0),K355&gt;0,K355&lt;6),AND(OR(L355=1,L355=0),K355&gt;5,K355&lt;20),AND(L355&gt;1,L355&lt;4,K355&gt;0,K355&lt;6)),"Simples",IF(OR(AND(OR(L355=1,L355=0),K355&gt;19),AND(L355&gt;1,L355&lt;4,K355&gt;5,K355&lt;20),AND(L355&gt;3,K355&gt;0,K355&lt;6)),"Médio",IF(OR(AND(L355&gt;1,L355&lt;4,K355&gt;19),AND(L355&gt;3,K355&gt;5,K355&lt;20),AND(L355&gt;3,K355&gt;19)),"Complexo",""))),""))</f>
        <v/>
      </c>
      <c r="O355" s="71" t="str">
        <f aca="false">IF(M355="ALI",IF(OR(AND(OR(L355=1,L355=0),K355&gt;0,K355&lt;20),AND(OR(L355=1,L355=0),K355&gt;19,K355&lt;51),AND(L355&gt;1,L355&lt;6,K355&gt;0,K355&lt;20)),"Simples",IF(OR(AND(OR(L355=1,L355=0),K355&gt;50),AND(L355&gt;1,L355&lt;6,K355&gt;19,K355&lt;51),AND(L355&gt;5,K355&gt;0,K355&lt;20)),"Médio",IF(OR(AND(L355&gt;1,L355&lt;6,K355&gt;50),AND(L355&gt;5,K355&gt;19,K355&lt;51),AND(L355&gt;5,K355&gt;50)),"Complexo",""))), IF(M355="AIE",IF(OR(AND(OR(L355=1, L355=0),K355&gt;0,K355&lt;20),AND(OR(L355=1, L355=0),K355&gt;19,K355&lt;51),AND(L355&gt;1,L355&lt;6,K355&gt;0,K355&lt;20)),"Simples",IF(OR(AND(OR(L355=1, L355=0),K355&gt;50),AND(L355&gt;1,L355&lt;6,K355&gt;19,K355&lt;51),AND(L355&gt;5,K355&gt;0,K355&lt;20)),"Médio",IF(OR(AND(L355&gt;1,L355&lt;6,K355&gt;50),AND(L355&gt;5,K355&gt;19,K355&lt;51),AND(L355&gt;5,K355&gt;50)),"Complexo",""))),""))</f>
        <v/>
      </c>
      <c r="P355" s="102" t="str">
        <f aca="false">IF(N355="",O355,IF(O355="",N355,""))</f>
        <v/>
      </c>
      <c r="Q355" s="103" t="n">
        <f aca="false">IF(AND(OR(M355="EE",M355="CE"),P355="Simples"),3, IF(AND(OR(M355="EE",M355="CE"),P355="Médio"),4, IF(AND(OR(M355="EE",M355="CE"),P355="Complexo"),6, IF(AND(M355="SE",P355="Simples"),4, IF(AND(M355="SE",P355="Médio"),5, IF(AND(M355="SE",P355="Complexo"),7,0))))))</f>
        <v>0</v>
      </c>
      <c r="R355" s="103" t="n">
        <f aca="false">IF(AND(M355="ALI",O355="Simples"),7, IF(AND(M355="ALI",O355="Médio"),10, IF(AND(M355="ALI",O355="Complexo"),15, IF(AND(M355="AIE",O355="Simples"),5, IF(AND(M355="AIE",O355="Médio"),7, IF(AND(M355="AIE",O355="Complexo"),10,0))))))</f>
        <v>0</v>
      </c>
      <c r="S355" s="102" t="n">
        <f aca="false">IF($I355="%",($Q355+$R355)*$C355,$C355)</f>
        <v>0</v>
      </c>
      <c r="T355" s="70"/>
    </row>
    <row r="356" s="79" customFormat="true" ht="14" hidden="false" customHeight="false" outlineLevel="0" collapsed="false">
      <c r="A356" s="67"/>
      <c r="B356" s="68"/>
      <c r="C356" s="69" t="n">
        <f aca="false">IF($B356&lt;&gt;"",VLOOKUP($B356,Matriz_INM,2,0),0)</f>
        <v>0</v>
      </c>
      <c r="D356" s="70"/>
      <c r="E356" s="70"/>
      <c r="F356" s="70"/>
      <c r="G356" s="70"/>
      <c r="H356" s="71"/>
      <c r="I356" s="101" t="str">
        <f aca="false">IFERROR(VLOOKUP($B356,Matriz_INM,3,0),"")</f>
        <v/>
      </c>
      <c r="J356" s="72"/>
      <c r="K356" s="72"/>
      <c r="L356" s="72"/>
      <c r="M356" s="70"/>
      <c r="N356" s="71" t="str">
        <f aca="false">IF(M356="EE",IF(OR(AND(OR(L356=1,L356=0),K356&gt;0,K356&lt;5),AND(OR(L356=1,L356=0),K356&gt;4,K356&lt;16),AND(L356=2,K356&gt;0,K356&lt;5)),"Simples",IF(OR(AND(OR(L356=1,L356=0),K356&gt;15),AND(L356=2,K356&gt;4,K356&lt;16),AND(L356&gt;2,K356&gt;0,K356&lt;5)),"Médio",IF(OR(AND(L356=2,K356&gt;15),AND(L356&gt;2,K356&gt;4,K356&lt;16),AND(L356&gt;2,K356&gt;15)),"Complexo",""))), IF(OR(M356="CE",M356="SE"),IF(OR(AND(OR(L356=1,L356=0),K356&gt;0,K356&lt;6),AND(OR(L356=1,L356=0),K356&gt;5,K356&lt;20),AND(L356&gt;1,L356&lt;4,K356&gt;0,K356&lt;6)),"Simples",IF(OR(AND(OR(L356=1,L356=0),K356&gt;19),AND(L356&gt;1,L356&lt;4,K356&gt;5,K356&lt;20),AND(L356&gt;3,K356&gt;0,K356&lt;6)),"Médio",IF(OR(AND(L356&gt;1,L356&lt;4,K356&gt;19),AND(L356&gt;3,K356&gt;5,K356&lt;20),AND(L356&gt;3,K356&gt;19)),"Complexo",""))),""))</f>
        <v/>
      </c>
      <c r="O356" s="71" t="str">
        <f aca="false">IF(M356="ALI",IF(OR(AND(OR(L356=1,L356=0),K356&gt;0,K356&lt;20),AND(OR(L356=1,L356=0),K356&gt;19,K356&lt;51),AND(L356&gt;1,L356&lt;6,K356&gt;0,K356&lt;20)),"Simples",IF(OR(AND(OR(L356=1,L356=0),K356&gt;50),AND(L356&gt;1,L356&lt;6,K356&gt;19,K356&lt;51),AND(L356&gt;5,K356&gt;0,K356&lt;20)),"Médio",IF(OR(AND(L356&gt;1,L356&lt;6,K356&gt;50),AND(L356&gt;5,K356&gt;19,K356&lt;51),AND(L356&gt;5,K356&gt;50)),"Complexo",""))), IF(M356="AIE",IF(OR(AND(OR(L356=1, L356=0),K356&gt;0,K356&lt;20),AND(OR(L356=1, L356=0),K356&gt;19,K356&lt;51),AND(L356&gt;1,L356&lt;6,K356&gt;0,K356&lt;20)),"Simples",IF(OR(AND(OR(L356=1, L356=0),K356&gt;50),AND(L356&gt;1,L356&lt;6,K356&gt;19,K356&lt;51),AND(L356&gt;5,K356&gt;0,K356&lt;20)),"Médio",IF(OR(AND(L356&gt;1,L356&lt;6,K356&gt;50),AND(L356&gt;5,K356&gt;19,K356&lt;51),AND(L356&gt;5,K356&gt;50)),"Complexo",""))),""))</f>
        <v/>
      </c>
      <c r="P356" s="102" t="str">
        <f aca="false">IF(N356="",O356,IF(O356="",N356,""))</f>
        <v/>
      </c>
      <c r="Q356" s="103" t="n">
        <f aca="false">IF(AND(OR(M356="EE",M356="CE"),P356="Simples"),3, IF(AND(OR(M356="EE",M356="CE"),P356="Médio"),4, IF(AND(OR(M356="EE",M356="CE"),P356="Complexo"),6, IF(AND(M356="SE",P356="Simples"),4, IF(AND(M356="SE",P356="Médio"),5, IF(AND(M356="SE",P356="Complexo"),7,0))))))</f>
        <v>0</v>
      </c>
      <c r="R356" s="103" t="n">
        <f aca="false">IF(AND(M356="ALI",O356="Simples"),7, IF(AND(M356="ALI",O356="Médio"),10, IF(AND(M356="ALI",O356="Complexo"),15, IF(AND(M356="AIE",O356="Simples"),5, IF(AND(M356="AIE",O356="Médio"),7, IF(AND(M356="AIE",O356="Complexo"),10,0))))))</f>
        <v>0</v>
      </c>
      <c r="S356" s="102" t="n">
        <f aca="false">IF($I356="%",($Q356+$R356)*$C356,$C356)</f>
        <v>0</v>
      </c>
      <c r="T356" s="70"/>
    </row>
    <row r="357" s="79" customFormat="true" ht="14" hidden="false" customHeight="false" outlineLevel="0" collapsed="false">
      <c r="A357" s="67"/>
      <c r="B357" s="68"/>
      <c r="C357" s="69" t="n">
        <f aca="false">IF($B357&lt;&gt;"",VLOOKUP($B357,Matriz_INM,2,0),0)</f>
        <v>0</v>
      </c>
      <c r="D357" s="70"/>
      <c r="E357" s="70"/>
      <c r="F357" s="70"/>
      <c r="G357" s="70"/>
      <c r="H357" s="71"/>
      <c r="I357" s="101" t="str">
        <f aca="false">IFERROR(VLOOKUP($B357,Matriz_INM,3,0),"")</f>
        <v/>
      </c>
      <c r="J357" s="72"/>
      <c r="K357" s="72"/>
      <c r="L357" s="72"/>
      <c r="M357" s="70"/>
      <c r="N357" s="71" t="str">
        <f aca="false">IF(M357="EE",IF(OR(AND(OR(L357=1,L357=0),K357&gt;0,K357&lt;5),AND(OR(L357=1,L357=0),K357&gt;4,K357&lt;16),AND(L357=2,K357&gt;0,K357&lt;5)),"Simples",IF(OR(AND(OR(L357=1,L357=0),K357&gt;15),AND(L357=2,K357&gt;4,K357&lt;16),AND(L357&gt;2,K357&gt;0,K357&lt;5)),"Médio",IF(OR(AND(L357=2,K357&gt;15),AND(L357&gt;2,K357&gt;4,K357&lt;16),AND(L357&gt;2,K357&gt;15)),"Complexo",""))), IF(OR(M357="CE",M357="SE"),IF(OR(AND(OR(L357=1,L357=0),K357&gt;0,K357&lt;6),AND(OR(L357=1,L357=0),K357&gt;5,K357&lt;20),AND(L357&gt;1,L357&lt;4,K357&gt;0,K357&lt;6)),"Simples",IF(OR(AND(OR(L357=1,L357=0),K357&gt;19),AND(L357&gt;1,L357&lt;4,K357&gt;5,K357&lt;20),AND(L357&gt;3,K357&gt;0,K357&lt;6)),"Médio",IF(OR(AND(L357&gt;1,L357&lt;4,K357&gt;19),AND(L357&gt;3,K357&gt;5,K357&lt;20),AND(L357&gt;3,K357&gt;19)),"Complexo",""))),""))</f>
        <v/>
      </c>
      <c r="O357" s="71" t="str">
        <f aca="false">IF(M357="ALI",IF(OR(AND(OR(L357=1,L357=0),K357&gt;0,K357&lt;20),AND(OR(L357=1,L357=0),K357&gt;19,K357&lt;51),AND(L357&gt;1,L357&lt;6,K357&gt;0,K357&lt;20)),"Simples",IF(OR(AND(OR(L357=1,L357=0),K357&gt;50),AND(L357&gt;1,L357&lt;6,K357&gt;19,K357&lt;51),AND(L357&gt;5,K357&gt;0,K357&lt;20)),"Médio",IF(OR(AND(L357&gt;1,L357&lt;6,K357&gt;50),AND(L357&gt;5,K357&gt;19,K357&lt;51),AND(L357&gt;5,K357&gt;50)),"Complexo",""))), IF(M357="AIE",IF(OR(AND(OR(L357=1, L357=0),K357&gt;0,K357&lt;20),AND(OR(L357=1, L357=0),K357&gt;19,K357&lt;51),AND(L357&gt;1,L357&lt;6,K357&gt;0,K357&lt;20)),"Simples",IF(OR(AND(OR(L357=1, L357=0),K357&gt;50),AND(L357&gt;1,L357&lt;6,K357&gt;19,K357&lt;51),AND(L357&gt;5,K357&gt;0,K357&lt;20)),"Médio",IF(OR(AND(L357&gt;1,L357&lt;6,K357&gt;50),AND(L357&gt;5,K357&gt;19,K357&lt;51),AND(L357&gt;5,K357&gt;50)),"Complexo",""))),""))</f>
        <v/>
      </c>
      <c r="P357" s="102" t="str">
        <f aca="false">IF(N357="",O357,IF(O357="",N357,""))</f>
        <v/>
      </c>
      <c r="Q357" s="103" t="n">
        <f aca="false">IF(AND(OR(M357="EE",M357="CE"),P357="Simples"),3, IF(AND(OR(M357="EE",M357="CE"),P357="Médio"),4, IF(AND(OR(M357="EE",M357="CE"),P357="Complexo"),6, IF(AND(M357="SE",P357="Simples"),4, IF(AND(M357="SE",P357="Médio"),5, IF(AND(M357="SE",P357="Complexo"),7,0))))))</f>
        <v>0</v>
      </c>
      <c r="R357" s="103" t="n">
        <f aca="false">IF(AND(M357="ALI",O357="Simples"),7, IF(AND(M357="ALI",O357="Médio"),10, IF(AND(M357="ALI",O357="Complexo"),15, IF(AND(M357="AIE",O357="Simples"),5, IF(AND(M357="AIE",O357="Médio"),7, IF(AND(M357="AIE",O357="Complexo"),10,0))))))</f>
        <v>0</v>
      </c>
      <c r="S357" s="102" t="n">
        <f aca="false">IF($I357="%",($Q357+$R357)*$C357,$C357)</f>
        <v>0</v>
      </c>
      <c r="T357" s="70"/>
    </row>
    <row r="358" s="79" customFormat="true" ht="14" hidden="false" customHeight="false" outlineLevel="0" collapsed="false">
      <c r="A358" s="67"/>
      <c r="B358" s="68"/>
      <c r="C358" s="69" t="n">
        <f aca="false">IF($B358&lt;&gt;"",VLOOKUP($B358,Matriz_INM,2,0),0)</f>
        <v>0</v>
      </c>
      <c r="D358" s="70"/>
      <c r="E358" s="70"/>
      <c r="F358" s="70"/>
      <c r="G358" s="70"/>
      <c r="H358" s="71"/>
      <c r="I358" s="101" t="str">
        <f aca="false">IFERROR(VLOOKUP($B358,Matriz_INM,3,0),"")</f>
        <v/>
      </c>
      <c r="J358" s="72"/>
      <c r="K358" s="72"/>
      <c r="L358" s="72"/>
      <c r="M358" s="70"/>
      <c r="N358" s="71" t="str">
        <f aca="false">IF(M358="EE",IF(OR(AND(OR(L358=1,L358=0),K358&gt;0,K358&lt;5),AND(OR(L358=1,L358=0),K358&gt;4,K358&lt;16),AND(L358=2,K358&gt;0,K358&lt;5)),"Simples",IF(OR(AND(OR(L358=1,L358=0),K358&gt;15),AND(L358=2,K358&gt;4,K358&lt;16),AND(L358&gt;2,K358&gt;0,K358&lt;5)),"Médio",IF(OR(AND(L358=2,K358&gt;15),AND(L358&gt;2,K358&gt;4,K358&lt;16),AND(L358&gt;2,K358&gt;15)),"Complexo",""))), IF(OR(M358="CE",M358="SE"),IF(OR(AND(OR(L358=1,L358=0),K358&gt;0,K358&lt;6),AND(OR(L358=1,L358=0),K358&gt;5,K358&lt;20),AND(L358&gt;1,L358&lt;4,K358&gt;0,K358&lt;6)),"Simples",IF(OR(AND(OR(L358=1,L358=0),K358&gt;19),AND(L358&gt;1,L358&lt;4,K358&gt;5,K358&lt;20),AND(L358&gt;3,K358&gt;0,K358&lt;6)),"Médio",IF(OR(AND(L358&gt;1,L358&lt;4,K358&gt;19),AND(L358&gt;3,K358&gt;5,K358&lt;20),AND(L358&gt;3,K358&gt;19)),"Complexo",""))),""))</f>
        <v/>
      </c>
      <c r="O358" s="71" t="str">
        <f aca="false">IF(M358="ALI",IF(OR(AND(OR(L358=1,L358=0),K358&gt;0,K358&lt;20),AND(OR(L358=1,L358=0),K358&gt;19,K358&lt;51),AND(L358&gt;1,L358&lt;6,K358&gt;0,K358&lt;20)),"Simples",IF(OR(AND(OR(L358=1,L358=0),K358&gt;50),AND(L358&gt;1,L358&lt;6,K358&gt;19,K358&lt;51),AND(L358&gt;5,K358&gt;0,K358&lt;20)),"Médio",IF(OR(AND(L358&gt;1,L358&lt;6,K358&gt;50),AND(L358&gt;5,K358&gt;19,K358&lt;51),AND(L358&gt;5,K358&gt;50)),"Complexo",""))), IF(M358="AIE",IF(OR(AND(OR(L358=1, L358=0),K358&gt;0,K358&lt;20),AND(OR(L358=1, L358=0),K358&gt;19,K358&lt;51),AND(L358&gt;1,L358&lt;6,K358&gt;0,K358&lt;20)),"Simples",IF(OR(AND(OR(L358=1, L358=0),K358&gt;50),AND(L358&gt;1,L358&lt;6,K358&gt;19,K358&lt;51),AND(L358&gt;5,K358&gt;0,K358&lt;20)),"Médio",IF(OR(AND(L358&gt;1,L358&lt;6,K358&gt;50),AND(L358&gt;5,K358&gt;19,K358&lt;51),AND(L358&gt;5,K358&gt;50)),"Complexo",""))),""))</f>
        <v/>
      </c>
      <c r="P358" s="102" t="str">
        <f aca="false">IF(N358="",O358,IF(O358="",N358,""))</f>
        <v/>
      </c>
      <c r="Q358" s="103" t="n">
        <f aca="false">IF(AND(OR(M358="EE",M358="CE"),P358="Simples"),3, IF(AND(OR(M358="EE",M358="CE"),P358="Médio"),4, IF(AND(OR(M358="EE",M358="CE"),P358="Complexo"),6, IF(AND(M358="SE",P358="Simples"),4, IF(AND(M358="SE",P358="Médio"),5, IF(AND(M358="SE",P358="Complexo"),7,0))))))</f>
        <v>0</v>
      </c>
      <c r="R358" s="103" t="n">
        <f aca="false">IF(AND(M358="ALI",O358="Simples"),7, IF(AND(M358="ALI",O358="Médio"),10, IF(AND(M358="ALI",O358="Complexo"),15, IF(AND(M358="AIE",O358="Simples"),5, IF(AND(M358="AIE",O358="Médio"),7, IF(AND(M358="AIE",O358="Complexo"),10,0))))))</f>
        <v>0</v>
      </c>
      <c r="S358" s="102" t="n">
        <f aca="false">IF($I358="%",($Q358+$R358)*$C358,$C358)</f>
        <v>0</v>
      </c>
      <c r="T358" s="70"/>
    </row>
    <row r="359" s="79" customFormat="true" ht="14" hidden="false" customHeight="false" outlineLevel="0" collapsed="false">
      <c r="A359" s="67"/>
      <c r="B359" s="68"/>
      <c r="C359" s="69" t="n">
        <f aca="false">IF($B359&lt;&gt;"",VLOOKUP($B359,Matriz_INM,2,0),0)</f>
        <v>0</v>
      </c>
      <c r="D359" s="70"/>
      <c r="E359" s="70"/>
      <c r="F359" s="70"/>
      <c r="G359" s="70"/>
      <c r="H359" s="71"/>
      <c r="I359" s="101" t="str">
        <f aca="false">IFERROR(VLOOKUP($B359,Matriz_INM,3,0),"")</f>
        <v/>
      </c>
      <c r="J359" s="72"/>
      <c r="K359" s="72"/>
      <c r="L359" s="72"/>
      <c r="M359" s="70"/>
      <c r="N359" s="71" t="str">
        <f aca="false">IF(M359="EE",IF(OR(AND(OR(L359=1,L359=0),K359&gt;0,K359&lt;5),AND(OR(L359=1,L359=0),K359&gt;4,K359&lt;16),AND(L359=2,K359&gt;0,K359&lt;5)),"Simples",IF(OR(AND(OR(L359=1,L359=0),K359&gt;15),AND(L359=2,K359&gt;4,K359&lt;16),AND(L359&gt;2,K359&gt;0,K359&lt;5)),"Médio",IF(OR(AND(L359=2,K359&gt;15),AND(L359&gt;2,K359&gt;4,K359&lt;16),AND(L359&gt;2,K359&gt;15)),"Complexo",""))), IF(OR(M359="CE",M359="SE"),IF(OR(AND(OR(L359=1,L359=0),K359&gt;0,K359&lt;6),AND(OR(L359=1,L359=0),K359&gt;5,K359&lt;20),AND(L359&gt;1,L359&lt;4,K359&gt;0,K359&lt;6)),"Simples",IF(OR(AND(OR(L359=1,L359=0),K359&gt;19),AND(L359&gt;1,L359&lt;4,K359&gt;5,K359&lt;20),AND(L359&gt;3,K359&gt;0,K359&lt;6)),"Médio",IF(OR(AND(L359&gt;1,L359&lt;4,K359&gt;19),AND(L359&gt;3,K359&gt;5,K359&lt;20),AND(L359&gt;3,K359&gt;19)),"Complexo",""))),""))</f>
        <v/>
      </c>
      <c r="O359" s="71" t="str">
        <f aca="false">IF(M359="ALI",IF(OR(AND(OR(L359=1,L359=0),K359&gt;0,K359&lt;20),AND(OR(L359=1,L359=0),K359&gt;19,K359&lt;51),AND(L359&gt;1,L359&lt;6,K359&gt;0,K359&lt;20)),"Simples",IF(OR(AND(OR(L359=1,L359=0),K359&gt;50),AND(L359&gt;1,L359&lt;6,K359&gt;19,K359&lt;51),AND(L359&gt;5,K359&gt;0,K359&lt;20)),"Médio",IF(OR(AND(L359&gt;1,L359&lt;6,K359&gt;50),AND(L359&gt;5,K359&gt;19,K359&lt;51),AND(L359&gt;5,K359&gt;50)),"Complexo",""))), IF(M359="AIE",IF(OR(AND(OR(L359=1, L359=0),K359&gt;0,K359&lt;20),AND(OR(L359=1, L359=0),K359&gt;19,K359&lt;51),AND(L359&gt;1,L359&lt;6,K359&gt;0,K359&lt;20)),"Simples",IF(OR(AND(OR(L359=1, L359=0),K359&gt;50),AND(L359&gt;1,L359&lt;6,K359&gt;19,K359&lt;51),AND(L359&gt;5,K359&gt;0,K359&lt;20)),"Médio",IF(OR(AND(L359&gt;1,L359&lt;6,K359&gt;50),AND(L359&gt;5,K359&gt;19,K359&lt;51),AND(L359&gt;5,K359&gt;50)),"Complexo",""))),""))</f>
        <v/>
      </c>
      <c r="P359" s="102" t="str">
        <f aca="false">IF(N359="",O359,IF(O359="",N359,""))</f>
        <v/>
      </c>
      <c r="Q359" s="103" t="n">
        <f aca="false">IF(AND(OR(M359="EE",M359="CE"),P359="Simples"),3, IF(AND(OR(M359="EE",M359="CE"),P359="Médio"),4, IF(AND(OR(M359="EE",M359="CE"),P359="Complexo"),6, IF(AND(M359="SE",P359="Simples"),4, IF(AND(M359="SE",P359="Médio"),5, IF(AND(M359="SE",P359="Complexo"),7,0))))))</f>
        <v>0</v>
      </c>
      <c r="R359" s="103" t="n">
        <f aca="false">IF(AND(M359="ALI",O359="Simples"),7, IF(AND(M359="ALI",O359="Médio"),10, IF(AND(M359="ALI",O359="Complexo"),15, IF(AND(M359="AIE",O359="Simples"),5, IF(AND(M359="AIE",O359="Médio"),7, IF(AND(M359="AIE",O359="Complexo"),10,0))))))</f>
        <v>0</v>
      </c>
      <c r="S359" s="102" t="n">
        <f aca="false">IF($I359="%",($Q359+$R359)*$C359,$C359)</f>
        <v>0</v>
      </c>
      <c r="T359" s="70"/>
    </row>
    <row r="360" s="79" customFormat="true" ht="14" hidden="false" customHeight="false" outlineLevel="0" collapsed="false">
      <c r="A360" s="67"/>
      <c r="B360" s="68"/>
      <c r="C360" s="69" t="n">
        <f aca="false">IF($B360&lt;&gt;"",VLOOKUP($B360,Matriz_INM,2,0),0)</f>
        <v>0</v>
      </c>
      <c r="D360" s="70"/>
      <c r="E360" s="70"/>
      <c r="F360" s="70"/>
      <c r="G360" s="70"/>
      <c r="H360" s="71"/>
      <c r="I360" s="101" t="str">
        <f aca="false">IFERROR(VLOOKUP($B360,Matriz_INM,3,0),"")</f>
        <v/>
      </c>
      <c r="J360" s="72"/>
      <c r="K360" s="72"/>
      <c r="L360" s="72"/>
      <c r="M360" s="70"/>
      <c r="N360" s="71" t="str">
        <f aca="false">IF(M360="EE",IF(OR(AND(OR(L360=1,L360=0),K360&gt;0,K360&lt;5),AND(OR(L360=1,L360=0),K360&gt;4,K360&lt;16),AND(L360=2,K360&gt;0,K360&lt;5)),"Simples",IF(OR(AND(OR(L360=1,L360=0),K360&gt;15),AND(L360=2,K360&gt;4,K360&lt;16),AND(L360&gt;2,K360&gt;0,K360&lt;5)),"Médio",IF(OR(AND(L360=2,K360&gt;15),AND(L360&gt;2,K360&gt;4,K360&lt;16),AND(L360&gt;2,K360&gt;15)),"Complexo",""))), IF(OR(M360="CE",M360="SE"),IF(OR(AND(OR(L360=1,L360=0),K360&gt;0,K360&lt;6),AND(OR(L360=1,L360=0),K360&gt;5,K360&lt;20),AND(L360&gt;1,L360&lt;4,K360&gt;0,K360&lt;6)),"Simples",IF(OR(AND(OR(L360=1,L360=0),K360&gt;19),AND(L360&gt;1,L360&lt;4,K360&gt;5,K360&lt;20),AND(L360&gt;3,K360&gt;0,K360&lt;6)),"Médio",IF(OR(AND(L360&gt;1,L360&lt;4,K360&gt;19),AND(L360&gt;3,K360&gt;5,K360&lt;20),AND(L360&gt;3,K360&gt;19)),"Complexo",""))),""))</f>
        <v/>
      </c>
      <c r="O360" s="71" t="str">
        <f aca="false">IF(M360="ALI",IF(OR(AND(OR(L360=1,L360=0),K360&gt;0,K360&lt;20),AND(OR(L360=1,L360=0),K360&gt;19,K360&lt;51),AND(L360&gt;1,L360&lt;6,K360&gt;0,K360&lt;20)),"Simples",IF(OR(AND(OR(L360=1,L360=0),K360&gt;50),AND(L360&gt;1,L360&lt;6,K360&gt;19,K360&lt;51),AND(L360&gt;5,K360&gt;0,K360&lt;20)),"Médio",IF(OR(AND(L360&gt;1,L360&lt;6,K360&gt;50),AND(L360&gt;5,K360&gt;19,K360&lt;51),AND(L360&gt;5,K360&gt;50)),"Complexo",""))), IF(M360="AIE",IF(OR(AND(OR(L360=1, L360=0),K360&gt;0,K360&lt;20),AND(OR(L360=1, L360=0),K360&gt;19,K360&lt;51),AND(L360&gt;1,L360&lt;6,K360&gt;0,K360&lt;20)),"Simples",IF(OR(AND(OR(L360=1, L360=0),K360&gt;50),AND(L360&gt;1,L360&lt;6,K360&gt;19,K360&lt;51),AND(L360&gt;5,K360&gt;0,K360&lt;20)),"Médio",IF(OR(AND(L360&gt;1,L360&lt;6,K360&gt;50),AND(L360&gt;5,K360&gt;19,K360&lt;51),AND(L360&gt;5,K360&gt;50)),"Complexo",""))),""))</f>
        <v/>
      </c>
      <c r="P360" s="102" t="str">
        <f aca="false">IF(N360="",O360,IF(O360="",N360,""))</f>
        <v/>
      </c>
      <c r="Q360" s="103" t="n">
        <f aca="false">IF(AND(OR(M360="EE",M360="CE"),P360="Simples"),3, IF(AND(OR(M360="EE",M360="CE"),P360="Médio"),4, IF(AND(OR(M360="EE",M360="CE"),P360="Complexo"),6, IF(AND(M360="SE",P360="Simples"),4, IF(AND(M360="SE",P360="Médio"),5, IF(AND(M360="SE",P360="Complexo"),7,0))))))</f>
        <v>0</v>
      </c>
      <c r="R360" s="103" t="n">
        <f aca="false">IF(AND(M360="ALI",O360="Simples"),7, IF(AND(M360="ALI",O360="Médio"),10, IF(AND(M360="ALI",O360="Complexo"),15, IF(AND(M360="AIE",O360="Simples"),5, IF(AND(M360="AIE",O360="Médio"),7, IF(AND(M360="AIE",O360="Complexo"),10,0))))))</f>
        <v>0</v>
      </c>
      <c r="S360" s="102" t="n">
        <f aca="false">IF($I360="%",($Q360+$R360)*$C360,$C360)</f>
        <v>0</v>
      </c>
      <c r="T360" s="70"/>
    </row>
    <row r="361" s="79" customFormat="true" ht="14" hidden="false" customHeight="false" outlineLevel="0" collapsed="false">
      <c r="A361" s="67"/>
      <c r="B361" s="68"/>
      <c r="C361" s="69" t="n">
        <f aca="false">IF($B361&lt;&gt;"",VLOOKUP($B361,Matriz_INM,2,0),0)</f>
        <v>0</v>
      </c>
      <c r="D361" s="70"/>
      <c r="E361" s="70"/>
      <c r="F361" s="70"/>
      <c r="G361" s="70"/>
      <c r="H361" s="71"/>
      <c r="I361" s="101" t="str">
        <f aca="false">IFERROR(VLOOKUP($B361,Matriz_INM,3,0),"")</f>
        <v/>
      </c>
      <c r="J361" s="72"/>
      <c r="K361" s="72"/>
      <c r="L361" s="72"/>
      <c r="M361" s="70"/>
      <c r="N361" s="71" t="str">
        <f aca="false">IF(M361="EE",IF(OR(AND(OR(L361=1,L361=0),K361&gt;0,K361&lt;5),AND(OR(L361=1,L361=0),K361&gt;4,K361&lt;16),AND(L361=2,K361&gt;0,K361&lt;5)),"Simples",IF(OR(AND(OR(L361=1,L361=0),K361&gt;15),AND(L361=2,K361&gt;4,K361&lt;16),AND(L361&gt;2,K361&gt;0,K361&lt;5)),"Médio",IF(OR(AND(L361=2,K361&gt;15),AND(L361&gt;2,K361&gt;4,K361&lt;16),AND(L361&gt;2,K361&gt;15)),"Complexo",""))), IF(OR(M361="CE",M361="SE"),IF(OR(AND(OR(L361=1,L361=0),K361&gt;0,K361&lt;6),AND(OR(L361=1,L361=0),K361&gt;5,K361&lt;20),AND(L361&gt;1,L361&lt;4,K361&gt;0,K361&lt;6)),"Simples",IF(OR(AND(OR(L361=1,L361=0),K361&gt;19),AND(L361&gt;1,L361&lt;4,K361&gt;5,K361&lt;20),AND(L361&gt;3,K361&gt;0,K361&lt;6)),"Médio",IF(OR(AND(L361&gt;1,L361&lt;4,K361&gt;19),AND(L361&gt;3,K361&gt;5,K361&lt;20),AND(L361&gt;3,K361&gt;19)),"Complexo",""))),""))</f>
        <v/>
      </c>
      <c r="O361" s="71" t="str">
        <f aca="false">IF(M361="ALI",IF(OR(AND(OR(L361=1,L361=0),K361&gt;0,K361&lt;20),AND(OR(L361=1,L361=0),K361&gt;19,K361&lt;51),AND(L361&gt;1,L361&lt;6,K361&gt;0,K361&lt;20)),"Simples",IF(OR(AND(OR(L361=1,L361=0),K361&gt;50),AND(L361&gt;1,L361&lt;6,K361&gt;19,K361&lt;51),AND(L361&gt;5,K361&gt;0,K361&lt;20)),"Médio",IF(OR(AND(L361&gt;1,L361&lt;6,K361&gt;50),AND(L361&gt;5,K361&gt;19,K361&lt;51),AND(L361&gt;5,K361&gt;50)),"Complexo",""))), IF(M361="AIE",IF(OR(AND(OR(L361=1, L361=0),K361&gt;0,K361&lt;20),AND(OR(L361=1, L361=0),K361&gt;19,K361&lt;51),AND(L361&gt;1,L361&lt;6,K361&gt;0,K361&lt;20)),"Simples",IF(OR(AND(OR(L361=1, L361=0),K361&gt;50),AND(L361&gt;1,L361&lt;6,K361&gt;19,K361&lt;51),AND(L361&gt;5,K361&gt;0,K361&lt;20)),"Médio",IF(OR(AND(L361&gt;1,L361&lt;6,K361&gt;50),AND(L361&gt;5,K361&gt;19,K361&lt;51),AND(L361&gt;5,K361&gt;50)),"Complexo",""))),""))</f>
        <v/>
      </c>
      <c r="P361" s="102" t="str">
        <f aca="false">IF(N361="",O361,IF(O361="",N361,""))</f>
        <v/>
      </c>
      <c r="Q361" s="103" t="n">
        <f aca="false">IF(AND(OR(M361="EE",M361="CE"),P361="Simples"),3, IF(AND(OR(M361="EE",M361="CE"),P361="Médio"),4, IF(AND(OR(M361="EE",M361="CE"),P361="Complexo"),6, IF(AND(M361="SE",P361="Simples"),4, IF(AND(M361="SE",P361="Médio"),5, IF(AND(M361="SE",P361="Complexo"),7,0))))))</f>
        <v>0</v>
      </c>
      <c r="R361" s="103" t="n">
        <f aca="false">IF(AND(M361="ALI",O361="Simples"),7, IF(AND(M361="ALI",O361="Médio"),10, IF(AND(M361="ALI",O361="Complexo"),15, IF(AND(M361="AIE",O361="Simples"),5, IF(AND(M361="AIE",O361="Médio"),7, IF(AND(M361="AIE",O361="Complexo"),10,0))))))</f>
        <v>0</v>
      </c>
      <c r="S361" s="102" t="n">
        <f aca="false">IF($I361="%",($Q361+$R361)*$C361,$C361)</f>
        <v>0</v>
      </c>
      <c r="T361" s="70"/>
    </row>
    <row r="362" s="79" customFormat="true" ht="14" hidden="false" customHeight="false" outlineLevel="0" collapsed="false">
      <c r="A362" s="67"/>
      <c r="B362" s="68"/>
      <c r="C362" s="69" t="n">
        <f aca="false">IF($B362&lt;&gt;"",VLOOKUP($B362,Matriz_INM,2,0),0)</f>
        <v>0</v>
      </c>
      <c r="D362" s="70"/>
      <c r="E362" s="70"/>
      <c r="F362" s="70"/>
      <c r="G362" s="70"/>
      <c r="H362" s="71"/>
      <c r="I362" s="101" t="str">
        <f aca="false">IFERROR(VLOOKUP($B362,Matriz_INM,3,0),"")</f>
        <v/>
      </c>
      <c r="J362" s="72"/>
      <c r="K362" s="72"/>
      <c r="L362" s="72"/>
      <c r="M362" s="70"/>
      <c r="N362" s="71" t="str">
        <f aca="false">IF(M362="EE",IF(OR(AND(OR(L362=1,L362=0),K362&gt;0,K362&lt;5),AND(OR(L362=1,L362=0),K362&gt;4,K362&lt;16),AND(L362=2,K362&gt;0,K362&lt;5)),"Simples",IF(OR(AND(OR(L362=1,L362=0),K362&gt;15),AND(L362=2,K362&gt;4,K362&lt;16),AND(L362&gt;2,K362&gt;0,K362&lt;5)),"Médio",IF(OR(AND(L362=2,K362&gt;15),AND(L362&gt;2,K362&gt;4,K362&lt;16),AND(L362&gt;2,K362&gt;15)),"Complexo",""))), IF(OR(M362="CE",M362="SE"),IF(OR(AND(OR(L362=1,L362=0),K362&gt;0,K362&lt;6),AND(OR(L362=1,L362=0),K362&gt;5,K362&lt;20),AND(L362&gt;1,L362&lt;4,K362&gt;0,K362&lt;6)),"Simples",IF(OR(AND(OR(L362=1,L362=0),K362&gt;19),AND(L362&gt;1,L362&lt;4,K362&gt;5,K362&lt;20),AND(L362&gt;3,K362&gt;0,K362&lt;6)),"Médio",IF(OR(AND(L362&gt;1,L362&lt;4,K362&gt;19),AND(L362&gt;3,K362&gt;5,K362&lt;20),AND(L362&gt;3,K362&gt;19)),"Complexo",""))),""))</f>
        <v/>
      </c>
      <c r="O362" s="71" t="str">
        <f aca="false">IF(M362="ALI",IF(OR(AND(OR(L362=1,L362=0),K362&gt;0,K362&lt;20),AND(OR(L362=1,L362=0),K362&gt;19,K362&lt;51),AND(L362&gt;1,L362&lt;6,K362&gt;0,K362&lt;20)),"Simples",IF(OR(AND(OR(L362=1,L362=0),K362&gt;50),AND(L362&gt;1,L362&lt;6,K362&gt;19,K362&lt;51),AND(L362&gt;5,K362&gt;0,K362&lt;20)),"Médio",IF(OR(AND(L362&gt;1,L362&lt;6,K362&gt;50),AND(L362&gt;5,K362&gt;19,K362&lt;51),AND(L362&gt;5,K362&gt;50)),"Complexo",""))), IF(M362="AIE",IF(OR(AND(OR(L362=1, L362=0),K362&gt;0,K362&lt;20),AND(OR(L362=1, L362=0),K362&gt;19,K362&lt;51),AND(L362&gt;1,L362&lt;6,K362&gt;0,K362&lt;20)),"Simples",IF(OR(AND(OR(L362=1, L362=0),K362&gt;50),AND(L362&gt;1,L362&lt;6,K362&gt;19,K362&lt;51),AND(L362&gt;5,K362&gt;0,K362&lt;20)),"Médio",IF(OR(AND(L362&gt;1,L362&lt;6,K362&gt;50),AND(L362&gt;5,K362&gt;19,K362&lt;51),AND(L362&gt;5,K362&gt;50)),"Complexo",""))),""))</f>
        <v/>
      </c>
      <c r="P362" s="102" t="str">
        <f aca="false">IF(N362="",O362,IF(O362="",N362,""))</f>
        <v/>
      </c>
      <c r="Q362" s="103" t="n">
        <f aca="false">IF(AND(OR(M362="EE",M362="CE"),P362="Simples"),3, IF(AND(OR(M362="EE",M362="CE"),P362="Médio"),4, IF(AND(OR(M362="EE",M362="CE"),P362="Complexo"),6, IF(AND(M362="SE",P362="Simples"),4, IF(AND(M362="SE",P362="Médio"),5, IF(AND(M362="SE",P362="Complexo"),7,0))))))</f>
        <v>0</v>
      </c>
      <c r="R362" s="103" t="n">
        <f aca="false">IF(AND(M362="ALI",O362="Simples"),7, IF(AND(M362="ALI",O362="Médio"),10, IF(AND(M362="ALI",O362="Complexo"),15, IF(AND(M362="AIE",O362="Simples"),5, IF(AND(M362="AIE",O362="Médio"),7, IF(AND(M362="AIE",O362="Complexo"),10,0))))))</f>
        <v>0</v>
      </c>
      <c r="S362" s="102" t="n">
        <f aca="false">IF($I362="%",($Q362+$R362)*$C362,$C362)</f>
        <v>0</v>
      </c>
      <c r="T362" s="70"/>
    </row>
    <row r="363" s="79" customFormat="true" ht="14" hidden="false" customHeight="false" outlineLevel="0" collapsed="false">
      <c r="A363" s="67"/>
      <c r="B363" s="68"/>
      <c r="C363" s="69" t="n">
        <f aca="false">IF($B363&lt;&gt;"",VLOOKUP($B363,Matriz_INM,2,0),0)</f>
        <v>0</v>
      </c>
      <c r="D363" s="70"/>
      <c r="E363" s="70"/>
      <c r="F363" s="70"/>
      <c r="G363" s="70"/>
      <c r="H363" s="71"/>
      <c r="I363" s="101" t="str">
        <f aca="false">IFERROR(VLOOKUP($B363,Matriz_INM,3,0),"")</f>
        <v/>
      </c>
      <c r="J363" s="72"/>
      <c r="K363" s="72"/>
      <c r="L363" s="72"/>
      <c r="M363" s="70"/>
      <c r="N363" s="71" t="str">
        <f aca="false">IF(M363="EE",IF(OR(AND(OR(L363=1,L363=0),K363&gt;0,K363&lt;5),AND(OR(L363=1,L363=0),K363&gt;4,K363&lt;16),AND(L363=2,K363&gt;0,K363&lt;5)),"Simples",IF(OR(AND(OR(L363=1,L363=0),K363&gt;15),AND(L363=2,K363&gt;4,K363&lt;16),AND(L363&gt;2,K363&gt;0,K363&lt;5)),"Médio",IF(OR(AND(L363=2,K363&gt;15),AND(L363&gt;2,K363&gt;4,K363&lt;16),AND(L363&gt;2,K363&gt;15)),"Complexo",""))), IF(OR(M363="CE",M363="SE"),IF(OR(AND(OR(L363=1,L363=0),K363&gt;0,K363&lt;6),AND(OR(L363=1,L363=0),K363&gt;5,K363&lt;20),AND(L363&gt;1,L363&lt;4,K363&gt;0,K363&lt;6)),"Simples",IF(OR(AND(OR(L363=1,L363=0),K363&gt;19),AND(L363&gt;1,L363&lt;4,K363&gt;5,K363&lt;20),AND(L363&gt;3,K363&gt;0,K363&lt;6)),"Médio",IF(OR(AND(L363&gt;1,L363&lt;4,K363&gt;19),AND(L363&gt;3,K363&gt;5,K363&lt;20),AND(L363&gt;3,K363&gt;19)),"Complexo",""))),""))</f>
        <v/>
      </c>
      <c r="O363" s="71" t="str">
        <f aca="false">IF(M363="ALI",IF(OR(AND(OR(L363=1,L363=0),K363&gt;0,K363&lt;20),AND(OR(L363=1,L363=0),K363&gt;19,K363&lt;51),AND(L363&gt;1,L363&lt;6,K363&gt;0,K363&lt;20)),"Simples",IF(OR(AND(OR(L363=1,L363=0),K363&gt;50),AND(L363&gt;1,L363&lt;6,K363&gt;19,K363&lt;51),AND(L363&gt;5,K363&gt;0,K363&lt;20)),"Médio",IF(OR(AND(L363&gt;1,L363&lt;6,K363&gt;50),AND(L363&gt;5,K363&gt;19,K363&lt;51),AND(L363&gt;5,K363&gt;50)),"Complexo",""))), IF(M363="AIE",IF(OR(AND(OR(L363=1, L363=0),K363&gt;0,K363&lt;20),AND(OR(L363=1, L363=0),K363&gt;19,K363&lt;51),AND(L363&gt;1,L363&lt;6,K363&gt;0,K363&lt;20)),"Simples",IF(OR(AND(OR(L363=1, L363=0),K363&gt;50),AND(L363&gt;1,L363&lt;6,K363&gt;19,K363&lt;51),AND(L363&gt;5,K363&gt;0,K363&lt;20)),"Médio",IF(OR(AND(L363&gt;1,L363&lt;6,K363&gt;50),AND(L363&gt;5,K363&gt;19,K363&lt;51),AND(L363&gt;5,K363&gt;50)),"Complexo",""))),""))</f>
        <v/>
      </c>
      <c r="P363" s="102" t="str">
        <f aca="false">IF(N363="",O363,IF(O363="",N363,""))</f>
        <v/>
      </c>
      <c r="Q363" s="103" t="n">
        <f aca="false">IF(AND(OR(M363="EE",M363="CE"),P363="Simples"),3, IF(AND(OR(M363="EE",M363="CE"),P363="Médio"),4, IF(AND(OR(M363="EE",M363="CE"),P363="Complexo"),6, IF(AND(M363="SE",P363="Simples"),4, IF(AND(M363="SE",P363="Médio"),5, IF(AND(M363="SE",P363="Complexo"),7,0))))))</f>
        <v>0</v>
      </c>
      <c r="R363" s="103" t="n">
        <f aca="false">IF(AND(M363="ALI",O363="Simples"),7, IF(AND(M363="ALI",O363="Médio"),10, IF(AND(M363="ALI",O363="Complexo"),15, IF(AND(M363="AIE",O363="Simples"),5, IF(AND(M363="AIE",O363="Médio"),7, IF(AND(M363="AIE",O363="Complexo"),10,0))))))</f>
        <v>0</v>
      </c>
      <c r="S363" s="102" t="n">
        <f aca="false">IF($I363="%",($Q363+$R363)*$C363,$C363)</f>
        <v>0</v>
      </c>
      <c r="T363" s="70"/>
    </row>
    <row r="364" s="79" customFormat="true" ht="14" hidden="false" customHeight="false" outlineLevel="0" collapsed="false">
      <c r="A364" s="67"/>
      <c r="B364" s="68"/>
      <c r="C364" s="69" t="n">
        <f aca="false">IF($B364&lt;&gt;"",VLOOKUP($B364,Matriz_INM,2,0),0)</f>
        <v>0</v>
      </c>
      <c r="D364" s="70"/>
      <c r="E364" s="70"/>
      <c r="F364" s="70"/>
      <c r="G364" s="70"/>
      <c r="H364" s="71"/>
      <c r="I364" s="101" t="str">
        <f aca="false">IFERROR(VLOOKUP($B364,Matriz_INM,3,0),"")</f>
        <v/>
      </c>
      <c r="J364" s="72"/>
      <c r="K364" s="72"/>
      <c r="L364" s="72"/>
      <c r="M364" s="70"/>
      <c r="N364" s="71" t="str">
        <f aca="false">IF(M364="EE",IF(OR(AND(OR(L364=1,L364=0),K364&gt;0,K364&lt;5),AND(OR(L364=1,L364=0),K364&gt;4,K364&lt;16),AND(L364=2,K364&gt;0,K364&lt;5)),"Simples",IF(OR(AND(OR(L364=1,L364=0),K364&gt;15),AND(L364=2,K364&gt;4,K364&lt;16),AND(L364&gt;2,K364&gt;0,K364&lt;5)),"Médio",IF(OR(AND(L364=2,K364&gt;15),AND(L364&gt;2,K364&gt;4,K364&lt;16),AND(L364&gt;2,K364&gt;15)),"Complexo",""))), IF(OR(M364="CE",M364="SE"),IF(OR(AND(OR(L364=1,L364=0),K364&gt;0,K364&lt;6),AND(OR(L364=1,L364=0),K364&gt;5,K364&lt;20),AND(L364&gt;1,L364&lt;4,K364&gt;0,K364&lt;6)),"Simples",IF(OR(AND(OR(L364=1,L364=0),K364&gt;19),AND(L364&gt;1,L364&lt;4,K364&gt;5,K364&lt;20),AND(L364&gt;3,K364&gt;0,K364&lt;6)),"Médio",IF(OR(AND(L364&gt;1,L364&lt;4,K364&gt;19),AND(L364&gt;3,K364&gt;5,K364&lt;20),AND(L364&gt;3,K364&gt;19)),"Complexo",""))),""))</f>
        <v/>
      </c>
      <c r="O364" s="71" t="str">
        <f aca="false">IF(M364="ALI",IF(OR(AND(OR(L364=1,L364=0),K364&gt;0,K364&lt;20),AND(OR(L364=1,L364=0),K364&gt;19,K364&lt;51),AND(L364&gt;1,L364&lt;6,K364&gt;0,K364&lt;20)),"Simples",IF(OR(AND(OR(L364=1,L364=0),K364&gt;50),AND(L364&gt;1,L364&lt;6,K364&gt;19,K364&lt;51),AND(L364&gt;5,K364&gt;0,K364&lt;20)),"Médio",IF(OR(AND(L364&gt;1,L364&lt;6,K364&gt;50),AND(L364&gt;5,K364&gt;19,K364&lt;51),AND(L364&gt;5,K364&gt;50)),"Complexo",""))), IF(M364="AIE",IF(OR(AND(OR(L364=1, L364=0),K364&gt;0,K364&lt;20),AND(OR(L364=1, L364=0),K364&gt;19,K364&lt;51),AND(L364&gt;1,L364&lt;6,K364&gt;0,K364&lt;20)),"Simples",IF(OR(AND(OR(L364=1, L364=0),K364&gt;50),AND(L364&gt;1,L364&lt;6,K364&gt;19,K364&lt;51),AND(L364&gt;5,K364&gt;0,K364&lt;20)),"Médio",IF(OR(AND(L364&gt;1,L364&lt;6,K364&gt;50),AND(L364&gt;5,K364&gt;19,K364&lt;51),AND(L364&gt;5,K364&gt;50)),"Complexo",""))),""))</f>
        <v/>
      </c>
      <c r="P364" s="102" t="str">
        <f aca="false">IF(N364="",O364,IF(O364="",N364,""))</f>
        <v/>
      </c>
      <c r="Q364" s="103" t="n">
        <f aca="false">IF(AND(OR(M364="EE",M364="CE"),P364="Simples"),3, IF(AND(OR(M364="EE",M364="CE"),P364="Médio"),4, IF(AND(OR(M364="EE",M364="CE"),P364="Complexo"),6, IF(AND(M364="SE",P364="Simples"),4, IF(AND(M364="SE",P364="Médio"),5, IF(AND(M364="SE",P364="Complexo"),7,0))))))</f>
        <v>0</v>
      </c>
      <c r="R364" s="103" t="n">
        <f aca="false">IF(AND(M364="ALI",O364="Simples"),7, IF(AND(M364="ALI",O364="Médio"),10, IF(AND(M364="ALI",O364="Complexo"),15, IF(AND(M364="AIE",O364="Simples"),5, IF(AND(M364="AIE",O364="Médio"),7, IF(AND(M364="AIE",O364="Complexo"),10,0))))))</f>
        <v>0</v>
      </c>
      <c r="S364" s="102" t="n">
        <f aca="false">IF($I364="%",($Q364+$R364)*$C364,$C364)</f>
        <v>0</v>
      </c>
      <c r="T364" s="70"/>
    </row>
    <row r="365" s="79" customFormat="true" ht="14" hidden="false" customHeight="false" outlineLevel="0" collapsed="false">
      <c r="A365" s="67"/>
      <c r="B365" s="68"/>
      <c r="C365" s="69" t="n">
        <f aca="false">IF($B365&lt;&gt;"",VLOOKUP($B365,Matriz_INM,2,0),0)</f>
        <v>0</v>
      </c>
      <c r="D365" s="70"/>
      <c r="E365" s="70"/>
      <c r="F365" s="70"/>
      <c r="G365" s="70"/>
      <c r="H365" s="71"/>
      <c r="I365" s="101" t="str">
        <f aca="false">IFERROR(VLOOKUP($B365,Matriz_INM,3,0),"")</f>
        <v/>
      </c>
      <c r="J365" s="72"/>
      <c r="K365" s="72"/>
      <c r="L365" s="72"/>
      <c r="M365" s="70"/>
      <c r="N365" s="71" t="str">
        <f aca="false">IF(M365="EE",IF(OR(AND(OR(L365=1,L365=0),K365&gt;0,K365&lt;5),AND(OR(L365=1,L365=0),K365&gt;4,K365&lt;16),AND(L365=2,K365&gt;0,K365&lt;5)),"Simples",IF(OR(AND(OR(L365=1,L365=0),K365&gt;15),AND(L365=2,K365&gt;4,K365&lt;16),AND(L365&gt;2,K365&gt;0,K365&lt;5)),"Médio",IF(OR(AND(L365=2,K365&gt;15),AND(L365&gt;2,K365&gt;4,K365&lt;16),AND(L365&gt;2,K365&gt;15)),"Complexo",""))), IF(OR(M365="CE",M365="SE"),IF(OR(AND(OR(L365=1,L365=0),K365&gt;0,K365&lt;6),AND(OR(L365=1,L365=0),K365&gt;5,K365&lt;20),AND(L365&gt;1,L365&lt;4,K365&gt;0,K365&lt;6)),"Simples",IF(OR(AND(OR(L365=1,L365=0),K365&gt;19),AND(L365&gt;1,L365&lt;4,K365&gt;5,K365&lt;20),AND(L365&gt;3,K365&gt;0,K365&lt;6)),"Médio",IF(OR(AND(L365&gt;1,L365&lt;4,K365&gt;19),AND(L365&gt;3,K365&gt;5,K365&lt;20),AND(L365&gt;3,K365&gt;19)),"Complexo",""))),""))</f>
        <v/>
      </c>
      <c r="O365" s="71" t="str">
        <f aca="false">IF(M365="ALI",IF(OR(AND(OR(L365=1,L365=0),K365&gt;0,K365&lt;20),AND(OR(L365=1,L365=0),K365&gt;19,K365&lt;51),AND(L365&gt;1,L365&lt;6,K365&gt;0,K365&lt;20)),"Simples",IF(OR(AND(OR(L365=1,L365=0),K365&gt;50),AND(L365&gt;1,L365&lt;6,K365&gt;19,K365&lt;51),AND(L365&gt;5,K365&gt;0,K365&lt;20)),"Médio",IF(OR(AND(L365&gt;1,L365&lt;6,K365&gt;50),AND(L365&gt;5,K365&gt;19,K365&lt;51),AND(L365&gt;5,K365&gt;50)),"Complexo",""))), IF(M365="AIE",IF(OR(AND(OR(L365=1, L365=0),K365&gt;0,K365&lt;20),AND(OR(L365=1, L365=0),K365&gt;19,K365&lt;51),AND(L365&gt;1,L365&lt;6,K365&gt;0,K365&lt;20)),"Simples",IF(OR(AND(OR(L365=1, L365=0),K365&gt;50),AND(L365&gt;1,L365&lt;6,K365&gt;19,K365&lt;51),AND(L365&gt;5,K365&gt;0,K365&lt;20)),"Médio",IF(OR(AND(L365&gt;1,L365&lt;6,K365&gt;50),AND(L365&gt;5,K365&gt;19,K365&lt;51),AND(L365&gt;5,K365&gt;50)),"Complexo",""))),""))</f>
        <v/>
      </c>
      <c r="P365" s="102" t="str">
        <f aca="false">IF(N365="",O365,IF(O365="",N365,""))</f>
        <v/>
      </c>
      <c r="Q365" s="103" t="n">
        <f aca="false">IF(AND(OR(M365="EE",M365="CE"),P365="Simples"),3, IF(AND(OR(M365="EE",M365="CE"),P365="Médio"),4, IF(AND(OR(M365="EE",M365="CE"),P365="Complexo"),6, IF(AND(M365="SE",P365="Simples"),4, IF(AND(M365="SE",P365="Médio"),5, IF(AND(M365="SE",P365="Complexo"),7,0))))))</f>
        <v>0</v>
      </c>
      <c r="R365" s="103" t="n">
        <f aca="false">IF(AND(M365="ALI",O365="Simples"),7, IF(AND(M365="ALI",O365="Médio"),10, IF(AND(M365="ALI",O365="Complexo"),15, IF(AND(M365="AIE",O365="Simples"),5, IF(AND(M365="AIE",O365="Médio"),7, IF(AND(M365="AIE",O365="Complexo"),10,0))))))</f>
        <v>0</v>
      </c>
      <c r="S365" s="102" t="n">
        <f aca="false">IF($I365="%",($Q365+$R365)*$C365,$C365)</f>
        <v>0</v>
      </c>
      <c r="T365" s="70"/>
    </row>
    <row r="366" s="79" customFormat="true" ht="14" hidden="false" customHeight="false" outlineLevel="0" collapsed="false">
      <c r="A366" s="67"/>
      <c r="B366" s="68"/>
      <c r="C366" s="69" t="n">
        <f aca="false">IF($B366&lt;&gt;"",VLOOKUP($B366,Matriz_INM,2,0),0)</f>
        <v>0</v>
      </c>
      <c r="D366" s="70"/>
      <c r="E366" s="70"/>
      <c r="F366" s="70"/>
      <c r="G366" s="70"/>
      <c r="H366" s="71"/>
      <c r="I366" s="101" t="str">
        <f aca="false">IFERROR(VLOOKUP($B366,Matriz_INM,3,0),"")</f>
        <v/>
      </c>
      <c r="J366" s="72"/>
      <c r="K366" s="72"/>
      <c r="L366" s="72"/>
      <c r="M366" s="70"/>
      <c r="N366" s="71" t="str">
        <f aca="false">IF(M366="EE",IF(OR(AND(OR(L366=1,L366=0),K366&gt;0,K366&lt;5),AND(OR(L366=1,L366=0),K366&gt;4,K366&lt;16),AND(L366=2,K366&gt;0,K366&lt;5)),"Simples",IF(OR(AND(OR(L366=1,L366=0),K366&gt;15),AND(L366=2,K366&gt;4,K366&lt;16),AND(L366&gt;2,K366&gt;0,K366&lt;5)),"Médio",IF(OR(AND(L366=2,K366&gt;15),AND(L366&gt;2,K366&gt;4,K366&lt;16),AND(L366&gt;2,K366&gt;15)),"Complexo",""))), IF(OR(M366="CE",M366="SE"),IF(OR(AND(OR(L366=1,L366=0),K366&gt;0,K366&lt;6),AND(OR(L366=1,L366=0),K366&gt;5,K366&lt;20),AND(L366&gt;1,L366&lt;4,K366&gt;0,K366&lt;6)),"Simples",IF(OR(AND(OR(L366=1,L366=0),K366&gt;19),AND(L366&gt;1,L366&lt;4,K366&gt;5,K366&lt;20),AND(L366&gt;3,K366&gt;0,K366&lt;6)),"Médio",IF(OR(AND(L366&gt;1,L366&lt;4,K366&gt;19),AND(L366&gt;3,K366&gt;5,K366&lt;20),AND(L366&gt;3,K366&gt;19)),"Complexo",""))),""))</f>
        <v/>
      </c>
      <c r="O366" s="71" t="str">
        <f aca="false">IF(M366="ALI",IF(OR(AND(OR(L366=1,L366=0),K366&gt;0,K366&lt;20),AND(OR(L366=1,L366=0),K366&gt;19,K366&lt;51),AND(L366&gt;1,L366&lt;6,K366&gt;0,K366&lt;20)),"Simples",IF(OR(AND(OR(L366=1,L366=0),K366&gt;50),AND(L366&gt;1,L366&lt;6,K366&gt;19,K366&lt;51),AND(L366&gt;5,K366&gt;0,K366&lt;20)),"Médio",IF(OR(AND(L366&gt;1,L366&lt;6,K366&gt;50),AND(L366&gt;5,K366&gt;19,K366&lt;51),AND(L366&gt;5,K366&gt;50)),"Complexo",""))), IF(M366="AIE",IF(OR(AND(OR(L366=1, L366=0),K366&gt;0,K366&lt;20),AND(OR(L366=1, L366=0),K366&gt;19,K366&lt;51),AND(L366&gt;1,L366&lt;6,K366&gt;0,K366&lt;20)),"Simples",IF(OR(AND(OR(L366=1, L366=0),K366&gt;50),AND(L366&gt;1,L366&lt;6,K366&gt;19,K366&lt;51),AND(L366&gt;5,K366&gt;0,K366&lt;20)),"Médio",IF(OR(AND(L366&gt;1,L366&lt;6,K366&gt;50),AND(L366&gt;5,K366&gt;19,K366&lt;51),AND(L366&gt;5,K366&gt;50)),"Complexo",""))),""))</f>
        <v/>
      </c>
      <c r="P366" s="102" t="str">
        <f aca="false">IF(N366="",O366,IF(O366="",N366,""))</f>
        <v/>
      </c>
      <c r="Q366" s="103" t="n">
        <f aca="false">IF(AND(OR(M366="EE",M366="CE"),P366="Simples"),3, IF(AND(OR(M366="EE",M366="CE"),P366="Médio"),4, IF(AND(OR(M366="EE",M366="CE"),P366="Complexo"),6, IF(AND(M366="SE",P366="Simples"),4, IF(AND(M366="SE",P366="Médio"),5, IF(AND(M366="SE",P366="Complexo"),7,0))))))</f>
        <v>0</v>
      </c>
      <c r="R366" s="103" t="n">
        <f aca="false">IF(AND(M366="ALI",O366="Simples"),7, IF(AND(M366="ALI",O366="Médio"),10, IF(AND(M366="ALI",O366="Complexo"),15, IF(AND(M366="AIE",O366="Simples"),5, IF(AND(M366="AIE",O366="Médio"),7, IF(AND(M366="AIE",O366="Complexo"),10,0))))))</f>
        <v>0</v>
      </c>
      <c r="S366" s="102" t="n">
        <f aca="false">IF($I366="%",($Q366+$R366)*$C366,$C366)</f>
        <v>0</v>
      </c>
      <c r="T366" s="70"/>
    </row>
    <row r="367" s="79" customFormat="true" ht="14" hidden="false" customHeight="false" outlineLevel="0" collapsed="false">
      <c r="A367" s="67"/>
      <c r="B367" s="68"/>
      <c r="C367" s="69" t="n">
        <f aca="false">IF($B367&lt;&gt;"",VLOOKUP($B367,Matriz_INM,2,0),0)</f>
        <v>0</v>
      </c>
      <c r="D367" s="70"/>
      <c r="E367" s="70"/>
      <c r="F367" s="70"/>
      <c r="G367" s="70"/>
      <c r="H367" s="71"/>
      <c r="I367" s="101" t="str">
        <f aca="false">IFERROR(VLOOKUP($B367,Matriz_INM,3,0),"")</f>
        <v/>
      </c>
      <c r="J367" s="72"/>
      <c r="K367" s="72"/>
      <c r="L367" s="72"/>
      <c r="M367" s="70"/>
      <c r="N367" s="71" t="str">
        <f aca="false">IF(M367="EE",IF(OR(AND(OR(L367=1,L367=0),K367&gt;0,K367&lt;5),AND(OR(L367=1,L367=0),K367&gt;4,K367&lt;16),AND(L367=2,K367&gt;0,K367&lt;5)),"Simples",IF(OR(AND(OR(L367=1,L367=0),K367&gt;15),AND(L367=2,K367&gt;4,K367&lt;16),AND(L367&gt;2,K367&gt;0,K367&lt;5)),"Médio",IF(OR(AND(L367=2,K367&gt;15),AND(L367&gt;2,K367&gt;4,K367&lt;16),AND(L367&gt;2,K367&gt;15)),"Complexo",""))), IF(OR(M367="CE",M367="SE"),IF(OR(AND(OR(L367=1,L367=0),K367&gt;0,K367&lt;6),AND(OR(L367=1,L367=0),K367&gt;5,K367&lt;20),AND(L367&gt;1,L367&lt;4,K367&gt;0,K367&lt;6)),"Simples",IF(OR(AND(OR(L367=1,L367=0),K367&gt;19),AND(L367&gt;1,L367&lt;4,K367&gt;5,K367&lt;20),AND(L367&gt;3,K367&gt;0,K367&lt;6)),"Médio",IF(OR(AND(L367&gt;1,L367&lt;4,K367&gt;19),AND(L367&gt;3,K367&gt;5,K367&lt;20),AND(L367&gt;3,K367&gt;19)),"Complexo",""))),""))</f>
        <v/>
      </c>
      <c r="O367" s="71" t="str">
        <f aca="false">IF(M367="ALI",IF(OR(AND(OR(L367=1,L367=0),K367&gt;0,K367&lt;20),AND(OR(L367=1,L367=0),K367&gt;19,K367&lt;51),AND(L367&gt;1,L367&lt;6,K367&gt;0,K367&lt;20)),"Simples",IF(OR(AND(OR(L367=1,L367=0),K367&gt;50),AND(L367&gt;1,L367&lt;6,K367&gt;19,K367&lt;51),AND(L367&gt;5,K367&gt;0,K367&lt;20)),"Médio",IF(OR(AND(L367&gt;1,L367&lt;6,K367&gt;50),AND(L367&gt;5,K367&gt;19,K367&lt;51),AND(L367&gt;5,K367&gt;50)),"Complexo",""))), IF(M367="AIE",IF(OR(AND(OR(L367=1, L367=0),K367&gt;0,K367&lt;20),AND(OR(L367=1, L367=0),K367&gt;19,K367&lt;51),AND(L367&gt;1,L367&lt;6,K367&gt;0,K367&lt;20)),"Simples",IF(OR(AND(OR(L367=1, L367=0),K367&gt;50),AND(L367&gt;1,L367&lt;6,K367&gt;19,K367&lt;51),AND(L367&gt;5,K367&gt;0,K367&lt;20)),"Médio",IF(OR(AND(L367&gt;1,L367&lt;6,K367&gt;50),AND(L367&gt;5,K367&gt;19,K367&lt;51),AND(L367&gt;5,K367&gt;50)),"Complexo",""))),""))</f>
        <v/>
      </c>
      <c r="P367" s="102" t="str">
        <f aca="false">IF(N367="",O367,IF(O367="",N367,""))</f>
        <v/>
      </c>
      <c r="Q367" s="103" t="n">
        <f aca="false">IF(AND(OR(M367="EE",M367="CE"),P367="Simples"),3, IF(AND(OR(M367="EE",M367="CE"),P367="Médio"),4, IF(AND(OR(M367="EE",M367="CE"),P367="Complexo"),6, IF(AND(M367="SE",P367="Simples"),4, IF(AND(M367="SE",P367="Médio"),5, IF(AND(M367="SE",P367="Complexo"),7,0))))))</f>
        <v>0</v>
      </c>
      <c r="R367" s="103" t="n">
        <f aca="false">IF(AND(M367="ALI",O367="Simples"),7, IF(AND(M367="ALI",O367="Médio"),10, IF(AND(M367="ALI",O367="Complexo"),15, IF(AND(M367="AIE",O367="Simples"),5, IF(AND(M367="AIE",O367="Médio"),7, IF(AND(M367="AIE",O367="Complexo"),10,0))))))</f>
        <v>0</v>
      </c>
      <c r="S367" s="102" t="n">
        <f aca="false">IF($I367="%",($Q367+$R367)*$C367,$C367)</f>
        <v>0</v>
      </c>
      <c r="T367" s="70"/>
    </row>
    <row r="368" s="79" customFormat="true" ht="14" hidden="false" customHeight="false" outlineLevel="0" collapsed="false">
      <c r="A368" s="67"/>
      <c r="B368" s="68"/>
      <c r="C368" s="69" t="n">
        <f aca="false">IF($B368&lt;&gt;"",VLOOKUP($B368,Matriz_INM,2,0),0)</f>
        <v>0</v>
      </c>
      <c r="D368" s="70"/>
      <c r="E368" s="70"/>
      <c r="F368" s="70"/>
      <c r="G368" s="70"/>
      <c r="H368" s="71"/>
      <c r="I368" s="101" t="str">
        <f aca="false">IFERROR(VLOOKUP($B368,Matriz_INM,3,0),"")</f>
        <v/>
      </c>
      <c r="J368" s="72"/>
      <c r="K368" s="72"/>
      <c r="L368" s="72"/>
      <c r="M368" s="70"/>
      <c r="N368" s="71" t="str">
        <f aca="false">IF(M368="EE",IF(OR(AND(OR(L368=1,L368=0),K368&gt;0,K368&lt;5),AND(OR(L368=1,L368=0),K368&gt;4,K368&lt;16),AND(L368=2,K368&gt;0,K368&lt;5)),"Simples",IF(OR(AND(OR(L368=1,L368=0),K368&gt;15),AND(L368=2,K368&gt;4,K368&lt;16),AND(L368&gt;2,K368&gt;0,K368&lt;5)),"Médio",IF(OR(AND(L368=2,K368&gt;15),AND(L368&gt;2,K368&gt;4,K368&lt;16),AND(L368&gt;2,K368&gt;15)),"Complexo",""))), IF(OR(M368="CE",M368="SE"),IF(OR(AND(OR(L368=1,L368=0),K368&gt;0,K368&lt;6),AND(OR(L368=1,L368=0),K368&gt;5,K368&lt;20),AND(L368&gt;1,L368&lt;4,K368&gt;0,K368&lt;6)),"Simples",IF(OR(AND(OR(L368=1,L368=0),K368&gt;19),AND(L368&gt;1,L368&lt;4,K368&gt;5,K368&lt;20),AND(L368&gt;3,K368&gt;0,K368&lt;6)),"Médio",IF(OR(AND(L368&gt;1,L368&lt;4,K368&gt;19),AND(L368&gt;3,K368&gt;5,K368&lt;20),AND(L368&gt;3,K368&gt;19)),"Complexo",""))),""))</f>
        <v/>
      </c>
      <c r="O368" s="71" t="str">
        <f aca="false">IF(M368="ALI",IF(OR(AND(OR(L368=1,L368=0),K368&gt;0,K368&lt;20),AND(OR(L368=1,L368=0),K368&gt;19,K368&lt;51),AND(L368&gt;1,L368&lt;6,K368&gt;0,K368&lt;20)),"Simples",IF(OR(AND(OR(L368=1,L368=0),K368&gt;50),AND(L368&gt;1,L368&lt;6,K368&gt;19,K368&lt;51),AND(L368&gt;5,K368&gt;0,K368&lt;20)),"Médio",IF(OR(AND(L368&gt;1,L368&lt;6,K368&gt;50),AND(L368&gt;5,K368&gt;19,K368&lt;51),AND(L368&gt;5,K368&gt;50)),"Complexo",""))), IF(M368="AIE",IF(OR(AND(OR(L368=1, L368=0),K368&gt;0,K368&lt;20),AND(OR(L368=1, L368=0),K368&gt;19,K368&lt;51),AND(L368&gt;1,L368&lt;6,K368&gt;0,K368&lt;20)),"Simples",IF(OR(AND(OR(L368=1, L368=0),K368&gt;50),AND(L368&gt;1,L368&lt;6,K368&gt;19,K368&lt;51),AND(L368&gt;5,K368&gt;0,K368&lt;20)),"Médio",IF(OR(AND(L368&gt;1,L368&lt;6,K368&gt;50),AND(L368&gt;5,K368&gt;19,K368&lt;51),AND(L368&gt;5,K368&gt;50)),"Complexo",""))),""))</f>
        <v/>
      </c>
      <c r="P368" s="102" t="str">
        <f aca="false">IF(N368="",O368,IF(O368="",N368,""))</f>
        <v/>
      </c>
      <c r="Q368" s="103" t="n">
        <f aca="false">IF(AND(OR(M368="EE",M368="CE"),P368="Simples"),3, IF(AND(OR(M368="EE",M368="CE"),P368="Médio"),4, IF(AND(OR(M368="EE",M368="CE"),P368="Complexo"),6, IF(AND(M368="SE",P368="Simples"),4, IF(AND(M368="SE",P368="Médio"),5, IF(AND(M368="SE",P368="Complexo"),7,0))))))</f>
        <v>0</v>
      </c>
      <c r="R368" s="103" t="n">
        <f aca="false">IF(AND(M368="ALI",O368="Simples"),7, IF(AND(M368="ALI",O368="Médio"),10, IF(AND(M368="ALI",O368="Complexo"),15, IF(AND(M368="AIE",O368="Simples"),5, IF(AND(M368="AIE",O368="Médio"),7, IF(AND(M368="AIE",O368="Complexo"),10,0))))))</f>
        <v>0</v>
      </c>
      <c r="S368" s="102" t="n">
        <f aca="false">IF($I368="%",($Q368+$R368)*$C368,$C368)</f>
        <v>0</v>
      </c>
      <c r="T368" s="70"/>
    </row>
    <row r="369" s="79" customFormat="true" ht="14" hidden="false" customHeight="false" outlineLevel="0" collapsed="false">
      <c r="A369" s="67"/>
      <c r="B369" s="68"/>
      <c r="C369" s="69" t="n">
        <f aca="false">IF($B369&lt;&gt;"",VLOOKUP($B369,Matriz_INM,2,0),0)</f>
        <v>0</v>
      </c>
      <c r="D369" s="70"/>
      <c r="E369" s="70"/>
      <c r="F369" s="70"/>
      <c r="G369" s="70"/>
      <c r="H369" s="71"/>
      <c r="I369" s="101" t="str">
        <f aca="false">IFERROR(VLOOKUP($B369,Matriz_INM,3,0),"")</f>
        <v/>
      </c>
      <c r="J369" s="72"/>
      <c r="K369" s="72"/>
      <c r="L369" s="72"/>
      <c r="M369" s="70"/>
      <c r="N369" s="71" t="str">
        <f aca="false">IF(M369="EE",IF(OR(AND(OR(L369=1,L369=0),K369&gt;0,K369&lt;5),AND(OR(L369=1,L369=0),K369&gt;4,K369&lt;16),AND(L369=2,K369&gt;0,K369&lt;5)),"Simples",IF(OR(AND(OR(L369=1,L369=0),K369&gt;15),AND(L369=2,K369&gt;4,K369&lt;16),AND(L369&gt;2,K369&gt;0,K369&lt;5)),"Médio",IF(OR(AND(L369=2,K369&gt;15),AND(L369&gt;2,K369&gt;4,K369&lt;16),AND(L369&gt;2,K369&gt;15)),"Complexo",""))), IF(OR(M369="CE",M369="SE"),IF(OR(AND(OR(L369=1,L369=0),K369&gt;0,K369&lt;6),AND(OR(L369=1,L369=0),K369&gt;5,K369&lt;20),AND(L369&gt;1,L369&lt;4,K369&gt;0,K369&lt;6)),"Simples",IF(OR(AND(OR(L369=1,L369=0),K369&gt;19),AND(L369&gt;1,L369&lt;4,K369&gt;5,K369&lt;20),AND(L369&gt;3,K369&gt;0,K369&lt;6)),"Médio",IF(OR(AND(L369&gt;1,L369&lt;4,K369&gt;19),AND(L369&gt;3,K369&gt;5,K369&lt;20),AND(L369&gt;3,K369&gt;19)),"Complexo",""))),""))</f>
        <v/>
      </c>
      <c r="O369" s="71" t="str">
        <f aca="false">IF(M369="ALI",IF(OR(AND(OR(L369=1,L369=0),K369&gt;0,K369&lt;20),AND(OR(L369=1,L369=0),K369&gt;19,K369&lt;51),AND(L369&gt;1,L369&lt;6,K369&gt;0,K369&lt;20)),"Simples",IF(OR(AND(OR(L369=1,L369=0),K369&gt;50),AND(L369&gt;1,L369&lt;6,K369&gt;19,K369&lt;51),AND(L369&gt;5,K369&gt;0,K369&lt;20)),"Médio",IF(OR(AND(L369&gt;1,L369&lt;6,K369&gt;50),AND(L369&gt;5,K369&gt;19,K369&lt;51),AND(L369&gt;5,K369&gt;50)),"Complexo",""))), IF(M369="AIE",IF(OR(AND(OR(L369=1, L369=0),K369&gt;0,K369&lt;20),AND(OR(L369=1, L369=0),K369&gt;19,K369&lt;51),AND(L369&gt;1,L369&lt;6,K369&gt;0,K369&lt;20)),"Simples",IF(OR(AND(OR(L369=1, L369=0),K369&gt;50),AND(L369&gt;1,L369&lt;6,K369&gt;19,K369&lt;51),AND(L369&gt;5,K369&gt;0,K369&lt;20)),"Médio",IF(OR(AND(L369&gt;1,L369&lt;6,K369&gt;50),AND(L369&gt;5,K369&gt;19,K369&lt;51),AND(L369&gt;5,K369&gt;50)),"Complexo",""))),""))</f>
        <v/>
      </c>
      <c r="P369" s="102" t="str">
        <f aca="false">IF(N369="",O369,IF(O369="",N369,""))</f>
        <v/>
      </c>
      <c r="Q369" s="103" t="n">
        <f aca="false">IF(AND(OR(M369="EE",M369="CE"),P369="Simples"),3, IF(AND(OR(M369="EE",M369="CE"),P369="Médio"),4, IF(AND(OR(M369="EE",M369="CE"),P369="Complexo"),6, IF(AND(M369="SE",P369="Simples"),4, IF(AND(M369="SE",P369="Médio"),5, IF(AND(M369="SE",P369="Complexo"),7,0))))))</f>
        <v>0</v>
      </c>
      <c r="R369" s="103" t="n">
        <f aca="false">IF(AND(M369="ALI",O369="Simples"),7, IF(AND(M369="ALI",O369="Médio"),10, IF(AND(M369="ALI",O369="Complexo"),15, IF(AND(M369="AIE",O369="Simples"),5, IF(AND(M369="AIE",O369="Médio"),7, IF(AND(M369="AIE",O369="Complexo"),10,0))))))</f>
        <v>0</v>
      </c>
      <c r="S369" s="102" t="n">
        <f aca="false">IF($I369="%",($Q369+$R369)*$C369,$C369)</f>
        <v>0</v>
      </c>
      <c r="T369" s="70"/>
    </row>
    <row r="370" s="79" customFormat="true" ht="14" hidden="false" customHeight="false" outlineLevel="0" collapsed="false">
      <c r="A370" s="67"/>
      <c r="B370" s="68"/>
      <c r="C370" s="69" t="n">
        <f aca="false">IF($B370&lt;&gt;"",VLOOKUP($B370,Matriz_INM,2,0),0)</f>
        <v>0</v>
      </c>
      <c r="D370" s="70"/>
      <c r="E370" s="70"/>
      <c r="F370" s="70"/>
      <c r="G370" s="70"/>
      <c r="H370" s="71"/>
      <c r="I370" s="101" t="str">
        <f aca="false">IFERROR(VLOOKUP($B370,Matriz_INM,3,0),"")</f>
        <v/>
      </c>
      <c r="J370" s="72"/>
      <c r="K370" s="72"/>
      <c r="L370" s="72"/>
      <c r="M370" s="70"/>
      <c r="N370" s="71" t="str">
        <f aca="false">IF(M370="EE",IF(OR(AND(OR(L370=1,L370=0),K370&gt;0,K370&lt;5),AND(OR(L370=1,L370=0),K370&gt;4,K370&lt;16),AND(L370=2,K370&gt;0,K370&lt;5)),"Simples",IF(OR(AND(OR(L370=1,L370=0),K370&gt;15),AND(L370=2,K370&gt;4,K370&lt;16),AND(L370&gt;2,K370&gt;0,K370&lt;5)),"Médio",IF(OR(AND(L370=2,K370&gt;15),AND(L370&gt;2,K370&gt;4,K370&lt;16),AND(L370&gt;2,K370&gt;15)),"Complexo",""))), IF(OR(M370="CE",M370="SE"),IF(OR(AND(OR(L370=1,L370=0),K370&gt;0,K370&lt;6),AND(OR(L370=1,L370=0),K370&gt;5,K370&lt;20),AND(L370&gt;1,L370&lt;4,K370&gt;0,K370&lt;6)),"Simples",IF(OR(AND(OR(L370=1,L370=0),K370&gt;19),AND(L370&gt;1,L370&lt;4,K370&gt;5,K370&lt;20),AND(L370&gt;3,K370&gt;0,K370&lt;6)),"Médio",IF(OR(AND(L370&gt;1,L370&lt;4,K370&gt;19),AND(L370&gt;3,K370&gt;5,K370&lt;20),AND(L370&gt;3,K370&gt;19)),"Complexo",""))),""))</f>
        <v/>
      </c>
      <c r="O370" s="71" t="str">
        <f aca="false">IF(M370="ALI",IF(OR(AND(OR(L370=1,L370=0),K370&gt;0,K370&lt;20),AND(OR(L370=1,L370=0),K370&gt;19,K370&lt;51),AND(L370&gt;1,L370&lt;6,K370&gt;0,K370&lt;20)),"Simples",IF(OR(AND(OR(L370=1,L370=0),K370&gt;50),AND(L370&gt;1,L370&lt;6,K370&gt;19,K370&lt;51),AND(L370&gt;5,K370&gt;0,K370&lt;20)),"Médio",IF(OR(AND(L370&gt;1,L370&lt;6,K370&gt;50),AND(L370&gt;5,K370&gt;19,K370&lt;51),AND(L370&gt;5,K370&gt;50)),"Complexo",""))), IF(M370="AIE",IF(OR(AND(OR(L370=1, L370=0),K370&gt;0,K370&lt;20),AND(OR(L370=1, L370=0),K370&gt;19,K370&lt;51),AND(L370&gt;1,L370&lt;6,K370&gt;0,K370&lt;20)),"Simples",IF(OR(AND(OR(L370=1, L370=0),K370&gt;50),AND(L370&gt;1,L370&lt;6,K370&gt;19,K370&lt;51),AND(L370&gt;5,K370&gt;0,K370&lt;20)),"Médio",IF(OR(AND(L370&gt;1,L370&lt;6,K370&gt;50),AND(L370&gt;5,K370&gt;19,K370&lt;51),AND(L370&gt;5,K370&gt;50)),"Complexo",""))),""))</f>
        <v/>
      </c>
      <c r="P370" s="102" t="str">
        <f aca="false">IF(N370="",O370,IF(O370="",N370,""))</f>
        <v/>
      </c>
      <c r="Q370" s="103" t="n">
        <f aca="false">IF(AND(OR(M370="EE",M370="CE"),P370="Simples"),3, IF(AND(OR(M370="EE",M370="CE"),P370="Médio"),4, IF(AND(OR(M370="EE",M370="CE"),P370="Complexo"),6, IF(AND(M370="SE",P370="Simples"),4, IF(AND(M370="SE",P370="Médio"),5, IF(AND(M370="SE",P370="Complexo"),7,0))))))</f>
        <v>0</v>
      </c>
      <c r="R370" s="103" t="n">
        <f aca="false">IF(AND(M370="ALI",O370="Simples"),7, IF(AND(M370="ALI",O370="Médio"),10, IF(AND(M370="ALI",O370="Complexo"),15, IF(AND(M370="AIE",O370="Simples"),5, IF(AND(M370="AIE",O370="Médio"),7, IF(AND(M370="AIE",O370="Complexo"),10,0))))))</f>
        <v>0</v>
      </c>
      <c r="S370" s="102" t="n">
        <f aca="false">IF($I370="%",($Q370+$R370)*$C370,$C370)</f>
        <v>0</v>
      </c>
      <c r="T370" s="70"/>
    </row>
    <row r="371" s="79" customFormat="true" ht="14" hidden="false" customHeight="false" outlineLevel="0" collapsed="false">
      <c r="A371" s="67"/>
      <c r="B371" s="68"/>
      <c r="C371" s="69" t="n">
        <f aca="false">IF($B371&lt;&gt;"",VLOOKUP($B371,Matriz_INM,2,0),0)</f>
        <v>0</v>
      </c>
      <c r="D371" s="70"/>
      <c r="E371" s="70"/>
      <c r="F371" s="70"/>
      <c r="G371" s="70"/>
      <c r="H371" s="71"/>
      <c r="I371" s="101" t="str">
        <f aca="false">IFERROR(VLOOKUP($B371,Matriz_INM,3,0),"")</f>
        <v/>
      </c>
      <c r="J371" s="72"/>
      <c r="K371" s="72"/>
      <c r="L371" s="72"/>
      <c r="M371" s="70"/>
      <c r="N371" s="71" t="str">
        <f aca="false">IF(M371="EE",IF(OR(AND(OR(L371=1,L371=0),K371&gt;0,K371&lt;5),AND(OR(L371=1,L371=0),K371&gt;4,K371&lt;16),AND(L371=2,K371&gt;0,K371&lt;5)),"Simples",IF(OR(AND(OR(L371=1,L371=0),K371&gt;15),AND(L371=2,K371&gt;4,K371&lt;16),AND(L371&gt;2,K371&gt;0,K371&lt;5)),"Médio",IF(OR(AND(L371=2,K371&gt;15),AND(L371&gt;2,K371&gt;4,K371&lt;16),AND(L371&gt;2,K371&gt;15)),"Complexo",""))), IF(OR(M371="CE",M371="SE"),IF(OR(AND(OR(L371=1,L371=0),K371&gt;0,K371&lt;6),AND(OR(L371=1,L371=0),K371&gt;5,K371&lt;20),AND(L371&gt;1,L371&lt;4,K371&gt;0,K371&lt;6)),"Simples",IF(OR(AND(OR(L371=1,L371=0),K371&gt;19),AND(L371&gt;1,L371&lt;4,K371&gt;5,K371&lt;20),AND(L371&gt;3,K371&gt;0,K371&lt;6)),"Médio",IF(OR(AND(L371&gt;1,L371&lt;4,K371&gt;19),AND(L371&gt;3,K371&gt;5,K371&lt;20),AND(L371&gt;3,K371&gt;19)),"Complexo",""))),""))</f>
        <v/>
      </c>
      <c r="O371" s="71" t="str">
        <f aca="false">IF(M371="ALI",IF(OR(AND(OR(L371=1,L371=0),K371&gt;0,K371&lt;20),AND(OR(L371=1,L371=0),K371&gt;19,K371&lt;51),AND(L371&gt;1,L371&lt;6,K371&gt;0,K371&lt;20)),"Simples",IF(OR(AND(OR(L371=1,L371=0),K371&gt;50),AND(L371&gt;1,L371&lt;6,K371&gt;19,K371&lt;51),AND(L371&gt;5,K371&gt;0,K371&lt;20)),"Médio",IF(OR(AND(L371&gt;1,L371&lt;6,K371&gt;50),AND(L371&gt;5,K371&gt;19,K371&lt;51),AND(L371&gt;5,K371&gt;50)),"Complexo",""))), IF(M371="AIE",IF(OR(AND(OR(L371=1, L371=0),K371&gt;0,K371&lt;20),AND(OR(L371=1, L371=0),K371&gt;19,K371&lt;51),AND(L371&gt;1,L371&lt;6,K371&gt;0,K371&lt;20)),"Simples",IF(OR(AND(OR(L371=1, L371=0),K371&gt;50),AND(L371&gt;1,L371&lt;6,K371&gt;19,K371&lt;51),AND(L371&gt;5,K371&gt;0,K371&lt;20)),"Médio",IF(OR(AND(L371&gt;1,L371&lt;6,K371&gt;50),AND(L371&gt;5,K371&gt;19,K371&lt;51),AND(L371&gt;5,K371&gt;50)),"Complexo",""))),""))</f>
        <v/>
      </c>
      <c r="P371" s="102" t="str">
        <f aca="false">IF(N371="",O371,IF(O371="",N371,""))</f>
        <v/>
      </c>
      <c r="Q371" s="103" t="n">
        <f aca="false">IF(AND(OR(M371="EE",M371="CE"),P371="Simples"),3, IF(AND(OR(M371="EE",M371="CE"),P371="Médio"),4, IF(AND(OR(M371="EE",M371="CE"),P371="Complexo"),6, IF(AND(M371="SE",P371="Simples"),4, IF(AND(M371="SE",P371="Médio"),5, IF(AND(M371="SE",P371="Complexo"),7,0))))))</f>
        <v>0</v>
      </c>
      <c r="R371" s="103" t="n">
        <f aca="false">IF(AND(M371="ALI",O371="Simples"),7, IF(AND(M371="ALI",O371="Médio"),10, IF(AND(M371="ALI",O371="Complexo"),15, IF(AND(M371="AIE",O371="Simples"),5, IF(AND(M371="AIE",O371="Médio"),7, IF(AND(M371="AIE",O371="Complexo"),10,0))))))</f>
        <v>0</v>
      </c>
      <c r="S371" s="102" t="n">
        <f aca="false">IF($I371="%",($Q371+$R371)*$C371,$C371)</f>
        <v>0</v>
      </c>
      <c r="T371" s="70"/>
    </row>
    <row r="372" s="79" customFormat="true" ht="14" hidden="false" customHeight="false" outlineLevel="0" collapsed="false">
      <c r="A372" s="67"/>
      <c r="B372" s="68"/>
      <c r="C372" s="69" t="n">
        <f aca="false">IF($B372&lt;&gt;"",VLOOKUP($B372,Matriz_INM,2,0),0)</f>
        <v>0</v>
      </c>
      <c r="D372" s="70"/>
      <c r="E372" s="70"/>
      <c r="F372" s="70"/>
      <c r="G372" s="70"/>
      <c r="H372" s="71"/>
      <c r="I372" s="101" t="str">
        <f aca="false">IFERROR(VLOOKUP($B372,Matriz_INM,3,0),"")</f>
        <v/>
      </c>
      <c r="J372" s="72"/>
      <c r="K372" s="72"/>
      <c r="L372" s="72"/>
      <c r="M372" s="70"/>
      <c r="N372" s="71" t="str">
        <f aca="false">IF(M372="EE",IF(OR(AND(OR(L372=1,L372=0),K372&gt;0,K372&lt;5),AND(OR(L372=1,L372=0),K372&gt;4,K372&lt;16),AND(L372=2,K372&gt;0,K372&lt;5)),"Simples",IF(OR(AND(OR(L372=1,L372=0),K372&gt;15),AND(L372=2,K372&gt;4,K372&lt;16),AND(L372&gt;2,K372&gt;0,K372&lt;5)),"Médio",IF(OR(AND(L372=2,K372&gt;15),AND(L372&gt;2,K372&gt;4,K372&lt;16),AND(L372&gt;2,K372&gt;15)),"Complexo",""))), IF(OR(M372="CE",M372="SE"),IF(OR(AND(OR(L372=1,L372=0),K372&gt;0,K372&lt;6),AND(OR(L372=1,L372=0),K372&gt;5,K372&lt;20),AND(L372&gt;1,L372&lt;4,K372&gt;0,K372&lt;6)),"Simples",IF(OR(AND(OR(L372=1,L372=0),K372&gt;19),AND(L372&gt;1,L372&lt;4,K372&gt;5,K372&lt;20),AND(L372&gt;3,K372&gt;0,K372&lt;6)),"Médio",IF(OR(AND(L372&gt;1,L372&lt;4,K372&gt;19),AND(L372&gt;3,K372&gt;5,K372&lt;20),AND(L372&gt;3,K372&gt;19)),"Complexo",""))),""))</f>
        <v/>
      </c>
      <c r="O372" s="71" t="str">
        <f aca="false">IF(M372="ALI",IF(OR(AND(OR(L372=1,L372=0),K372&gt;0,K372&lt;20),AND(OR(L372=1,L372=0),K372&gt;19,K372&lt;51),AND(L372&gt;1,L372&lt;6,K372&gt;0,K372&lt;20)),"Simples",IF(OR(AND(OR(L372=1,L372=0),K372&gt;50),AND(L372&gt;1,L372&lt;6,K372&gt;19,K372&lt;51),AND(L372&gt;5,K372&gt;0,K372&lt;20)),"Médio",IF(OR(AND(L372&gt;1,L372&lt;6,K372&gt;50),AND(L372&gt;5,K372&gt;19,K372&lt;51),AND(L372&gt;5,K372&gt;50)),"Complexo",""))), IF(M372="AIE",IF(OR(AND(OR(L372=1, L372=0),K372&gt;0,K372&lt;20),AND(OR(L372=1, L372=0),K372&gt;19,K372&lt;51),AND(L372&gt;1,L372&lt;6,K372&gt;0,K372&lt;20)),"Simples",IF(OR(AND(OR(L372=1, L372=0),K372&gt;50),AND(L372&gt;1,L372&lt;6,K372&gt;19,K372&lt;51),AND(L372&gt;5,K372&gt;0,K372&lt;20)),"Médio",IF(OR(AND(L372&gt;1,L372&lt;6,K372&gt;50),AND(L372&gt;5,K372&gt;19,K372&lt;51),AND(L372&gt;5,K372&gt;50)),"Complexo",""))),""))</f>
        <v/>
      </c>
      <c r="P372" s="102" t="str">
        <f aca="false">IF(N372="",O372,IF(O372="",N372,""))</f>
        <v/>
      </c>
      <c r="Q372" s="103" t="n">
        <f aca="false">IF(AND(OR(M372="EE",M372="CE"),P372="Simples"),3, IF(AND(OR(M372="EE",M372="CE"),P372="Médio"),4, IF(AND(OR(M372="EE",M372="CE"),P372="Complexo"),6, IF(AND(M372="SE",P372="Simples"),4, IF(AND(M372="SE",P372="Médio"),5, IF(AND(M372="SE",P372="Complexo"),7,0))))))</f>
        <v>0</v>
      </c>
      <c r="R372" s="103" t="n">
        <f aca="false">IF(AND(M372="ALI",O372="Simples"),7, IF(AND(M372="ALI",O372="Médio"),10, IF(AND(M372="ALI",O372="Complexo"),15, IF(AND(M372="AIE",O372="Simples"),5, IF(AND(M372="AIE",O372="Médio"),7, IF(AND(M372="AIE",O372="Complexo"),10,0))))))</f>
        <v>0</v>
      </c>
      <c r="S372" s="102" t="n">
        <f aca="false">IF($I372="%",($Q372+$R372)*$C372,$C372)</f>
        <v>0</v>
      </c>
      <c r="T372" s="70"/>
    </row>
    <row r="373" s="79" customFormat="true" ht="14" hidden="false" customHeight="false" outlineLevel="0" collapsed="false">
      <c r="A373" s="67"/>
      <c r="B373" s="68"/>
      <c r="C373" s="69" t="n">
        <f aca="false">IF($B373&lt;&gt;"",VLOOKUP($B373,Matriz_INM,2,0),0)</f>
        <v>0</v>
      </c>
      <c r="D373" s="70"/>
      <c r="E373" s="70"/>
      <c r="F373" s="70"/>
      <c r="G373" s="70"/>
      <c r="H373" s="71"/>
      <c r="I373" s="101" t="str">
        <f aca="false">IFERROR(VLOOKUP($B373,Matriz_INM,3,0),"")</f>
        <v/>
      </c>
      <c r="J373" s="72"/>
      <c r="K373" s="72"/>
      <c r="L373" s="72"/>
      <c r="M373" s="70"/>
      <c r="N373" s="71" t="str">
        <f aca="false">IF(M373="EE",IF(OR(AND(OR(L373=1,L373=0),K373&gt;0,K373&lt;5),AND(OR(L373=1,L373=0),K373&gt;4,K373&lt;16),AND(L373=2,K373&gt;0,K373&lt;5)),"Simples",IF(OR(AND(OR(L373=1,L373=0),K373&gt;15),AND(L373=2,K373&gt;4,K373&lt;16),AND(L373&gt;2,K373&gt;0,K373&lt;5)),"Médio",IF(OR(AND(L373=2,K373&gt;15),AND(L373&gt;2,K373&gt;4,K373&lt;16),AND(L373&gt;2,K373&gt;15)),"Complexo",""))), IF(OR(M373="CE",M373="SE"),IF(OR(AND(OR(L373=1,L373=0),K373&gt;0,K373&lt;6),AND(OR(L373=1,L373=0),K373&gt;5,K373&lt;20),AND(L373&gt;1,L373&lt;4,K373&gt;0,K373&lt;6)),"Simples",IF(OR(AND(OR(L373=1,L373=0),K373&gt;19),AND(L373&gt;1,L373&lt;4,K373&gt;5,K373&lt;20),AND(L373&gt;3,K373&gt;0,K373&lt;6)),"Médio",IF(OR(AND(L373&gt;1,L373&lt;4,K373&gt;19),AND(L373&gt;3,K373&gt;5,K373&lt;20),AND(L373&gt;3,K373&gt;19)),"Complexo",""))),""))</f>
        <v/>
      </c>
      <c r="O373" s="71" t="str">
        <f aca="false">IF(M373="ALI",IF(OR(AND(OR(L373=1,L373=0),K373&gt;0,K373&lt;20),AND(OR(L373=1,L373=0),K373&gt;19,K373&lt;51),AND(L373&gt;1,L373&lt;6,K373&gt;0,K373&lt;20)),"Simples",IF(OR(AND(OR(L373=1,L373=0),K373&gt;50),AND(L373&gt;1,L373&lt;6,K373&gt;19,K373&lt;51),AND(L373&gt;5,K373&gt;0,K373&lt;20)),"Médio",IF(OR(AND(L373&gt;1,L373&lt;6,K373&gt;50),AND(L373&gt;5,K373&gt;19,K373&lt;51),AND(L373&gt;5,K373&gt;50)),"Complexo",""))), IF(M373="AIE",IF(OR(AND(OR(L373=1, L373=0),K373&gt;0,K373&lt;20),AND(OR(L373=1, L373=0),K373&gt;19,K373&lt;51),AND(L373&gt;1,L373&lt;6,K373&gt;0,K373&lt;20)),"Simples",IF(OR(AND(OR(L373=1, L373=0),K373&gt;50),AND(L373&gt;1,L373&lt;6,K373&gt;19,K373&lt;51),AND(L373&gt;5,K373&gt;0,K373&lt;20)),"Médio",IF(OR(AND(L373&gt;1,L373&lt;6,K373&gt;50),AND(L373&gt;5,K373&gt;19,K373&lt;51),AND(L373&gt;5,K373&gt;50)),"Complexo",""))),""))</f>
        <v/>
      </c>
      <c r="P373" s="102" t="str">
        <f aca="false">IF(N373="",O373,IF(O373="",N373,""))</f>
        <v/>
      </c>
      <c r="Q373" s="103" t="n">
        <f aca="false">IF(AND(OR(M373="EE",M373="CE"),P373="Simples"),3, IF(AND(OR(M373="EE",M373="CE"),P373="Médio"),4, IF(AND(OR(M373="EE",M373="CE"),P373="Complexo"),6, IF(AND(M373="SE",P373="Simples"),4, IF(AND(M373="SE",P373="Médio"),5, IF(AND(M373="SE",P373="Complexo"),7,0))))))</f>
        <v>0</v>
      </c>
      <c r="R373" s="103" t="n">
        <f aca="false">IF(AND(M373="ALI",O373="Simples"),7, IF(AND(M373="ALI",O373="Médio"),10, IF(AND(M373="ALI",O373="Complexo"),15, IF(AND(M373="AIE",O373="Simples"),5, IF(AND(M373="AIE",O373="Médio"),7, IF(AND(M373="AIE",O373="Complexo"),10,0))))))</f>
        <v>0</v>
      </c>
      <c r="S373" s="102" t="n">
        <f aca="false">IF($I373="%",($Q373+$R373)*$C373,$C373)</f>
        <v>0</v>
      </c>
      <c r="T373" s="70"/>
    </row>
    <row r="374" s="79" customFormat="true" ht="14" hidden="false" customHeight="false" outlineLevel="0" collapsed="false">
      <c r="A374" s="67"/>
      <c r="B374" s="68"/>
      <c r="C374" s="69" t="n">
        <f aca="false">IF($B374&lt;&gt;"",VLOOKUP($B374,Matriz_INM,2,0),0)</f>
        <v>0</v>
      </c>
      <c r="D374" s="70"/>
      <c r="E374" s="70"/>
      <c r="F374" s="70"/>
      <c r="G374" s="70"/>
      <c r="H374" s="71"/>
      <c r="I374" s="101" t="str">
        <f aca="false">IFERROR(VLOOKUP($B374,Matriz_INM,3,0),"")</f>
        <v/>
      </c>
      <c r="J374" s="72"/>
      <c r="K374" s="72"/>
      <c r="L374" s="72"/>
      <c r="M374" s="70"/>
      <c r="N374" s="71" t="str">
        <f aca="false">IF(M374="EE",IF(OR(AND(OR(L374=1,L374=0),K374&gt;0,K374&lt;5),AND(OR(L374=1,L374=0),K374&gt;4,K374&lt;16),AND(L374=2,K374&gt;0,K374&lt;5)),"Simples",IF(OR(AND(OR(L374=1,L374=0),K374&gt;15),AND(L374=2,K374&gt;4,K374&lt;16),AND(L374&gt;2,K374&gt;0,K374&lt;5)),"Médio",IF(OR(AND(L374=2,K374&gt;15),AND(L374&gt;2,K374&gt;4,K374&lt;16),AND(L374&gt;2,K374&gt;15)),"Complexo",""))), IF(OR(M374="CE",M374="SE"),IF(OR(AND(OR(L374=1,L374=0),K374&gt;0,K374&lt;6),AND(OR(L374=1,L374=0),K374&gt;5,K374&lt;20),AND(L374&gt;1,L374&lt;4,K374&gt;0,K374&lt;6)),"Simples",IF(OR(AND(OR(L374=1,L374=0),K374&gt;19),AND(L374&gt;1,L374&lt;4,K374&gt;5,K374&lt;20),AND(L374&gt;3,K374&gt;0,K374&lt;6)),"Médio",IF(OR(AND(L374&gt;1,L374&lt;4,K374&gt;19),AND(L374&gt;3,K374&gt;5,K374&lt;20),AND(L374&gt;3,K374&gt;19)),"Complexo",""))),""))</f>
        <v/>
      </c>
      <c r="O374" s="71" t="str">
        <f aca="false">IF(M374="ALI",IF(OR(AND(OR(L374=1,L374=0),K374&gt;0,K374&lt;20),AND(OR(L374=1,L374=0),K374&gt;19,K374&lt;51),AND(L374&gt;1,L374&lt;6,K374&gt;0,K374&lt;20)),"Simples",IF(OR(AND(OR(L374=1,L374=0),K374&gt;50),AND(L374&gt;1,L374&lt;6,K374&gt;19,K374&lt;51),AND(L374&gt;5,K374&gt;0,K374&lt;20)),"Médio",IF(OR(AND(L374&gt;1,L374&lt;6,K374&gt;50),AND(L374&gt;5,K374&gt;19,K374&lt;51),AND(L374&gt;5,K374&gt;50)),"Complexo",""))), IF(M374="AIE",IF(OR(AND(OR(L374=1, L374=0),K374&gt;0,K374&lt;20),AND(OR(L374=1, L374=0),K374&gt;19,K374&lt;51),AND(L374&gt;1,L374&lt;6,K374&gt;0,K374&lt;20)),"Simples",IF(OR(AND(OR(L374=1, L374=0),K374&gt;50),AND(L374&gt;1,L374&lt;6,K374&gt;19,K374&lt;51),AND(L374&gt;5,K374&gt;0,K374&lt;20)),"Médio",IF(OR(AND(L374&gt;1,L374&lt;6,K374&gt;50),AND(L374&gt;5,K374&gt;19,K374&lt;51),AND(L374&gt;5,K374&gt;50)),"Complexo",""))),""))</f>
        <v/>
      </c>
      <c r="P374" s="102" t="str">
        <f aca="false">IF(N374="",O374,IF(O374="",N374,""))</f>
        <v/>
      </c>
      <c r="Q374" s="103" t="n">
        <f aca="false">IF(AND(OR(M374="EE",M374="CE"),P374="Simples"),3, IF(AND(OR(M374="EE",M374="CE"),P374="Médio"),4, IF(AND(OR(M374="EE",M374="CE"),P374="Complexo"),6, IF(AND(M374="SE",P374="Simples"),4, IF(AND(M374="SE",P374="Médio"),5, IF(AND(M374="SE",P374="Complexo"),7,0))))))</f>
        <v>0</v>
      </c>
      <c r="R374" s="103" t="n">
        <f aca="false">IF(AND(M374="ALI",O374="Simples"),7, IF(AND(M374="ALI",O374="Médio"),10, IF(AND(M374="ALI",O374="Complexo"),15, IF(AND(M374="AIE",O374="Simples"),5, IF(AND(M374="AIE",O374="Médio"),7, IF(AND(M374="AIE",O374="Complexo"),10,0))))))</f>
        <v>0</v>
      </c>
      <c r="S374" s="102" t="n">
        <f aca="false">IF($I374="%",($Q374+$R374)*$C374,$C374)</f>
        <v>0</v>
      </c>
      <c r="T374" s="70"/>
    </row>
    <row r="375" s="79" customFormat="true" ht="14" hidden="false" customHeight="false" outlineLevel="0" collapsed="false">
      <c r="A375" s="67"/>
      <c r="B375" s="68"/>
      <c r="C375" s="69" t="n">
        <f aca="false">IF($B375&lt;&gt;"",VLOOKUP($B375,Matriz_INM,2,0),0)</f>
        <v>0</v>
      </c>
      <c r="D375" s="70"/>
      <c r="E375" s="70"/>
      <c r="F375" s="70"/>
      <c r="G375" s="70"/>
      <c r="H375" s="71"/>
      <c r="I375" s="101" t="str">
        <f aca="false">IFERROR(VLOOKUP($B375,Matriz_INM,3,0),"")</f>
        <v/>
      </c>
      <c r="J375" s="72"/>
      <c r="K375" s="72"/>
      <c r="L375" s="72"/>
      <c r="M375" s="70"/>
      <c r="N375" s="71" t="str">
        <f aca="false">IF(M375="EE",IF(OR(AND(OR(L375=1,L375=0),K375&gt;0,K375&lt;5),AND(OR(L375=1,L375=0),K375&gt;4,K375&lt;16),AND(L375=2,K375&gt;0,K375&lt;5)),"Simples",IF(OR(AND(OR(L375=1,L375=0),K375&gt;15),AND(L375=2,K375&gt;4,K375&lt;16),AND(L375&gt;2,K375&gt;0,K375&lt;5)),"Médio",IF(OR(AND(L375=2,K375&gt;15),AND(L375&gt;2,K375&gt;4,K375&lt;16),AND(L375&gt;2,K375&gt;15)),"Complexo",""))), IF(OR(M375="CE",M375="SE"),IF(OR(AND(OR(L375=1,L375=0),K375&gt;0,K375&lt;6),AND(OR(L375=1,L375=0),K375&gt;5,K375&lt;20),AND(L375&gt;1,L375&lt;4,K375&gt;0,K375&lt;6)),"Simples",IF(OR(AND(OR(L375=1,L375=0),K375&gt;19),AND(L375&gt;1,L375&lt;4,K375&gt;5,K375&lt;20),AND(L375&gt;3,K375&gt;0,K375&lt;6)),"Médio",IF(OR(AND(L375&gt;1,L375&lt;4,K375&gt;19),AND(L375&gt;3,K375&gt;5,K375&lt;20),AND(L375&gt;3,K375&gt;19)),"Complexo",""))),""))</f>
        <v/>
      </c>
      <c r="O375" s="71" t="str">
        <f aca="false">IF(M375="ALI",IF(OR(AND(OR(L375=1,L375=0),K375&gt;0,K375&lt;20),AND(OR(L375=1,L375=0),K375&gt;19,K375&lt;51),AND(L375&gt;1,L375&lt;6,K375&gt;0,K375&lt;20)),"Simples",IF(OR(AND(OR(L375=1,L375=0),K375&gt;50),AND(L375&gt;1,L375&lt;6,K375&gt;19,K375&lt;51),AND(L375&gt;5,K375&gt;0,K375&lt;20)),"Médio",IF(OR(AND(L375&gt;1,L375&lt;6,K375&gt;50),AND(L375&gt;5,K375&gt;19,K375&lt;51),AND(L375&gt;5,K375&gt;50)),"Complexo",""))), IF(M375="AIE",IF(OR(AND(OR(L375=1, L375=0),K375&gt;0,K375&lt;20),AND(OR(L375=1, L375=0),K375&gt;19,K375&lt;51),AND(L375&gt;1,L375&lt;6,K375&gt;0,K375&lt;20)),"Simples",IF(OR(AND(OR(L375=1, L375=0),K375&gt;50),AND(L375&gt;1,L375&lt;6,K375&gt;19,K375&lt;51),AND(L375&gt;5,K375&gt;0,K375&lt;20)),"Médio",IF(OR(AND(L375&gt;1,L375&lt;6,K375&gt;50),AND(L375&gt;5,K375&gt;19,K375&lt;51),AND(L375&gt;5,K375&gt;50)),"Complexo",""))),""))</f>
        <v/>
      </c>
      <c r="P375" s="102" t="str">
        <f aca="false">IF(N375="",O375,IF(O375="",N375,""))</f>
        <v/>
      </c>
      <c r="Q375" s="103" t="n">
        <f aca="false">IF(AND(OR(M375="EE",M375="CE"),P375="Simples"),3, IF(AND(OR(M375="EE",M375="CE"),P375="Médio"),4, IF(AND(OR(M375="EE",M375="CE"),P375="Complexo"),6, IF(AND(M375="SE",P375="Simples"),4, IF(AND(M375="SE",P375="Médio"),5, IF(AND(M375="SE",P375="Complexo"),7,0))))))</f>
        <v>0</v>
      </c>
      <c r="R375" s="103" t="n">
        <f aca="false">IF(AND(M375="ALI",O375="Simples"),7, IF(AND(M375="ALI",O375="Médio"),10, IF(AND(M375="ALI",O375="Complexo"),15, IF(AND(M375="AIE",O375="Simples"),5, IF(AND(M375="AIE",O375="Médio"),7, IF(AND(M375="AIE",O375="Complexo"),10,0))))))</f>
        <v>0</v>
      </c>
      <c r="S375" s="102" t="n">
        <f aca="false">IF($I375="%",($Q375+$R375)*$C375,$C375)</f>
        <v>0</v>
      </c>
      <c r="T375" s="70"/>
    </row>
    <row r="376" s="79" customFormat="true" ht="14" hidden="false" customHeight="false" outlineLevel="0" collapsed="false">
      <c r="A376" s="67"/>
      <c r="B376" s="68"/>
      <c r="C376" s="69" t="n">
        <f aca="false">IF($B376&lt;&gt;"",VLOOKUP($B376,Matriz_INM,2,0),0)</f>
        <v>0</v>
      </c>
      <c r="D376" s="70"/>
      <c r="E376" s="70"/>
      <c r="F376" s="70"/>
      <c r="G376" s="70"/>
      <c r="H376" s="71"/>
      <c r="I376" s="101" t="str">
        <f aca="false">IFERROR(VLOOKUP($B376,Matriz_INM,3,0),"")</f>
        <v/>
      </c>
      <c r="J376" s="72"/>
      <c r="K376" s="72"/>
      <c r="L376" s="72"/>
      <c r="M376" s="70"/>
      <c r="N376" s="71" t="str">
        <f aca="false">IF(M376="EE",IF(OR(AND(OR(L376=1,L376=0),K376&gt;0,K376&lt;5),AND(OR(L376=1,L376=0),K376&gt;4,K376&lt;16),AND(L376=2,K376&gt;0,K376&lt;5)),"Simples",IF(OR(AND(OR(L376=1,L376=0),K376&gt;15),AND(L376=2,K376&gt;4,K376&lt;16),AND(L376&gt;2,K376&gt;0,K376&lt;5)),"Médio",IF(OR(AND(L376=2,K376&gt;15),AND(L376&gt;2,K376&gt;4,K376&lt;16),AND(L376&gt;2,K376&gt;15)),"Complexo",""))), IF(OR(M376="CE",M376="SE"),IF(OR(AND(OR(L376=1,L376=0),K376&gt;0,K376&lt;6),AND(OR(L376=1,L376=0),K376&gt;5,K376&lt;20),AND(L376&gt;1,L376&lt;4,K376&gt;0,K376&lt;6)),"Simples",IF(OR(AND(OR(L376=1,L376=0),K376&gt;19),AND(L376&gt;1,L376&lt;4,K376&gt;5,K376&lt;20),AND(L376&gt;3,K376&gt;0,K376&lt;6)),"Médio",IF(OR(AND(L376&gt;1,L376&lt;4,K376&gt;19),AND(L376&gt;3,K376&gt;5,K376&lt;20),AND(L376&gt;3,K376&gt;19)),"Complexo",""))),""))</f>
        <v/>
      </c>
      <c r="O376" s="71" t="str">
        <f aca="false">IF(M376="ALI",IF(OR(AND(OR(L376=1,L376=0),K376&gt;0,K376&lt;20),AND(OR(L376=1,L376=0),K376&gt;19,K376&lt;51),AND(L376&gt;1,L376&lt;6,K376&gt;0,K376&lt;20)),"Simples",IF(OR(AND(OR(L376=1,L376=0),K376&gt;50),AND(L376&gt;1,L376&lt;6,K376&gt;19,K376&lt;51),AND(L376&gt;5,K376&gt;0,K376&lt;20)),"Médio",IF(OR(AND(L376&gt;1,L376&lt;6,K376&gt;50),AND(L376&gt;5,K376&gt;19,K376&lt;51),AND(L376&gt;5,K376&gt;50)),"Complexo",""))), IF(M376="AIE",IF(OR(AND(OR(L376=1, L376=0),K376&gt;0,K376&lt;20),AND(OR(L376=1, L376=0),K376&gt;19,K376&lt;51),AND(L376&gt;1,L376&lt;6,K376&gt;0,K376&lt;20)),"Simples",IF(OR(AND(OR(L376=1, L376=0),K376&gt;50),AND(L376&gt;1,L376&lt;6,K376&gt;19,K376&lt;51),AND(L376&gt;5,K376&gt;0,K376&lt;20)),"Médio",IF(OR(AND(L376&gt;1,L376&lt;6,K376&gt;50),AND(L376&gt;5,K376&gt;19,K376&lt;51),AND(L376&gt;5,K376&gt;50)),"Complexo",""))),""))</f>
        <v/>
      </c>
      <c r="P376" s="102" t="str">
        <f aca="false">IF(N376="",O376,IF(O376="",N376,""))</f>
        <v/>
      </c>
      <c r="Q376" s="103" t="n">
        <f aca="false">IF(AND(OR(M376="EE",M376="CE"),P376="Simples"),3, IF(AND(OR(M376="EE",M376="CE"),P376="Médio"),4, IF(AND(OR(M376="EE",M376="CE"),P376="Complexo"),6, IF(AND(M376="SE",P376="Simples"),4, IF(AND(M376="SE",P376="Médio"),5, IF(AND(M376="SE",P376="Complexo"),7,0))))))</f>
        <v>0</v>
      </c>
      <c r="R376" s="103" t="n">
        <f aca="false">IF(AND(M376="ALI",O376="Simples"),7, IF(AND(M376="ALI",O376="Médio"),10, IF(AND(M376="ALI",O376="Complexo"),15, IF(AND(M376="AIE",O376="Simples"),5, IF(AND(M376="AIE",O376="Médio"),7, IF(AND(M376="AIE",O376="Complexo"),10,0))))))</f>
        <v>0</v>
      </c>
      <c r="S376" s="102" t="n">
        <f aca="false">IF($I376="%",($Q376+$R376)*$C376,$C376)</f>
        <v>0</v>
      </c>
      <c r="T376" s="70"/>
    </row>
    <row r="377" s="79" customFormat="true" ht="14" hidden="false" customHeight="false" outlineLevel="0" collapsed="false">
      <c r="A377" s="67"/>
      <c r="B377" s="68"/>
      <c r="C377" s="69" t="n">
        <f aca="false">IF($B377&lt;&gt;"",VLOOKUP($B377,Matriz_INM,2,0),0)</f>
        <v>0</v>
      </c>
      <c r="D377" s="70"/>
      <c r="E377" s="70"/>
      <c r="F377" s="70"/>
      <c r="G377" s="70"/>
      <c r="H377" s="71"/>
      <c r="I377" s="101" t="str">
        <f aca="false">IFERROR(VLOOKUP($B377,Matriz_INM,3,0),"")</f>
        <v/>
      </c>
      <c r="J377" s="72"/>
      <c r="K377" s="72"/>
      <c r="L377" s="72"/>
      <c r="M377" s="70"/>
      <c r="N377" s="71" t="str">
        <f aca="false">IF(M377="EE",IF(OR(AND(OR(L377=1,L377=0),K377&gt;0,K377&lt;5),AND(OR(L377=1,L377=0),K377&gt;4,K377&lt;16),AND(L377=2,K377&gt;0,K377&lt;5)),"Simples",IF(OR(AND(OR(L377=1,L377=0),K377&gt;15),AND(L377=2,K377&gt;4,K377&lt;16),AND(L377&gt;2,K377&gt;0,K377&lt;5)),"Médio",IF(OR(AND(L377=2,K377&gt;15),AND(L377&gt;2,K377&gt;4,K377&lt;16),AND(L377&gt;2,K377&gt;15)),"Complexo",""))), IF(OR(M377="CE",M377="SE"),IF(OR(AND(OR(L377=1,L377=0),K377&gt;0,K377&lt;6),AND(OR(L377=1,L377=0),K377&gt;5,K377&lt;20),AND(L377&gt;1,L377&lt;4,K377&gt;0,K377&lt;6)),"Simples",IF(OR(AND(OR(L377=1,L377=0),K377&gt;19),AND(L377&gt;1,L377&lt;4,K377&gt;5,K377&lt;20),AND(L377&gt;3,K377&gt;0,K377&lt;6)),"Médio",IF(OR(AND(L377&gt;1,L377&lt;4,K377&gt;19),AND(L377&gt;3,K377&gt;5,K377&lt;20),AND(L377&gt;3,K377&gt;19)),"Complexo",""))),""))</f>
        <v/>
      </c>
      <c r="O377" s="71" t="str">
        <f aca="false">IF(M377="ALI",IF(OR(AND(OR(L377=1,L377=0),K377&gt;0,K377&lt;20),AND(OR(L377=1,L377=0),K377&gt;19,K377&lt;51),AND(L377&gt;1,L377&lt;6,K377&gt;0,K377&lt;20)),"Simples",IF(OR(AND(OR(L377=1,L377=0),K377&gt;50),AND(L377&gt;1,L377&lt;6,K377&gt;19,K377&lt;51),AND(L377&gt;5,K377&gt;0,K377&lt;20)),"Médio",IF(OR(AND(L377&gt;1,L377&lt;6,K377&gt;50),AND(L377&gt;5,K377&gt;19,K377&lt;51),AND(L377&gt;5,K377&gt;50)),"Complexo",""))), IF(M377="AIE",IF(OR(AND(OR(L377=1, L377=0),K377&gt;0,K377&lt;20),AND(OR(L377=1, L377=0),K377&gt;19,K377&lt;51),AND(L377&gt;1,L377&lt;6,K377&gt;0,K377&lt;20)),"Simples",IF(OR(AND(OR(L377=1, L377=0),K377&gt;50),AND(L377&gt;1,L377&lt;6,K377&gt;19,K377&lt;51),AND(L377&gt;5,K377&gt;0,K377&lt;20)),"Médio",IF(OR(AND(L377&gt;1,L377&lt;6,K377&gt;50),AND(L377&gt;5,K377&gt;19,K377&lt;51),AND(L377&gt;5,K377&gt;50)),"Complexo",""))),""))</f>
        <v/>
      </c>
      <c r="P377" s="102" t="str">
        <f aca="false">IF(N377="",O377,IF(O377="",N377,""))</f>
        <v/>
      </c>
      <c r="Q377" s="103" t="n">
        <f aca="false">IF(AND(OR(M377="EE",M377="CE"),P377="Simples"),3, IF(AND(OR(M377="EE",M377="CE"),P377="Médio"),4, IF(AND(OR(M377="EE",M377="CE"),P377="Complexo"),6, IF(AND(M377="SE",P377="Simples"),4, IF(AND(M377="SE",P377="Médio"),5, IF(AND(M377="SE",P377="Complexo"),7,0))))))</f>
        <v>0</v>
      </c>
      <c r="R377" s="103" t="n">
        <f aca="false">IF(AND(M377="ALI",O377="Simples"),7, IF(AND(M377="ALI",O377="Médio"),10, IF(AND(M377="ALI",O377="Complexo"),15, IF(AND(M377="AIE",O377="Simples"),5, IF(AND(M377="AIE",O377="Médio"),7, IF(AND(M377="AIE",O377="Complexo"),10,0))))))</f>
        <v>0</v>
      </c>
      <c r="S377" s="102" t="n">
        <f aca="false">IF($I377="%",($Q377+$R377)*$C377,$C377)</f>
        <v>0</v>
      </c>
      <c r="T377" s="70"/>
    </row>
    <row r="378" s="79" customFormat="true" ht="14" hidden="false" customHeight="false" outlineLevel="0" collapsed="false">
      <c r="A378" s="67"/>
      <c r="B378" s="68"/>
      <c r="C378" s="69" t="n">
        <f aca="false">IF($B378&lt;&gt;"",VLOOKUP($B378,Matriz_INM,2,0),0)</f>
        <v>0</v>
      </c>
      <c r="D378" s="70"/>
      <c r="E378" s="70"/>
      <c r="F378" s="70"/>
      <c r="G378" s="70"/>
      <c r="H378" s="71"/>
      <c r="I378" s="101" t="str">
        <f aca="false">IFERROR(VLOOKUP($B378,Matriz_INM,3,0),"")</f>
        <v/>
      </c>
      <c r="J378" s="72"/>
      <c r="K378" s="72"/>
      <c r="L378" s="72"/>
      <c r="M378" s="70"/>
      <c r="N378" s="71" t="str">
        <f aca="false">IF(M378="EE",IF(OR(AND(OR(L378=1,L378=0),K378&gt;0,K378&lt;5),AND(OR(L378=1,L378=0),K378&gt;4,K378&lt;16),AND(L378=2,K378&gt;0,K378&lt;5)),"Simples",IF(OR(AND(OR(L378=1,L378=0),K378&gt;15),AND(L378=2,K378&gt;4,K378&lt;16),AND(L378&gt;2,K378&gt;0,K378&lt;5)),"Médio",IF(OR(AND(L378=2,K378&gt;15),AND(L378&gt;2,K378&gt;4,K378&lt;16),AND(L378&gt;2,K378&gt;15)),"Complexo",""))), IF(OR(M378="CE",M378="SE"),IF(OR(AND(OR(L378=1,L378=0),K378&gt;0,K378&lt;6),AND(OR(L378=1,L378=0),K378&gt;5,K378&lt;20),AND(L378&gt;1,L378&lt;4,K378&gt;0,K378&lt;6)),"Simples",IF(OR(AND(OR(L378=1,L378=0),K378&gt;19),AND(L378&gt;1,L378&lt;4,K378&gt;5,K378&lt;20),AND(L378&gt;3,K378&gt;0,K378&lt;6)),"Médio",IF(OR(AND(L378&gt;1,L378&lt;4,K378&gt;19),AND(L378&gt;3,K378&gt;5,K378&lt;20),AND(L378&gt;3,K378&gt;19)),"Complexo",""))),""))</f>
        <v/>
      </c>
      <c r="O378" s="71" t="str">
        <f aca="false">IF(M378="ALI",IF(OR(AND(OR(L378=1,L378=0),K378&gt;0,K378&lt;20),AND(OR(L378=1,L378=0),K378&gt;19,K378&lt;51),AND(L378&gt;1,L378&lt;6,K378&gt;0,K378&lt;20)),"Simples",IF(OR(AND(OR(L378=1,L378=0),K378&gt;50),AND(L378&gt;1,L378&lt;6,K378&gt;19,K378&lt;51),AND(L378&gt;5,K378&gt;0,K378&lt;20)),"Médio",IF(OR(AND(L378&gt;1,L378&lt;6,K378&gt;50),AND(L378&gt;5,K378&gt;19,K378&lt;51),AND(L378&gt;5,K378&gt;50)),"Complexo",""))), IF(M378="AIE",IF(OR(AND(OR(L378=1, L378=0),K378&gt;0,K378&lt;20),AND(OR(L378=1, L378=0),K378&gt;19,K378&lt;51),AND(L378&gt;1,L378&lt;6,K378&gt;0,K378&lt;20)),"Simples",IF(OR(AND(OR(L378=1, L378=0),K378&gt;50),AND(L378&gt;1,L378&lt;6,K378&gt;19,K378&lt;51),AND(L378&gt;5,K378&gt;0,K378&lt;20)),"Médio",IF(OR(AND(L378&gt;1,L378&lt;6,K378&gt;50),AND(L378&gt;5,K378&gt;19,K378&lt;51),AND(L378&gt;5,K378&gt;50)),"Complexo",""))),""))</f>
        <v/>
      </c>
      <c r="P378" s="102" t="str">
        <f aca="false">IF(N378="",O378,IF(O378="",N378,""))</f>
        <v/>
      </c>
      <c r="Q378" s="103" t="n">
        <f aca="false">IF(AND(OR(M378="EE",M378="CE"),P378="Simples"),3, IF(AND(OR(M378="EE",M378="CE"),P378="Médio"),4, IF(AND(OR(M378="EE",M378="CE"),P378="Complexo"),6, IF(AND(M378="SE",P378="Simples"),4, IF(AND(M378="SE",P378="Médio"),5, IF(AND(M378="SE",P378="Complexo"),7,0))))))</f>
        <v>0</v>
      </c>
      <c r="R378" s="103" t="n">
        <f aca="false">IF(AND(M378="ALI",O378="Simples"),7, IF(AND(M378="ALI",O378="Médio"),10, IF(AND(M378="ALI",O378="Complexo"),15, IF(AND(M378="AIE",O378="Simples"),5, IF(AND(M378="AIE",O378="Médio"),7, IF(AND(M378="AIE",O378="Complexo"),10,0))))))</f>
        <v>0</v>
      </c>
      <c r="S378" s="102" t="n">
        <f aca="false">IF($I378="%",($Q378+$R378)*$C378,$C378)</f>
        <v>0</v>
      </c>
      <c r="T378" s="70"/>
    </row>
    <row r="379" s="79" customFormat="true" ht="14" hidden="false" customHeight="false" outlineLevel="0" collapsed="false">
      <c r="A379" s="67"/>
      <c r="B379" s="68"/>
      <c r="C379" s="69" t="n">
        <f aca="false">IF($B379&lt;&gt;"",VLOOKUP($B379,Matriz_INM,2,0),0)</f>
        <v>0</v>
      </c>
      <c r="D379" s="70"/>
      <c r="E379" s="70"/>
      <c r="F379" s="70"/>
      <c r="G379" s="70"/>
      <c r="H379" s="71"/>
      <c r="I379" s="101" t="str">
        <f aca="false">IFERROR(VLOOKUP($B379,Matriz_INM,3,0),"")</f>
        <v/>
      </c>
      <c r="J379" s="72"/>
      <c r="K379" s="72"/>
      <c r="L379" s="72"/>
      <c r="M379" s="70"/>
      <c r="N379" s="71" t="str">
        <f aca="false">IF(M379="EE",IF(OR(AND(OR(L379=1,L379=0),K379&gt;0,K379&lt;5),AND(OR(L379=1,L379=0),K379&gt;4,K379&lt;16),AND(L379=2,K379&gt;0,K379&lt;5)),"Simples",IF(OR(AND(OR(L379=1,L379=0),K379&gt;15),AND(L379=2,K379&gt;4,K379&lt;16),AND(L379&gt;2,K379&gt;0,K379&lt;5)),"Médio",IF(OR(AND(L379=2,K379&gt;15),AND(L379&gt;2,K379&gt;4,K379&lt;16),AND(L379&gt;2,K379&gt;15)),"Complexo",""))), IF(OR(M379="CE",M379="SE"),IF(OR(AND(OR(L379=1,L379=0),K379&gt;0,K379&lt;6),AND(OR(L379=1,L379=0),K379&gt;5,K379&lt;20),AND(L379&gt;1,L379&lt;4,K379&gt;0,K379&lt;6)),"Simples",IF(OR(AND(OR(L379=1,L379=0),K379&gt;19),AND(L379&gt;1,L379&lt;4,K379&gt;5,K379&lt;20),AND(L379&gt;3,K379&gt;0,K379&lt;6)),"Médio",IF(OR(AND(L379&gt;1,L379&lt;4,K379&gt;19),AND(L379&gt;3,K379&gt;5,K379&lt;20),AND(L379&gt;3,K379&gt;19)),"Complexo",""))),""))</f>
        <v/>
      </c>
      <c r="O379" s="71" t="str">
        <f aca="false">IF(M379="ALI",IF(OR(AND(OR(L379=1,L379=0),K379&gt;0,K379&lt;20),AND(OR(L379=1,L379=0),K379&gt;19,K379&lt;51),AND(L379&gt;1,L379&lt;6,K379&gt;0,K379&lt;20)),"Simples",IF(OR(AND(OR(L379=1,L379=0),K379&gt;50),AND(L379&gt;1,L379&lt;6,K379&gt;19,K379&lt;51),AND(L379&gt;5,K379&gt;0,K379&lt;20)),"Médio",IF(OR(AND(L379&gt;1,L379&lt;6,K379&gt;50),AND(L379&gt;5,K379&gt;19,K379&lt;51),AND(L379&gt;5,K379&gt;50)),"Complexo",""))), IF(M379="AIE",IF(OR(AND(OR(L379=1, L379=0),K379&gt;0,K379&lt;20),AND(OR(L379=1, L379=0),K379&gt;19,K379&lt;51),AND(L379&gt;1,L379&lt;6,K379&gt;0,K379&lt;20)),"Simples",IF(OR(AND(OR(L379=1, L379=0),K379&gt;50),AND(L379&gt;1,L379&lt;6,K379&gt;19,K379&lt;51),AND(L379&gt;5,K379&gt;0,K379&lt;20)),"Médio",IF(OR(AND(L379&gt;1,L379&lt;6,K379&gt;50),AND(L379&gt;5,K379&gt;19,K379&lt;51),AND(L379&gt;5,K379&gt;50)),"Complexo",""))),""))</f>
        <v/>
      </c>
      <c r="P379" s="102" t="str">
        <f aca="false">IF(N379="",O379,IF(O379="",N379,""))</f>
        <v/>
      </c>
      <c r="Q379" s="103" t="n">
        <f aca="false">IF(AND(OR(M379="EE",M379="CE"),P379="Simples"),3, IF(AND(OR(M379="EE",M379="CE"),P379="Médio"),4, IF(AND(OR(M379="EE",M379="CE"),P379="Complexo"),6, IF(AND(M379="SE",P379="Simples"),4, IF(AND(M379="SE",P379="Médio"),5, IF(AND(M379="SE",P379="Complexo"),7,0))))))</f>
        <v>0</v>
      </c>
      <c r="R379" s="103" t="n">
        <f aca="false">IF(AND(M379="ALI",O379="Simples"),7, IF(AND(M379="ALI",O379="Médio"),10, IF(AND(M379="ALI",O379="Complexo"),15, IF(AND(M379="AIE",O379="Simples"),5, IF(AND(M379="AIE",O379="Médio"),7, IF(AND(M379="AIE",O379="Complexo"),10,0))))))</f>
        <v>0</v>
      </c>
      <c r="S379" s="102" t="n">
        <f aca="false">IF($I379="%",($Q379+$R379)*$C379,$C379)</f>
        <v>0</v>
      </c>
      <c r="T379" s="70"/>
    </row>
    <row r="380" s="79" customFormat="true" ht="14" hidden="false" customHeight="false" outlineLevel="0" collapsed="false">
      <c r="A380" s="67"/>
      <c r="B380" s="68"/>
      <c r="C380" s="69" t="n">
        <f aca="false">IF($B380&lt;&gt;"",VLOOKUP($B380,Matriz_INM,2,0),0)</f>
        <v>0</v>
      </c>
      <c r="D380" s="70"/>
      <c r="E380" s="70"/>
      <c r="F380" s="70"/>
      <c r="G380" s="70"/>
      <c r="H380" s="71"/>
      <c r="I380" s="101" t="str">
        <f aca="false">IFERROR(VLOOKUP($B380,Matriz_INM,3,0),"")</f>
        <v/>
      </c>
      <c r="J380" s="72"/>
      <c r="K380" s="72"/>
      <c r="L380" s="72"/>
      <c r="M380" s="70"/>
      <c r="N380" s="71" t="str">
        <f aca="false">IF(M380="EE",IF(OR(AND(OR(L380=1,L380=0),K380&gt;0,K380&lt;5),AND(OR(L380=1,L380=0),K380&gt;4,K380&lt;16),AND(L380=2,K380&gt;0,K380&lt;5)),"Simples",IF(OR(AND(OR(L380=1,L380=0),K380&gt;15),AND(L380=2,K380&gt;4,K380&lt;16),AND(L380&gt;2,K380&gt;0,K380&lt;5)),"Médio",IF(OR(AND(L380=2,K380&gt;15),AND(L380&gt;2,K380&gt;4,K380&lt;16),AND(L380&gt;2,K380&gt;15)),"Complexo",""))), IF(OR(M380="CE",M380="SE"),IF(OR(AND(OR(L380=1,L380=0),K380&gt;0,K380&lt;6),AND(OR(L380=1,L380=0),K380&gt;5,K380&lt;20),AND(L380&gt;1,L380&lt;4,K380&gt;0,K380&lt;6)),"Simples",IF(OR(AND(OR(L380=1,L380=0),K380&gt;19),AND(L380&gt;1,L380&lt;4,K380&gt;5,K380&lt;20),AND(L380&gt;3,K380&gt;0,K380&lt;6)),"Médio",IF(OR(AND(L380&gt;1,L380&lt;4,K380&gt;19),AND(L380&gt;3,K380&gt;5,K380&lt;20),AND(L380&gt;3,K380&gt;19)),"Complexo",""))),""))</f>
        <v/>
      </c>
      <c r="O380" s="71" t="str">
        <f aca="false">IF(M380="ALI",IF(OR(AND(OR(L380=1,L380=0),K380&gt;0,K380&lt;20),AND(OR(L380=1,L380=0),K380&gt;19,K380&lt;51),AND(L380&gt;1,L380&lt;6,K380&gt;0,K380&lt;20)),"Simples",IF(OR(AND(OR(L380=1,L380=0),K380&gt;50),AND(L380&gt;1,L380&lt;6,K380&gt;19,K380&lt;51),AND(L380&gt;5,K380&gt;0,K380&lt;20)),"Médio",IF(OR(AND(L380&gt;1,L380&lt;6,K380&gt;50),AND(L380&gt;5,K380&gt;19,K380&lt;51),AND(L380&gt;5,K380&gt;50)),"Complexo",""))), IF(M380="AIE",IF(OR(AND(OR(L380=1, L380=0),K380&gt;0,K380&lt;20),AND(OR(L380=1, L380=0),K380&gt;19,K380&lt;51),AND(L380&gt;1,L380&lt;6,K380&gt;0,K380&lt;20)),"Simples",IF(OR(AND(OR(L380=1, L380=0),K380&gt;50),AND(L380&gt;1,L380&lt;6,K380&gt;19,K380&lt;51),AND(L380&gt;5,K380&gt;0,K380&lt;20)),"Médio",IF(OR(AND(L380&gt;1,L380&lt;6,K380&gt;50),AND(L380&gt;5,K380&gt;19,K380&lt;51),AND(L380&gt;5,K380&gt;50)),"Complexo",""))),""))</f>
        <v/>
      </c>
      <c r="P380" s="102" t="str">
        <f aca="false">IF(N380="",O380,IF(O380="",N380,""))</f>
        <v/>
      </c>
      <c r="Q380" s="103" t="n">
        <f aca="false">IF(AND(OR(M380="EE",M380="CE"),P380="Simples"),3, IF(AND(OR(M380="EE",M380="CE"),P380="Médio"),4, IF(AND(OR(M380="EE",M380="CE"),P380="Complexo"),6, IF(AND(M380="SE",P380="Simples"),4, IF(AND(M380="SE",P380="Médio"),5, IF(AND(M380="SE",P380="Complexo"),7,0))))))</f>
        <v>0</v>
      </c>
      <c r="R380" s="103" t="n">
        <f aca="false">IF(AND(M380="ALI",O380="Simples"),7, IF(AND(M380="ALI",O380="Médio"),10, IF(AND(M380="ALI",O380="Complexo"),15, IF(AND(M380="AIE",O380="Simples"),5, IF(AND(M380="AIE",O380="Médio"),7, IF(AND(M380="AIE",O380="Complexo"),10,0))))))</f>
        <v>0</v>
      </c>
      <c r="S380" s="102" t="n">
        <f aca="false">IF($I380="%",($Q380+$R380)*$C380,$C380)</f>
        <v>0</v>
      </c>
      <c r="T380" s="70"/>
    </row>
    <row r="381" s="79" customFormat="true" ht="14" hidden="false" customHeight="false" outlineLevel="0" collapsed="false">
      <c r="A381" s="67"/>
      <c r="B381" s="68"/>
      <c r="C381" s="69" t="n">
        <f aca="false">IF($B381&lt;&gt;"",VLOOKUP($B381,Matriz_INM,2,0),0)</f>
        <v>0</v>
      </c>
      <c r="D381" s="70"/>
      <c r="E381" s="70"/>
      <c r="F381" s="70"/>
      <c r="G381" s="70"/>
      <c r="H381" s="71"/>
      <c r="I381" s="101" t="str">
        <f aca="false">IFERROR(VLOOKUP($B381,Matriz_INM,3,0),"")</f>
        <v/>
      </c>
      <c r="J381" s="72"/>
      <c r="K381" s="72"/>
      <c r="L381" s="72"/>
      <c r="M381" s="70"/>
      <c r="N381" s="71" t="str">
        <f aca="false">IF(M381="EE",IF(OR(AND(OR(L381=1,L381=0),K381&gt;0,K381&lt;5),AND(OR(L381=1,L381=0),K381&gt;4,K381&lt;16),AND(L381=2,K381&gt;0,K381&lt;5)),"Simples",IF(OR(AND(OR(L381=1,L381=0),K381&gt;15),AND(L381=2,K381&gt;4,K381&lt;16),AND(L381&gt;2,K381&gt;0,K381&lt;5)),"Médio",IF(OR(AND(L381=2,K381&gt;15),AND(L381&gt;2,K381&gt;4,K381&lt;16),AND(L381&gt;2,K381&gt;15)),"Complexo",""))), IF(OR(M381="CE",M381="SE"),IF(OR(AND(OR(L381=1,L381=0),K381&gt;0,K381&lt;6),AND(OR(L381=1,L381=0),K381&gt;5,K381&lt;20),AND(L381&gt;1,L381&lt;4,K381&gt;0,K381&lt;6)),"Simples",IF(OR(AND(OR(L381=1,L381=0),K381&gt;19),AND(L381&gt;1,L381&lt;4,K381&gt;5,K381&lt;20),AND(L381&gt;3,K381&gt;0,K381&lt;6)),"Médio",IF(OR(AND(L381&gt;1,L381&lt;4,K381&gt;19),AND(L381&gt;3,K381&gt;5,K381&lt;20),AND(L381&gt;3,K381&gt;19)),"Complexo",""))),""))</f>
        <v/>
      </c>
      <c r="O381" s="71" t="str">
        <f aca="false">IF(M381="ALI",IF(OR(AND(OR(L381=1,L381=0),K381&gt;0,K381&lt;20),AND(OR(L381=1,L381=0),K381&gt;19,K381&lt;51),AND(L381&gt;1,L381&lt;6,K381&gt;0,K381&lt;20)),"Simples",IF(OR(AND(OR(L381=1,L381=0),K381&gt;50),AND(L381&gt;1,L381&lt;6,K381&gt;19,K381&lt;51),AND(L381&gt;5,K381&gt;0,K381&lt;20)),"Médio",IF(OR(AND(L381&gt;1,L381&lt;6,K381&gt;50),AND(L381&gt;5,K381&gt;19,K381&lt;51),AND(L381&gt;5,K381&gt;50)),"Complexo",""))), IF(M381="AIE",IF(OR(AND(OR(L381=1, L381=0),K381&gt;0,K381&lt;20),AND(OR(L381=1, L381=0),K381&gt;19,K381&lt;51),AND(L381&gt;1,L381&lt;6,K381&gt;0,K381&lt;20)),"Simples",IF(OR(AND(OR(L381=1, L381=0),K381&gt;50),AND(L381&gt;1,L381&lt;6,K381&gt;19,K381&lt;51),AND(L381&gt;5,K381&gt;0,K381&lt;20)),"Médio",IF(OR(AND(L381&gt;1,L381&lt;6,K381&gt;50),AND(L381&gt;5,K381&gt;19,K381&lt;51),AND(L381&gt;5,K381&gt;50)),"Complexo",""))),""))</f>
        <v/>
      </c>
      <c r="P381" s="102" t="str">
        <f aca="false">IF(N381="",O381,IF(O381="",N381,""))</f>
        <v/>
      </c>
      <c r="Q381" s="103" t="n">
        <f aca="false">IF(AND(OR(M381="EE",M381="CE"),P381="Simples"),3, IF(AND(OR(M381="EE",M381="CE"),P381="Médio"),4, IF(AND(OR(M381="EE",M381="CE"),P381="Complexo"),6, IF(AND(M381="SE",P381="Simples"),4, IF(AND(M381="SE",P381="Médio"),5, IF(AND(M381="SE",P381="Complexo"),7,0))))))</f>
        <v>0</v>
      </c>
      <c r="R381" s="103" t="n">
        <f aca="false">IF(AND(M381="ALI",O381="Simples"),7, IF(AND(M381="ALI",O381="Médio"),10, IF(AND(M381="ALI",O381="Complexo"),15, IF(AND(M381="AIE",O381="Simples"),5, IF(AND(M381="AIE",O381="Médio"),7, IF(AND(M381="AIE",O381="Complexo"),10,0))))))</f>
        <v>0</v>
      </c>
      <c r="S381" s="102" t="n">
        <f aca="false">IF($I381="%",($Q381+$R381)*$C381,$C381)</f>
        <v>0</v>
      </c>
      <c r="T381" s="70"/>
    </row>
    <row r="382" s="79" customFormat="true" ht="14" hidden="false" customHeight="false" outlineLevel="0" collapsed="false">
      <c r="A382" s="67"/>
      <c r="B382" s="68"/>
      <c r="C382" s="69" t="n">
        <f aca="false">IF($B382&lt;&gt;"",VLOOKUP($B382,Matriz_INM,2,0),0)</f>
        <v>0</v>
      </c>
      <c r="D382" s="70"/>
      <c r="E382" s="70"/>
      <c r="F382" s="70"/>
      <c r="G382" s="70"/>
      <c r="H382" s="71"/>
      <c r="I382" s="101" t="str">
        <f aca="false">IFERROR(VLOOKUP($B382,Matriz_INM,3,0),"")</f>
        <v/>
      </c>
      <c r="J382" s="72"/>
      <c r="K382" s="72"/>
      <c r="L382" s="72"/>
      <c r="M382" s="70"/>
      <c r="N382" s="71" t="str">
        <f aca="false">IF(M382="EE",IF(OR(AND(OR(L382=1,L382=0),K382&gt;0,K382&lt;5),AND(OR(L382=1,L382=0),K382&gt;4,K382&lt;16),AND(L382=2,K382&gt;0,K382&lt;5)),"Simples",IF(OR(AND(OR(L382=1,L382=0),K382&gt;15),AND(L382=2,K382&gt;4,K382&lt;16),AND(L382&gt;2,K382&gt;0,K382&lt;5)),"Médio",IF(OR(AND(L382=2,K382&gt;15),AND(L382&gt;2,K382&gt;4,K382&lt;16),AND(L382&gt;2,K382&gt;15)),"Complexo",""))), IF(OR(M382="CE",M382="SE"),IF(OR(AND(OR(L382=1,L382=0),K382&gt;0,K382&lt;6),AND(OR(L382=1,L382=0),K382&gt;5,K382&lt;20),AND(L382&gt;1,L382&lt;4,K382&gt;0,K382&lt;6)),"Simples",IF(OR(AND(OR(L382=1,L382=0),K382&gt;19),AND(L382&gt;1,L382&lt;4,K382&gt;5,K382&lt;20),AND(L382&gt;3,K382&gt;0,K382&lt;6)),"Médio",IF(OR(AND(L382&gt;1,L382&lt;4,K382&gt;19),AND(L382&gt;3,K382&gt;5,K382&lt;20),AND(L382&gt;3,K382&gt;19)),"Complexo",""))),""))</f>
        <v/>
      </c>
      <c r="O382" s="71" t="str">
        <f aca="false">IF(M382="ALI",IF(OR(AND(OR(L382=1,L382=0),K382&gt;0,K382&lt;20),AND(OR(L382=1,L382=0),K382&gt;19,K382&lt;51),AND(L382&gt;1,L382&lt;6,K382&gt;0,K382&lt;20)),"Simples",IF(OR(AND(OR(L382=1,L382=0),K382&gt;50),AND(L382&gt;1,L382&lt;6,K382&gt;19,K382&lt;51),AND(L382&gt;5,K382&gt;0,K382&lt;20)),"Médio",IF(OR(AND(L382&gt;1,L382&lt;6,K382&gt;50),AND(L382&gt;5,K382&gt;19,K382&lt;51),AND(L382&gt;5,K382&gt;50)),"Complexo",""))), IF(M382="AIE",IF(OR(AND(OR(L382=1, L382=0),K382&gt;0,K382&lt;20),AND(OR(L382=1, L382=0),K382&gt;19,K382&lt;51),AND(L382&gt;1,L382&lt;6,K382&gt;0,K382&lt;20)),"Simples",IF(OR(AND(OR(L382=1, L382=0),K382&gt;50),AND(L382&gt;1,L382&lt;6,K382&gt;19,K382&lt;51),AND(L382&gt;5,K382&gt;0,K382&lt;20)),"Médio",IF(OR(AND(L382&gt;1,L382&lt;6,K382&gt;50),AND(L382&gt;5,K382&gt;19,K382&lt;51),AND(L382&gt;5,K382&gt;50)),"Complexo",""))),""))</f>
        <v/>
      </c>
      <c r="P382" s="102" t="str">
        <f aca="false">IF(N382="",O382,IF(O382="",N382,""))</f>
        <v/>
      </c>
      <c r="Q382" s="103" t="n">
        <f aca="false">IF(AND(OR(M382="EE",M382="CE"),P382="Simples"),3, IF(AND(OR(M382="EE",M382="CE"),P382="Médio"),4, IF(AND(OR(M382="EE",M382="CE"),P382="Complexo"),6, IF(AND(M382="SE",P382="Simples"),4, IF(AND(M382="SE",P382="Médio"),5, IF(AND(M382="SE",P382="Complexo"),7,0))))))</f>
        <v>0</v>
      </c>
      <c r="R382" s="103" t="n">
        <f aca="false">IF(AND(M382="ALI",O382="Simples"),7, IF(AND(M382="ALI",O382="Médio"),10, IF(AND(M382="ALI",O382="Complexo"),15, IF(AND(M382="AIE",O382="Simples"),5, IF(AND(M382="AIE",O382="Médio"),7, IF(AND(M382="AIE",O382="Complexo"),10,0))))))</f>
        <v>0</v>
      </c>
      <c r="S382" s="102" t="n">
        <f aca="false">IF($I382="%",($Q382+$R382)*$C382,$C382)</f>
        <v>0</v>
      </c>
      <c r="T382" s="70"/>
    </row>
    <row r="383" s="79" customFormat="true" ht="14" hidden="false" customHeight="false" outlineLevel="0" collapsed="false">
      <c r="A383" s="67"/>
      <c r="B383" s="68"/>
      <c r="C383" s="69" t="n">
        <f aca="false">IF($B383&lt;&gt;"",VLOOKUP($B383,Matriz_INM,2,0),0)</f>
        <v>0</v>
      </c>
      <c r="D383" s="70"/>
      <c r="E383" s="70"/>
      <c r="F383" s="70"/>
      <c r="G383" s="70"/>
      <c r="H383" s="71"/>
      <c r="I383" s="101" t="str">
        <f aca="false">IFERROR(VLOOKUP($B383,Matriz_INM,3,0),"")</f>
        <v/>
      </c>
      <c r="J383" s="72"/>
      <c r="K383" s="72"/>
      <c r="L383" s="72"/>
      <c r="M383" s="70"/>
      <c r="N383" s="71" t="str">
        <f aca="false">IF(M383="EE",IF(OR(AND(OR(L383=1,L383=0),K383&gt;0,K383&lt;5),AND(OR(L383=1,L383=0),K383&gt;4,K383&lt;16),AND(L383=2,K383&gt;0,K383&lt;5)),"Simples",IF(OR(AND(OR(L383=1,L383=0),K383&gt;15),AND(L383=2,K383&gt;4,K383&lt;16),AND(L383&gt;2,K383&gt;0,K383&lt;5)),"Médio",IF(OR(AND(L383=2,K383&gt;15),AND(L383&gt;2,K383&gt;4,K383&lt;16),AND(L383&gt;2,K383&gt;15)),"Complexo",""))), IF(OR(M383="CE",M383="SE"),IF(OR(AND(OR(L383=1,L383=0),K383&gt;0,K383&lt;6),AND(OR(L383=1,L383=0),K383&gt;5,K383&lt;20),AND(L383&gt;1,L383&lt;4,K383&gt;0,K383&lt;6)),"Simples",IF(OR(AND(OR(L383=1,L383=0),K383&gt;19),AND(L383&gt;1,L383&lt;4,K383&gt;5,K383&lt;20),AND(L383&gt;3,K383&gt;0,K383&lt;6)),"Médio",IF(OR(AND(L383&gt;1,L383&lt;4,K383&gt;19),AND(L383&gt;3,K383&gt;5,K383&lt;20),AND(L383&gt;3,K383&gt;19)),"Complexo",""))),""))</f>
        <v/>
      </c>
      <c r="O383" s="71" t="str">
        <f aca="false">IF(M383="ALI",IF(OR(AND(OR(L383=1,L383=0),K383&gt;0,K383&lt;20),AND(OR(L383=1,L383=0),K383&gt;19,K383&lt;51),AND(L383&gt;1,L383&lt;6,K383&gt;0,K383&lt;20)),"Simples",IF(OR(AND(OR(L383=1,L383=0),K383&gt;50),AND(L383&gt;1,L383&lt;6,K383&gt;19,K383&lt;51),AND(L383&gt;5,K383&gt;0,K383&lt;20)),"Médio",IF(OR(AND(L383&gt;1,L383&lt;6,K383&gt;50),AND(L383&gt;5,K383&gt;19,K383&lt;51),AND(L383&gt;5,K383&gt;50)),"Complexo",""))), IF(M383="AIE",IF(OR(AND(OR(L383=1, L383=0),K383&gt;0,K383&lt;20),AND(OR(L383=1, L383=0),K383&gt;19,K383&lt;51),AND(L383&gt;1,L383&lt;6,K383&gt;0,K383&lt;20)),"Simples",IF(OR(AND(OR(L383=1, L383=0),K383&gt;50),AND(L383&gt;1,L383&lt;6,K383&gt;19,K383&lt;51),AND(L383&gt;5,K383&gt;0,K383&lt;20)),"Médio",IF(OR(AND(L383&gt;1,L383&lt;6,K383&gt;50),AND(L383&gt;5,K383&gt;19,K383&lt;51),AND(L383&gt;5,K383&gt;50)),"Complexo",""))),""))</f>
        <v/>
      </c>
      <c r="P383" s="102" t="str">
        <f aca="false">IF(N383="",O383,IF(O383="",N383,""))</f>
        <v/>
      </c>
      <c r="Q383" s="103" t="n">
        <f aca="false">IF(AND(OR(M383="EE",M383="CE"),P383="Simples"),3, IF(AND(OR(M383="EE",M383="CE"),P383="Médio"),4, IF(AND(OR(M383="EE",M383="CE"),P383="Complexo"),6, IF(AND(M383="SE",P383="Simples"),4, IF(AND(M383="SE",P383="Médio"),5, IF(AND(M383="SE",P383="Complexo"),7,0))))))</f>
        <v>0</v>
      </c>
      <c r="R383" s="103" t="n">
        <f aca="false">IF(AND(M383="ALI",O383="Simples"),7, IF(AND(M383="ALI",O383="Médio"),10, IF(AND(M383="ALI",O383="Complexo"),15, IF(AND(M383="AIE",O383="Simples"),5, IF(AND(M383="AIE",O383="Médio"),7, IF(AND(M383="AIE",O383="Complexo"),10,0))))))</f>
        <v>0</v>
      </c>
      <c r="S383" s="102" t="n">
        <f aca="false">IF($I383="%",($Q383+$R383)*$C383,$C383)</f>
        <v>0</v>
      </c>
      <c r="T383" s="70"/>
    </row>
    <row r="384" s="79" customFormat="true" ht="14" hidden="false" customHeight="false" outlineLevel="0" collapsed="false">
      <c r="A384" s="100" t="s">
        <v>67</v>
      </c>
      <c r="B384" s="100"/>
      <c r="C384" s="100"/>
      <c r="D384" s="100"/>
      <c r="E384" s="100"/>
      <c r="F384" s="100"/>
      <c r="G384" s="100"/>
      <c r="H384" s="100"/>
      <c r="I384" s="100"/>
      <c r="J384" s="100"/>
      <c r="K384" s="100"/>
      <c r="L384" s="100"/>
      <c r="M384" s="100"/>
      <c r="N384" s="100"/>
      <c r="O384" s="100"/>
      <c r="P384" s="100"/>
      <c r="Q384" s="100"/>
      <c r="R384" s="100"/>
      <c r="S384" s="100"/>
      <c r="T384" s="100"/>
    </row>
    <row r="385" customFormat="false" ht="26" hidden="false" customHeight="false" outlineLevel="0" collapsed="false">
      <c r="A385" s="89"/>
      <c r="B385" s="90"/>
      <c r="C385" s="90"/>
      <c r="D385" s="91"/>
      <c r="E385" s="91"/>
      <c r="F385" s="91"/>
      <c r="G385" s="91"/>
      <c r="I385" s="89"/>
      <c r="J385" s="89"/>
      <c r="K385" s="89"/>
      <c r="L385" s="89"/>
      <c r="M385" s="89"/>
      <c r="N385" s="90"/>
      <c r="O385" s="90"/>
      <c r="P385" s="93" t="s">
        <v>68</v>
      </c>
      <c r="Q385" s="90"/>
      <c r="R385" s="71" t="n">
        <f aca="false">IF(AND(M385="ALI",O385="Simples"),7, IF(AND(M385="ALI",O385="Médio"),10, IF(AND(M385="ALI",O385="Complexo"),15, IF(AND(M385="AIE",O385="Simples"),5, IF(AND(M385="AIE",O385="Médio"),7, IF(AND(M385="AIE",O385="Complexo"),10,0))))))</f>
        <v>0</v>
      </c>
      <c r="S385" s="94" t="n">
        <f aca="false">SUM(S10:S384)</f>
        <v>0</v>
      </c>
      <c r="T385" s="95"/>
    </row>
    <row r="398" customFormat="false" ht="13" hidden="false" customHeight="false" outlineLevel="0" collapsed="false"/>
    <row r="399" customFormat="false" ht="13" hidden="false" customHeight="false" outlineLevel="0" collapsed="false"/>
  </sheetData>
  <mergeCells count="24">
    <mergeCell ref="C1:T1"/>
    <mergeCell ref="K3:M3"/>
    <mergeCell ref="P3:T3"/>
    <mergeCell ref="K4:M4"/>
    <mergeCell ref="P4:T4"/>
    <mergeCell ref="A5:C6"/>
    <mergeCell ref="D5:E6"/>
    <mergeCell ref="K5:M5"/>
    <mergeCell ref="P5:T5"/>
    <mergeCell ref="K6:M6"/>
    <mergeCell ref="P6:T6"/>
    <mergeCell ref="A7:T7"/>
    <mergeCell ref="A8:A9"/>
    <mergeCell ref="B8:B9"/>
    <mergeCell ref="C8:C9"/>
    <mergeCell ref="D8:D9"/>
    <mergeCell ref="E8:E9"/>
    <mergeCell ref="F8:F9"/>
    <mergeCell ref="G8:G9"/>
    <mergeCell ref="H8:H9"/>
    <mergeCell ref="J8:S8"/>
    <mergeCell ref="T8:T9"/>
    <mergeCell ref="A10:T10"/>
    <mergeCell ref="A384:T384"/>
  </mergeCells>
  <conditionalFormatting sqref="K11:P383">
    <cfRule type="expression" priority="2" aboveAverage="0" equalAverage="0" bottom="0" percent="0" rank="0" text="" dxfId="0">
      <formula>$I11&lt;&gt;"%"</formula>
    </cfRule>
  </conditionalFormatting>
  <conditionalFormatting sqref="J11:J383">
    <cfRule type="expression" priority="3" aboveAverage="0" equalAverage="0" bottom="0" percent="0" rank="0" text="" dxfId="1">
      <formula>$I11="%"</formula>
    </cfRule>
  </conditionalFormatting>
  <dataValidations count="2">
    <dataValidation allowBlank="true" error="Selecione uma das opções apresentada" errorTitle="Erro" operator="between" showDropDown="false" showErrorMessage="true" showInputMessage="true" sqref="M11:M383" type="list">
      <formula1>"-------,EE,SE,CE,ALI,AIE"</formula1>
      <formula2>0</formula2>
    </dataValidation>
    <dataValidation allowBlank="true" operator="between" showDropDown="false" showErrorMessage="true" showInputMessage="true" sqref="B11:B383" type="list">
      <formula1>INM</formula1>
      <formula2>0</formula2>
    </dataValidation>
  </dataValidations>
  <printOptions headings="false" gridLines="false" gridLinesSet="true" horizontalCentered="false" verticalCentered="false"/>
  <pageMargins left="0.196527777777778" right="0.196527777777778" top="0.329861111111111" bottom="0.429861111111111" header="0.179861111111111" footer="0.275694444444444"/>
  <pageSetup paperSize="9" scale="100" firstPageNumber="0" fitToWidth="1" fitToHeight="10" pageOrder="downThenOver" orientation="landscape" blackAndWhite="false" draft="false" cellComments="none" useFirstPageNumber="false" horizontalDpi="300" verticalDpi="300" copies="1"/>
  <headerFooter differentFirst="false" differentOddEven="false">
    <oddHeader>&amp;C&amp;A</oddHeader>
    <oddFooter>&amp;CPágina &amp;P de &amp;N</oddFooter>
  </headerFooter>
  <drawing r:id="rId2"/>
  <legacyDrawing r:id="rId3"/>
</worksheet>
</file>

<file path=xl/worksheets/sheet5.xml><?xml version="1.0" encoding="utf-8"?>
<worksheet xmlns="http://schemas.openxmlformats.org/spreadsheetml/2006/main" xmlns:r="http://schemas.openxmlformats.org/officeDocument/2006/relationships">
  <sheetPr filterMode="false">
    <tabColor rgb="FFFFC000"/>
    <pageSetUpPr fitToPage="true"/>
  </sheetPr>
  <dimension ref="A1:R394"/>
  <sheetViews>
    <sheetView showFormulas="false" showGridLines="false" showRowColHeaders="true" showZeros="true" rightToLeft="false" tabSelected="false" showOutlineSymbols="true" defaultGridColor="true" view="normal" topLeftCell="A1" colorId="64" zoomScale="85" zoomScaleNormal="85" zoomScalePageLayoutView="100" workbookViewId="0">
      <selection pane="topLeft" activeCell="H3" activeCellId="0" sqref="H3"/>
    </sheetView>
  </sheetViews>
  <sheetFormatPr defaultRowHeight="12.5" zeroHeight="false" outlineLevelRow="0" outlineLevelCol="0"/>
  <cols>
    <col collapsed="false" customWidth="true" hidden="false" outlineLevel="0" max="1" min="1" style="27" width="5.55"/>
    <col collapsed="false" customWidth="true" hidden="false" outlineLevel="0" max="2" min="2" style="28" width="38.36"/>
    <col collapsed="false" customWidth="true" hidden="false" outlineLevel="0" max="3" min="3" style="28" width="8.91"/>
    <col collapsed="false" customWidth="true" hidden="false" outlineLevel="0" max="4" min="4" style="29" width="7.63"/>
    <col collapsed="false" customWidth="true" hidden="false" outlineLevel="0" max="5" min="5" style="29" width="18.09"/>
    <col collapsed="false" customWidth="true" hidden="false" outlineLevel="0" max="6" min="6" style="29" width="24.45"/>
    <col collapsed="false" customWidth="true" hidden="false" outlineLevel="0" max="7" min="7" style="30" width="44"/>
    <col collapsed="false" customWidth="true" hidden="false" outlineLevel="0" max="8" min="8" style="27" width="12.37"/>
    <col collapsed="false" customWidth="true" hidden="false" outlineLevel="0" max="9" min="9" style="28" width="8.36"/>
    <col collapsed="false" customWidth="true" hidden="false" outlineLevel="0" max="10" min="10" style="28" width="21.36"/>
    <col collapsed="false" customWidth="true" hidden="false" outlineLevel="0" max="16" min="11" style="28" width="9.09"/>
    <col collapsed="false" customWidth="true" hidden="false" outlineLevel="0" max="1025" min="17" style="28" width="8.91"/>
  </cols>
  <sheetData>
    <row r="1" customFormat="false" ht="69" hidden="false" customHeight="true" outlineLevel="0" collapsed="false">
      <c r="A1" s="2" t="str">
        <f aca="false">Resumo!A1</f>
        <v>Template V.2.0</v>
      </c>
      <c r="B1" s="32"/>
      <c r="C1" s="33" t="s">
        <v>79</v>
      </c>
      <c r="D1" s="33"/>
      <c r="E1" s="33"/>
      <c r="F1" s="33"/>
      <c r="G1" s="33"/>
      <c r="H1" s="33"/>
      <c r="I1" s="33"/>
      <c r="J1" s="33"/>
      <c r="K1" s="105"/>
      <c r="L1" s="105"/>
      <c r="M1" s="105"/>
      <c r="N1" s="105"/>
      <c r="O1" s="105"/>
      <c r="P1" s="105"/>
      <c r="Q1" s="105"/>
      <c r="R1" s="106"/>
    </row>
    <row r="2" customFormat="false" ht="9" hidden="false" customHeight="true" outlineLevel="0" collapsed="false">
      <c r="A2" s="107"/>
      <c r="B2" s="107"/>
      <c r="C2" s="50"/>
      <c r="D2" s="50"/>
      <c r="E2" s="50"/>
      <c r="F2" s="50"/>
      <c r="G2" s="50"/>
      <c r="H2" s="50"/>
      <c r="I2" s="50"/>
      <c r="J2" s="50"/>
    </row>
    <row r="3" s="28" customFormat="true" ht="18.65" hidden="false" customHeight="true" outlineLevel="0" collapsed="false">
      <c r="B3" s="35"/>
      <c r="C3" s="35"/>
      <c r="D3" s="35"/>
      <c r="E3" s="35"/>
      <c r="F3" s="35"/>
      <c r="G3" s="44" t="s">
        <v>8</v>
      </c>
      <c r="H3" s="40"/>
      <c r="I3" s="40"/>
      <c r="J3" s="40"/>
    </row>
    <row r="4" s="28" customFormat="true" ht="18.65" hidden="false" customHeight="true" outlineLevel="0" collapsed="false">
      <c r="B4" s="35"/>
      <c r="C4" s="35"/>
      <c r="D4" s="35"/>
      <c r="E4" s="35"/>
      <c r="F4" s="35"/>
      <c r="G4" s="44" t="s">
        <v>9</v>
      </c>
      <c r="H4" s="43"/>
      <c r="I4" s="43"/>
      <c r="J4" s="43"/>
    </row>
    <row r="5" customFormat="false" ht="18.65" hidden="false" customHeight="true" outlineLevel="0" collapsed="false">
      <c r="A5" s="108" t="s">
        <v>70</v>
      </c>
      <c r="B5" s="108"/>
      <c r="C5" s="96" t="str">
        <f aca="false">TEXT(I384,"#.##0,0#")</f>
        <v>0,0</v>
      </c>
      <c r="D5" s="96"/>
      <c r="E5" s="35"/>
      <c r="F5" s="35"/>
      <c r="G5" s="44" t="s">
        <v>10</v>
      </c>
      <c r="H5" s="40"/>
      <c r="I5" s="40"/>
      <c r="J5" s="40"/>
    </row>
    <row r="6" customFormat="false" ht="18.65" hidden="false" customHeight="true" outlineLevel="0" collapsed="false">
      <c r="A6" s="108"/>
      <c r="B6" s="108"/>
      <c r="C6" s="96"/>
      <c r="D6" s="96"/>
      <c r="E6" s="35"/>
      <c r="F6" s="35"/>
      <c r="G6" s="44" t="s">
        <v>11</v>
      </c>
      <c r="H6" s="43"/>
      <c r="I6" s="43"/>
      <c r="J6" s="43"/>
    </row>
    <row r="7" s="28" customFormat="true" ht="9" hidden="false" customHeight="true" outlineLevel="0" collapsed="false">
      <c r="D7" s="29"/>
      <c r="E7" s="42"/>
      <c r="F7" s="42"/>
      <c r="G7" s="42"/>
    </row>
    <row r="8" s="59" customFormat="true" ht="23.5" hidden="false" customHeight="true" outlineLevel="0" collapsed="false">
      <c r="A8" s="55" t="s">
        <v>44</v>
      </c>
      <c r="B8" s="98" t="s">
        <v>45</v>
      </c>
      <c r="C8" s="98" t="s">
        <v>46</v>
      </c>
      <c r="D8" s="98" t="s">
        <v>71</v>
      </c>
      <c r="E8" s="98" t="s">
        <v>47</v>
      </c>
      <c r="F8" s="98" t="s">
        <v>48</v>
      </c>
      <c r="G8" s="98" t="s">
        <v>49</v>
      </c>
      <c r="H8" s="98" t="s">
        <v>80</v>
      </c>
      <c r="I8" s="98"/>
      <c r="J8" s="55" t="s">
        <v>81</v>
      </c>
    </row>
    <row r="9" s="66" customFormat="true" ht="15.5" hidden="false" customHeight="false" outlineLevel="0" collapsed="false">
      <c r="A9" s="55"/>
      <c r="B9" s="98"/>
      <c r="C9" s="98"/>
      <c r="D9" s="98"/>
      <c r="E9" s="98"/>
      <c r="F9" s="98"/>
      <c r="G9" s="98"/>
      <c r="H9" s="55" t="s">
        <v>50</v>
      </c>
      <c r="I9" s="55" t="s">
        <v>54</v>
      </c>
      <c r="J9" s="55"/>
    </row>
    <row r="10" s="79" customFormat="true" ht="14" hidden="false" customHeight="false" outlineLevel="0" collapsed="false">
      <c r="A10" s="100" t="s">
        <v>78</v>
      </c>
      <c r="B10" s="100"/>
      <c r="C10" s="100"/>
      <c r="D10" s="100"/>
      <c r="E10" s="100"/>
      <c r="F10" s="100"/>
      <c r="G10" s="100"/>
      <c r="H10" s="100"/>
      <c r="I10" s="100"/>
      <c r="J10" s="100"/>
    </row>
    <row r="11" s="79" customFormat="true" ht="14" hidden="false" customHeight="false" outlineLevel="0" collapsed="false">
      <c r="A11" s="67"/>
      <c r="B11" s="68"/>
      <c r="C11" s="69" t="n">
        <f aca="false">IF(B11&lt;&gt;"",VLOOKUP(B11,'Tipo Projeto'!$A$3:$B$35,2,0),0)</f>
        <v>0</v>
      </c>
      <c r="D11" s="70"/>
      <c r="E11" s="70"/>
      <c r="F11" s="70"/>
      <c r="G11" s="71"/>
      <c r="H11" s="70"/>
      <c r="I11" s="102" t="n">
        <f aca="false">IF(B11&lt;&gt;"Manutenção em interface",IF(B11&lt;&gt;"Desenv., Manutenção e Publicação de Páginas Estáticas",IF(H11="EE",4,IF(H11="CE",4,IF(H11="SE",5,IF(H11="ALI",7,IF(H11="AIE",5,0)))))*C11,C11),C11)</f>
        <v>0</v>
      </c>
      <c r="J11" s="70"/>
    </row>
    <row r="12" s="79" customFormat="true" ht="14" hidden="false" customHeight="false" outlineLevel="0" collapsed="false">
      <c r="A12" s="67"/>
      <c r="B12" s="68"/>
      <c r="C12" s="69" t="n">
        <f aca="false">IF(B12&lt;&gt;"",VLOOKUP(B12,'Tipo Projeto'!$A$3:$B$35,2,0),0)</f>
        <v>0</v>
      </c>
      <c r="D12" s="70"/>
      <c r="E12" s="70"/>
      <c r="F12" s="70"/>
      <c r="G12" s="71"/>
      <c r="H12" s="70"/>
      <c r="I12" s="102" t="n">
        <f aca="false">IF(B12&lt;&gt;"Manutenção em interface",IF(B12&lt;&gt;"Desenv., Manutenção e Publicação de Páginas Estáticas",IF(H12="EE",4,IF(H12="CE",4,IF(H12="SE",5,IF(H12="ALI",7,IF(H12="AIE",5,0)))))*C12,C12),C12)</f>
        <v>0</v>
      </c>
      <c r="J12" s="70"/>
    </row>
    <row r="13" s="79" customFormat="true" ht="14" hidden="false" customHeight="false" outlineLevel="0" collapsed="false">
      <c r="A13" s="67"/>
      <c r="B13" s="68"/>
      <c r="C13" s="69" t="n">
        <f aca="false">IF(B13&lt;&gt;"",VLOOKUP(B13,'Tipo Projeto'!$A$3:$B$35,2,0),0)</f>
        <v>0</v>
      </c>
      <c r="D13" s="70"/>
      <c r="E13" s="70"/>
      <c r="F13" s="70"/>
      <c r="G13" s="71"/>
      <c r="H13" s="70"/>
      <c r="I13" s="102" t="n">
        <f aca="false">IF(B13&lt;&gt;"Manutenção em interface",IF(B13&lt;&gt;"Desenv., Manutenção e Publicação de Páginas Estáticas",IF(H13="EE",4,IF(H13="CE",4,IF(H13="SE",5,IF(H13="ALI",7,IF(H13="AIE",5,0)))))*C13,C13),C13)</f>
        <v>0</v>
      </c>
      <c r="J13" s="70"/>
    </row>
    <row r="14" s="79" customFormat="true" ht="14" hidden="false" customHeight="false" outlineLevel="0" collapsed="false">
      <c r="A14" s="67"/>
      <c r="B14" s="68"/>
      <c r="C14" s="69" t="n">
        <f aca="false">IF(B14&lt;&gt;"",VLOOKUP(B14,'Tipo Projeto'!$A$3:$B$35,2,0),0)</f>
        <v>0</v>
      </c>
      <c r="D14" s="70"/>
      <c r="E14" s="70"/>
      <c r="F14" s="70"/>
      <c r="G14" s="71"/>
      <c r="H14" s="70"/>
      <c r="I14" s="102" t="n">
        <f aca="false">IF(B14&lt;&gt;"Manutenção em interface",IF(B14&lt;&gt;"Desenv., Manutenção e Publicação de Páginas Estáticas",IF(H14="EE",4,IF(H14="CE",4,IF(H14="SE",5,IF(H14="ALI",7,IF(H14="AIE",5,0)))))*C14,C14),C14)</f>
        <v>0</v>
      </c>
      <c r="J14" s="70"/>
    </row>
    <row r="15" s="79" customFormat="true" ht="14" hidden="false" customHeight="false" outlineLevel="0" collapsed="false">
      <c r="A15" s="67"/>
      <c r="B15" s="68"/>
      <c r="C15" s="69" t="n">
        <f aca="false">IF(B15&lt;&gt;"",VLOOKUP(B15,'Tipo Projeto'!$A$3:$B$35,2,0),0)</f>
        <v>0</v>
      </c>
      <c r="D15" s="70"/>
      <c r="E15" s="70"/>
      <c r="F15" s="70"/>
      <c r="G15" s="71"/>
      <c r="H15" s="70"/>
      <c r="I15" s="102" t="n">
        <f aca="false">IF(B15&lt;&gt;"Manutenção em interface",IF(B15&lt;&gt;"Desenv., Manutenção e Publicação de Páginas Estáticas",IF(H15="EE",4,IF(H15="CE",4,IF(H15="SE",5,IF(H15="ALI",7,IF(H15="AIE",5,0)))))*C15,C15),C15)</f>
        <v>0</v>
      </c>
      <c r="J15" s="70"/>
    </row>
    <row r="16" s="79" customFormat="true" ht="14" hidden="false" customHeight="false" outlineLevel="0" collapsed="false">
      <c r="A16" s="67"/>
      <c r="B16" s="68"/>
      <c r="C16" s="69" t="n">
        <f aca="false">IF(B16&lt;&gt;"",VLOOKUP(B16,'Tipo Projeto'!$A$3:$B$35,2,0),0)</f>
        <v>0</v>
      </c>
      <c r="D16" s="70"/>
      <c r="E16" s="70"/>
      <c r="F16" s="70"/>
      <c r="G16" s="71"/>
      <c r="H16" s="70"/>
      <c r="I16" s="102" t="n">
        <f aca="false">IF(B16&lt;&gt;"Manutenção em interface",IF(B16&lt;&gt;"Desenv., Manutenção e Publicação de Páginas Estáticas",IF(H16="EE",4,IF(H16="CE",4,IF(H16="SE",5,IF(H16="ALI",7,IF(H16="AIE",5,0)))))*C16,C16),C16)</f>
        <v>0</v>
      </c>
      <c r="J16" s="70"/>
    </row>
    <row r="17" s="79" customFormat="true" ht="14" hidden="false" customHeight="false" outlineLevel="0" collapsed="false">
      <c r="A17" s="67"/>
      <c r="B17" s="68"/>
      <c r="C17" s="69" t="n">
        <f aca="false">IF(B17&lt;&gt;"",VLOOKUP(B17,'Tipo Projeto'!$A$3:$B$35,2,0),0)</f>
        <v>0</v>
      </c>
      <c r="D17" s="70"/>
      <c r="E17" s="70"/>
      <c r="F17" s="70"/>
      <c r="G17" s="71"/>
      <c r="H17" s="70"/>
      <c r="I17" s="102" t="n">
        <f aca="false">IF(B17&lt;&gt;"Manutenção em interface",IF(B17&lt;&gt;"Desenv., Manutenção e Publicação de Páginas Estáticas",IF(H17="EE",4,IF(H17="CE",4,IF(H17="SE",5,IF(H17="ALI",7,IF(H17="AIE",5,0)))))*C17,C17),C17)</f>
        <v>0</v>
      </c>
      <c r="J17" s="70"/>
    </row>
    <row r="18" s="79" customFormat="true" ht="14" hidden="false" customHeight="false" outlineLevel="0" collapsed="false">
      <c r="A18" s="67"/>
      <c r="B18" s="68"/>
      <c r="C18" s="69" t="n">
        <f aca="false">IF(B18&lt;&gt;"",VLOOKUP(B18,'Tipo Projeto'!$A$3:$B$35,2,0),0)</f>
        <v>0</v>
      </c>
      <c r="D18" s="70"/>
      <c r="E18" s="70"/>
      <c r="F18" s="70"/>
      <c r="G18" s="71"/>
      <c r="H18" s="70"/>
      <c r="I18" s="102" t="n">
        <f aca="false">IF(B18&lt;&gt;"Manutenção em interface",IF(B18&lt;&gt;"Desenv., Manutenção e Publicação de Páginas Estáticas",IF(H18="EE",4,IF(H18="CE",4,IF(H18="SE",5,IF(H18="ALI",7,IF(H18="AIE",5,0)))))*C18,C18),C18)</f>
        <v>0</v>
      </c>
      <c r="J18" s="70"/>
    </row>
    <row r="19" s="79" customFormat="true" ht="14" hidden="false" customHeight="false" outlineLevel="0" collapsed="false">
      <c r="A19" s="67"/>
      <c r="B19" s="68"/>
      <c r="C19" s="69" t="n">
        <f aca="false">IF(B19&lt;&gt;"",VLOOKUP(B19,'Tipo Projeto'!$A$3:$B$35,2,0),0)</f>
        <v>0</v>
      </c>
      <c r="D19" s="70"/>
      <c r="E19" s="70"/>
      <c r="F19" s="70"/>
      <c r="G19" s="71"/>
      <c r="H19" s="70"/>
      <c r="I19" s="102" t="n">
        <f aca="false">IF(B19&lt;&gt;"Manutenção em interface",IF(B19&lt;&gt;"Desenv., Manutenção e Publicação de Páginas Estáticas",IF(H19="EE",4,IF(H19="CE",4,IF(H19="SE",5,IF(H19="ALI",7,IF(H19="AIE",5,0)))))*C19,C19),C19)</f>
        <v>0</v>
      </c>
      <c r="J19" s="70"/>
    </row>
    <row r="20" s="79" customFormat="true" ht="14" hidden="false" customHeight="false" outlineLevel="0" collapsed="false">
      <c r="A20" s="67"/>
      <c r="B20" s="68"/>
      <c r="C20" s="69" t="n">
        <f aca="false">IF(B20&lt;&gt;"",VLOOKUP(B20,'Tipo Projeto'!$A$3:$B$35,2,0),0)</f>
        <v>0</v>
      </c>
      <c r="D20" s="70"/>
      <c r="E20" s="70"/>
      <c r="F20" s="70"/>
      <c r="G20" s="71"/>
      <c r="H20" s="70"/>
      <c r="I20" s="102" t="n">
        <f aca="false">IF(B20&lt;&gt;"Manutenção em interface",IF(B20&lt;&gt;"Desenv., Manutenção e Publicação de Páginas Estáticas",IF(H20="EE",4,IF(H20="CE",4,IF(H20="SE",5,IF(H20="ALI",7,IF(H20="AIE",5,0)))))*C20,C20),C20)</f>
        <v>0</v>
      </c>
      <c r="J20" s="70"/>
    </row>
    <row r="21" s="79" customFormat="true" ht="14" hidden="false" customHeight="false" outlineLevel="0" collapsed="false">
      <c r="A21" s="67"/>
      <c r="B21" s="68"/>
      <c r="C21" s="69" t="n">
        <f aca="false">IF(B21&lt;&gt;"",VLOOKUP(B21,'Tipo Projeto'!$A$3:$B$35,2,0),0)</f>
        <v>0</v>
      </c>
      <c r="D21" s="70"/>
      <c r="E21" s="70"/>
      <c r="F21" s="70"/>
      <c r="G21" s="71"/>
      <c r="H21" s="70"/>
      <c r="I21" s="102" t="n">
        <f aca="false">IF(B21&lt;&gt;"Manutenção em interface",IF(B21&lt;&gt;"Desenv., Manutenção e Publicação de Páginas Estáticas",IF(H21="EE",4,IF(H21="CE",4,IF(H21="SE",5,IF(H21="ALI",7,IF(H21="AIE",5,0)))))*C21,C21),C21)</f>
        <v>0</v>
      </c>
      <c r="J21" s="70"/>
    </row>
    <row r="22" s="79" customFormat="true" ht="14" hidden="false" customHeight="false" outlineLevel="0" collapsed="false">
      <c r="A22" s="67"/>
      <c r="B22" s="68"/>
      <c r="C22" s="69" t="n">
        <f aca="false">IF(B22&lt;&gt;"",VLOOKUP(B22,'Tipo Projeto'!$A$3:$B$35,2,0),0)</f>
        <v>0</v>
      </c>
      <c r="D22" s="70"/>
      <c r="E22" s="70"/>
      <c r="F22" s="70"/>
      <c r="G22" s="71"/>
      <c r="H22" s="70"/>
      <c r="I22" s="102" t="n">
        <f aca="false">IF(B22&lt;&gt;"Manutenção em interface",IF(B22&lt;&gt;"Desenv., Manutenção e Publicação de Páginas Estáticas",IF(H22="EE",4,IF(H22="CE",4,IF(H22="SE",5,IF(H22="ALI",7,IF(H22="AIE",5,0)))))*C22,C22),C22)</f>
        <v>0</v>
      </c>
      <c r="J22" s="70"/>
    </row>
    <row r="23" s="79" customFormat="true" ht="14" hidden="false" customHeight="false" outlineLevel="0" collapsed="false">
      <c r="A23" s="67"/>
      <c r="B23" s="68"/>
      <c r="C23" s="69" t="n">
        <f aca="false">IF(B23&lt;&gt;"",VLOOKUP(B23,'Tipo Projeto'!$A$3:$B$35,2,0),0)</f>
        <v>0</v>
      </c>
      <c r="D23" s="70"/>
      <c r="E23" s="70"/>
      <c r="F23" s="70"/>
      <c r="G23" s="71"/>
      <c r="H23" s="70"/>
      <c r="I23" s="102" t="n">
        <f aca="false">IF(B23&lt;&gt;"Manutenção em interface",IF(B23&lt;&gt;"Desenv., Manutenção e Publicação de Páginas Estáticas",IF(H23="EE",4,IF(H23="CE",4,IF(H23="SE",5,IF(H23="ALI",7,IF(H23="AIE",5,0)))))*C23,C23),C23)</f>
        <v>0</v>
      </c>
      <c r="J23" s="70"/>
    </row>
    <row r="24" s="79" customFormat="true" ht="14" hidden="false" customHeight="false" outlineLevel="0" collapsed="false">
      <c r="A24" s="67"/>
      <c r="B24" s="68"/>
      <c r="C24" s="69" t="n">
        <f aca="false">IF(B24&lt;&gt;"",VLOOKUP(B24,'Tipo Projeto'!$A$3:$B$35,2,0),0)</f>
        <v>0</v>
      </c>
      <c r="D24" s="70"/>
      <c r="E24" s="70"/>
      <c r="F24" s="70"/>
      <c r="G24" s="71"/>
      <c r="H24" s="70"/>
      <c r="I24" s="102" t="n">
        <f aca="false">IF(B24&lt;&gt;"Manutenção em interface",IF(B24&lt;&gt;"Desenv., Manutenção e Publicação de Páginas Estáticas",IF(H24="EE",4,IF(H24="CE",4,IF(H24="SE",5,IF(H24="ALI",7,IF(H24="AIE",5,0)))))*C24,C24),C24)</f>
        <v>0</v>
      </c>
      <c r="J24" s="70"/>
    </row>
    <row r="25" s="79" customFormat="true" ht="14" hidden="false" customHeight="false" outlineLevel="0" collapsed="false">
      <c r="A25" s="67"/>
      <c r="B25" s="68"/>
      <c r="C25" s="69" t="n">
        <f aca="false">IF(B25&lt;&gt;"",VLOOKUP(B25,'Tipo Projeto'!$A$3:$B$35,2,0),0)</f>
        <v>0</v>
      </c>
      <c r="D25" s="70"/>
      <c r="E25" s="70"/>
      <c r="F25" s="70"/>
      <c r="G25" s="71"/>
      <c r="H25" s="70"/>
      <c r="I25" s="102" t="n">
        <f aca="false">IF(B25&lt;&gt;"Manutenção em interface",IF(B25&lt;&gt;"Desenv., Manutenção e Publicação de Páginas Estáticas",IF(H25="EE",4,IF(H25="CE",4,IF(H25="SE",5,IF(H25="ALI",7,IF(H25="AIE",5,0)))))*C25,C25),C25)</f>
        <v>0</v>
      </c>
      <c r="J25" s="70"/>
    </row>
    <row r="26" s="79" customFormat="true" ht="14" hidden="false" customHeight="false" outlineLevel="0" collapsed="false">
      <c r="A26" s="67"/>
      <c r="B26" s="68"/>
      <c r="C26" s="69" t="n">
        <f aca="false">IF(B26&lt;&gt;"",VLOOKUP(B26,'Tipo Projeto'!$A$3:$B$35,2,0),0)</f>
        <v>0</v>
      </c>
      <c r="D26" s="70"/>
      <c r="E26" s="70"/>
      <c r="F26" s="70"/>
      <c r="G26" s="71"/>
      <c r="H26" s="70"/>
      <c r="I26" s="102" t="n">
        <f aca="false">IF(B26&lt;&gt;"Manutenção em interface",IF(B26&lt;&gt;"Desenv., Manutenção e Publicação de Páginas Estáticas",IF(H26="EE",4,IF(H26="CE",4,IF(H26="SE",5,IF(H26="ALI",7,IF(H26="AIE",5,0)))))*C26,C26),C26)</f>
        <v>0</v>
      </c>
      <c r="J26" s="70"/>
    </row>
    <row r="27" s="79" customFormat="true" ht="14" hidden="false" customHeight="false" outlineLevel="0" collapsed="false">
      <c r="A27" s="67"/>
      <c r="B27" s="68"/>
      <c r="C27" s="69" t="n">
        <f aca="false">IF(B27&lt;&gt;"",VLOOKUP(B27,'Tipo Projeto'!$A$3:$B$35,2,0),0)</f>
        <v>0</v>
      </c>
      <c r="D27" s="70"/>
      <c r="E27" s="70"/>
      <c r="F27" s="70"/>
      <c r="G27" s="71"/>
      <c r="H27" s="70"/>
      <c r="I27" s="102" t="n">
        <f aca="false">IF(B27&lt;&gt;"Manutenção em interface",IF(B27&lt;&gt;"Desenv., Manutenção e Publicação de Páginas Estáticas",IF(H27="EE",4,IF(H27="CE",4,IF(H27="SE",5,IF(H27="ALI",7,IF(H27="AIE",5,0)))))*C27,C27),C27)</f>
        <v>0</v>
      </c>
      <c r="J27" s="70"/>
    </row>
    <row r="28" s="79" customFormat="true" ht="14" hidden="false" customHeight="false" outlineLevel="0" collapsed="false">
      <c r="A28" s="67"/>
      <c r="B28" s="68"/>
      <c r="C28" s="69" t="n">
        <f aca="false">IF(B28&lt;&gt;"",VLOOKUP(B28,'Tipo Projeto'!$A$3:$B$35,2,0),0)</f>
        <v>0</v>
      </c>
      <c r="D28" s="70"/>
      <c r="E28" s="70"/>
      <c r="F28" s="70"/>
      <c r="G28" s="71"/>
      <c r="H28" s="70"/>
      <c r="I28" s="102" t="n">
        <f aca="false">IF(B28&lt;&gt;"Manutenção em interface",IF(B28&lt;&gt;"Desenv., Manutenção e Publicação de Páginas Estáticas",IF(H28="EE",4,IF(H28="CE",4,IF(H28="SE",5,IF(H28="ALI",7,IF(H28="AIE",5,0)))))*C28,C28),C28)</f>
        <v>0</v>
      </c>
      <c r="J28" s="70"/>
    </row>
    <row r="29" s="79" customFormat="true" ht="14" hidden="false" customHeight="false" outlineLevel="0" collapsed="false">
      <c r="A29" s="67"/>
      <c r="B29" s="68"/>
      <c r="C29" s="69" t="n">
        <f aca="false">IF(B29&lt;&gt;"",VLOOKUP(B29,'Tipo Projeto'!$A$3:$B$35,2,0),0)</f>
        <v>0</v>
      </c>
      <c r="D29" s="70"/>
      <c r="E29" s="70"/>
      <c r="F29" s="70"/>
      <c r="G29" s="71"/>
      <c r="H29" s="70"/>
      <c r="I29" s="102" t="n">
        <f aca="false">IF(B29&lt;&gt;"Manutenção em interface",IF(B29&lt;&gt;"Desenv., Manutenção e Publicação de Páginas Estáticas",IF(H29="EE",4,IF(H29="CE",4,IF(H29="SE",5,IF(H29="ALI",7,IF(H29="AIE",5,0)))))*C29,C29),C29)</f>
        <v>0</v>
      </c>
      <c r="J29" s="70"/>
    </row>
    <row r="30" s="79" customFormat="true" ht="14" hidden="false" customHeight="false" outlineLevel="0" collapsed="false">
      <c r="A30" s="67"/>
      <c r="B30" s="68"/>
      <c r="C30" s="69" t="n">
        <f aca="false">IF(B30&lt;&gt;"",VLOOKUP(B30,'Tipo Projeto'!$A$3:$B$35,2,0),0)</f>
        <v>0</v>
      </c>
      <c r="D30" s="70"/>
      <c r="E30" s="70"/>
      <c r="F30" s="70"/>
      <c r="G30" s="71"/>
      <c r="H30" s="70"/>
      <c r="I30" s="102" t="n">
        <f aca="false">IF(B30&lt;&gt;"Manutenção em interface",IF(B30&lt;&gt;"Desenv., Manutenção e Publicação de Páginas Estáticas",IF(H30="EE",4,IF(H30="CE",4,IF(H30="SE",5,IF(H30="ALI",7,IF(H30="AIE",5,0)))))*C30,C30),C30)</f>
        <v>0</v>
      </c>
      <c r="J30" s="70"/>
    </row>
    <row r="31" s="79" customFormat="true" ht="14" hidden="false" customHeight="false" outlineLevel="0" collapsed="false">
      <c r="A31" s="67"/>
      <c r="B31" s="68"/>
      <c r="C31" s="69" t="n">
        <f aca="false">IF(B31&lt;&gt;"",VLOOKUP(B31,'Tipo Projeto'!$A$3:$B$35,2,0),0)</f>
        <v>0</v>
      </c>
      <c r="D31" s="70"/>
      <c r="E31" s="70"/>
      <c r="F31" s="70"/>
      <c r="G31" s="71"/>
      <c r="H31" s="70"/>
      <c r="I31" s="102" t="n">
        <f aca="false">IF(B31&lt;&gt;"Manutenção em interface",IF(B31&lt;&gt;"Desenv., Manutenção e Publicação de Páginas Estáticas",IF(H31="EE",4,IF(H31="CE",4,IF(H31="SE",5,IF(H31="ALI",7,IF(H31="AIE",5,0)))))*C31,C31),C31)</f>
        <v>0</v>
      </c>
      <c r="J31" s="70"/>
    </row>
    <row r="32" s="79" customFormat="true" ht="14" hidden="false" customHeight="false" outlineLevel="0" collapsed="false">
      <c r="A32" s="67"/>
      <c r="B32" s="68"/>
      <c r="C32" s="69" t="n">
        <f aca="false">IF(B32&lt;&gt;"",VLOOKUP(B32,'Tipo Projeto'!$A$3:$B$35,2,0),0)</f>
        <v>0</v>
      </c>
      <c r="D32" s="70"/>
      <c r="E32" s="70"/>
      <c r="F32" s="70"/>
      <c r="G32" s="71"/>
      <c r="H32" s="70"/>
      <c r="I32" s="102" t="n">
        <f aca="false">IF(B32&lt;&gt;"Manutenção em interface",IF(B32&lt;&gt;"Desenv., Manutenção e Publicação de Páginas Estáticas",IF(H32="EE",4,IF(H32="CE",4,IF(H32="SE",5,IF(H32="ALI",7,IF(H32="AIE",5,0)))))*C32,C32),C32)</f>
        <v>0</v>
      </c>
      <c r="J32" s="70"/>
    </row>
    <row r="33" s="79" customFormat="true" ht="14" hidden="false" customHeight="false" outlineLevel="0" collapsed="false">
      <c r="A33" s="67"/>
      <c r="B33" s="68"/>
      <c r="C33" s="69" t="n">
        <f aca="false">IF(B33&lt;&gt;"",VLOOKUP(B33,'Tipo Projeto'!$A$3:$B$35,2,0),0)</f>
        <v>0</v>
      </c>
      <c r="D33" s="70"/>
      <c r="E33" s="70"/>
      <c r="F33" s="70"/>
      <c r="G33" s="71"/>
      <c r="H33" s="70"/>
      <c r="I33" s="102" t="n">
        <f aca="false">IF(B33&lt;&gt;"Manutenção em interface",IF(B33&lt;&gt;"Desenv., Manutenção e Publicação de Páginas Estáticas",IF(H33="EE",4,IF(H33="CE",4,IF(H33="SE",5,IF(H33="ALI",7,IF(H33="AIE",5,0)))))*C33,C33),C33)</f>
        <v>0</v>
      </c>
      <c r="J33" s="70"/>
    </row>
    <row r="34" s="79" customFormat="true" ht="14" hidden="false" customHeight="false" outlineLevel="0" collapsed="false">
      <c r="A34" s="67"/>
      <c r="B34" s="68"/>
      <c r="C34" s="69" t="n">
        <f aca="false">IF(B34&lt;&gt;"",VLOOKUP(B34,'Tipo Projeto'!$A$3:$B$35,2,0),0)</f>
        <v>0</v>
      </c>
      <c r="D34" s="70"/>
      <c r="E34" s="70"/>
      <c r="F34" s="70"/>
      <c r="G34" s="71"/>
      <c r="H34" s="70"/>
      <c r="I34" s="102" t="n">
        <f aca="false">IF(B34&lt;&gt;"Manutenção em interface",IF(B34&lt;&gt;"Desenv., Manutenção e Publicação de Páginas Estáticas",IF(H34="EE",4,IF(H34="CE",4,IF(H34="SE",5,IF(H34="ALI",7,IF(H34="AIE",5,0)))))*C34,C34),C34)</f>
        <v>0</v>
      </c>
      <c r="J34" s="70"/>
    </row>
    <row r="35" s="79" customFormat="true" ht="14" hidden="false" customHeight="false" outlineLevel="0" collapsed="false">
      <c r="A35" s="67"/>
      <c r="B35" s="68"/>
      <c r="C35" s="69" t="n">
        <f aca="false">IF(B35&lt;&gt;"",VLOOKUP(B35,'Tipo Projeto'!$A$3:$B$35,2,0),0)</f>
        <v>0</v>
      </c>
      <c r="D35" s="70"/>
      <c r="E35" s="70"/>
      <c r="F35" s="70"/>
      <c r="G35" s="71"/>
      <c r="H35" s="70"/>
      <c r="I35" s="102" t="n">
        <f aca="false">IF(B35&lt;&gt;"Manutenção em interface",IF(B35&lt;&gt;"Desenv., Manutenção e Publicação de Páginas Estáticas",IF(H35="EE",4,IF(H35="CE",4,IF(H35="SE",5,IF(H35="ALI",7,IF(H35="AIE",5,0)))))*C35,C35),C35)</f>
        <v>0</v>
      </c>
      <c r="J35" s="70"/>
    </row>
    <row r="36" s="79" customFormat="true" ht="14" hidden="false" customHeight="false" outlineLevel="0" collapsed="false">
      <c r="A36" s="67"/>
      <c r="B36" s="68"/>
      <c r="C36" s="69" t="n">
        <f aca="false">IF(B36&lt;&gt;"",VLOOKUP(B36,'Tipo Projeto'!$A$3:$B$35,2,0),0)</f>
        <v>0</v>
      </c>
      <c r="D36" s="70"/>
      <c r="E36" s="70"/>
      <c r="F36" s="70"/>
      <c r="G36" s="71"/>
      <c r="H36" s="70"/>
      <c r="I36" s="102" t="n">
        <f aca="false">IF(B36&lt;&gt;"Manutenção em interface",IF(B36&lt;&gt;"Desenv., Manutenção e Publicação de Páginas Estáticas",IF(H36="EE",4,IF(H36="CE",4,IF(H36="SE",5,IF(H36="ALI",7,IF(H36="AIE",5,0)))))*C36,C36),C36)</f>
        <v>0</v>
      </c>
      <c r="J36" s="70"/>
    </row>
    <row r="37" s="79" customFormat="true" ht="14" hidden="false" customHeight="false" outlineLevel="0" collapsed="false">
      <c r="A37" s="67"/>
      <c r="B37" s="68"/>
      <c r="C37" s="69" t="n">
        <f aca="false">IF(B37&lt;&gt;"",VLOOKUP(B37,'Tipo Projeto'!$A$3:$B$35,2,0),0)</f>
        <v>0</v>
      </c>
      <c r="D37" s="70"/>
      <c r="E37" s="70"/>
      <c r="F37" s="70"/>
      <c r="G37" s="71"/>
      <c r="H37" s="70"/>
      <c r="I37" s="102" t="n">
        <f aca="false">IF(B37&lt;&gt;"Manutenção em interface",IF(B37&lt;&gt;"Desenv., Manutenção e Publicação de Páginas Estáticas",IF(H37="EE",4,IF(H37="CE",4,IF(H37="SE",5,IF(H37="ALI",7,IF(H37="AIE",5,0)))))*C37,C37),C37)</f>
        <v>0</v>
      </c>
      <c r="J37" s="70"/>
    </row>
    <row r="38" s="79" customFormat="true" ht="14" hidden="false" customHeight="false" outlineLevel="0" collapsed="false">
      <c r="A38" s="67"/>
      <c r="B38" s="68"/>
      <c r="C38" s="69" t="n">
        <f aca="false">IF(B38&lt;&gt;"",VLOOKUP(B38,'Tipo Projeto'!$A$3:$B$35,2,0),0)</f>
        <v>0</v>
      </c>
      <c r="D38" s="70"/>
      <c r="E38" s="70"/>
      <c r="F38" s="70"/>
      <c r="G38" s="71"/>
      <c r="H38" s="70"/>
      <c r="I38" s="102" t="n">
        <f aca="false">IF(B38&lt;&gt;"Manutenção em interface",IF(B38&lt;&gt;"Desenv., Manutenção e Publicação de Páginas Estáticas",IF(H38="EE",4,IF(H38="CE",4,IF(H38="SE",5,IF(H38="ALI",7,IF(H38="AIE",5,0)))))*C38,C38),C38)</f>
        <v>0</v>
      </c>
      <c r="J38" s="70"/>
    </row>
    <row r="39" s="79" customFormat="true" ht="14" hidden="false" customHeight="false" outlineLevel="0" collapsed="false">
      <c r="A39" s="67"/>
      <c r="B39" s="68"/>
      <c r="C39" s="69" t="n">
        <f aca="false">IF(B39&lt;&gt;"",VLOOKUP(B39,'Tipo Projeto'!$A$3:$B$35,2,0),0)</f>
        <v>0</v>
      </c>
      <c r="D39" s="70"/>
      <c r="E39" s="70"/>
      <c r="F39" s="70"/>
      <c r="G39" s="71"/>
      <c r="H39" s="70"/>
      <c r="I39" s="102" t="n">
        <f aca="false">IF(B39&lt;&gt;"Manutenção em interface",IF(B39&lt;&gt;"Desenv., Manutenção e Publicação de Páginas Estáticas",IF(H39="EE",4,IF(H39="CE",4,IF(H39="SE",5,IF(H39="ALI",7,IF(H39="AIE",5,0)))))*C39,C39),C39)</f>
        <v>0</v>
      </c>
      <c r="J39" s="70"/>
    </row>
    <row r="40" s="79" customFormat="true" ht="14" hidden="false" customHeight="false" outlineLevel="0" collapsed="false">
      <c r="A40" s="67"/>
      <c r="B40" s="68"/>
      <c r="C40" s="69" t="n">
        <f aca="false">IF(B40&lt;&gt;"",VLOOKUP(B40,'Tipo Projeto'!$A$3:$B$35,2,0),0)</f>
        <v>0</v>
      </c>
      <c r="D40" s="70"/>
      <c r="E40" s="70"/>
      <c r="F40" s="70"/>
      <c r="G40" s="71"/>
      <c r="H40" s="70"/>
      <c r="I40" s="102" t="n">
        <f aca="false">IF(B40&lt;&gt;"Manutenção em interface",IF(B40&lt;&gt;"Desenv., Manutenção e Publicação de Páginas Estáticas",IF(H40="EE",4,IF(H40="CE",4,IF(H40="SE",5,IF(H40="ALI",7,IF(H40="AIE",5,0)))))*C40,C40),C40)</f>
        <v>0</v>
      </c>
      <c r="J40" s="70"/>
    </row>
    <row r="41" s="79" customFormat="true" ht="14" hidden="false" customHeight="false" outlineLevel="0" collapsed="false">
      <c r="A41" s="67"/>
      <c r="B41" s="68"/>
      <c r="C41" s="69" t="n">
        <f aca="false">IF(B41&lt;&gt;"",VLOOKUP(B41,'Tipo Projeto'!$A$3:$B$35,2,0),0)</f>
        <v>0</v>
      </c>
      <c r="D41" s="70"/>
      <c r="E41" s="70"/>
      <c r="F41" s="70"/>
      <c r="G41" s="71"/>
      <c r="H41" s="70"/>
      <c r="I41" s="102" t="n">
        <f aca="false">IF(B41&lt;&gt;"Manutenção em interface",IF(B41&lt;&gt;"Desenv., Manutenção e Publicação de Páginas Estáticas",IF(H41="EE",4,IF(H41="CE",4,IF(H41="SE",5,IF(H41="ALI",7,IF(H41="AIE",5,0)))))*C41,C41),C41)</f>
        <v>0</v>
      </c>
      <c r="J41" s="70"/>
    </row>
    <row r="42" s="79" customFormat="true" ht="14" hidden="false" customHeight="false" outlineLevel="0" collapsed="false">
      <c r="A42" s="67"/>
      <c r="B42" s="68"/>
      <c r="C42" s="69" t="n">
        <f aca="false">IF(B42&lt;&gt;"",VLOOKUP(B42,'Tipo Projeto'!$A$3:$B$35,2,0),0)</f>
        <v>0</v>
      </c>
      <c r="D42" s="70"/>
      <c r="E42" s="70"/>
      <c r="F42" s="70"/>
      <c r="G42" s="71"/>
      <c r="H42" s="70"/>
      <c r="I42" s="102" t="n">
        <f aca="false">IF(B42&lt;&gt;"Manutenção em interface",IF(B42&lt;&gt;"Desenv., Manutenção e Publicação de Páginas Estáticas",IF(H42="EE",4,IF(H42="CE",4,IF(H42="SE",5,IF(H42="ALI",7,IF(H42="AIE",5,0)))))*C42,C42),C42)</f>
        <v>0</v>
      </c>
      <c r="J42" s="70"/>
    </row>
    <row r="43" s="79" customFormat="true" ht="14" hidden="false" customHeight="false" outlineLevel="0" collapsed="false">
      <c r="A43" s="67"/>
      <c r="B43" s="68"/>
      <c r="C43" s="69" t="n">
        <f aca="false">IF(B43&lt;&gt;"",VLOOKUP(B43,'Tipo Projeto'!$A$3:$B$35,2,0),0)</f>
        <v>0</v>
      </c>
      <c r="D43" s="70"/>
      <c r="E43" s="70"/>
      <c r="F43" s="70"/>
      <c r="G43" s="71"/>
      <c r="H43" s="70"/>
      <c r="I43" s="102" t="n">
        <f aca="false">IF(B43&lt;&gt;"Manutenção em interface",IF(B43&lt;&gt;"Desenv., Manutenção e Publicação de Páginas Estáticas",IF(H43="EE",4,IF(H43="CE",4,IF(H43="SE",5,IF(H43="ALI",7,IF(H43="AIE",5,0)))))*C43,C43),C43)</f>
        <v>0</v>
      </c>
      <c r="J43" s="70"/>
    </row>
    <row r="44" s="79" customFormat="true" ht="14" hidden="false" customHeight="false" outlineLevel="0" collapsed="false">
      <c r="A44" s="67"/>
      <c r="B44" s="68"/>
      <c r="C44" s="69" t="n">
        <f aca="false">IF(B44&lt;&gt;"",VLOOKUP(B44,'Tipo Projeto'!$A$3:$B$35,2,0),0)</f>
        <v>0</v>
      </c>
      <c r="D44" s="70"/>
      <c r="E44" s="70"/>
      <c r="F44" s="70"/>
      <c r="G44" s="71"/>
      <c r="H44" s="70"/>
      <c r="I44" s="102" t="n">
        <f aca="false">IF(B44&lt;&gt;"Manutenção em interface",IF(B44&lt;&gt;"Desenv., Manutenção e Publicação de Páginas Estáticas",IF(H44="EE",4,IF(H44="CE",4,IF(H44="SE",5,IF(H44="ALI",7,IF(H44="AIE",5,0)))))*C44,C44),C44)</f>
        <v>0</v>
      </c>
      <c r="J44" s="70"/>
    </row>
    <row r="45" s="79" customFormat="true" ht="14" hidden="false" customHeight="false" outlineLevel="0" collapsed="false">
      <c r="A45" s="67"/>
      <c r="B45" s="68"/>
      <c r="C45" s="69" t="n">
        <f aca="false">IF(B45&lt;&gt;"",VLOOKUP(B45,'Tipo Projeto'!$A$3:$B$35,2,0),0)</f>
        <v>0</v>
      </c>
      <c r="D45" s="70"/>
      <c r="E45" s="70"/>
      <c r="F45" s="70"/>
      <c r="G45" s="71"/>
      <c r="H45" s="70"/>
      <c r="I45" s="102" t="n">
        <f aca="false">IF(B45&lt;&gt;"Manutenção em interface",IF(B45&lt;&gt;"Desenv., Manutenção e Publicação de Páginas Estáticas",IF(H45="EE",4,IF(H45="CE",4,IF(H45="SE",5,IF(H45="ALI",7,IF(H45="AIE",5,0)))))*C45,C45),C45)</f>
        <v>0</v>
      </c>
      <c r="J45" s="70"/>
    </row>
    <row r="46" s="79" customFormat="true" ht="14" hidden="false" customHeight="false" outlineLevel="0" collapsed="false">
      <c r="A46" s="67"/>
      <c r="B46" s="68"/>
      <c r="C46" s="69" t="n">
        <f aca="false">IF(B46&lt;&gt;"",VLOOKUP(B46,'Tipo Projeto'!$A$3:$B$35,2,0),0)</f>
        <v>0</v>
      </c>
      <c r="D46" s="70"/>
      <c r="E46" s="70"/>
      <c r="F46" s="70"/>
      <c r="G46" s="71"/>
      <c r="H46" s="70"/>
      <c r="I46" s="102" t="n">
        <f aca="false">IF(B46&lt;&gt;"Manutenção em interface",IF(B46&lt;&gt;"Desenv., Manutenção e Publicação de Páginas Estáticas",IF(H46="EE",4,IF(H46="CE",4,IF(H46="SE",5,IF(H46="ALI",7,IF(H46="AIE",5,0)))))*C46,C46),C46)</f>
        <v>0</v>
      </c>
      <c r="J46" s="70"/>
    </row>
    <row r="47" s="79" customFormat="true" ht="14" hidden="false" customHeight="false" outlineLevel="0" collapsed="false">
      <c r="A47" s="67"/>
      <c r="B47" s="68"/>
      <c r="C47" s="69" t="n">
        <f aca="false">IF(B47&lt;&gt;"",VLOOKUP(B47,'Tipo Projeto'!$A$3:$B$35,2,0),0)</f>
        <v>0</v>
      </c>
      <c r="D47" s="70"/>
      <c r="E47" s="70"/>
      <c r="F47" s="70"/>
      <c r="G47" s="71"/>
      <c r="H47" s="70"/>
      <c r="I47" s="102" t="n">
        <f aca="false">IF(B47&lt;&gt;"Manutenção em interface",IF(B47&lt;&gt;"Desenv., Manutenção e Publicação de Páginas Estáticas",IF(H47="EE",4,IF(H47="CE",4,IF(H47="SE",5,IF(H47="ALI",7,IF(H47="AIE",5,0)))))*C47,C47),C47)</f>
        <v>0</v>
      </c>
      <c r="J47" s="70"/>
    </row>
    <row r="48" s="79" customFormat="true" ht="14" hidden="false" customHeight="false" outlineLevel="0" collapsed="false">
      <c r="A48" s="67"/>
      <c r="B48" s="68"/>
      <c r="C48" s="69" t="n">
        <f aca="false">IF(B48&lt;&gt;"",VLOOKUP(B48,'Tipo Projeto'!$A$3:$B$35,2,0),0)</f>
        <v>0</v>
      </c>
      <c r="D48" s="70"/>
      <c r="E48" s="70"/>
      <c r="F48" s="70"/>
      <c r="G48" s="71"/>
      <c r="H48" s="70"/>
      <c r="I48" s="102" t="n">
        <f aca="false">IF(B48&lt;&gt;"Manutenção em interface",IF(B48&lt;&gt;"Desenv., Manutenção e Publicação de Páginas Estáticas",IF(H48="EE",4,IF(H48="CE",4,IF(H48="SE",5,IF(H48="ALI",7,IF(H48="AIE",5,0)))))*C48,C48),C48)</f>
        <v>0</v>
      </c>
      <c r="J48" s="70"/>
    </row>
    <row r="49" s="79" customFormat="true" ht="14" hidden="false" customHeight="false" outlineLevel="0" collapsed="false">
      <c r="A49" s="67"/>
      <c r="B49" s="68"/>
      <c r="C49" s="69" t="n">
        <f aca="false">IF(B49&lt;&gt;"",VLOOKUP(B49,'Tipo Projeto'!$A$3:$B$35,2,0),0)</f>
        <v>0</v>
      </c>
      <c r="D49" s="70"/>
      <c r="E49" s="70"/>
      <c r="F49" s="70"/>
      <c r="G49" s="71"/>
      <c r="H49" s="70"/>
      <c r="I49" s="102" t="n">
        <f aca="false">IF(B49&lt;&gt;"Manutenção em interface",IF(B49&lt;&gt;"Desenv., Manutenção e Publicação de Páginas Estáticas",IF(H49="EE",4,IF(H49="CE",4,IF(H49="SE",5,IF(H49="ALI",7,IF(H49="AIE",5,0)))))*C49,C49),C49)</f>
        <v>0</v>
      </c>
      <c r="J49" s="70"/>
    </row>
    <row r="50" s="79" customFormat="true" ht="14" hidden="false" customHeight="false" outlineLevel="0" collapsed="false">
      <c r="A50" s="67"/>
      <c r="B50" s="68"/>
      <c r="C50" s="69" t="n">
        <f aca="false">IF(B50&lt;&gt;"",VLOOKUP(B50,'Tipo Projeto'!$A$3:$B$35,2,0),0)</f>
        <v>0</v>
      </c>
      <c r="D50" s="70"/>
      <c r="E50" s="70"/>
      <c r="F50" s="70"/>
      <c r="G50" s="71"/>
      <c r="H50" s="70"/>
      <c r="I50" s="102" t="n">
        <f aca="false">IF(B50&lt;&gt;"Manutenção em interface",IF(B50&lt;&gt;"Desenv., Manutenção e Publicação de Páginas Estáticas",IF(H50="EE",4,IF(H50="CE",4,IF(H50="SE",5,IF(H50="ALI",7,IF(H50="AIE",5,0)))))*C50,C50),C50)</f>
        <v>0</v>
      </c>
      <c r="J50" s="70"/>
    </row>
    <row r="51" s="79" customFormat="true" ht="14" hidden="false" customHeight="false" outlineLevel="0" collapsed="false">
      <c r="A51" s="67"/>
      <c r="B51" s="68"/>
      <c r="C51" s="69" t="n">
        <f aca="false">IF(B51&lt;&gt;"",VLOOKUP(B51,'Tipo Projeto'!$A$3:$B$35,2,0),0)</f>
        <v>0</v>
      </c>
      <c r="D51" s="70"/>
      <c r="E51" s="70"/>
      <c r="F51" s="70"/>
      <c r="G51" s="71"/>
      <c r="H51" s="70"/>
      <c r="I51" s="102" t="n">
        <f aca="false">IF(B51&lt;&gt;"Manutenção em interface",IF(B51&lt;&gt;"Desenv., Manutenção e Publicação de Páginas Estáticas",IF(H51="EE",4,IF(H51="CE",4,IF(H51="SE",5,IF(H51="ALI",7,IF(H51="AIE",5,0)))))*C51,C51),C51)</f>
        <v>0</v>
      </c>
      <c r="J51" s="70"/>
    </row>
    <row r="52" s="79" customFormat="true" ht="14" hidden="false" customHeight="false" outlineLevel="0" collapsed="false">
      <c r="A52" s="67"/>
      <c r="B52" s="68"/>
      <c r="C52" s="69" t="n">
        <f aca="false">IF(B52&lt;&gt;"",VLOOKUP(B52,'Tipo Projeto'!$A$3:$B$35,2,0),0)</f>
        <v>0</v>
      </c>
      <c r="D52" s="70"/>
      <c r="E52" s="70"/>
      <c r="F52" s="70"/>
      <c r="G52" s="71"/>
      <c r="H52" s="70"/>
      <c r="I52" s="102" t="n">
        <f aca="false">IF(B52&lt;&gt;"Manutenção em interface",IF(B52&lt;&gt;"Desenv., Manutenção e Publicação de Páginas Estáticas",IF(H52="EE",4,IF(H52="CE",4,IF(H52="SE",5,IF(H52="ALI",7,IF(H52="AIE",5,0)))))*C52,C52),C52)</f>
        <v>0</v>
      </c>
      <c r="J52" s="70"/>
    </row>
    <row r="53" s="79" customFormat="true" ht="14" hidden="false" customHeight="false" outlineLevel="0" collapsed="false">
      <c r="A53" s="67"/>
      <c r="B53" s="68"/>
      <c r="C53" s="69" t="n">
        <f aca="false">IF(B53&lt;&gt;"",VLOOKUP(B53,'Tipo Projeto'!$A$3:$B$35,2,0),0)</f>
        <v>0</v>
      </c>
      <c r="D53" s="70"/>
      <c r="E53" s="70"/>
      <c r="F53" s="70"/>
      <c r="G53" s="71"/>
      <c r="H53" s="70"/>
      <c r="I53" s="102" t="n">
        <f aca="false">IF(B53&lt;&gt;"Manutenção em interface",IF(B53&lt;&gt;"Desenv., Manutenção e Publicação de Páginas Estáticas",IF(H53="EE",4,IF(H53="CE",4,IF(H53="SE",5,IF(H53="ALI",7,IF(H53="AIE",5,0)))))*C53,C53),C53)</f>
        <v>0</v>
      </c>
      <c r="J53" s="70"/>
    </row>
    <row r="54" s="79" customFormat="true" ht="14" hidden="false" customHeight="false" outlineLevel="0" collapsed="false">
      <c r="A54" s="67"/>
      <c r="B54" s="68"/>
      <c r="C54" s="69" t="n">
        <f aca="false">IF(B54&lt;&gt;"",VLOOKUP(B54,'Tipo Projeto'!$A$3:$B$35,2,0),0)</f>
        <v>0</v>
      </c>
      <c r="D54" s="70"/>
      <c r="E54" s="70"/>
      <c r="F54" s="70"/>
      <c r="G54" s="71"/>
      <c r="H54" s="70"/>
      <c r="I54" s="102" t="n">
        <f aca="false">IF(B54&lt;&gt;"Manutenção em interface",IF(B54&lt;&gt;"Desenv., Manutenção e Publicação de Páginas Estáticas",IF(H54="EE",4,IF(H54="CE",4,IF(H54="SE",5,IF(H54="ALI",7,IF(H54="AIE",5,0)))))*C54,C54),C54)</f>
        <v>0</v>
      </c>
      <c r="J54" s="70"/>
    </row>
    <row r="55" s="79" customFormat="true" ht="14" hidden="false" customHeight="false" outlineLevel="0" collapsed="false">
      <c r="A55" s="67"/>
      <c r="B55" s="68"/>
      <c r="C55" s="69" t="n">
        <f aca="false">IF(B55&lt;&gt;"",VLOOKUP(B55,'Tipo Projeto'!$A$3:$B$35,2,0),0)</f>
        <v>0</v>
      </c>
      <c r="D55" s="70"/>
      <c r="E55" s="70"/>
      <c r="F55" s="70"/>
      <c r="G55" s="71"/>
      <c r="H55" s="70"/>
      <c r="I55" s="102" t="n">
        <f aca="false">IF(B55&lt;&gt;"Manutenção em interface",IF(B55&lt;&gt;"Desenv., Manutenção e Publicação de Páginas Estáticas",IF(H55="EE",4,IF(H55="CE",4,IF(H55="SE",5,IF(H55="ALI",7,IF(H55="AIE",5,0)))))*C55,C55),C55)</f>
        <v>0</v>
      </c>
      <c r="J55" s="70"/>
    </row>
    <row r="56" s="79" customFormat="true" ht="14" hidden="false" customHeight="false" outlineLevel="0" collapsed="false">
      <c r="A56" s="67"/>
      <c r="B56" s="68"/>
      <c r="C56" s="69" t="n">
        <f aca="false">IF(B56&lt;&gt;"",VLOOKUP(B56,'Tipo Projeto'!$A$3:$B$35,2,0),0)</f>
        <v>0</v>
      </c>
      <c r="D56" s="70"/>
      <c r="E56" s="70"/>
      <c r="F56" s="70"/>
      <c r="G56" s="71"/>
      <c r="H56" s="70"/>
      <c r="I56" s="102" t="n">
        <f aca="false">IF(B56&lt;&gt;"Manutenção em interface",IF(B56&lt;&gt;"Desenv., Manutenção e Publicação de Páginas Estáticas",IF(H56="EE",4,IF(H56="CE",4,IF(H56="SE",5,IF(H56="ALI",7,IF(H56="AIE",5,0)))))*C56,C56),C56)</f>
        <v>0</v>
      </c>
      <c r="J56" s="70"/>
    </row>
    <row r="57" s="79" customFormat="true" ht="14" hidden="false" customHeight="false" outlineLevel="0" collapsed="false">
      <c r="A57" s="67"/>
      <c r="B57" s="68"/>
      <c r="C57" s="69" t="n">
        <f aca="false">IF(B57&lt;&gt;"",VLOOKUP(B57,'Tipo Projeto'!$A$3:$B$35,2,0),0)</f>
        <v>0</v>
      </c>
      <c r="D57" s="70"/>
      <c r="E57" s="70"/>
      <c r="F57" s="70"/>
      <c r="G57" s="71"/>
      <c r="H57" s="70"/>
      <c r="I57" s="102" t="n">
        <f aca="false">IF(B57&lt;&gt;"Manutenção em interface",IF(B57&lt;&gt;"Desenv., Manutenção e Publicação de Páginas Estáticas",IF(H57="EE",4,IF(H57="CE",4,IF(H57="SE",5,IF(H57="ALI",7,IF(H57="AIE",5,0)))))*C57,C57),C57)</f>
        <v>0</v>
      </c>
      <c r="J57" s="70"/>
    </row>
    <row r="58" s="79" customFormat="true" ht="14" hidden="false" customHeight="false" outlineLevel="0" collapsed="false">
      <c r="A58" s="67"/>
      <c r="B58" s="68"/>
      <c r="C58" s="69" t="n">
        <f aca="false">IF(B58&lt;&gt;"",VLOOKUP(B58,'Tipo Projeto'!$A$3:$B$35,2,0),0)</f>
        <v>0</v>
      </c>
      <c r="D58" s="70"/>
      <c r="E58" s="70"/>
      <c r="F58" s="70"/>
      <c r="G58" s="71"/>
      <c r="H58" s="70"/>
      <c r="I58" s="102" t="n">
        <f aca="false">IF(B58&lt;&gt;"Manutenção em interface",IF(B58&lt;&gt;"Desenv., Manutenção e Publicação de Páginas Estáticas",IF(H58="EE",4,IF(H58="CE",4,IF(H58="SE",5,IF(H58="ALI",7,IF(H58="AIE",5,0)))))*C58,C58),C58)</f>
        <v>0</v>
      </c>
      <c r="J58" s="70"/>
    </row>
    <row r="59" s="79" customFormat="true" ht="14" hidden="false" customHeight="false" outlineLevel="0" collapsed="false">
      <c r="A59" s="67"/>
      <c r="B59" s="68"/>
      <c r="C59" s="69" t="n">
        <f aca="false">IF(B59&lt;&gt;"",VLOOKUP(B59,'Tipo Projeto'!$A$3:$B$35,2,0),0)</f>
        <v>0</v>
      </c>
      <c r="D59" s="70"/>
      <c r="E59" s="70"/>
      <c r="F59" s="70"/>
      <c r="G59" s="71"/>
      <c r="H59" s="70"/>
      <c r="I59" s="102" t="n">
        <f aca="false">IF(B59&lt;&gt;"Manutenção em interface",IF(B59&lt;&gt;"Desenv., Manutenção e Publicação de Páginas Estáticas",IF(H59="EE",4,IF(H59="CE",4,IF(H59="SE",5,IF(H59="ALI",7,IF(H59="AIE",5,0)))))*C59,C59),C59)</f>
        <v>0</v>
      </c>
      <c r="J59" s="70"/>
    </row>
    <row r="60" s="79" customFormat="true" ht="14" hidden="false" customHeight="false" outlineLevel="0" collapsed="false">
      <c r="A60" s="67"/>
      <c r="B60" s="68"/>
      <c r="C60" s="69" t="n">
        <f aca="false">IF(B60&lt;&gt;"",VLOOKUP(B60,'Tipo Projeto'!$A$3:$B$35,2,0),0)</f>
        <v>0</v>
      </c>
      <c r="D60" s="70"/>
      <c r="E60" s="70"/>
      <c r="F60" s="70"/>
      <c r="G60" s="71"/>
      <c r="H60" s="70"/>
      <c r="I60" s="102" t="n">
        <f aca="false">IF(B60&lt;&gt;"Manutenção em interface",IF(B60&lt;&gt;"Desenv., Manutenção e Publicação de Páginas Estáticas",IF(H60="EE",4,IF(H60="CE",4,IF(H60="SE",5,IF(H60="ALI",7,IF(H60="AIE",5,0)))))*C60,C60),C60)</f>
        <v>0</v>
      </c>
      <c r="J60" s="70"/>
    </row>
    <row r="61" s="79" customFormat="true" ht="14" hidden="false" customHeight="false" outlineLevel="0" collapsed="false">
      <c r="A61" s="67"/>
      <c r="B61" s="68"/>
      <c r="C61" s="69" t="n">
        <f aca="false">IF(B61&lt;&gt;"",VLOOKUP(B61,'Tipo Projeto'!$A$3:$B$35,2,0),0)</f>
        <v>0</v>
      </c>
      <c r="D61" s="70"/>
      <c r="E61" s="70"/>
      <c r="F61" s="70"/>
      <c r="G61" s="71"/>
      <c r="H61" s="70"/>
      <c r="I61" s="102" t="n">
        <f aca="false">IF(B61&lt;&gt;"Manutenção em interface",IF(B61&lt;&gt;"Desenv., Manutenção e Publicação de Páginas Estáticas",IF(H61="EE",4,IF(H61="CE",4,IF(H61="SE",5,IF(H61="ALI",7,IF(H61="AIE",5,0)))))*C61,C61),C61)</f>
        <v>0</v>
      </c>
      <c r="J61" s="70"/>
    </row>
    <row r="62" s="79" customFormat="true" ht="14" hidden="false" customHeight="false" outlineLevel="0" collapsed="false">
      <c r="A62" s="67"/>
      <c r="B62" s="68"/>
      <c r="C62" s="69" t="n">
        <f aca="false">IF(B62&lt;&gt;"",VLOOKUP(B62,'Tipo Projeto'!$A$3:$B$35,2,0),0)</f>
        <v>0</v>
      </c>
      <c r="D62" s="70"/>
      <c r="E62" s="70"/>
      <c r="F62" s="70"/>
      <c r="G62" s="71"/>
      <c r="H62" s="70"/>
      <c r="I62" s="102" t="n">
        <f aca="false">IF(B62&lt;&gt;"Manutenção em interface",IF(B62&lt;&gt;"Desenv., Manutenção e Publicação de Páginas Estáticas",IF(H62="EE",4,IF(H62="CE",4,IF(H62="SE",5,IF(H62="ALI",7,IF(H62="AIE",5,0)))))*C62,C62),C62)</f>
        <v>0</v>
      </c>
      <c r="J62" s="70"/>
    </row>
    <row r="63" s="79" customFormat="true" ht="14" hidden="false" customHeight="false" outlineLevel="0" collapsed="false">
      <c r="A63" s="67"/>
      <c r="B63" s="68"/>
      <c r="C63" s="69" t="n">
        <f aca="false">IF(B63&lt;&gt;"",VLOOKUP(B63,'Tipo Projeto'!$A$3:$B$35,2,0),0)</f>
        <v>0</v>
      </c>
      <c r="D63" s="70"/>
      <c r="E63" s="70"/>
      <c r="F63" s="70"/>
      <c r="G63" s="71"/>
      <c r="H63" s="70"/>
      <c r="I63" s="102" t="n">
        <f aca="false">IF(B63&lt;&gt;"Manutenção em interface",IF(B63&lt;&gt;"Desenv., Manutenção e Publicação de Páginas Estáticas",IF(H63="EE",4,IF(H63="CE",4,IF(H63="SE",5,IF(H63="ALI",7,IF(H63="AIE",5,0)))))*C63,C63),C63)</f>
        <v>0</v>
      </c>
      <c r="J63" s="70"/>
    </row>
    <row r="64" s="79" customFormat="true" ht="14" hidden="false" customHeight="false" outlineLevel="0" collapsed="false">
      <c r="A64" s="67"/>
      <c r="B64" s="68"/>
      <c r="C64" s="69" t="n">
        <f aca="false">IF(B64&lt;&gt;"",VLOOKUP(B64,'Tipo Projeto'!$A$3:$B$35,2,0),0)</f>
        <v>0</v>
      </c>
      <c r="D64" s="70"/>
      <c r="E64" s="70"/>
      <c r="F64" s="70"/>
      <c r="G64" s="71"/>
      <c r="H64" s="70"/>
      <c r="I64" s="102" t="n">
        <f aca="false">IF(B64&lt;&gt;"Manutenção em interface",IF(B64&lt;&gt;"Desenv., Manutenção e Publicação de Páginas Estáticas",IF(H64="EE",4,IF(H64="CE",4,IF(H64="SE",5,IF(H64="ALI",7,IF(H64="AIE",5,0)))))*C64,C64),C64)</f>
        <v>0</v>
      </c>
      <c r="J64" s="70"/>
    </row>
    <row r="65" s="79" customFormat="true" ht="14" hidden="false" customHeight="false" outlineLevel="0" collapsed="false">
      <c r="A65" s="67"/>
      <c r="B65" s="68"/>
      <c r="C65" s="69" t="n">
        <f aca="false">IF(B65&lt;&gt;"",VLOOKUP(B65,'Tipo Projeto'!$A$3:$B$35,2,0),0)</f>
        <v>0</v>
      </c>
      <c r="D65" s="70"/>
      <c r="E65" s="70"/>
      <c r="F65" s="70"/>
      <c r="G65" s="71"/>
      <c r="H65" s="70"/>
      <c r="I65" s="102" t="n">
        <f aca="false">IF(B65&lt;&gt;"Manutenção em interface",IF(B65&lt;&gt;"Desenv., Manutenção e Publicação de Páginas Estáticas",IF(H65="EE",4,IF(H65="CE",4,IF(H65="SE",5,IF(H65="ALI",7,IF(H65="AIE",5,0)))))*C65,C65),C65)</f>
        <v>0</v>
      </c>
      <c r="J65" s="70"/>
    </row>
    <row r="66" s="79" customFormat="true" ht="14" hidden="false" customHeight="false" outlineLevel="0" collapsed="false">
      <c r="A66" s="67"/>
      <c r="B66" s="68"/>
      <c r="C66" s="69" t="n">
        <f aca="false">IF(B66&lt;&gt;"",VLOOKUP(B66,'Tipo Projeto'!$A$3:$B$35,2,0),0)</f>
        <v>0</v>
      </c>
      <c r="D66" s="70"/>
      <c r="E66" s="70"/>
      <c r="F66" s="70"/>
      <c r="G66" s="71"/>
      <c r="H66" s="70"/>
      <c r="I66" s="102" t="n">
        <f aca="false">IF(B66&lt;&gt;"Manutenção em interface",IF(B66&lt;&gt;"Desenv., Manutenção e Publicação de Páginas Estáticas",IF(H66="EE",4,IF(H66="CE",4,IF(H66="SE",5,IF(H66="ALI",7,IF(H66="AIE",5,0)))))*C66,C66),C66)</f>
        <v>0</v>
      </c>
      <c r="J66" s="70"/>
    </row>
    <row r="67" s="79" customFormat="true" ht="14" hidden="false" customHeight="false" outlineLevel="0" collapsed="false">
      <c r="A67" s="67"/>
      <c r="B67" s="68"/>
      <c r="C67" s="69" t="n">
        <f aca="false">IF(B67&lt;&gt;"",VLOOKUP(B67,'Tipo Projeto'!$A$3:$B$35,2,0),0)</f>
        <v>0</v>
      </c>
      <c r="D67" s="70"/>
      <c r="E67" s="70"/>
      <c r="F67" s="70"/>
      <c r="G67" s="71"/>
      <c r="H67" s="70"/>
      <c r="I67" s="102" t="n">
        <f aca="false">IF(B67&lt;&gt;"Manutenção em interface",IF(B67&lt;&gt;"Desenv., Manutenção e Publicação de Páginas Estáticas",IF(H67="EE",4,IF(H67="CE",4,IF(H67="SE",5,IF(H67="ALI",7,IF(H67="AIE",5,0)))))*C67,C67),C67)</f>
        <v>0</v>
      </c>
      <c r="J67" s="70"/>
    </row>
    <row r="68" s="79" customFormat="true" ht="14" hidden="false" customHeight="false" outlineLevel="0" collapsed="false">
      <c r="A68" s="67"/>
      <c r="B68" s="68"/>
      <c r="C68" s="69" t="n">
        <f aca="false">IF(B68&lt;&gt;"",VLOOKUP(B68,'Tipo Projeto'!$A$3:$B$35,2,0),0)</f>
        <v>0</v>
      </c>
      <c r="D68" s="70"/>
      <c r="E68" s="70"/>
      <c r="F68" s="70"/>
      <c r="G68" s="71"/>
      <c r="H68" s="70"/>
      <c r="I68" s="102" t="n">
        <f aca="false">IF(B68&lt;&gt;"Manutenção em interface",IF(B68&lt;&gt;"Desenv., Manutenção e Publicação de Páginas Estáticas",IF(H68="EE",4,IF(H68="CE",4,IF(H68="SE",5,IF(H68="ALI",7,IF(H68="AIE",5,0)))))*C68,C68),C68)</f>
        <v>0</v>
      </c>
      <c r="J68" s="70"/>
    </row>
    <row r="69" s="79" customFormat="true" ht="14" hidden="false" customHeight="false" outlineLevel="0" collapsed="false">
      <c r="A69" s="67"/>
      <c r="B69" s="68"/>
      <c r="C69" s="69" t="n">
        <f aca="false">IF(B69&lt;&gt;"",VLOOKUP(B69,'Tipo Projeto'!$A$3:$B$35,2,0),0)</f>
        <v>0</v>
      </c>
      <c r="D69" s="70"/>
      <c r="E69" s="70"/>
      <c r="F69" s="70"/>
      <c r="G69" s="71"/>
      <c r="H69" s="70"/>
      <c r="I69" s="102" t="n">
        <f aca="false">IF(B69&lt;&gt;"Manutenção em interface",IF(B69&lt;&gt;"Desenv., Manutenção e Publicação de Páginas Estáticas",IF(H69="EE",4,IF(H69="CE",4,IF(H69="SE",5,IF(H69="ALI",7,IF(H69="AIE",5,0)))))*C69,C69),C69)</f>
        <v>0</v>
      </c>
      <c r="J69" s="70"/>
    </row>
    <row r="70" s="79" customFormat="true" ht="14" hidden="false" customHeight="false" outlineLevel="0" collapsed="false">
      <c r="A70" s="67"/>
      <c r="B70" s="68"/>
      <c r="C70" s="69" t="n">
        <f aca="false">IF(B70&lt;&gt;"",VLOOKUP(B70,'Tipo Projeto'!$A$3:$B$35,2,0),0)</f>
        <v>0</v>
      </c>
      <c r="D70" s="70"/>
      <c r="E70" s="70"/>
      <c r="F70" s="70"/>
      <c r="G70" s="71"/>
      <c r="H70" s="70"/>
      <c r="I70" s="102" t="n">
        <f aca="false">IF(B70&lt;&gt;"Manutenção em interface",IF(B70&lt;&gt;"Desenv., Manutenção e Publicação de Páginas Estáticas",IF(H70="EE",4,IF(H70="CE",4,IF(H70="SE",5,IF(H70="ALI",7,IF(H70="AIE",5,0)))))*C70,C70),C70)</f>
        <v>0</v>
      </c>
      <c r="J70" s="70"/>
    </row>
    <row r="71" s="79" customFormat="true" ht="14" hidden="false" customHeight="false" outlineLevel="0" collapsed="false">
      <c r="A71" s="67"/>
      <c r="B71" s="68"/>
      <c r="C71" s="69" t="n">
        <f aca="false">IF(B71&lt;&gt;"",VLOOKUP(B71,'Tipo Projeto'!$A$3:$B$35,2,0),0)</f>
        <v>0</v>
      </c>
      <c r="D71" s="70"/>
      <c r="E71" s="70"/>
      <c r="F71" s="70"/>
      <c r="G71" s="71"/>
      <c r="H71" s="70"/>
      <c r="I71" s="102" t="n">
        <f aca="false">IF(B71&lt;&gt;"Manutenção em interface",IF(B71&lt;&gt;"Desenv., Manutenção e Publicação de Páginas Estáticas",IF(H71="EE",4,IF(H71="CE",4,IF(H71="SE",5,IF(H71="ALI",7,IF(H71="AIE",5,0)))))*C71,C71),C71)</f>
        <v>0</v>
      </c>
      <c r="J71" s="70"/>
    </row>
    <row r="72" s="79" customFormat="true" ht="14" hidden="false" customHeight="false" outlineLevel="0" collapsed="false">
      <c r="A72" s="67"/>
      <c r="B72" s="68"/>
      <c r="C72" s="69" t="n">
        <f aca="false">IF(B72&lt;&gt;"",VLOOKUP(B72,'Tipo Projeto'!$A$3:$B$35,2,0),0)</f>
        <v>0</v>
      </c>
      <c r="D72" s="70"/>
      <c r="E72" s="70"/>
      <c r="F72" s="70"/>
      <c r="G72" s="71"/>
      <c r="H72" s="70"/>
      <c r="I72" s="102" t="n">
        <f aca="false">IF(B72&lt;&gt;"Manutenção em interface",IF(B72&lt;&gt;"Desenv., Manutenção e Publicação de Páginas Estáticas",IF(H72="EE",4,IF(H72="CE",4,IF(H72="SE",5,IF(H72="ALI",7,IF(H72="AIE",5,0)))))*C72,C72),C72)</f>
        <v>0</v>
      </c>
      <c r="J72" s="70"/>
    </row>
    <row r="73" s="79" customFormat="true" ht="14" hidden="false" customHeight="false" outlineLevel="0" collapsed="false">
      <c r="A73" s="67"/>
      <c r="B73" s="68"/>
      <c r="C73" s="69" t="n">
        <f aca="false">IF(B73&lt;&gt;"",VLOOKUP(B73,'Tipo Projeto'!$A$3:$B$35,2,0),0)</f>
        <v>0</v>
      </c>
      <c r="D73" s="70"/>
      <c r="E73" s="70"/>
      <c r="F73" s="70"/>
      <c r="G73" s="71"/>
      <c r="H73" s="70"/>
      <c r="I73" s="102" t="n">
        <f aca="false">IF(B73&lt;&gt;"Manutenção em interface",IF(B73&lt;&gt;"Desenv., Manutenção e Publicação de Páginas Estáticas",IF(H73="EE",4,IF(H73="CE",4,IF(H73="SE",5,IF(H73="ALI",7,IF(H73="AIE",5,0)))))*C73,C73),C73)</f>
        <v>0</v>
      </c>
      <c r="J73" s="70"/>
    </row>
    <row r="74" s="79" customFormat="true" ht="14" hidden="false" customHeight="false" outlineLevel="0" collapsed="false">
      <c r="A74" s="67"/>
      <c r="B74" s="68"/>
      <c r="C74" s="69" t="n">
        <f aca="false">IF(B74&lt;&gt;"",VLOOKUP(B74,'Tipo Projeto'!$A$3:$B$35,2,0),0)</f>
        <v>0</v>
      </c>
      <c r="D74" s="70"/>
      <c r="E74" s="70"/>
      <c r="F74" s="70"/>
      <c r="G74" s="71"/>
      <c r="H74" s="70"/>
      <c r="I74" s="102" t="n">
        <f aca="false">IF(B74&lt;&gt;"Manutenção em interface",IF(B74&lt;&gt;"Desenv., Manutenção e Publicação de Páginas Estáticas",IF(H74="EE",4,IF(H74="CE",4,IF(H74="SE",5,IF(H74="ALI",7,IF(H74="AIE",5,0)))))*C74,C74),C74)</f>
        <v>0</v>
      </c>
      <c r="J74" s="70"/>
    </row>
    <row r="75" s="79" customFormat="true" ht="14" hidden="false" customHeight="false" outlineLevel="0" collapsed="false">
      <c r="A75" s="67"/>
      <c r="B75" s="68"/>
      <c r="C75" s="69" t="n">
        <f aca="false">IF(B75&lt;&gt;"",VLOOKUP(B75,'Tipo Projeto'!$A$3:$B$35,2,0),0)</f>
        <v>0</v>
      </c>
      <c r="D75" s="70"/>
      <c r="E75" s="70"/>
      <c r="F75" s="70"/>
      <c r="G75" s="71"/>
      <c r="H75" s="70"/>
      <c r="I75" s="102" t="n">
        <f aca="false">IF(B75&lt;&gt;"Manutenção em interface",IF(B75&lt;&gt;"Desenv., Manutenção e Publicação de Páginas Estáticas",IF(H75="EE",4,IF(H75="CE",4,IF(H75="SE",5,IF(H75="ALI",7,IF(H75="AIE",5,0)))))*C75,C75),C75)</f>
        <v>0</v>
      </c>
      <c r="J75" s="70"/>
    </row>
    <row r="76" s="79" customFormat="true" ht="14" hidden="false" customHeight="false" outlineLevel="0" collapsed="false">
      <c r="A76" s="67"/>
      <c r="B76" s="68"/>
      <c r="C76" s="69" t="n">
        <f aca="false">IF(B76&lt;&gt;"",VLOOKUP(B76,'Tipo Projeto'!$A$3:$B$35,2,0),0)</f>
        <v>0</v>
      </c>
      <c r="D76" s="70"/>
      <c r="E76" s="70"/>
      <c r="F76" s="70"/>
      <c r="G76" s="71"/>
      <c r="H76" s="70"/>
      <c r="I76" s="102" t="n">
        <f aca="false">IF(B76&lt;&gt;"Manutenção em interface",IF(B76&lt;&gt;"Desenv., Manutenção e Publicação de Páginas Estáticas",IF(H76="EE",4,IF(H76="CE",4,IF(H76="SE",5,IF(H76="ALI",7,IF(H76="AIE",5,0)))))*C76,C76),C76)</f>
        <v>0</v>
      </c>
      <c r="J76" s="70"/>
    </row>
    <row r="77" s="79" customFormat="true" ht="14" hidden="false" customHeight="false" outlineLevel="0" collapsed="false">
      <c r="A77" s="67"/>
      <c r="B77" s="68"/>
      <c r="C77" s="69" t="n">
        <f aca="false">IF(B77&lt;&gt;"",VLOOKUP(B77,'Tipo Projeto'!$A$3:$B$35,2,0),0)</f>
        <v>0</v>
      </c>
      <c r="D77" s="70"/>
      <c r="E77" s="70"/>
      <c r="F77" s="70"/>
      <c r="G77" s="71"/>
      <c r="H77" s="70"/>
      <c r="I77" s="102" t="n">
        <f aca="false">IF(B77&lt;&gt;"Manutenção em interface",IF(B77&lt;&gt;"Desenv., Manutenção e Publicação de Páginas Estáticas",IF(H77="EE",4,IF(H77="CE",4,IF(H77="SE",5,IF(H77="ALI",7,IF(H77="AIE",5,0)))))*C77,C77),C77)</f>
        <v>0</v>
      </c>
      <c r="J77" s="70"/>
    </row>
    <row r="78" s="79" customFormat="true" ht="14" hidden="false" customHeight="false" outlineLevel="0" collapsed="false">
      <c r="A78" s="67"/>
      <c r="B78" s="68"/>
      <c r="C78" s="69" t="n">
        <f aca="false">IF(B78&lt;&gt;"",VLOOKUP(B78,'Tipo Projeto'!$A$3:$B$35,2,0),0)</f>
        <v>0</v>
      </c>
      <c r="D78" s="70"/>
      <c r="E78" s="70"/>
      <c r="F78" s="70"/>
      <c r="G78" s="71"/>
      <c r="H78" s="70"/>
      <c r="I78" s="102" t="n">
        <f aca="false">IF(B78&lt;&gt;"Manutenção em interface",IF(B78&lt;&gt;"Desenv., Manutenção e Publicação de Páginas Estáticas",IF(H78="EE",4,IF(H78="CE",4,IF(H78="SE",5,IF(H78="ALI",7,IF(H78="AIE",5,0)))))*C78,C78),C78)</f>
        <v>0</v>
      </c>
      <c r="J78" s="70"/>
    </row>
    <row r="79" s="79" customFormat="true" ht="14" hidden="false" customHeight="false" outlineLevel="0" collapsed="false">
      <c r="A79" s="67"/>
      <c r="B79" s="68"/>
      <c r="C79" s="69" t="n">
        <f aca="false">IF(B79&lt;&gt;"",VLOOKUP(B79,'Tipo Projeto'!$A$3:$B$35,2,0),0)</f>
        <v>0</v>
      </c>
      <c r="D79" s="70"/>
      <c r="E79" s="70"/>
      <c r="F79" s="70"/>
      <c r="G79" s="71"/>
      <c r="H79" s="70"/>
      <c r="I79" s="102" t="n">
        <f aca="false">IF(B79&lt;&gt;"Manutenção em interface",IF(B79&lt;&gt;"Desenv., Manutenção e Publicação de Páginas Estáticas",IF(H79="EE",4,IF(H79="CE",4,IF(H79="SE",5,IF(H79="ALI",7,IF(H79="AIE",5,0)))))*C79,C79),C79)</f>
        <v>0</v>
      </c>
      <c r="J79" s="70"/>
    </row>
    <row r="80" s="79" customFormat="true" ht="14" hidden="false" customHeight="false" outlineLevel="0" collapsed="false">
      <c r="A80" s="67"/>
      <c r="B80" s="68"/>
      <c r="C80" s="69" t="n">
        <f aca="false">IF(B80&lt;&gt;"",VLOOKUP(B80,'Tipo Projeto'!$A$3:$B$35,2,0),0)</f>
        <v>0</v>
      </c>
      <c r="D80" s="70"/>
      <c r="E80" s="70"/>
      <c r="F80" s="70"/>
      <c r="G80" s="71"/>
      <c r="H80" s="70"/>
      <c r="I80" s="102" t="n">
        <f aca="false">IF(B80&lt;&gt;"Manutenção em interface",IF(B80&lt;&gt;"Desenv., Manutenção e Publicação de Páginas Estáticas",IF(H80="EE",4,IF(H80="CE",4,IF(H80="SE",5,IF(H80="ALI",7,IF(H80="AIE",5,0)))))*C80,C80),C80)</f>
        <v>0</v>
      </c>
      <c r="J80" s="70"/>
    </row>
    <row r="81" s="79" customFormat="true" ht="14" hidden="false" customHeight="false" outlineLevel="0" collapsed="false">
      <c r="A81" s="67"/>
      <c r="B81" s="68"/>
      <c r="C81" s="69" t="n">
        <f aca="false">IF(B81&lt;&gt;"",VLOOKUP(B81,'Tipo Projeto'!$A$3:$B$35,2,0),0)</f>
        <v>0</v>
      </c>
      <c r="D81" s="70"/>
      <c r="E81" s="70"/>
      <c r="F81" s="70"/>
      <c r="G81" s="71"/>
      <c r="H81" s="70"/>
      <c r="I81" s="102" t="n">
        <f aca="false">IF(B81&lt;&gt;"Manutenção em interface",IF(B81&lt;&gt;"Desenv., Manutenção e Publicação de Páginas Estáticas",IF(H81="EE",4,IF(H81="CE",4,IF(H81="SE",5,IF(H81="ALI",7,IF(H81="AIE",5,0)))))*C81,C81),C81)</f>
        <v>0</v>
      </c>
      <c r="J81" s="70"/>
    </row>
    <row r="82" s="79" customFormat="true" ht="14" hidden="false" customHeight="false" outlineLevel="0" collapsed="false">
      <c r="A82" s="67"/>
      <c r="B82" s="68"/>
      <c r="C82" s="69" t="n">
        <f aca="false">IF(B82&lt;&gt;"",VLOOKUP(B82,'Tipo Projeto'!$A$3:$B$35,2,0),0)</f>
        <v>0</v>
      </c>
      <c r="D82" s="70"/>
      <c r="E82" s="70"/>
      <c r="F82" s="70"/>
      <c r="G82" s="71"/>
      <c r="H82" s="70"/>
      <c r="I82" s="102" t="n">
        <f aca="false">IF(B82&lt;&gt;"Manutenção em interface",IF(B82&lt;&gt;"Desenv., Manutenção e Publicação de Páginas Estáticas",IF(H82="EE",4,IF(H82="CE",4,IF(H82="SE",5,IF(H82="ALI",7,IF(H82="AIE",5,0)))))*C82,C82),C82)</f>
        <v>0</v>
      </c>
      <c r="J82" s="70"/>
    </row>
    <row r="83" s="79" customFormat="true" ht="14" hidden="false" customHeight="false" outlineLevel="0" collapsed="false">
      <c r="A83" s="67"/>
      <c r="B83" s="68"/>
      <c r="C83" s="69" t="n">
        <f aca="false">IF(B83&lt;&gt;"",VLOOKUP(B83,'Tipo Projeto'!$A$3:$B$35,2,0),0)</f>
        <v>0</v>
      </c>
      <c r="D83" s="70"/>
      <c r="E83" s="70"/>
      <c r="F83" s="70"/>
      <c r="G83" s="71"/>
      <c r="H83" s="70"/>
      <c r="I83" s="102" t="n">
        <f aca="false">IF(B83&lt;&gt;"Manutenção em interface",IF(B83&lt;&gt;"Desenv., Manutenção e Publicação de Páginas Estáticas",IF(H83="EE",4,IF(H83="CE",4,IF(H83="SE",5,IF(H83="ALI",7,IF(H83="AIE",5,0)))))*C83,C83),C83)</f>
        <v>0</v>
      </c>
      <c r="J83" s="70"/>
    </row>
    <row r="84" s="79" customFormat="true" ht="14" hidden="false" customHeight="false" outlineLevel="0" collapsed="false">
      <c r="A84" s="67"/>
      <c r="B84" s="68"/>
      <c r="C84" s="69" t="n">
        <f aca="false">IF(B84&lt;&gt;"",VLOOKUP(B84,'Tipo Projeto'!$A$3:$B$35,2,0),0)</f>
        <v>0</v>
      </c>
      <c r="D84" s="70"/>
      <c r="E84" s="70"/>
      <c r="F84" s="70"/>
      <c r="G84" s="71"/>
      <c r="H84" s="70"/>
      <c r="I84" s="102" t="n">
        <f aca="false">IF(B84&lt;&gt;"Manutenção em interface",IF(B84&lt;&gt;"Desenv., Manutenção e Publicação de Páginas Estáticas",IF(H84="EE",4,IF(H84="CE",4,IF(H84="SE",5,IF(H84="ALI",7,IF(H84="AIE",5,0)))))*C84,C84),C84)</f>
        <v>0</v>
      </c>
      <c r="J84" s="70"/>
    </row>
    <row r="85" s="79" customFormat="true" ht="14" hidden="false" customHeight="false" outlineLevel="0" collapsed="false">
      <c r="A85" s="67"/>
      <c r="B85" s="68"/>
      <c r="C85" s="69" t="n">
        <f aca="false">IF(B85&lt;&gt;"",VLOOKUP(B85,'Tipo Projeto'!$A$3:$B$35,2,0),0)</f>
        <v>0</v>
      </c>
      <c r="D85" s="70"/>
      <c r="E85" s="70"/>
      <c r="F85" s="70"/>
      <c r="G85" s="71"/>
      <c r="H85" s="70"/>
      <c r="I85" s="102" t="n">
        <f aca="false">IF(B85&lt;&gt;"Manutenção em interface",IF(B85&lt;&gt;"Desenv., Manutenção e Publicação de Páginas Estáticas",IF(H85="EE",4,IF(H85="CE",4,IF(H85="SE",5,IF(H85="ALI",7,IF(H85="AIE",5,0)))))*C85,C85),C85)</f>
        <v>0</v>
      </c>
      <c r="J85" s="70"/>
    </row>
    <row r="86" s="79" customFormat="true" ht="14" hidden="false" customHeight="false" outlineLevel="0" collapsed="false">
      <c r="A86" s="67"/>
      <c r="B86" s="68"/>
      <c r="C86" s="69" t="n">
        <f aca="false">IF(B86&lt;&gt;"",VLOOKUP(B86,'Tipo Projeto'!$A$3:$B$35,2,0),0)</f>
        <v>0</v>
      </c>
      <c r="D86" s="70"/>
      <c r="E86" s="70"/>
      <c r="F86" s="70"/>
      <c r="G86" s="71"/>
      <c r="H86" s="70"/>
      <c r="I86" s="102" t="n">
        <f aca="false">IF(B86&lt;&gt;"Manutenção em interface",IF(B86&lt;&gt;"Desenv., Manutenção e Publicação de Páginas Estáticas",IF(H86="EE",4,IF(H86="CE",4,IF(H86="SE",5,IF(H86="ALI",7,IF(H86="AIE",5,0)))))*C86,C86),C86)</f>
        <v>0</v>
      </c>
      <c r="J86" s="70"/>
    </row>
    <row r="87" s="79" customFormat="true" ht="14" hidden="false" customHeight="false" outlineLevel="0" collapsed="false">
      <c r="A87" s="67"/>
      <c r="B87" s="68"/>
      <c r="C87" s="69" t="n">
        <f aca="false">IF(B87&lt;&gt;"",VLOOKUP(B87,'Tipo Projeto'!$A$3:$B$35,2,0),0)</f>
        <v>0</v>
      </c>
      <c r="D87" s="70"/>
      <c r="E87" s="70"/>
      <c r="F87" s="70"/>
      <c r="G87" s="71"/>
      <c r="H87" s="70"/>
      <c r="I87" s="102" t="n">
        <f aca="false">IF(B87&lt;&gt;"Manutenção em interface",IF(B87&lt;&gt;"Desenv., Manutenção e Publicação de Páginas Estáticas",IF(H87="EE",4,IF(H87="CE",4,IF(H87="SE",5,IF(H87="ALI",7,IF(H87="AIE",5,0)))))*C87,C87),C87)</f>
        <v>0</v>
      </c>
      <c r="J87" s="70"/>
    </row>
    <row r="88" s="79" customFormat="true" ht="14" hidden="false" customHeight="false" outlineLevel="0" collapsed="false">
      <c r="A88" s="67"/>
      <c r="B88" s="68"/>
      <c r="C88" s="69" t="n">
        <f aca="false">IF(B88&lt;&gt;"",VLOOKUP(B88,'Tipo Projeto'!$A$3:$B$35,2,0),0)</f>
        <v>0</v>
      </c>
      <c r="D88" s="70"/>
      <c r="E88" s="70"/>
      <c r="F88" s="70"/>
      <c r="G88" s="71"/>
      <c r="H88" s="70"/>
      <c r="I88" s="102" t="n">
        <f aca="false">IF(B88&lt;&gt;"Manutenção em interface",IF(B88&lt;&gt;"Desenv., Manutenção e Publicação de Páginas Estáticas",IF(H88="EE",4,IF(H88="CE",4,IF(H88="SE",5,IF(H88="ALI",7,IF(H88="AIE",5,0)))))*C88,C88),C88)</f>
        <v>0</v>
      </c>
      <c r="J88" s="70"/>
    </row>
    <row r="89" s="79" customFormat="true" ht="14" hidden="false" customHeight="false" outlineLevel="0" collapsed="false">
      <c r="A89" s="67"/>
      <c r="B89" s="68"/>
      <c r="C89" s="69" t="n">
        <f aca="false">IF(B89&lt;&gt;"",VLOOKUP(B89,'Tipo Projeto'!$A$3:$B$35,2,0),0)</f>
        <v>0</v>
      </c>
      <c r="D89" s="70"/>
      <c r="E89" s="70"/>
      <c r="F89" s="70"/>
      <c r="G89" s="71"/>
      <c r="H89" s="70"/>
      <c r="I89" s="102" t="n">
        <f aca="false">IF(B89&lt;&gt;"Manutenção em interface",IF(B89&lt;&gt;"Desenv., Manutenção e Publicação de Páginas Estáticas",IF(H89="EE",4,IF(H89="CE",4,IF(H89="SE",5,IF(H89="ALI",7,IF(H89="AIE",5,0)))))*C89,C89),C89)</f>
        <v>0</v>
      </c>
      <c r="J89" s="70"/>
    </row>
    <row r="90" s="79" customFormat="true" ht="14" hidden="false" customHeight="false" outlineLevel="0" collapsed="false">
      <c r="A90" s="67"/>
      <c r="B90" s="68"/>
      <c r="C90" s="69" t="n">
        <f aca="false">IF(B90&lt;&gt;"",VLOOKUP(B90,'Tipo Projeto'!$A$3:$B$35,2,0),0)</f>
        <v>0</v>
      </c>
      <c r="D90" s="70"/>
      <c r="E90" s="70"/>
      <c r="F90" s="70"/>
      <c r="G90" s="71"/>
      <c r="H90" s="70"/>
      <c r="I90" s="102" t="n">
        <f aca="false">IF(B90&lt;&gt;"Manutenção em interface",IF(B90&lt;&gt;"Desenv., Manutenção e Publicação de Páginas Estáticas",IF(H90="EE",4,IF(H90="CE",4,IF(H90="SE",5,IF(H90="ALI",7,IF(H90="AIE",5,0)))))*C90,C90),C90)</f>
        <v>0</v>
      </c>
      <c r="J90" s="70"/>
    </row>
    <row r="91" s="79" customFormat="true" ht="14" hidden="false" customHeight="false" outlineLevel="0" collapsed="false">
      <c r="A91" s="67"/>
      <c r="B91" s="68"/>
      <c r="C91" s="69" t="n">
        <f aca="false">IF(B91&lt;&gt;"",VLOOKUP(B91,'Tipo Projeto'!$A$3:$B$35,2,0),0)</f>
        <v>0</v>
      </c>
      <c r="D91" s="70"/>
      <c r="E91" s="70"/>
      <c r="F91" s="70"/>
      <c r="G91" s="71"/>
      <c r="H91" s="70"/>
      <c r="I91" s="102" t="n">
        <f aca="false">IF(B91&lt;&gt;"Manutenção em interface",IF(B91&lt;&gt;"Desenv., Manutenção e Publicação de Páginas Estáticas",IF(H91="EE",4,IF(H91="CE",4,IF(H91="SE",5,IF(H91="ALI",7,IF(H91="AIE",5,0)))))*C91,C91),C91)</f>
        <v>0</v>
      </c>
      <c r="J91" s="70"/>
    </row>
    <row r="92" s="79" customFormat="true" ht="14" hidden="false" customHeight="false" outlineLevel="0" collapsed="false">
      <c r="A92" s="67"/>
      <c r="B92" s="68"/>
      <c r="C92" s="69" t="n">
        <f aca="false">IF(B92&lt;&gt;"",VLOOKUP(B92,'Tipo Projeto'!$A$3:$B$35,2,0),0)</f>
        <v>0</v>
      </c>
      <c r="D92" s="70"/>
      <c r="E92" s="70"/>
      <c r="F92" s="70"/>
      <c r="G92" s="71"/>
      <c r="H92" s="70"/>
      <c r="I92" s="102" t="n">
        <f aca="false">IF(B92&lt;&gt;"Manutenção em interface",IF(B92&lt;&gt;"Desenv., Manutenção e Publicação de Páginas Estáticas",IF(H92="EE",4,IF(H92="CE",4,IF(H92="SE",5,IF(H92="ALI",7,IF(H92="AIE",5,0)))))*C92,C92),C92)</f>
        <v>0</v>
      </c>
      <c r="J92" s="70"/>
    </row>
    <row r="93" s="79" customFormat="true" ht="14" hidden="false" customHeight="false" outlineLevel="0" collapsed="false">
      <c r="A93" s="67"/>
      <c r="B93" s="68"/>
      <c r="C93" s="69" t="n">
        <f aca="false">IF(B93&lt;&gt;"",VLOOKUP(B93,'Tipo Projeto'!$A$3:$B$35,2,0),0)</f>
        <v>0</v>
      </c>
      <c r="D93" s="70"/>
      <c r="E93" s="70"/>
      <c r="F93" s="70"/>
      <c r="G93" s="71"/>
      <c r="H93" s="70"/>
      <c r="I93" s="102" t="n">
        <f aca="false">IF(B93&lt;&gt;"Manutenção em interface",IF(B93&lt;&gt;"Desenv., Manutenção e Publicação de Páginas Estáticas",IF(H93="EE",4,IF(H93="CE",4,IF(H93="SE",5,IF(H93="ALI",7,IF(H93="AIE",5,0)))))*C93,C93),C93)</f>
        <v>0</v>
      </c>
      <c r="J93" s="70"/>
    </row>
    <row r="94" s="79" customFormat="true" ht="14" hidden="false" customHeight="false" outlineLevel="0" collapsed="false">
      <c r="A94" s="67"/>
      <c r="B94" s="68"/>
      <c r="C94" s="69" t="n">
        <f aca="false">IF(B94&lt;&gt;"",VLOOKUP(B94,'Tipo Projeto'!$A$3:$B$35,2,0),0)</f>
        <v>0</v>
      </c>
      <c r="D94" s="70"/>
      <c r="E94" s="70"/>
      <c r="F94" s="70"/>
      <c r="G94" s="71"/>
      <c r="H94" s="70"/>
      <c r="I94" s="102" t="n">
        <f aca="false">IF(B94&lt;&gt;"Manutenção em interface",IF(B94&lt;&gt;"Desenv., Manutenção e Publicação de Páginas Estáticas",IF(H94="EE",4,IF(H94="CE",4,IF(H94="SE",5,IF(H94="ALI",7,IF(H94="AIE",5,0)))))*C94,C94),C94)</f>
        <v>0</v>
      </c>
      <c r="J94" s="70"/>
    </row>
    <row r="95" s="79" customFormat="true" ht="14" hidden="false" customHeight="false" outlineLevel="0" collapsed="false">
      <c r="A95" s="67"/>
      <c r="B95" s="68"/>
      <c r="C95" s="69" t="n">
        <f aca="false">IF(B95&lt;&gt;"",VLOOKUP(B95,'Tipo Projeto'!$A$3:$B$35,2,0),0)</f>
        <v>0</v>
      </c>
      <c r="D95" s="70"/>
      <c r="E95" s="70"/>
      <c r="F95" s="70"/>
      <c r="G95" s="71"/>
      <c r="H95" s="70"/>
      <c r="I95" s="102" t="n">
        <f aca="false">IF(B95&lt;&gt;"Manutenção em interface",IF(B95&lt;&gt;"Desenv., Manutenção e Publicação de Páginas Estáticas",IF(H95="EE",4,IF(H95="CE",4,IF(H95="SE",5,IF(H95="ALI",7,IF(H95="AIE",5,0)))))*C95,C95),C95)</f>
        <v>0</v>
      </c>
      <c r="J95" s="70"/>
    </row>
    <row r="96" s="79" customFormat="true" ht="14" hidden="false" customHeight="false" outlineLevel="0" collapsed="false">
      <c r="A96" s="67"/>
      <c r="B96" s="68"/>
      <c r="C96" s="69" t="n">
        <f aca="false">IF(B96&lt;&gt;"",VLOOKUP(B96,'Tipo Projeto'!$A$3:$B$35,2,0),0)</f>
        <v>0</v>
      </c>
      <c r="D96" s="70"/>
      <c r="E96" s="70"/>
      <c r="F96" s="70"/>
      <c r="G96" s="71"/>
      <c r="H96" s="70"/>
      <c r="I96" s="102" t="n">
        <f aca="false">IF(B96&lt;&gt;"Manutenção em interface",IF(B96&lt;&gt;"Desenv., Manutenção e Publicação de Páginas Estáticas",IF(H96="EE",4,IF(H96="CE",4,IF(H96="SE",5,IF(H96="ALI",7,IF(H96="AIE",5,0)))))*C96,C96),C96)</f>
        <v>0</v>
      </c>
      <c r="J96" s="70"/>
    </row>
    <row r="97" s="79" customFormat="true" ht="14" hidden="false" customHeight="false" outlineLevel="0" collapsed="false">
      <c r="A97" s="67"/>
      <c r="B97" s="68"/>
      <c r="C97" s="69" t="n">
        <f aca="false">IF(B97&lt;&gt;"",VLOOKUP(B97,'Tipo Projeto'!$A$3:$B$35,2,0),0)</f>
        <v>0</v>
      </c>
      <c r="D97" s="70"/>
      <c r="E97" s="70"/>
      <c r="F97" s="70"/>
      <c r="G97" s="71"/>
      <c r="H97" s="70"/>
      <c r="I97" s="102" t="n">
        <f aca="false">IF(B97&lt;&gt;"Manutenção em interface",IF(B97&lt;&gt;"Desenv., Manutenção e Publicação de Páginas Estáticas",IF(H97="EE",4,IF(H97="CE",4,IF(H97="SE",5,IF(H97="ALI",7,IF(H97="AIE",5,0)))))*C97,C97),C97)</f>
        <v>0</v>
      </c>
      <c r="J97" s="70"/>
    </row>
    <row r="98" s="79" customFormat="true" ht="14" hidden="false" customHeight="false" outlineLevel="0" collapsed="false">
      <c r="A98" s="67"/>
      <c r="B98" s="68"/>
      <c r="C98" s="69" t="n">
        <f aca="false">IF(B98&lt;&gt;"",VLOOKUP(B98,'Tipo Projeto'!$A$3:$B$35,2,0),0)</f>
        <v>0</v>
      </c>
      <c r="D98" s="70"/>
      <c r="E98" s="70"/>
      <c r="F98" s="70"/>
      <c r="G98" s="71"/>
      <c r="H98" s="70"/>
      <c r="I98" s="102" t="n">
        <f aca="false">IF(B98&lt;&gt;"Manutenção em interface",IF(B98&lt;&gt;"Desenv., Manutenção e Publicação de Páginas Estáticas",IF(H98="EE",4,IF(H98="CE",4,IF(H98="SE",5,IF(H98="ALI",7,IF(H98="AIE",5,0)))))*C98,C98),C98)</f>
        <v>0</v>
      </c>
      <c r="J98" s="70"/>
    </row>
    <row r="99" s="79" customFormat="true" ht="14" hidden="false" customHeight="false" outlineLevel="0" collapsed="false">
      <c r="A99" s="67"/>
      <c r="B99" s="68"/>
      <c r="C99" s="69" t="n">
        <f aca="false">IF(B99&lt;&gt;"",VLOOKUP(B99,'Tipo Projeto'!$A$3:$B$35,2,0),0)</f>
        <v>0</v>
      </c>
      <c r="D99" s="70"/>
      <c r="E99" s="70"/>
      <c r="F99" s="70"/>
      <c r="G99" s="71"/>
      <c r="H99" s="70"/>
      <c r="I99" s="102" t="n">
        <f aca="false">IF(B99&lt;&gt;"Manutenção em interface",IF(B99&lt;&gt;"Desenv., Manutenção e Publicação de Páginas Estáticas",IF(H99="EE",4,IF(H99="CE",4,IF(H99="SE",5,IF(H99="ALI",7,IF(H99="AIE",5,0)))))*C99,C99),C99)</f>
        <v>0</v>
      </c>
      <c r="J99" s="70"/>
    </row>
    <row r="100" s="79" customFormat="true" ht="14" hidden="false" customHeight="false" outlineLevel="0" collapsed="false">
      <c r="A100" s="67"/>
      <c r="B100" s="68"/>
      <c r="C100" s="69" t="n">
        <f aca="false">IF(B100&lt;&gt;"",VLOOKUP(B100,'Tipo Projeto'!$A$3:$B$35,2,0),0)</f>
        <v>0</v>
      </c>
      <c r="D100" s="70"/>
      <c r="E100" s="70"/>
      <c r="F100" s="70"/>
      <c r="G100" s="71"/>
      <c r="H100" s="70"/>
      <c r="I100" s="102" t="n">
        <f aca="false">IF(B100&lt;&gt;"Manutenção em interface",IF(B100&lt;&gt;"Desenv., Manutenção e Publicação de Páginas Estáticas",IF(H100="EE",4,IF(H100="CE",4,IF(H100="SE",5,IF(H100="ALI",7,IF(H100="AIE",5,0)))))*C100,C100),C100)</f>
        <v>0</v>
      </c>
      <c r="J100" s="70"/>
    </row>
    <row r="101" s="79" customFormat="true" ht="14" hidden="false" customHeight="false" outlineLevel="0" collapsed="false">
      <c r="A101" s="67"/>
      <c r="B101" s="68"/>
      <c r="C101" s="69" t="n">
        <f aca="false">IF(B101&lt;&gt;"",VLOOKUP(B101,'Tipo Projeto'!$A$3:$B$35,2,0),0)</f>
        <v>0</v>
      </c>
      <c r="D101" s="70"/>
      <c r="E101" s="70"/>
      <c r="F101" s="70"/>
      <c r="G101" s="71"/>
      <c r="H101" s="70"/>
      <c r="I101" s="102" t="n">
        <f aca="false">IF(B101&lt;&gt;"Manutenção em interface",IF(B101&lt;&gt;"Desenv., Manutenção e Publicação de Páginas Estáticas",IF(H101="EE",4,IF(H101="CE",4,IF(H101="SE",5,IF(H101="ALI",7,IF(H101="AIE",5,0)))))*C101,C101),C101)</f>
        <v>0</v>
      </c>
      <c r="J101" s="70"/>
    </row>
    <row r="102" s="79" customFormat="true" ht="14" hidden="false" customHeight="false" outlineLevel="0" collapsed="false">
      <c r="A102" s="67"/>
      <c r="B102" s="68"/>
      <c r="C102" s="69" t="n">
        <f aca="false">IF(B102&lt;&gt;"",VLOOKUP(B102,'Tipo Projeto'!$A$3:$B$35,2,0),0)</f>
        <v>0</v>
      </c>
      <c r="D102" s="70"/>
      <c r="E102" s="70"/>
      <c r="F102" s="70"/>
      <c r="G102" s="71"/>
      <c r="H102" s="70"/>
      <c r="I102" s="102" t="n">
        <f aca="false">IF(B102&lt;&gt;"Manutenção em interface",IF(B102&lt;&gt;"Desenv., Manutenção e Publicação de Páginas Estáticas",IF(H102="EE",4,IF(H102="CE",4,IF(H102="SE",5,IF(H102="ALI",7,IF(H102="AIE",5,0)))))*C102,C102),C102)</f>
        <v>0</v>
      </c>
      <c r="J102" s="70"/>
    </row>
    <row r="103" s="79" customFormat="true" ht="14" hidden="false" customHeight="false" outlineLevel="0" collapsed="false">
      <c r="A103" s="67"/>
      <c r="B103" s="68"/>
      <c r="C103" s="69" t="n">
        <f aca="false">IF(B103&lt;&gt;"",VLOOKUP(B103,'Tipo Projeto'!$A$3:$B$35,2,0),0)</f>
        <v>0</v>
      </c>
      <c r="D103" s="70"/>
      <c r="E103" s="70"/>
      <c r="F103" s="70"/>
      <c r="G103" s="71"/>
      <c r="H103" s="70"/>
      <c r="I103" s="102" t="n">
        <f aca="false">IF(B103&lt;&gt;"Manutenção em interface",IF(B103&lt;&gt;"Desenv., Manutenção e Publicação de Páginas Estáticas",IF(H103="EE",4,IF(H103="CE",4,IF(H103="SE",5,IF(H103="ALI",7,IF(H103="AIE",5,0)))))*C103,C103),C103)</f>
        <v>0</v>
      </c>
      <c r="J103" s="70"/>
    </row>
    <row r="104" s="79" customFormat="true" ht="14" hidden="false" customHeight="false" outlineLevel="0" collapsed="false">
      <c r="A104" s="67"/>
      <c r="B104" s="68"/>
      <c r="C104" s="69" t="n">
        <f aca="false">IF(B104&lt;&gt;"",VLOOKUP(B104,'Tipo Projeto'!$A$3:$B$35,2,0),0)</f>
        <v>0</v>
      </c>
      <c r="D104" s="70"/>
      <c r="E104" s="70"/>
      <c r="F104" s="70"/>
      <c r="G104" s="71"/>
      <c r="H104" s="70"/>
      <c r="I104" s="102" t="n">
        <f aca="false">IF(B104&lt;&gt;"Manutenção em interface",IF(B104&lt;&gt;"Desenv., Manutenção e Publicação de Páginas Estáticas",IF(H104="EE",4,IF(H104="CE",4,IF(H104="SE",5,IF(H104="ALI",7,IF(H104="AIE",5,0)))))*C104,C104),C104)</f>
        <v>0</v>
      </c>
      <c r="J104" s="70"/>
    </row>
    <row r="105" s="79" customFormat="true" ht="14" hidden="false" customHeight="false" outlineLevel="0" collapsed="false">
      <c r="A105" s="67"/>
      <c r="B105" s="68"/>
      <c r="C105" s="69" t="n">
        <f aca="false">IF(B105&lt;&gt;"",VLOOKUP(B105,'Tipo Projeto'!$A$3:$B$35,2,0),0)</f>
        <v>0</v>
      </c>
      <c r="D105" s="70"/>
      <c r="E105" s="70"/>
      <c r="F105" s="70"/>
      <c r="G105" s="71"/>
      <c r="H105" s="70"/>
      <c r="I105" s="102" t="n">
        <f aca="false">IF(B105&lt;&gt;"Manutenção em interface",IF(B105&lt;&gt;"Desenv., Manutenção e Publicação de Páginas Estáticas",IF(H105="EE",4,IF(H105="CE",4,IF(H105="SE",5,IF(H105="ALI",7,IF(H105="AIE",5,0)))))*C105,C105),C105)</f>
        <v>0</v>
      </c>
      <c r="J105" s="70"/>
    </row>
    <row r="106" s="79" customFormat="true" ht="14" hidden="false" customHeight="false" outlineLevel="0" collapsed="false">
      <c r="A106" s="67"/>
      <c r="B106" s="68"/>
      <c r="C106" s="69" t="n">
        <f aca="false">IF(B106&lt;&gt;"",VLOOKUP(B106,'Tipo Projeto'!$A$3:$B$35,2,0),0)</f>
        <v>0</v>
      </c>
      <c r="D106" s="70"/>
      <c r="E106" s="70"/>
      <c r="F106" s="70"/>
      <c r="G106" s="71"/>
      <c r="H106" s="70"/>
      <c r="I106" s="102" t="n">
        <f aca="false">IF(B106&lt;&gt;"Manutenção em interface",IF(B106&lt;&gt;"Desenv., Manutenção e Publicação de Páginas Estáticas",IF(H106="EE",4,IF(H106="CE",4,IF(H106="SE",5,IF(H106="ALI",7,IF(H106="AIE",5,0)))))*C106,C106),C106)</f>
        <v>0</v>
      </c>
      <c r="J106" s="70"/>
    </row>
    <row r="107" s="79" customFormat="true" ht="14" hidden="false" customHeight="false" outlineLevel="0" collapsed="false">
      <c r="A107" s="67"/>
      <c r="B107" s="68"/>
      <c r="C107" s="69" t="n">
        <f aca="false">IF(B107&lt;&gt;"",VLOOKUP(B107,'Tipo Projeto'!$A$3:$B$35,2,0),0)</f>
        <v>0</v>
      </c>
      <c r="D107" s="70"/>
      <c r="E107" s="70"/>
      <c r="F107" s="70"/>
      <c r="G107" s="71"/>
      <c r="H107" s="70"/>
      <c r="I107" s="102" t="n">
        <f aca="false">IF(B107&lt;&gt;"Manutenção em interface",IF(B107&lt;&gt;"Desenv., Manutenção e Publicação de Páginas Estáticas",IF(H107="EE",4,IF(H107="CE",4,IF(H107="SE",5,IF(H107="ALI",7,IF(H107="AIE",5,0)))))*C107,C107),C107)</f>
        <v>0</v>
      </c>
      <c r="J107" s="70"/>
    </row>
    <row r="108" s="79" customFormat="true" ht="14" hidden="false" customHeight="false" outlineLevel="0" collapsed="false">
      <c r="A108" s="67"/>
      <c r="B108" s="68"/>
      <c r="C108" s="69" t="n">
        <f aca="false">IF(B108&lt;&gt;"",VLOOKUP(B108,'Tipo Projeto'!$A$3:$B$35,2,0),0)</f>
        <v>0</v>
      </c>
      <c r="D108" s="70"/>
      <c r="E108" s="70"/>
      <c r="F108" s="70"/>
      <c r="G108" s="71"/>
      <c r="H108" s="70"/>
      <c r="I108" s="102" t="n">
        <f aca="false">IF(B108&lt;&gt;"Manutenção em interface",IF(B108&lt;&gt;"Desenv., Manutenção e Publicação de Páginas Estáticas",IF(H108="EE",4,IF(H108="CE",4,IF(H108="SE",5,IF(H108="ALI",7,IF(H108="AIE",5,0)))))*C108,C108),C108)</f>
        <v>0</v>
      </c>
      <c r="J108" s="70"/>
    </row>
    <row r="109" s="79" customFormat="true" ht="14" hidden="false" customHeight="false" outlineLevel="0" collapsed="false">
      <c r="A109" s="67"/>
      <c r="B109" s="68"/>
      <c r="C109" s="69" t="n">
        <f aca="false">IF(B109&lt;&gt;"",VLOOKUP(B109,'Tipo Projeto'!$A$3:$B$35,2,0),0)</f>
        <v>0</v>
      </c>
      <c r="D109" s="70"/>
      <c r="E109" s="70"/>
      <c r="F109" s="70"/>
      <c r="G109" s="71"/>
      <c r="H109" s="70"/>
      <c r="I109" s="102" t="n">
        <f aca="false">IF(B109&lt;&gt;"Manutenção em interface",IF(B109&lt;&gt;"Desenv., Manutenção e Publicação de Páginas Estáticas",IF(H109="EE",4,IF(H109="CE",4,IF(H109="SE",5,IF(H109="ALI",7,IF(H109="AIE",5,0)))))*C109,C109),C109)</f>
        <v>0</v>
      </c>
      <c r="J109" s="70"/>
    </row>
    <row r="110" s="79" customFormat="true" ht="14" hidden="false" customHeight="false" outlineLevel="0" collapsed="false">
      <c r="A110" s="67"/>
      <c r="B110" s="68"/>
      <c r="C110" s="69" t="n">
        <f aca="false">IF(B110&lt;&gt;"",VLOOKUP(B110,'Tipo Projeto'!$A$3:$B$35,2,0),0)</f>
        <v>0</v>
      </c>
      <c r="D110" s="70"/>
      <c r="E110" s="70"/>
      <c r="F110" s="70"/>
      <c r="G110" s="71"/>
      <c r="H110" s="70"/>
      <c r="I110" s="102" t="n">
        <f aca="false">IF(B110&lt;&gt;"Manutenção em interface",IF(B110&lt;&gt;"Desenv., Manutenção e Publicação de Páginas Estáticas",IF(H110="EE",4,IF(H110="CE",4,IF(H110="SE",5,IF(H110="ALI",7,IF(H110="AIE",5,0)))))*C110,C110),C110)</f>
        <v>0</v>
      </c>
      <c r="J110" s="70"/>
    </row>
    <row r="111" s="79" customFormat="true" ht="14" hidden="false" customHeight="false" outlineLevel="0" collapsed="false">
      <c r="A111" s="67"/>
      <c r="B111" s="68"/>
      <c r="C111" s="69" t="n">
        <f aca="false">IF(B111&lt;&gt;"",VLOOKUP(B111,'Tipo Projeto'!$A$3:$B$35,2,0),0)</f>
        <v>0</v>
      </c>
      <c r="D111" s="70"/>
      <c r="E111" s="70"/>
      <c r="F111" s="70"/>
      <c r="G111" s="71"/>
      <c r="H111" s="70"/>
      <c r="I111" s="102" t="n">
        <f aca="false">IF(B111&lt;&gt;"Manutenção em interface",IF(B111&lt;&gt;"Desenv., Manutenção e Publicação de Páginas Estáticas",IF(H111="EE",4,IF(H111="CE",4,IF(H111="SE",5,IF(H111="ALI",7,IF(H111="AIE",5,0)))))*C111,C111),C111)</f>
        <v>0</v>
      </c>
      <c r="J111" s="70"/>
    </row>
    <row r="112" s="79" customFormat="true" ht="14" hidden="false" customHeight="false" outlineLevel="0" collapsed="false">
      <c r="A112" s="67"/>
      <c r="B112" s="68"/>
      <c r="C112" s="69" t="n">
        <f aca="false">IF(B112&lt;&gt;"",VLOOKUP(B112,'Tipo Projeto'!$A$3:$B$35,2,0),0)</f>
        <v>0</v>
      </c>
      <c r="D112" s="70"/>
      <c r="E112" s="70"/>
      <c r="F112" s="70"/>
      <c r="G112" s="71"/>
      <c r="H112" s="70"/>
      <c r="I112" s="102" t="n">
        <f aca="false">IF(B112&lt;&gt;"Manutenção em interface",IF(B112&lt;&gt;"Desenv., Manutenção e Publicação de Páginas Estáticas",IF(H112="EE",4,IF(H112="CE",4,IF(H112="SE",5,IF(H112="ALI",7,IF(H112="AIE",5,0)))))*C112,C112),C112)</f>
        <v>0</v>
      </c>
      <c r="J112" s="70"/>
    </row>
    <row r="113" s="79" customFormat="true" ht="14" hidden="false" customHeight="false" outlineLevel="0" collapsed="false">
      <c r="A113" s="67"/>
      <c r="B113" s="68"/>
      <c r="C113" s="69" t="n">
        <f aca="false">IF(B113&lt;&gt;"",VLOOKUP(B113,'Tipo Projeto'!$A$3:$B$35,2,0),0)</f>
        <v>0</v>
      </c>
      <c r="D113" s="70"/>
      <c r="E113" s="70"/>
      <c r="F113" s="70"/>
      <c r="G113" s="71"/>
      <c r="H113" s="70"/>
      <c r="I113" s="102" t="n">
        <f aca="false">IF(B113&lt;&gt;"Manutenção em interface",IF(B113&lt;&gt;"Desenv., Manutenção e Publicação de Páginas Estáticas",IF(H113="EE",4,IF(H113="CE",4,IF(H113="SE",5,IF(H113="ALI",7,IF(H113="AIE",5,0)))))*C113,C113),C113)</f>
        <v>0</v>
      </c>
      <c r="J113" s="70"/>
    </row>
    <row r="114" s="79" customFormat="true" ht="14" hidden="false" customHeight="false" outlineLevel="0" collapsed="false">
      <c r="A114" s="67"/>
      <c r="B114" s="68"/>
      <c r="C114" s="69" t="n">
        <f aca="false">IF(B114&lt;&gt;"",VLOOKUP(B114,'Tipo Projeto'!$A$3:$B$35,2,0),0)</f>
        <v>0</v>
      </c>
      <c r="D114" s="70"/>
      <c r="E114" s="70"/>
      <c r="F114" s="70"/>
      <c r="G114" s="71"/>
      <c r="H114" s="70"/>
      <c r="I114" s="102" t="n">
        <f aca="false">IF(B114&lt;&gt;"Manutenção em interface",IF(B114&lt;&gt;"Desenv., Manutenção e Publicação de Páginas Estáticas",IF(H114="EE",4,IF(H114="CE",4,IF(H114="SE",5,IF(H114="ALI",7,IF(H114="AIE",5,0)))))*C114,C114),C114)</f>
        <v>0</v>
      </c>
      <c r="J114" s="70"/>
    </row>
    <row r="115" s="79" customFormat="true" ht="14" hidden="false" customHeight="false" outlineLevel="0" collapsed="false">
      <c r="A115" s="67"/>
      <c r="B115" s="68"/>
      <c r="C115" s="69" t="n">
        <f aca="false">IF(B115&lt;&gt;"",VLOOKUP(B115,'Tipo Projeto'!$A$3:$B$35,2,0),0)</f>
        <v>0</v>
      </c>
      <c r="D115" s="70"/>
      <c r="E115" s="70"/>
      <c r="F115" s="70"/>
      <c r="G115" s="71"/>
      <c r="H115" s="70"/>
      <c r="I115" s="102" t="n">
        <f aca="false">IF(B115&lt;&gt;"Manutenção em interface",IF(B115&lt;&gt;"Desenv., Manutenção e Publicação de Páginas Estáticas",IF(H115="EE",4,IF(H115="CE",4,IF(H115="SE",5,IF(H115="ALI",7,IF(H115="AIE",5,0)))))*C115,C115),C115)</f>
        <v>0</v>
      </c>
      <c r="J115" s="70"/>
    </row>
    <row r="116" s="79" customFormat="true" ht="14" hidden="false" customHeight="false" outlineLevel="0" collapsed="false">
      <c r="A116" s="67"/>
      <c r="B116" s="68"/>
      <c r="C116" s="69" t="n">
        <f aca="false">IF(B116&lt;&gt;"",VLOOKUP(B116,'Tipo Projeto'!$A$3:$B$35,2,0),0)</f>
        <v>0</v>
      </c>
      <c r="D116" s="70"/>
      <c r="E116" s="70"/>
      <c r="F116" s="70"/>
      <c r="G116" s="71"/>
      <c r="H116" s="70"/>
      <c r="I116" s="102" t="n">
        <f aca="false">IF(B116&lt;&gt;"Manutenção em interface",IF(B116&lt;&gt;"Desenv., Manutenção e Publicação de Páginas Estáticas",IF(H116="EE",4,IF(H116="CE",4,IF(H116="SE",5,IF(H116="ALI",7,IF(H116="AIE",5,0)))))*C116,C116),C116)</f>
        <v>0</v>
      </c>
      <c r="J116" s="70"/>
    </row>
    <row r="117" s="79" customFormat="true" ht="14" hidden="false" customHeight="false" outlineLevel="0" collapsed="false">
      <c r="A117" s="67"/>
      <c r="B117" s="68"/>
      <c r="C117" s="69" t="n">
        <f aca="false">IF(B117&lt;&gt;"",VLOOKUP(B117,'Tipo Projeto'!$A$3:$B$35,2,0),0)</f>
        <v>0</v>
      </c>
      <c r="D117" s="70"/>
      <c r="E117" s="70"/>
      <c r="F117" s="70"/>
      <c r="G117" s="71"/>
      <c r="H117" s="70"/>
      <c r="I117" s="102" t="n">
        <f aca="false">IF(B117&lt;&gt;"Manutenção em interface",IF(B117&lt;&gt;"Desenv., Manutenção e Publicação de Páginas Estáticas",IF(H117="EE",4,IF(H117="CE",4,IF(H117="SE",5,IF(H117="ALI",7,IF(H117="AIE",5,0)))))*C117,C117),C117)</f>
        <v>0</v>
      </c>
      <c r="J117" s="70"/>
    </row>
    <row r="118" s="79" customFormat="true" ht="14" hidden="false" customHeight="false" outlineLevel="0" collapsed="false">
      <c r="A118" s="67"/>
      <c r="B118" s="68"/>
      <c r="C118" s="69" t="n">
        <f aca="false">IF(B118&lt;&gt;"",VLOOKUP(B118,'Tipo Projeto'!$A$3:$B$35,2,0),0)</f>
        <v>0</v>
      </c>
      <c r="D118" s="70"/>
      <c r="E118" s="70"/>
      <c r="F118" s="70"/>
      <c r="G118" s="71"/>
      <c r="H118" s="70"/>
      <c r="I118" s="102" t="n">
        <f aca="false">IF(B118&lt;&gt;"Manutenção em interface",IF(B118&lt;&gt;"Desenv., Manutenção e Publicação de Páginas Estáticas",IF(H118="EE",4,IF(H118="CE",4,IF(H118="SE",5,IF(H118="ALI",7,IF(H118="AIE",5,0)))))*C118,C118),C118)</f>
        <v>0</v>
      </c>
      <c r="J118" s="70"/>
    </row>
    <row r="119" s="79" customFormat="true" ht="14" hidden="false" customHeight="false" outlineLevel="0" collapsed="false">
      <c r="A119" s="67"/>
      <c r="B119" s="68"/>
      <c r="C119" s="69" t="n">
        <f aca="false">IF(B119&lt;&gt;"",VLOOKUP(B119,'Tipo Projeto'!$A$3:$B$35,2,0),0)</f>
        <v>0</v>
      </c>
      <c r="D119" s="70"/>
      <c r="E119" s="70"/>
      <c r="F119" s="70"/>
      <c r="G119" s="71"/>
      <c r="H119" s="70"/>
      <c r="I119" s="102" t="n">
        <f aca="false">IF(B119&lt;&gt;"Manutenção em interface",IF(B119&lt;&gt;"Desenv., Manutenção e Publicação de Páginas Estáticas",IF(H119="EE",4,IF(H119="CE",4,IF(H119="SE",5,IF(H119="ALI",7,IF(H119="AIE",5,0)))))*C119,C119),C119)</f>
        <v>0</v>
      </c>
      <c r="J119" s="70"/>
    </row>
    <row r="120" s="79" customFormat="true" ht="14" hidden="false" customHeight="false" outlineLevel="0" collapsed="false">
      <c r="A120" s="67"/>
      <c r="B120" s="68"/>
      <c r="C120" s="69" t="n">
        <f aca="false">IF(B120&lt;&gt;"",VLOOKUP(B120,'Tipo Projeto'!$A$3:$B$35,2,0),0)</f>
        <v>0</v>
      </c>
      <c r="D120" s="70"/>
      <c r="E120" s="70"/>
      <c r="F120" s="70"/>
      <c r="G120" s="71"/>
      <c r="H120" s="70"/>
      <c r="I120" s="102" t="n">
        <f aca="false">IF(B120&lt;&gt;"Manutenção em interface",IF(B120&lt;&gt;"Desenv., Manutenção e Publicação de Páginas Estáticas",IF(H120="EE",4,IF(H120="CE",4,IF(H120="SE",5,IF(H120="ALI",7,IF(H120="AIE",5,0)))))*C120,C120),C120)</f>
        <v>0</v>
      </c>
      <c r="J120" s="70"/>
    </row>
    <row r="121" s="79" customFormat="true" ht="14" hidden="false" customHeight="false" outlineLevel="0" collapsed="false">
      <c r="A121" s="67"/>
      <c r="B121" s="68"/>
      <c r="C121" s="69" t="n">
        <f aca="false">IF(B121&lt;&gt;"",VLOOKUP(B121,'Tipo Projeto'!$A$3:$B$35,2,0),0)</f>
        <v>0</v>
      </c>
      <c r="D121" s="70"/>
      <c r="E121" s="70"/>
      <c r="F121" s="70"/>
      <c r="G121" s="71"/>
      <c r="H121" s="70"/>
      <c r="I121" s="102" t="n">
        <f aca="false">IF(B121&lt;&gt;"Manutenção em interface",IF(B121&lt;&gt;"Desenv., Manutenção e Publicação de Páginas Estáticas",IF(H121="EE",4,IF(H121="CE",4,IF(H121="SE",5,IF(H121="ALI",7,IF(H121="AIE",5,0)))))*C121,C121),C121)</f>
        <v>0</v>
      </c>
      <c r="J121" s="70"/>
    </row>
    <row r="122" s="79" customFormat="true" ht="14" hidden="false" customHeight="false" outlineLevel="0" collapsed="false">
      <c r="A122" s="67"/>
      <c r="B122" s="68"/>
      <c r="C122" s="69" t="n">
        <f aca="false">IF(B122&lt;&gt;"",VLOOKUP(B122,'Tipo Projeto'!$A$3:$B$35,2,0),0)</f>
        <v>0</v>
      </c>
      <c r="D122" s="70"/>
      <c r="E122" s="70"/>
      <c r="F122" s="70"/>
      <c r="G122" s="71"/>
      <c r="H122" s="70"/>
      <c r="I122" s="102" t="n">
        <f aca="false">IF(B122&lt;&gt;"Manutenção em interface",IF(B122&lt;&gt;"Desenv., Manutenção e Publicação de Páginas Estáticas",IF(H122="EE",4,IF(H122="CE",4,IF(H122="SE",5,IF(H122="ALI",7,IF(H122="AIE",5,0)))))*C122,C122),C122)</f>
        <v>0</v>
      </c>
      <c r="J122" s="70"/>
    </row>
    <row r="123" s="79" customFormat="true" ht="14" hidden="false" customHeight="false" outlineLevel="0" collapsed="false">
      <c r="A123" s="67"/>
      <c r="B123" s="68"/>
      <c r="C123" s="69" t="n">
        <f aca="false">IF(B123&lt;&gt;"",VLOOKUP(B123,'Tipo Projeto'!$A$3:$B$35,2,0),0)</f>
        <v>0</v>
      </c>
      <c r="D123" s="70"/>
      <c r="E123" s="70"/>
      <c r="F123" s="70"/>
      <c r="G123" s="71"/>
      <c r="H123" s="70"/>
      <c r="I123" s="102" t="n">
        <f aca="false">IF(B123&lt;&gt;"Manutenção em interface",IF(B123&lt;&gt;"Desenv., Manutenção e Publicação de Páginas Estáticas",IF(H123="EE",4,IF(H123="CE",4,IF(H123="SE",5,IF(H123="ALI",7,IF(H123="AIE",5,0)))))*C123,C123),C123)</f>
        <v>0</v>
      </c>
      <c r="J123" s="70"/>
    </row>
    <row r="124" s="79" customFormat="true" ht="14" hidden="false" customHeight="false" outlineLevel="0" collapsed="false">
      <c r="A124" s="67"/>
      <c r="B124" s="68"/>
      <c r="C124" s="69" t="n">
        <f aca="false">IF(B124&lt;&gt;"",VLOOKUP(B124,'Tipo Projeto'!$A$3:$B$35,2,0),0)</f>
        <v>0</v>
      </c>
      <c r="D124" s="70"/>
      <c r="E124" s="70"/>
      <c r="F124" s="70"/>
      <c r="G124" s="71"/>
      <c r="H124" s="70"/>
      <c r="I124" s="102" t="n">
        <f aca="false">IF(B124&lt;&gt;"Manutenção em interface",IF(B124&lt;&gt;"Desenv., Manutenção e Publicação de Páginas Estáticas",IF(H124="EE",4,IF(H124="CE",4,IF(H124="SE",5,IF(H124="ALI",7,IF(H124="AIE",5,0)))))*C124,C124),C124)</f>
        <v>0</v>
      </c>
      <c r="J124" s="70"/>
    </row>
    <row r="125" s="79" customFormat="true" ht="14" hidden="false" customHeight="false" outlineLevel="0" collapsed="false">
      <c r="A125" s="67"/>
      <c r="B125" s="68"/>
      <c r="C125" s="69" t="n">
        <f aca="false">IF(B125&lt;&gt;"",VLOOKUP(B125,'Tipo Projeto'!$A$3:$B$35,2,0),0)</f>
        <v>0</v>
      </c>
      <c r="D125" s="70"/>
      <c r="E125" s="70"/>
      <c r="F125" s="70"/>
      <c r="G125" s="71"/>
      <c r="H125" s="70"/>
      <c r="I125" s="102" t="n">
        <f aca="false">IF(B125&lt;&gt;"Manutenção em interface",IF(B125&lt;&gt;"Desenv., Manutenção e Publicação de Páginas Estáticas",IF(H125="EE",4,IF(H125="CE",4,IF(H125="SE",5,IF(H125="ALI",7,IF(H125="AIE",5,0)))))*C125,C125),C125)</f>
        <v>0</v>
      </c>
      <c r="J125" s="70"/>
    </row>
    <row r="126" s="79" customFormat="true" ht="14" hidden="false" customHeight="false" outlineLevel="0" collapsed="false">
      <c r="A126" s="67"/>
      <c r="B126" s="68"/>
      <c r="C126" s="69" t="n">
        <f aca="false">IF(B126&lt;&gt;"",VLOOKUP(B126,'Tipo Projeto'!$A$3:$B$35,2,0),0)</f>
        <v>0</v>
      </c>
      <c r="D126" s="70"/>
      <c r="E126" s="70"/>
      <c r="F126" s="70"/>
      <c r="G126" s="71"/>
      <c r="H126" s="70"/>
      <c r="I126" s="102" t="n">
        <f aca="false">IF(B126&lt;&gt;"Manutenção em interface",IF(B126&lt;&gt;"Desenv., Manutenção e Publicação de Páginas Estáticas",IF(H126="EE",4,IF(H126="CE",4,IF(H126="SE",5,IF(H126="ALI",7,IF(H126="AIE",5,0)))))*C126,C126),C126)</f>
        <v>0</v>
      </c>
      <c r="J126" s="70"/>
    </row>
    <row r="127" s="79" customFormat="true" ht="14" hidden="false" customHeight="false" outlineLevel="0" collapsed="false">
      <c r="A127" s="67"/>
      <c r="B127" s="68"/>
      <c r="C127" s="69" t="n">
        <f aca="false">IF(B127&lt;&gt;"",VLOOKUP(B127,'Tipo Projeto'!$A$3:$B$35,2,0),0)</f>
        <v>0</v>
      </c>
      <c r="D127" s="70"/>
      <c r="E127" s="70"/>
      <c r="F127" s="70"/>
      <c r="G127" s="71"/>
      <c r="H127" s="70"/>
      <c r="I127" s="102" t="n">
        <f aca="false">IF(B127&lt;&gt;"Manutenção em interface",IF(B127&lt;&gt;"Desenv., Manutenção e Publicação de Páginas Estáticas",IF(H127="EE",4,IF(H127="CE",4,IF(H127="SE",5,IF(H127="ALI",7,IF(H127="AIE",5,0)))))*C127,C127),C127)</f>
        <v>0</v>
      </c>
      <c r="J127" s="70"/>
    </row>
    <row r="128" s="79" customFormat="true" ht="14" hidden="false" customHeight="false" outlineLevel="0" collapsed="false">
      <c r="A128" s="67"/>
      <c r="B128" s="68"/>
      <c r="C128" s="69" t="n">
        <f aca="false">IF(B128&lt;&gt;"",VLOOKUP(B128,'Tipo Projeto'!$A$3:$B$35,2,0),0)</f>
        <v>0</v>
      </c>
      <c r="D128" s="70"/>
      <c r="E128" s="70"/>
      <c r="F128" s="70"/>
      <c r="G128" s="71"/>
      <c r="H128" s="70"/>
      <c r="I128" s="102" t="n">
        <f aca="false">IF(B128&lt;&gt;"Manutenção em interface",IF(B128&lt;&gt;"Desenv., Manutenção e Publicação de Páginas Estáticas",IF(H128="EE",4,IF(H128="CE",4,IF(H128="SE",5,IF(H128="ALI",7,IF(H128="AIE",5,0)))))*C128,C128),C128)</f>
        <v>0</v>
      </c>
      <c r="J128" s="70"/>
    </row>
    <row r="129" s="79" customFormat="true" ht="14" hidden="false" customHeight="false" outlineLevel="0" collapsed="false">
      <c r="A129" s="67"/>
      <c r="B129" s="68"/>
      <c r="C129" s="69" t="n">
        <f aca="false">IF(B129&lt;&gt;"",VLOOKUP(B129,'Tipo Projeto'!$A$3:$B$35,2,0),0)</f>
        <v>0</v>
      </c>
      <c r="D129" s="70"/>
      <c r="E129" s="70"/>
      <c r="F129" s="70"/>
      <c r="G129" s="71"/>
      <c r="H129" s="70"/>
      <c r="I129" s="102" t="n">
        <f aca="false">IF(B129&lt;&gt;"Manutenção em interface",IF(B129&lt;&gt;"Desenv., Manutenção e Publicação de Páginas Estáticas",IF(H129="EE",4,IF(H129="CE",4,IF(H129="SE",5,IF(H129="ALI",7,IF(H129="AIE",5,0)))))*C129,C129),C129)</f>
        <v>0</v>
      </c>
      <c r="J129" s="70"/>
    </row>
    <row r="130" s="79" customFormat="true" ht="14" hidden="false" customHeight="false" outlineLevel="0" collapsed="false">
      <c r="A130" s="67"/>
      <c r="B130" s="68"/>
      <c r="C130" s="69" t="n">
        <f aca="false">IF(B130&lt;&gt;"",VLOOKUP(B130,'Tipo Projeto'!$A$3:$B$35,2,0),0)</f>
        <v>0</v>
      </c>
      <c r="D130" s="70"/>
      <c r="E130" s="70"/>
      <c r="F130" s="70"/>
      <c r="G130" s="71"/>
      <c r="H130" s="70"/>
      <c r="I130" s="102" t="n">
        <f aca="false">IF(B130&lt;&gt;"Manutenção em interface",IF(B130&lt;&gt;"Desenv., Manutenção e Publicação de Páginas Estáticas",IF(H130="EE",4,IF(H130="CE",4,IF(H130="SE",5,IF(H130="ALI",7,IF(H130="AIE",5,0)))))*C130,C130),C130)</f>
        <v>0</v>
      </c>
      <c r="J130" s="70"/>
    </row>
    <row r="131" s="79" customFormat="true" ht="14" hidden="false" customHeight="false" outlineLevel="0" collapsed="false">
      <c r="A131" s="67"/>
      <c r="B131" s="68"/>
      <c r="C131" s="69" t="n">
        <f aca="false">IF(B131&lt;&gt;"",VLOOKUP(B131,'Tipo Projeto'!$A$3:$B$35,2,0),0)</f>
        <v>0</v>
      </c>
      <c r="D131" s="70"/>
      <c r="E131" s="70"/>
      <c r="F131" s="70"/>
      <c r="G131" s="71"/>
      <c r="H131" s="70"/>
      <c r="I131" s="102" t="n">
        <f aca="false">IF(B131&lt;&gt;"Manutenção em interface",IF(B131&lt;&gt;"Desenv., Manutenção e Publicação de Páginas Estáticas",IF(H131="EE",4,IF(H131="CE",4,IF(H131="SE",5,IF(H131="ALI",7,IF(H131="AIE",5,0)))))*C131,C131),C131)</f>
        <v>0</v>
      </c>
      <c r="J131" s="70"/>
    </row>
    <row r="132" s="79" customFormat="true" ht="14" hidden="false" customHeight="false" outlineLevel="0" collapsed="false">
      <c r="A132" s="67"/>
      <c r="B132" s="68"/>
      <c r="C132" s="69" t="n">
        <f aca="false">IF(B132&lt;&gt;"",VLOOKUP(B132,'Tipo Projeto'!$A$3:$B$35,2,0),0)</f>
        <v>0</v>
      </c>
      <c r="D132" s="70"/>
      <c r="E132" s="70"/>
      <c r="F132" s="70"/>
      <c r="G132" s="71"/>
      <c r="H132" s="70"/>
      <c r="I132" s="102" t="n">
        <f aca="false">IF(B132&lt;&gt;"Manutenção em interface",IF(B132&lt;&gt;"Desenv., Manutenção e Publicação de Páginas Estáticas",IF(H132="EE",4,IF(H132="CE",4,IF(H132="SE",5,IF(H132="ALI",7,IF(H132="AIE",5,0)))))*C132,C132),C132)</f>
        <v>0</v>
      </c>
      <c r="J132" s="70"/>
    </row>
    <row r="133" s="79" customFormat="true" ht="14" hidden="false" customHeight="false" outlineLevel="0" collapsed="false">
      <c r="A133" s="67"/>
      <c r="B133" s="68"/>
      <c r="C133" s="69" t="n">
        <f aca="false">IF(B133&lt;&gt;"",VLOOKUP(B133,'Tipo Projeto'!$A$3:$B$35,2,0),0)</f>
        <v>0</v>
      </c>
      <c r="D133" s="70"/>
      <c r="E133" s="70"/>
      <c r="F133" s="70"/>
      <c r="G133" s="71"/>
      <c r="H133" s="70"/>
      <c r="I133" s="102" t="n">
        <f aca="false">IF(B133&lt;&gt;"Manutenção em interface",IF(B133&lt;&gt;"Desenv., Manutenção e Publicação de Páginas Estáticas",IF(H133="EE",4,IF(H133="CE",4,IF(H133="SE",5,IF(H133="ALI",7,IF(H133="AIE",5,0)))))*C133,C133),C133)</f>
        <v>0</v>
      </c>
      <c r="J133" s="70"/>
    </row>
    <row r="134" s="79" customFormat="true" ht="14" hidden="false" customHeight="false" outlineLevel="0" collapsed="false">
      <c r="A134" s="67"/>
      <c r="B134" s="68"/>
      <c r="C134" s="69" t="n">
        <f aca="false">IF(B134&lt;&gt;"",VLOOKUP(B134,'Tipo Projeto'!$A$3:$B$35,2,0),0)</f>
        <v>0</v>
      </c>
      <c r="D134" s="70"/>
      <c r="E134" s="70"/>
      <c r="F134" s="70"/>
      <c r="G134" s="71"/>
      <c r="H134" s="70"/>
      <c r="I134" s="102" t="n">
        <f aca="false">IF(B134&lt;&gt;"Manutenção em interface",IF(B134&lt;&gt;"Desenv., Manutenção e Publicação de Páginas Estáticas",IF(H134="EE",4,IF(H134="CE",4,IF(H134="SE",5,IF(H134="ALI",7,IF(H134="AIE",5,0)))))*C134,C134),C134)</f>
        <v>0</v>
      </c>
      <c r="J134" s="70"/>
    </row>
    <row r="135" s="79" customFormat="true" ht="14" hidden="false" customHeight="false" outlineLevel="0" collapsed="false">
      <c r="A135" s="67"/>
      <c r="B135" s="68"/>
      <c r="C135" s="69" t="n">
        <f aca="false">IF(B135&lt;&gt;"",VLOOKUP(B135,'Tipo Projeto'!$A$3:$B$35,2,0),0)</f>
        <v>0</v>
      </c>
      <c r="D135" s="70"/>
      <c r="E135" s="70"/>
      <c r="F135" s="70"/>
      <c r="G135" s="71"/>
      <c r="H135" s="70"/>
      <c r="I135" s="102" t="n">
        <f aca="false">IF(B135&lt;&gt;"Manutenção em interface",IF(B135&lt;&gt;"Desenv., Manutenção e Publicação de Páginas Estáticas",IF(H135="EE",4,IF(H135="CE",4,IF(H135="SE",5,IF(H135="ALI",7,IF(H135="AIE",5,0)))))*C135,C135),C135)</f>
        <v>0</v>
      </c>
      <c r="J135" s="70"/>
    </row>
    <row r="136" s="79" customFormat="true" ht="14" hidden="false" customHeight="false" outlineLevel="0" collapsed="false">
      <c r="A136" s="67"/>
      <c r="B136" s="68"/>
      <c r="C136" s="69" t="n">
        <f aca="false">IF(B136&lt;&gt;"",VLOOKUP(B136,'Tipo Projeto'!$A$3:$B$35,2,0),0)</f>
        <v>0</v>
      </c>
      <c r="D136" s="70"/>
      <c r="E136" s="70"/>
      <c r="F136" s="70"/>
      <c r="G136" s="71"/>
      <c r="H136" s="70"/>
      <c r="I136" s="102" t="n">
        <f aca="false">IF(B136&lt;&gt;"Manutenção em interface",IF(B136&lt;&gt;"Desenv., Manutenção e Publicação de Páginas Estáticas",IF(H136="EE",4,IF(H136="CE",4,IF(H136="SE",5,IF(H136="ALI",7,IF(H136="AIE",5,0)))))*C136,C136),C136)</f>
        <v>0</v>
      </c>
      <c r="J136" s="70"/>
    </row>
    <row r="137" s="79" customFormat="true" ht="14" hidden="false" customHeight="false" outlineLevel="0" collapsed="false">
      <c r="A137" s="67"/>
      <c r="B137" s="68"/>
      <c r="C137" s="69" t="n">
        <f aca="false">IF(B137&lt;&gt;"",VLOOKUP(B137,'Tipo Projeto'!$A$3:$B$35,2,0),0)</f>
        <v>0</v>
      </c>
      <c r="D137" s="70"/>
      <c r="E137" s="70"/>
      <c r="F137" s="70"/>
      <c r="G137" s="71"/>
      <c r="H137" s="70"/>
      <c r="I137" s="102" t="n">
        <f aca="false">IF(B137&lt;&gt;"Manutenção em interface",IF(B137&lt;&gt;"Desenv., Manutenção e Publicação de Páginas Estáticas",IF(H137="EE",4,IF(H137="CE",4,IF(H137="SE",5,IF(H137="ALI",7,IF(H137="AIE",5,0)))))*C137,C137),C137)</f>
        <v>0</v>
      </c>
      <c r="J137" s="70"/>
    </row>
    <row r="138" s="79" customFormat="true" ht="14" hidden="false" customHeight="false" outlineLevel="0" collapsed="false">
      <c r="A138" s="67"/>
      <c r="B138" s="68"/>
      <c r="C138" s="69" t="n">
        <f aca="false">IF(B138&lt;&gt;"",VLOOKUP(B138,'Tipo Projeto'!$A$3:$B$35,2,0),0)</f>
        <v>0</v>
      </c>
      <c r="D138" s="70"/>
      <c r="E138" s="70"/>
      <c r="F138" s="70"/>
      <c r="G138" s="71"/>
      <c r="H138" s="70"/>
      <c r="I138" s="102" t="n">
        <f aca="false">IF(B138&lt;&gt;"Manutenção em interface",IF(B138&lt;&gt;"Desenv., Manutenção e Publicação de Páginas Estáticas",IF(H138="EE",4,IF(H138="CE",4,IF(H138="SE",5,IF(H138="ALI",7,IF(H138="AIE",5,0)))))*C138,C138),C138)</f>
        <v>0</v>
      </c>
      <c r="J138" s="70"/>
    </row>
    <row r="139" s="79" customFormat="true" ht="14" hidden="false" customHeight="false" outlineLevel="0" collapsed="false">
      <c r="A139" s="67"/>
      <c r="B139" s="68"/>
      <c r="C139" s="69" t="n">
        <f aca="false">IF(B139&lt;&gt;"",VLOOKUP(B139,'Tipo Projeto'!$A$3:$B$35,2,0),0)</f>
        <v>0</v>
      </c>
      <c r="D139" s="70"/>
      <c r="E139" s="70"/>
      <c r="F139" s="70"/>
      <c r="G139" s="71"/>
      <c r="H139" s="70"/>
      <c r="I139" s="102" t="n">
        <f aca="false">IF(B139&lt;&gt;"Manutenção em interface",IF(B139&lt;&gt;"Desenv., Manutenção e Publicação de Páginas Estáticas",IF(H139="EE",4,IF(H139="CE",4,IF(H139="SE",5,IF(H139="ALI",7,IF(H139="AIE",5,0)))))*C139,C139),C139)</f>
        <v>0</v>
      </c>
      <c r="J139" s="70"/>
    </row>
    <row r="140" s="79" customFormat="true" ht="14" hidden="false" customHeight="false" outlineLevel="0" collapsed="false">
      <c r="A140" s="67"/>
      <c r="B140" s="68"/>
      <c r="C140" s="69" t="n">
        <f aca="false">IF(B140&lt;&gt;"",VLOOKUP(B140,'Tipo Projeto'!$A$3:$B$35,2,0),0)</f>
        <v>0</v>
      </c>
      <c r="D140" s="70"/>
      <c r="E140" s="70"/>
      <c r="F140" s="70"/>
      <c r="G140" s="71"/>
      <c r="H140" s="70"/>
      <c r="I140" s="102" t="n">
        <f aca="false">IF(B140&lt;&gt;"Manutenção em interface",IF(B140&lt;&gt;"Desenv., Manutenção e Publicação de Páginas Estáticas",IF(H140="EE",4,IF(H140="CE",4,IF(H140="SE",5,IF(H140="ALI",7,IF(H140="AIE",5,0)))))*C140,C140),C140)</f>
        <v>0</v>
      </c>
      <c r="J140" s="70"/>
    </row>
    <row r="141" s="79" customFormat="true" ht="14" hidden="false" customHeight="false" outlineLevel="0" collapsed="false">
      <c r="A141" s="67"/>
      <c r="B141" s="68"/>
      <c r="C141" s="69" t="n">
        <f aca="false">IF(B141&lt;&gt;"",VLOOKUP(B141,'Tipo Projeto'!$A$3:$B$35,2,0),0)</f>
        <v>0</v>
      </c>
      <c r="D141" s="70"/>
      <c r="E141" s="70"/>
      <c r="F141" s="70"/>
      <c r="G141" s="71"/>
      <c r="H141" s="70"/>
      <c r="I141" s="102" t="n">
        <f aca="false">IF(B141&lt;&gt;"Manutenção em interface",IF(B141&lt;&gt;"Desenv., Manutenção e Publicação de Páginas Estáticas",IF(H141="EE",4,IF(H141="CE",4,IF(H141="SE",5,IF(H141="ALI",7,IF(H141="AIE",5,0)))))*C141,C141),C141)</f>
        <v>0</v>
      </c>
      <c r="J141" s="70"/>
    </row>
    <row r="142" s="79" customFormat="true" ht="14" hidden="false" customHeight="false" outlineLevel="0" collapsed="false">
      <c r="A142" s="67"/>
      <c r="B142" s="68"/>
      <c r="C142" s="69" t="n">
        <f aca="false">IF(B142&lt;&gt;"",VLOOKUP(B142,'Tipo Projeto'!$A$3:$B$35,2,0),0)</f>
        <v>0</v>
      </c>
      <c r="D142" s="70"/>
      <c r="E142" s="70"/>
      <c r="F142" s="70"/>
      <c r="G142" s="71"/>
      <c r="H142" s="70"/>
      <c r="I142" s="102" t="n">
        <f aca="false">IF(B142&lt;&gt;"Manutenção em interface",IF(B142&lt;&gt;"Desenv., Manutenção e Publicação de Páginas Estáticas",IF(H142="EE",4,IF(H142="CE",4,IF(H142="SE",5,IF(H142="ALI",7,IF(H142="AIE",5,0)))))*C142,C142),C142)</f>
        <v>0</v>
      </c>
      <c r="J142" s="70"/>
    </row>
    <row r="143" s="79" customFormat="true" ht="14" hidden="false" customHeight="false" outlineLevel="0" collapsed="false">
      <c r="A143" s="67"/>
      <c r="B143" s="68"/>
      <c r="C143" s="69" t="n">
        <f aca="false">IF(B143&lt;&gt;"",VLOOKUP(B143,'Tipo Projeto'!$A$3:$B$35,2,0),0)</f>
        <v>0</v>
      </c>
      <c r="D143" s="70"/>
      <c r="E143" s="70"/>
      <c r="F143" s="70"/>
      <c r="G143" s="71"/>
      <c r="H143" s="70"/>
      <c r="I143" s="102" t="n">
        <f aca="false">IF(B143&lt;&gt;"Manutenção em interface",IF(B143&lt;&gt;"Desenv., Manutenção e Publicação de Páginas Estáticas",IF(H143="EE",4,IF(H143="CE",4,IF(H143="SE",5,IF(H143="ALI",7,IF(H143="AIE",5,0)))))*C143,C143),C143)</f>
        <v>0</v>
      </c>
      <c r="J143" s="70"/>
    </row>
    <row r="144" s="79" customFormat="true" ht="14" hidden="false" customHeight="false" outlineLevel="0" collapsed="false">
      <c r="A144" s="67"/>
      <c r="B144" s="68"/>
      <c r="C144" s="69" t="n">
        <f aca="false">IF(B144&lt;&gt;"",VLOOKUP(B144,'Tipo Projeto'!$A$3:$B$35,2,0),0)</f>
        <v>0</v>
      </c>
      <c r="D144" s="70"/>
      <c r="E144" s="70"/>
      <c r="F144" s="70"/>
      <c r="G144" s="71"/>
      <c r="H144" s="70"/>
      <c r="I144" s="102" t="n">
        <f aca="false">IF(B144&lt;&gt;"Manutenção em interface",IF(B144&lt;&gt;"Desenv., Manutenção e Publicação de Páginas Estáticas",IF(H144="EE",4,IF(H144="CE",4,IF(H144="SE",5,IF(H144="ALI",7,IF(H144="AIE",5,0)))))*C144,C144),C144)</f>
        <v>0</v>
      </c>
      <c r="J144" s="70"/>
    </row>
    <row r="145" s="79" customFormat="true" ht="14" hidden="false" customHeight="false" outlineLevel="0" collapsed="false">
      <c r="A145" s="67"/>
      <c r="B145" s="68"/>
      <c r="C145" s="69" t="n">
        <f aca="false">IF(B145&lt;&gt;"",VLOOKUP(B145,'Tipo Projeto'!$A$3:$B$35,2,0),0)</f>
        <v>0</v>
      </c>
      <c r="D145" s="70"/>
      <c r="E145" s="70"/>
      <c r="F145" s="70"/>
      <c r="G145" s="71"/>
      <c r="H145" s="70"/>
      <c r="I145" s="102" t="n">
        <f aca="false">IF(B145&lt;&gt;"Manutenção em interface",IF(B145&lt;&gt;"Desenv., Manutenção e Publicação de Páginas Estáticas",IF(H145="EE",4,IF(H145="CE",4,IF(H145="SE",5,IF(H145="ALI",7,IF(H145="AIE",5,0)))))*C145,C145),C145)</f>
        <v>0</v>
      </c>
      <c r="J145" s="70"/>
    </row>
    <row r="146" s="79" customFormat="true" ht="14" hidden="false" customHeight="false" outlineLevel="0" collapsed="false">
      <c r="A146" s="67"/>
      <c r="B146" s="68"/>
      <c r="C146" s="69" t="n">
        <f aca="false">IF(B146&lt;&gt;"",VLOOKUP(B146,'Tipo Projeto'!$A$3:$B$35,2,0),0)</f>
        <v>0</v>
      </c>
      <c r="D146" s="70"/>
      <c r="E146" s="70"/>
      <c r="F146" s="70"/>
      <c r="G146" s="71"/>
      <c r="H146" s="70"/>
      <c r="I146" s="102" t="n">
        <f aca="false">IF(B146&lt;&gt;"Manutenção em interface",IF(B146&lt;&gt;"Desenv., Manutenção e Publicação de Páginas Estáticas",IF(H146="EE",4,IF(H146="CE",4,IF(H146="SE",5,IF(H146="ALI",7,IF(H146="AIE",5,0)))))*C146,C146),C146)</f>
        <v>0</v>
      </c>
      <c r="J146" s="70"/>
    </row>
    <row r="147" s="79" customFormat="true" ht="14" hidden="false" customHeight="false" outlineLevel="0" collapsed="false">
      <c r="A147" s="67"/>
      <c r="B147" s="68"/>
      <c r="C147" s="69" t="n">
        <f aca="false">IF(B147&lt;&gt;"",VLOOKUP(B147,'Tipo Projeto'!$A$3:$B$35,2,0),0)</f>
        <v>0</v>
      </c>
      <c r="D147" s="70"/>
      <c r="E147" s="70"/>
      <c r="F147" s="70"/>
      <c r="G147" s="71"/>
      <c r="H147" s="70"/>
      <c r="I147" s="102" t="n">
        <f aca="false">IF(B147&lt;&gt;"Manutenção em interface",IF(B147&lt;&gt;"Desenv., Manutenção e Publicação de Páginas Estáticas",IF(H147="EE",4,IF(H147="CE",4,IF(H147="SE",5,IF(H147="ALI",7,IF(H147="AIE",5,0)))))*C147,C147),C147)</f>
        <v>0</v>
      </c>
      <c r="J147" s="70"/>
    </row>
    <row r="148" s="79" customFormat="true" ht="14" hidden="false" customHeight="false" outlineLevel="0" collapsed="false">
      <c r="A148" s="67"/>
      <c r="B148" s="68"/>
      <c r="C148" s="69" t="n">
        <f aca="false">IF(B148&lt;&gt;"",VLOOKUP(B148,'Tipo Projeto'!$A$3:$B$35,2,0),0)</f>
        <v>0</v>
      </c>
      <c r="D148" s="70"/>
      <c r="E148" s="70"/>
      <c r="F148" s="70"/>
      <c r="G148" s="71"/>
      <c r="H148" s="70"/>
      <c r="I148" s="102" t="n">
        <f aca="false">IF(B148&lt;&gt;"Manutenção em interface",IF(B148&lt;&gt;"Desenv., Manutenção e Publicação de Páginas Estáticas",IF(H148="EE",4,IF(H148="CE",4,IF(H148="SE",5,IF(H148="ALI",7,IF(H148="AIE",5,0)))))*C148,C148),C148)</f>
        <v>0</v>
      </c>
      <c r="J148" s="70"/>
    </row>
    <row r="149" s="79" customFormat="true" ht="14" hidden="false" customHeight="false" outlineLevel="0" collapsed="false">
      <c r="A149" s="67"/>
      <c r="B149" s="68"/>
      <c r="C149" s="69" t="n">
        <f aca="false">IF(B149&lt;&gt;"",VLOOKUP(B149,'Tipo Projeto'!$A$3:$B$35,2,0),0)</f>
        <v>0</v>
      </c>
      <c r="D149" s="70"/>
      <c r="E149" s="70"/>
      <c r="F149" s="70"/>
      <c r="G149" s="71"/>
      <c r="H149" s="70"/>
      <c r="I149" s="102" t="n">
        <f aca="false">IF(B149&lt;&gt;"Manutenção em interface",IF(B149&lt;&gt;"Desenv., Manutenção e Publicação de Páginas Estáticas",IF(H149="EE",4,IF(H149="CE",4,IF(H149="SE",5,IF(H149="ALI",7,IF(H149="AIE",5,0)))))*C149,C149),C149)</f>
        <v>0</v>
      </c>
      <c r="J149" s="70"/>
    </row>
    <row r="150" s="79" customFormat="true" ht="14" hidden="false" customHeight="false" outlineLevel="0" collapsed="false">
      <c r="A150" s="67"/>
      <c r="B150" s="68"/>
      <c r="C150" s="69" t="n">
        <f aca="false">IF(B150&lt;&gt;"",VLOOKUP(B150,'Tipo Projeto'!$A$3:$B$35,2,0),0)</f>
        <v>0</v>
      </c>
      <c r="D150" s="70"/>
      <c r="E150" s="70"/>
      <c r="F150" s="70"/>
      <c r="G150" s="71"/>
      <c r="H150" s="70"/>
      <c r="I150" s="102" t="n">
        <f aca="false">IF(B150&lt;&gt;"Manutenção em interface",IF(B150&lt;&gt;"Desenv., Manutenção e Publicação de Páginas Estáticas",IF(H150="EE",4,IF(H150="CE",4,IF(H150="SE",5,IF(H150="ALI",7,IF(H150="AIE",5,0)))))*C150,C150),C150)</f>
        <v>0</v>
      </c>
      <c r="J150" s="70"/>
    </row>
    <row r="151" s="79" customFormat="true" ht="14" hidden="false" customHeight="false" outlineLevel="0" collapsed="false">
      <c r="A151" s="67"/>
      <c r="B151" s="68"/>
      <c r="C151" s="69" t="n">
        <f aca="false">IF(B151&lt;&gt;"",VLOOKUP(B151,'Tipo Projeto'!$A$3:$B$35,2,0),0)</f>
        <v>0</v>
      </c>
      <c r="D151" s="70"/>
      <c r="E151" s="70"/>
      <c r="F151" s="70"/>
      <c r="G151" s="71"/>
      <c r="H151" s="70"/>
      <c r="I151" s="102" t="n">
        <f aca="false">IF(B151&lt;&gt;"Manutenção em interface",IF(B151&lt;&gt;"Desenv., Manutenção e Publicação de Páginas Estáticas",IF(H151="EE",4,IF(H151="CE",4,IF(H151="SE",5,IF(H151="ALI",7,IF(H151="AIE",5,0)))))*C151,C151),C151)</f>
        <v>0</v>
      </c>
      <c r="J151" s="70"/>
    </row>
    <row r="152" s="79" customFormat="true" ht="14" hidden="false" customHeight="false" outlineLevel="0" collapsed="false">
      <c r="A152" s="67"/>
      <c r="B152" s="68"/>
      <c r="C152" s="69" t="n">
        <f aca="false">IF(B152&lt;&gt;"",VLOOKUP(B152,'Tipo Projeto'!$A$3:$B$35,2,0),0)</f>
        <v>0</v>
      </c>
      <c r="D152" s="70"/>
      <c r="E152" s="70"/>
      <c r="F152" s="70"/>
      <c r="G152" s="71"/>
      <c r="H152" s="70"/>
      <c r="I152" s="102" t="n">
        <f aca="false">IF(B152&lt;&gt;"Manutenção em interface",IF(B152&lt;&gt;"Desenv., Manutenção e Publicação de Páginas Estáticas",IF(H152="EE",4,IF(H152="CE",4,IF(H152="SE",5,IF(H152="ALI",7,IF(H152="AIE",5,0)))))*C152,C152),C152)</f>
        <v>0</v>
      </c>
      <c r="J152" s="70"/>
    </row>
    <row r="153" s="79" customFormat="true" ht="14" hidden="false" customHeight="false" outlineLevel="0" collapsed="false">
      <c r="A153" s="67"/>
      <c r="B153" s="68"/>
      <c r="C153" s="69" t="n">
        <f aca="false">IF(B153&lt;&gt;"",VLOOKUP(B153,'Tipo Projeto'!$A$3:$B$35,2,0),0)</f>
        <v>0</v>
      </c>
      <c r="D153" s="70"/>
      <c r="E153" s="70"/>
      <c r="F153" s="70"/>
      <c r="G153" s="71"/>
      <c r="H153" s="70"/>
      <c r="I153" s="102" t="n">
        <f aca="false">IF(B153&lt;&gt;"Manutenção em interface",IF(B153&lt;&gt;"Desenv., Manutenção e Publicação de Páginas Estáticas",IF(H153="EE",4,IF(H153="CE",4,IF(H153="SE",5,IF(H153="ALI",7,IF(H153="AIE",5,0)))))*C153,C153),C153)</f>
        <v>0</v>
      </c>
      <c r="J153" s="70"/>
    </row>
    <row r="154" s="79" customFormat="true" ht="14" hidden="false" customHeight="false" outlineLevel="0" collapsed="false">
      <c r="A154" s="67"/>
      <c r="B154" s="68"/>
      <c r="C154" s="69" t="n">
        <f aca="false">IF(B154&lt;&gt;"",VLOOKUP(B154,'Tipo Projeto'!$A$3:$B$35,2,0),0)</f>
        <v>0</v>
      </c>
      <c r="D154" s="70"/>
      <c r="E154" s="70"/>
      <c r="F154" s="70"/>
      <c r="G154" s="71"/>
      <c r="H154" s="70"/>
      <c r="I154" s="102" t="n">
        <f aca="false">IF(B154&lt;&gt;"Manutenção em interface",IF(B154&lt;&gt;"Desenv., Manutenção e Publicação de Páginas Estáticas",IF(H154="EE",4,IF(H154="CE",4,IF(H154="SE",5,IF(H154="ALI",7,IF(H154="AIE",5,0)))))*C154,C154),C154)</f>
        <v>0</v>
      </c>
      <c r="J154" s="70"/>
    </row>
    <row r="155" s="79" customFormat="true" ht="14" hidden="false" customHeight="false" outlineLevel="0" collapsed="false">
      <c r="A155" s="67"/>
      <c r="B155" s="68"/>
      <c r="C155" s="69" t="n">
        <f aca="false">IF(B155&lt;&gt;"",VLOOKUP(B155,'Tipo Projeto'!$A$3:$B$35,2,0),0)</f>
        <v>0</v>
      </c>
      <c r="D155" s="70"/>
      <c r="E155" s="70"/>
      <c r="F155" s="70"/>
      <c r="G155" s="71"/>
      <c r="H155" s="70"/>
      <c r="I155" s="102" t="n">
        <f aca="false">IF(B155&lt;&gt;"Manutenção em interface",IF(B155&lt;&gt;"Desenv., Manutenção e Publicação de Páginas Estáticas",IF(H155="EE",4,IF(H155="CE",4,IF(H155="SE",5,IF(H155="ALI",7,IF(H155="AIE",5,0)))))*C155,C155),C155)</f>
        <v>0</v>
      </c>
      <c r="J155" s="70"/>
    </row>
    <row r="156" s="79" customFormat="true" ht="14" hidden="false" customHeight="false" outlineLevel="0" collapsed="false">
      <c r="A156" s="67"/>
      <c r="B156" s="68"/>
      <c r="C156" s="69" t="n">
        <f aca="false">IF(B156&lt;&gt;"",VLOOKUP(B156,'Tipo Projeto'!$A$3:$B$35,2,0),0)</f>
        <v>0</v>
      </c>
      <c r="D156" s="70"/>
      <c r="E156" s="70"/>
      <c r="F156" s="70"/>
      <c r="G156" s="71"/>
      <c r="H156" s="70"/>
      <c r="I156" s="102" t="n">
        <f aca="false">IF(B156&lt;&gt;"Manutenção em interface",IF(B156&lt;&gt;"Desenv., Manutenção e Publicação de Páginas Estáticas",IF(H156="EE",4,IF(H156="CE",4,IF(H156="SE",5,IF(H156="ALI",7,IF(H156="AIE",5,0)))))*C156,C156),C156)</f>
        <v>0</v>
      </c>
      <c r="J156" s="70"/>
    </row>
    <row r="157" s="79" customFormat="true" ht="14" hidden="false" customHeight="false" outlineLevel="0" collapsed="false">
      <c r="A157" s="67"/>
      <c r="B157" s="68"/>
      <c r="C157" s="69" t="n">
        <f aca="false">IF(B157&lt;&gt;"",VLOOKUP(B157,'Tipo Projeto'!$A$3:$B$35,2,0),0)</f>
        <v>0</v>
      </c>
      <c r="D157" s="70"/>
      <c r="E157" s="70"/>
      <c r="F157" s="70"/>
      <c r="G157" s="71"/>
      <c r="H157" s="70"/>
      <c r="I157" s="102" t="n">
        <f aca="false">IF(B157&lt;&gt;"Manutenção em interface",IF(B157&lt;&gt;"Desenv., Manutenção e Publicação de Páginas Estáticas",IF(H157="EE",4,IF(H157="CE",4,IF(H157="SE",5,IF(H157="ALI",7,IF(H157="AIE",5,0)))))*C157,C157),C157)</f>
        <v>0</v>
      </c>
      <c r="J157" s="70"/>
    </row>
    <row r="158" s="79" customFormat="true" ht="14" hidden="false" customHeight="false" outlineLevel="0" collapsed="false">
      <c r="A158" s="67"/>
      <c r="B158" s="68"/>
      <c r="C158" s="69" t="n">
        <f aca="false">IF(B158&lt;&gt;"",VLOOKUP(B158,'Tipo Projeto'!$A$3:$B$35,2,0),0)</f>
        <v>0</v>
      </c>
      <c r="D158" s="70"/>
      <c r="E158" s="70"/>
      <c r="F158" s="70"/>
      <c r="G158" s="71"/>
      <c r="H158" s="70"/>
      <c r="I158" s="102" t="n">
        <f aca="false">IF(B158&lt;&gt;"Manutenção em interface",IF(B158&lt;&gt;"Desenv., Manutenção e Publicação de Páginas Estáticas",IF(H158="EE",4,IF(H158="CE",4,IF(H158="SE",5,IF(H158="ALI",7,IF(H158="AIE",5,0)))))*C158,C158),C158)</f>
        <v>0</v>
      </c>
      <c r="J158" s="70"/>
    </row>
    <row r="159" s="79" customFormat="true" ht="14" hidden="false" customHeight="false" outlineLevel="0" collapsed="false">
      <c r="A159" s="67"/>
      <c r="B159" s="68"/>
      <c r="C159" s="69" t="n">
        <f aca="false">IF(B159&lt;&gt;"",VLOOKUP(B159,'Tipo Projeto'!$A$3:$B$35,2,0),0)</f>
        <v>0</v>
      </c>
      <c r="D159" s="70"/>
      <c r="E159" s="70"/>
      <c r="F159" s="70"/>
      <c r="G159" s="71"/>
      <c r="H159" s="70"/>
      <c r="I159" s="102" t="n">
        <f aca="false">IF(B159&lt;&gt;"Manutenção em interface",IF(B159&lt;&gt;"Desenv., Manutenção e Publicação de Páginas Estáticas",IF(H159="EE",4,IF(H159="CE",4,IF(H159="SE",5,IF(H159="ALI",7,IF(H159="AIE",5,0)))))*C159,C159),C159)</f>
        <v>0</v>
      </c>
      <c r="J159" s="70"/>
    </row>
    <row r="160" s="79" customFormat="true" ht="14" hidden="false" customHeight="false" outlineLevel="0" collapsed="false">
      <c r="A160" s="67"/>
      <c r="B160" s="68"/>
      <c r="C160" s="69" t="n">
        <f aca="false">IF(B160&lt;&gt;"",VLOOKUP(B160,'Tipo Projeto'!$A$3:$B$35,2,0),0)</f>
        <v>0</v>
      </c>
      <c r="D160" s="70"/>
      <c r="E160" s="70"/>
      <c r="F160" s="70"/>
      <c r="G160" s="71"/>
      <c r="H160" s="70"/>
      <c r="I160" s="102" t="n">
        <f aca="false">IF(B160&lt;&gt;"Manutenção em interface",IF(B160&lt;&gt;"Desenv., Manutenção e Publicação de Páginas Estáticas",IF(H160="EE",4,IF(H160="CE",4,IF(H160="SE",5,IF(H160="ALI",7,IF(H160="AIE",5,0)))))*C160,C160),C160)</f>
        <v>0</v>
      </c>
      <c r="J160" s="70"/>
    </row>
    <row r="161" s="79" customFormat="true" ht="14" hidden="false" customHeight="false" outlineLevel="0" collapsed="false">
      <c r="A161" s="67"/>
      <c r="B161" s="68"/>
      <c r="C161" s="69" t="n">
        <f aca="false">IF(B161&lt;&gt;"",VLOOKUP(B161,'Tipo Projeto'!$A$3:$B$35,2,0),0)</f>
        <v>0</v>
      </c>
      <c r="D161" s="70"/>
      <c r="E161" s="70"/>
      <c r="F161" s="70"/>
      <c r="G161" s="71"/>
      <c r="H161" s="70"/>
      <c r="I161" s="102" t="n">
        <f aca="false">IF(B161&lt;&gt;"Manutenção em interface",IF(B161&lt;&gt;"Desenv., Manutenção e Publicação de Páginas Estáticas",IF(H161="EE",4,IF(H161="CE",4,IF(H161="SE",5,IF(H161="ALI",7,IF(H161="AIE",5,0)))))*C161,C161),C161)</f>
        <v>0</v>
      </c>
      <c r="J161" s="70"/>
    </row>
    <row r="162" s="79" customFormat="true" ht="14" hidden="false" customHeight="false" outlineLevel="0" collapsed="false">
      <c r="A162" s="67"/>
      <c r="B162" s="68"/>
      <c r="C162" s="69" t="n">
        <f aca="false">IF(B162&lt;&gt;"",VLOOKUP(B162,'Tipo Projeto'!$A$3:$B$35,2,0),0)</f>
        <v>0</v>
      </c>
      <c r="D162" s="70"/>
      <c r="E162" s="70"/>
      <c r="F162" s="70"/>
      <c r="G162" s="71"/>
      <c r="H162" s="70"/>
      <c r="I162" s="102" t="n">
        <f aca="false">IF(B162&lt;&gt;"Manutenção em interface",IF(B162&lt;&gt;"Desenv., Manutenção e Publicação de Páginas Estáticas",IF(H162="EE",4,IF(H162="CE",4,IF(H162="SE",5,IF(H162="ALI",7,IF(H162="AIE",5,0)))))*C162,C162),C162)</f>
        <v>0</v>
      </c>
      <c r="J162" s="70"/>
    </row>
    <row r="163" s="79" customFormat="true" ht="14" hidden="false" customHeight="false" outlineLevel="0" collapsed="false">
      <c r="A163" s="67"/>
      <c r="B163" s="68"/>
      <c r="C163" s="69" t="n">
        <f aca="false">IF(B163&lt;&gt;"",VLOOKUP(B163,'Tipo Projeto'!$A$3:$B$35,2,0),0)</f>
        <v>0</v>
      </c>
      <c r="D163" s="70"/>
      <c r="E163" s="70"/>
      <c r="F163" s="70"/>
      <c r="G163" s="71"/>
      <c r="H163" s="70"/>
      <c r="I163" s="102" t="n">
        <f aca="false">IF(B163&lt;&gt;"Manutenção em interface",IF(B163&lt;&gt;"Desenv., Manutenção e Publicação de Páginas Estáticas",IF(H163="EE",4,IF(H163="CE",4,IF(H163="SE",5,IF(H163="ALI",7,IF(H163="AIE",5,0)))))*C163,C163),C163)</f>
        <v>0</v>
      </c>
      <c r="J163" s="70"/>
    </row>
    <row r="164" s="79" customFormat="true" ht="14" hidden="false" customHeight="false" outlineLevel="0" collapsed="false">
      <c r="A164" s="67"/>
      <c r="B164" s="68"/>
      <c r="C164" s="69" t="n">
        <f aca="false">IF(B164&lt;&gt;"",VLOOKUP(B164,'Tipo Projeto'!$A$3:$B$35,2,0),0)</f>
        <v>0</v>
      </c>
      <c r="D164" s="70"/>
      <c r="E164" s="70"/>
      <c r="F164" s="70"/>
      <c r="G164" s="71"/>
      <c r="H164" s="70"/>
      <c r="I164" s="102" t="n">
        <f aca="false">IF(B164&lt;&gt;"Manutenção em interface",IF(B164&lt;&gt;"Desenv., Manutenção e Publicação de Páginas Estáticas",IF(H164="EE",4,IF(H164="CE",4,IF(H164="SE",5,IF(H164="ALI",7,IF(H164="AIE",5,0)))))*C164,C164),C164)</f>
        <v>0</v>
      </c>
      <c r="J164" s="70"/>
    </row>
    <row r="165" s="79" customFormat="true" ht="14" hidden="false" customHeight="false" outlineLevel="0" collapsed="false">
      <c r="A165" s="67"/>
      <c r="B165" s="68"/>
      <c r="C165" s="69" t="n">
        <f aca="false">IF(B165&lt;&gt;"",VLOOKUP(B165,'Tipo Projeto'!$A$3:$B$35,2,0),0)</f>
        <v>0</v>
      </c>
      <c r="D165" s="70"/>
      <c r="E165" s="70"/>
      <c r="F165" s="70"/>
      <c r="G165" s="71"/>
      <c r="H165" s="70"/>
      <c r="I165" s="102" t="n">
        <f aca="false">IF(B165&lt;&gt;"Manutenção em interface",IF(B165&lt;&gt;"Desenv., Manutenção e Publicação de Páginas Estáticas",IF(H165="EE",4,IF(H165="CE",4,IF(H165="SE",5,IF(H165="ALI",7,IF(H165="AIE",5,0)))))*C165,C165),C165)</f>
        <v>0</v>
      </c>
      <c r="J165" s="70"/>
    </row>
    <row r="166" s="79" customFormat="true" ht="14" hidden="false" customHeight="false" outlineLevel="0" collapsed="false">
      <c r="A166" s="67"/>
      <c r="B166" s="68"/>
      <c r="C166" s="69" t="n">
        <f aca="false">IF(B166&lt;&gt;"",VLOOKUP(B166,'Tipo Projeto'!$A$3:$B$35,2,0),0)</f>
        <v>0</v>
      </c>
      <c r="D166" s="70"/>
      <c r="E166" s="70"/>
      <c r="F166" s="70"/>
      <c r="G166" s="71"/>
      <c r="H166" s="70"/>
      <c r="I166" s="102" t="n">
        <f aca="false">IF(B166&lt;&gt;"Manutenção em interface",IF(B166&lt;&gt;"Desenv., Manutenção e Publicação de Páginas Estáticas",IF(H166="EE",4,IF(H166="CE",4,IF(H166="SE",5,IF(H166="ALI",7,IF(H166="AIE",5,0)))))*C166,C166),C166)</f>
        <v>0</v>
      </c>
      <c r="J166" s="70"/>
    </row>
    <row r="167" s="79" customFormat="true" ht="14" hidden="false" customHeight="false" outlineLevel="0" collapsed="false">
      <c r="A167" s="67"/>
      <c r="B167" s="68"/>
      <c r="C167" s="69" t="n">
        <f aca="false">IF(B167&lt;&gt;"",VLOOKUP(B167,'Tipo Projeto'!$A$3:$B$35,2,0),0)</f>
        <v>0</v>
      </c>
      <c r="D167" s="70"/>
      <c r="E167" s="70"/>
      <c r="F167" s="70"/>
      <c r="G167" s="71"/>
      <c r="H167" s="70"/>
      <c r="I167" s="102" t="n">
        <f aca="false">IF(B167&lt;&gt;"Manutenção em interface",IF(B167&lt;&gt;"Desenv., Manutenção e Publicação de Páginas Estáticas",IF(H167="EE",4,IF(H167="CE",4,IF(H167="SE",5,IF(H167="ALI",7,IF(H167="AIE",5,0)))))*C167,C167),C167)</f>
        <v>0</v>
      </c>
      <c r="J167" s="70"/>
    </row>
    <row r="168" s="79" customFormat="true" ht="14" hidden="false" customHeight="false" outlineLevel="0" collapsed="false">
      <c r="A168" s="67"/>
      <c r="B168" s="68"/>
      <c r="C168" s="69" t="n">
        <f aca="false">IF(B168&lt;&gt;"",VLOOKUP(B168,'Tipo Projeto'!$A$3:$B$35,2,0),0)</f>
        <v>0</v>
      </c>
      <c r="D168" s="70"/>
      <c r="E168" s="70"/>
      <c r="F168" s="70"/>
      <c r="G168" s="71"/>
      <c r="H168" s="70"/>
      <c r="I168" s="102" t="n">
        <f aca="false">IF(B168&lt;&gt;"Manutenção em interface",IF(B168&lt;&gt;"Desenv., Manutenção e Publicação de Páginas Estáticas",IF(H168="EE",4,IF(H168="CE",4,IF(H168="SE",5,IF(H168="ALI",7,IF(H168="AIE",5,0)))))*C168,C168),C168)</f>
        <v>0</v>
      </c>
      <c r="J168" s="70"/>
    </row>
    <row r="169" s="79" customFormat="true" ht="14" hidden="false" customHeight="false" outlineLevel="0" collapsed="false">
      <c r="A169" s="67"/>
      <c r="B169" s="68"/>
      <c r="C169" s="69" t="n">
        <f aca="false">IF(B169&lt;&gt;"",VLOOKUP(B169,'Tipo Projeto'!$A$3:$B$35,2,0),0)</f>
        <v>0</v>
      </c>
      <c r="D169" s="70"/>
      <c r="E169" s="70"/>
      <c r="F169" s="70"/>
      <c r="G169" s="71"/>
      <c r="H169" s="70"/>
      <c r="I169" s="102" t="n">
        <f aca="false">IF(B169&lt;&gt;"Manutenção em interface",IF(B169&lt;&gt;"Desenv., Manutenção e Publicação de Páginas Estáticas",IF(H169="EE",4,IF(H169="CE",4,IF(H169="SE",5,IF(H169="ALI",7,IF(H169="AIE",5,0)))))*C169,C169),C169)</f>
        <v>0</v>
      </c>
      <c r="J169" s="70"/>
    </row>
    <row r="170" s="79" customFormat="true" ht="14" hidden="false" customHeight="false" outlineLevel="0" collapsed="false">
      <c r="A170" s="67"/>
      <c r="B170" s="68"/>
      <c r="C170" s="69" t="n">
        <f aca="false">IF(B170&lt;&gt;"",VLOOKUP(B170,'Tipo Projeto'!$A$3:$B$35,2,0),0)</f>
        <v>0</v>
      </c>
      <c r="D170" s="70"/>
      <c r="E170" s="70"/>
      <c r="F170" s="70"/>
      <c r="G170" s="71"/>
      <c r="H170" s="70"/>
      <c r="I170" s="102" t="n">
        <f aca="false">IF(B170&lt;&gt;"Manutenção em interface",IF(B170&lt;&gt;"Desenv., Manutenção e Publicação de Páginas Estáticas",IF(H170="EE",4,IF(H170="CE",4,IF(H170="SE",5,IF(H170="ALI",7,IF(H170="AIE",5,0)))))*C170,C170),C170)</f>
        <v>0</v>
      </c>
      <c r="J170" s="70"/>
    </row>
    <row r="171" s="79" customFormat="true" ht="14" hidden="false" customHeight="false" outlineLevel="0" collapsed="false">
      <c r="A171" s="67"/>
      <c r="B171" s="68"/>
      <c r="C171" s="69" t="n">
        <f aca="false">IF(B171&lt;&gt;"",VLOOKUP(B171,'Tipo Projeto'!$A$3:$B$35,2,0),0)</f>
        <v>0</v>
      </c>
      <c r="D171" s="70"/>
      <c r="E171" s="70"/>
      <c r="F171" s="70"/>
      <c r="G171" s="71"/>
      <c r="H171" s="70"/>
      <c r="I171" s="102" t="n">
        <f aca="false">IF(B171&lt;&gt;"Manutenção em interface",IF(B171&lt;&gt;"Desenv., Manutenção e Publicação de Páginas Estáticas",IF(H171="EE",4,IF(H171="CE",4,IF(H171="SE",5,IF(H171="ALI",7,IF(H171="AIE",5,0)))))*C171,C171),C171)</f>
        <v>0</v>
      </c>
      <c r="J171" s="70"/>
    </row>
    <row r="172" s="79" customFormat="true" ht="14" hidden="false" customHeight="false" outlineLevel="0" collapsed="false">
      <c r="A172" s="67"/>
      <c r="B172" s="68"/>
      <c r="C172" s="69" t="n">
        <f aca="false">IF(B172&lt;&gt;"",VLOOKUP(B172,'Tipo Projeto'!$A$3:$B$35,2,0),0)</f>
        <v>0</v>
      </c>
      <c r="D172" s="70"/>
      <c r="E172" s="70"/>
      <c r="F172" s="70"/>
      <c r="G172" s="71"/>
      <c r="H172" s="70"/>
      <c r="I172" s="102" t="n">
        <f aca="false">IF(B172&lt;&gt;"Manutenção em interface",IF(B172&lt;&gt;"Desenv., Manutenção e Publicação de Páginas Estáticas",IF(H172="EE",4,IF(H172="CE",4,IF(H172="SE",5,IF(H172="ALI",7,IF(H172="AIE",5,0)))))*C172,C172),C172)</f>
        <v>0</v>
      </c>
      <c r="J172" s="70"/>
    </row>
    <row r="173" s="79" customFormat="true" ht="14" hidden="false" customHeight="false" outlineLevel="0" collapsed="false">
      <c r="A173" s="67"/>
      <c r="B173" s="68"/>
      <c r="C173" s="69" t="n">
        <f aca="false">IF(B173&lt;&gt;"",VLOOKUP(B173,'Tipo Projeto'!$A$3:$B$35,2,0),0)</f>
        <v>0</v>
      </c>
      <c r="D173" s="70"/>
      <c r="E173" s="70"/>
      <c r="F173" s="70"/>
      <c r="G173" s="71"/>
      <c r="H173" s="70"/>
      <c r="I173" s="102" t="n">
        <f aca="false">IF(B173&lt;&gt;"Manutenção em interface",IF(B173&lt;&gt;"Desenv., Manutenção e Publicação de Páginas Estáticas",IF(H173="EE",4,IF(H173="CE",4,IF(H173="SE",5,IF(H173="ALI",7,IF(H173="AIE",5,0)))))*C173,C173),C173)</f>
        <v>0</v>
      </c>
      <c r="J173" s="70"/>
    </row>
    <row r="174" s="79" customFormat="true" ht="14" hidden="false" customHeight="false" outlineLevel="0" collapsed="false">
      <c r="A174" s="67"/>
      <c r="B174" s="68"/>
      <c r="C174" s="69" t="n">
        <f aca="false">IF(B174&lt;&gt;"",VLOOKUP(B174,'Tipo Projeto'!$A$3:$B$35,2,0),0)</f>
        <v>0</v>
      </c>
      <c r="D174" s="70"/>
      <c r="E174" s="70"/>
      <c r="F174" s="70"/>
      <c r="G174" s="71"/>
      <c r="H174" s="70"/>
      <c r="I174" s="102" t="n">
        <f aca="false">IF(B174&lt;&gt;"Manutenção em interface",IF(B174&lt;&gt;"Desenv., Manutenção e Publicação de Páginas Estáticas",IF(H174="EE",4,IF(H174="CE",4,IF(H174="SE",5,IF(H174="ALI",7,IF(H174="AIE",5,0)))))*C174,C174),C174)</f>
        <v>0</v>
      </c>
      <c r="J174" s="70"/>
    </row>
    <row r="175" s="79" customFormat="true" ht="14" hidden="false" customHeight="false" outlineLevel="0" collapsed="false">
      <c r="A175" s="67"/>
      <c r="B175" s="68"/>
      <c r="C175" s="69" t="n">
        <f aca="false">IF(B175&lt;&gt;"",VLOOKUP(B175,'Tipo Projeto'!$A$3:$B$35,2,0),0)</f>
        <v>0</v>
      </c>
      <c r="D175" s="70"/>
      <c r="E175" s="70"/>
      <c r="F175" s="70"/>
      <c r="G175" s="71"/>
      <c r="H175" s="70"/>
      <c r="I175" s="102" t="n">
        <f aca="false">IF(B175&lt;&gt;"Manutenção em interface",IF(B175&lt;&gt;"Desenv., Manutenção e Publicação de Páginas Estáticas",IF(H175="EE",4,IF(H175="CE",4,IF(H175="SE",5,IF(H175="ALI",7,IF(H175="AIE",5,0)))))*C175,C175),C175)</f>
        <v>0</v>
      </c>
      <c r="J175" s="70"/>
    </row>
    <row r="176" s="79" customFormat="true" ht="14" hidden="false" customHeight="false" outlineLevel="0" collapsed="false">
      <c r="A176" s="67"/>
      <c r="B176" s="68"/>
      <c r="C176" s="69" t="n">
        <f aca="false">IF(B176&lt;&gt;"",VLOOKUP(B176,'Tipo Projeto'!$A$3:$B$35,2,0),0)</f>
        <v>0</v>
      </c>
      <c r="D176" s="70"/>
      <c r="E176" s="70"/>
      <c r="F176" s="70"/>
      <c r="G176" s="71"/>
      <c r="H176" s="70"/>
      <c r="I176" s="102" t="n">
        <f aca="false">IF(B176&lt;&gt;"Manutenção em interface",IF(B176&lt;&gt;"Desenv., Manutenção e Publicação de Páginas Estáticas",IF(H176="EE",4,IF(H176="CE",4,IF(H176="SE",5,IF(H176="ALI",7,IF(H176="AIE",5,0)))))*C176,C176),C176)</f>
        <v>0</v>
      </c>
      <c r="J176" s="70"/>
    </row>
    <row r="177" s="79" customFormat="true" ht="14" hidden="false" customHeight="false" outlineLevel="0" collapsed="false">
      <c r="A177" s="67"/>
      <c r="B177" s="68"/>
      <c r="C177" s="69" t="n">
        <f aca="false">IF(B177&lt;&gt;"",VLOOKUP(B177,'Tipo Projeto'!$A$3:$B$35,2,0),0)</f>
        <v>0</v>
      </c>
      <c r="D177" s="70"/>
      <c r="E177" s="70"/>
      <c r="F177" s="70"/>
      <c r="G177" s="71"/>
      <c r="H177" s="70"/>
      <c r="I177" s="102" t="n">
        <f aca="false">IF(B177&lt;&gt;"Manutenção em interface",IF(B177&lt;&gt;"Desenv., Manutenção e Publicação de Páginas Estáticas",IF(H177="EE",4,IF(H177="CE",4,IF(H177="SE",5,IF(H177="ALI",7,IF(H177="AIE",5,0)))))*C177,C177),C177)</f>
        <v>0</v>
      </c>
      <c r="J177" s="70"/>
    </row>
    <row r="178" s="79" customFormat="true" ht="14" hidden="false" customHeight="false" outlineLevel="0" collapsed="false">
      <c r="A178" s="67"/>
      <c r="B178" s="68"/>
      <c r="C178" s="69" t="n">
        <f aca="false">IF(B178&lt;&gt;"",VLOOKUP(B178,'Tipo Projeto'!$A$3:$B$35,2,0),0)</f>
        <v>0</v>
      </c>
      <c r="D178" s="70"/>
      <c r="E178" s="70"/>
      <c r="F178" s="70"/>
      <c r="G178" s="71"/>
      <c r="H178" s="70"/>
      <c r="I178" s="102" t="n">
        <f aca="false">IF(B178&lt;&gt;"Manutenção em interface",IF(B178&lt;&gt;"Desenv., Manutenção e Publicação de Páginas Estáticas",IF(H178="EE",4,IF(H178="CE",4,IF(H178="SE",5,IF(H178="ALI",7,IF(H178="AIE",5,0)))))*C178,C178),C178)</f>
        <v>0</v>
      </c>
      <c r="J178" s="70"/>
    </row>
    <row r="179" s="79" customFormat="true" ht="14" hidden="false" customHeight="false" outlineLevel="0" collapsed="false">
      <c r="A179" s="67"/>
      <c r="B179" s="68"/>
      <c r="C179" s="69" t="n">
        <f aca="false">IF(B179&lt;&gt;"",VLOOKUP(B179,'Tipo Projeto'!$A$3:$B$35,2,0),0)</f>
        <v>0</v>
      </c>
      <c r="D179" s="70"/>
      <c r="E179" s="70"/>
      <c r="F179" s="70"/>
      <c r="G179" s="71"/>
      <c r="H179" s="70"/>
      <c r="I179" s="102" t="n">
        <f aca="false">IF(B179&lt;&gt;"Manutenção em interface",IF(B179&lt;&gt;"Desenv., Manutenção e Publicação de Páginas Estáticas",IF(H179="EE",4,IF(H179="CE",4,IF(H179="SE",5,IF(H179="ALI",7,IF(H179="AIE",5,0)))))*C179,C179),C179)</f>
        <v>0</v>
      </c>
      <c r="J179" s="70"/>
    </row>
    <row r="180" s="79" customFormat="true" ht="14" hidden="false" customHeight="false" outlineLevel="0" collapsed="false">
      <c r="A180" s="67"/>
      <c r="B180" s="68"/>
      <c r="C180" s="69" t="n">
        <f aca="false">IF(B180&lt;&gt;"",VLOOKUP(B180,'Tipo Projeto'!$A$3:$B$35,2,0),0)</f>
        <v>0</v>
      </c>
      <c r="D180" s="70"/>
      <c r="E180" s="70"/>
      <c r="F180" s="70"/>
      <c r="G180" s="71"/>
      <c r="H180" s="70"/>
      <c r="I180" s="102" t="n">
        <f aca="false">IF(B180&lt;&gt;"Manutenção em interface",IF(B180&lt;&gt;"Desenv., Manutenção e Publicação de Páginas Estáticas",IF(H180="EE",4,IF(H180="CE",4,IF(H180="SE",5,IF(H180="ALI",7,IF(H180="AIE",5,0)))))*C180,C180),C180)</f>
        <v>0</v>
      </c>
      <c r="J180" s="70"/>
    </row>
    <row r="181" s="79" customFormat="true" ht="14" hidden="false" customHeight="false" outlineLevel="0" collapsed="false">
      <c r="A181" s="67"/>
      <c r="B181" s="68"/>
      <c r="C181" s="69" t="n">
        <f aca="false">IF(B181&lt;&gt;"",VLOOKUP(B181,'Tipo Projeto'!$A$3:$B$35,2,0),0)</f>
        <v>0</v>
      </c>
      <c r="D181" s="70"/>
      <c r="E181" s="70"/>
      <c r="F181" s="70"/>
      <c r="G181" s="71"/>
      <c r="H181" s="70"/>
      <c r="I181" s="102" t="n">
        <f aca="false">IF(B181&lt;&gt;"Manutenção em interface",IF(B181&lt;&gt;"Desenv., Manutenção e Publicação de Páginas Estáticas",IF(H181="EE",4,IF(H181="CE",4,IF(H181="SE",5,IF(H181="ALI",7,IF(H181="AIE",5,0)))))*C181,C181),C181)</f>
        <v>0</v>
      </c>
      <c r="J181" s="70"/>
    </row>
    <row r="182" s="79" customFormat="true" ht="14" hidden="false" customHeight="false" outlineLevel="0" collapsed="false">
      <c r="A182" s="67"/>
      <c r="B182" s="68"/>
      <c r="C182" s="69" t="n">
        <f aca="false">IF(B182&lt;&gt;"",VLOOKUP(B182,'Tipo Projeto'!$A$3:$B$35,2,0),0)</f>
        <v>0</v>
      </c>
      <c r="D182" s="70"/>
      <c r="E182" s="70"/>
      <c r="F182" s="70"/>
      <c r="G182" s="71"/>
      <c r="H182" s="70"/>
      <c r="I182" s="102" t="n">
        <f aca="false">IF(B182&lt;&gt;"Manutenção em interface",IF(B182&lt;&gt;"Desenv., Manutenção e Publicação de Páginas Estáticas",IF(H182="EE",4,IF(H182="CE",4,IF(H182="SE",5,IF(H182="ALI",7,IF(H182="AIE",5,0)))))*C182,C182),C182)</f>
        <v>0</v>
      </c>
      <c r="J182" s="70"/>
    </row>
    <row r="183" s="79" customFormat="true" ht="14" hidden="false" customHeight="false" outlineLevel="0" collapsed="false">
      <c r="A183" s="67"/>
      <c r="B183" s="68"/>
      <c r="C183" s="69" t="n">
        <f aca="false">IF(B183&lt;&gt;"",VLOOKUP(B183,'Tipo Projeto'!$A$3:$B$35,2,0),0)</f>
        <v>0</v>
      </c>
      <c r="D183" s="70"/>
      <c r="E183" s="70"/>
      <c r="F183" s="70"/>
      <c r="G183" s="71"/>
      <c r="H183" s="70"/>
      <c r="I183" s="102" t="n">
        <f aca="false">IF(B183&lt;&gt;"Manutenção em interface",IF(B183&lt;&gt;"Desenv., Manutenção e Publicação de Páginas Estáticas",IF(H183="EE",4,IF(H183="CE",4,IF(H183="SE",5,IF(H183="ALI",7,IF(H183="AIE",5,0)))))*C183,C183),C183)</f>
        <v>0</v>
      </c>
      <c r="J183" s="70"/>
    </row>
    <row r="184" s="79" customFormat="true" ht="14" hidden="false" customHeight="false" outlineLevel="0" collapsed="false">
      <c r="A184" s="67"/>
      <c r="B184" s="68"/>
      <c r="C184" s="69" t="n">
        <f aca="false">IF(B184&lt;&gt;"",VLOOKUP(B184,'Tipo Projeto'!$A$3:$B$35,2,0),0)</f>
        <v>0</v>
      </c>
      <c r="D184" s="70"/>
      <c r="E184" s="70"/>
      <c r="F184" s="70"/>
      <c r="G184" s="71"/>
      <c r="H184" s="70"/>
      <c r="I184" s="102" t="n">
        <f aca="false">IF(B184&lt;&gt;"Manutenção em interface",IF(B184&lt;&gt;"Desenv., Manutenção e Publicação de Páginas Estáticas",IF(H184="EE",4,IF(H184="CE",4,IF(H184="SE",5,IF(H184="ALI",7,IF(H184="AIE",5,0)))))*C184,C184),C184)</f>
        <v>0</v>
      </c>
      <c r="J184" s="70"/>
    </row>
    <row r="185" s="79" customFormat="true" ht="14" hidden="false" customHeight="false" outlineLevel="0" collapsed="false">
      <c r="A185" s="67"/>
      <c r="B185" s="68"/>
      <c r="C185" s="69" t="n">
        <f aca="false">IF(B185&lt;&gt;"",VLOOKUP(B185,'Tipo Projeto'!$A$3:$B$35,2,0),0)</f>
        <v>0</v>
      </c>
      <c r="D185" s="70"/>
      <c r="E185" s="70"/>
      <c r="F185" s="70"/>
      <c r="G185" s="71"/>
      <c r="H185" s="70"/>
      <c r="I185" s="102" t="n">
        <f aca="false">IF(B185&lt;&gt;"Manutenção em interface",IF(B185&lt;&gt;"Desenv., Manutenção e Publicação de Páginas Estáticas",IF(H185="EE",4,IF(H185="CE",4,IF(H185="SE",5,IF(H185="ALI",7,IF(H185="AIE",5,0)))))*C185,C185),C185)</f>
        <v>0</v>
      </c>
      <c r="J185" s="70"/>
    </row>
    <row r="186" s="79" customFormat="true" ht="14" hidden="false" customHeight="false" outlineLevel="0" collapsed="false">
      <c r="A186" s="67"/>
      <c r="B186" s="68"/>
      <c r="C186" s="69" t="n">
        <f aca="false">IF(B186&lt;&gt;"",VLOOKUP(B186,'Tipo Projeto'!$A$3:$B$35,2,0),0)</f>
        <v>0</v>
      </c>
      <c r="D186" s="70"/>
      <c r="E186" s="70"/>
      <c r="F186" s="70"/>
      <c r="G186" s="71"/>
      <c r="H186" s="70"/>
      <c r="I186" s="102" t="n">
        <f aca="false">IF(B186&lt;&gt;"Manutenção em interface",IF(B186&lt;&gt;"Desenv., Manutenção e Publicação de Páginas Estáticas",IF(H186="EE",4,IF(H186="CE",4,IF(H186="SE",5,IF(H186="ALI",7,IF(H186="AIE",5,0)))))*C186,C186),C186)</f>
        <v>0</v>
      </c>
      <c r="J186" s="70"/>
    </row>
    <row r="187" s="79" customFormat="true" ht="14" hidden="false" customHeight="false" outlineLevel="0" collapsed="false">
      <c r="A187" s="67"/>
      <c r="B187" s="68"/>
      <c r="C187" s="69" t="n">
        <f aca="false">IF(B187&lt;&gt;"",VLOOKUP(B187,'Tipo Projeto'!$A$3:$B$35,2,0),0)</f>
        <v>0</v>
      </c>
      <c r="D187" s="70"/>
      <c r="E187" s="70"/>
      <c r="F187" s="70"/>
      <c r="G187" s="71"/>
      <c r="H187" s="70"/>
      <c r="I187" s="102" t="n">
        <f aca="false">IF(B187&lt;&gt;"Manutenção em interface",IF(B187&lt;&gt;"Desenv., Manutenção e Publicação de Páginas Estáticas",IF(H187="EE",4,IF(H187="CE",4,IF(H187="SE",5,IF(H187="ALI",7,IF(H187="AIE",5,0)))))*C187,C187),C187)</f>
        <v>0</v>
      </c>
      <c r="J187" s="70"/>
    </row>
    <row r="188" s="79" customFormat="true" ht="14" hidden="false" customHeight="false" outlineLevel="0" collapsed="false">
      <c r="A188" s="67"/>
      <c r="B188" s="68"/>
      <c r="C188" s="69" t="n">
        <f aca="false">IF(B188&lt;&gt;"",VLOOKUP(B188,'Tipo Projeto'!$A$3:$B$35,2,0),0)</f>
        <v>0</v>
      </c>
      <c r="D188" s="70"/>
      <c r="E188" s="70"/>
      <c r="F188" s="70"/>
      <c r="G188" s="71"/>
      <c r="H188" s="70"/>
      <c r="I188" s="102" t="n">
        <f aca="false">IF(B188&lt;&gt;"Manutenção em interface",IF(B188&lt;&gt;"Desenv., Manutenção e Publicação de Páginas Estáticas",IF(H188="EE",4,IF(H188="CE",4,IF(H188="SE",5,IF(H188="ALI",7,IF(H188="AIE",5,0)))))*C188,C188),C188)</f>
        <v>0</v>
      </c>
      <c r="J188" s="70"/>
    </row>
    <row r="189" s="79" customFormat="true" ht="14" hidden="false" customHeight="false" outlineLevel="0" collapsed="false">
      <c r="A189" s="67"/>
      <c r="B189" s="68"/>
      <c r="C189" s="69" t="n">
        <f aca="false">IF(B189&lt;&gt;"",VLOOKUP(B189,'Tipo Projeto'!$A$3:$B$35,2,0),0)</f>
        <v>0</v>
      </c>
      <c r="D189" s="70"/>
      <c r="E189" s="70"/>
      <c r="F189" s="70"/>
      <c r="G189" s="71"/>
      <c r="H189" s="70"/>
      <c r="I189" s="102" t="n">
        <f aca="false">IF(B189&lt;&gt;"Manutenção em interface",IF(B189&lt;&gt;"Desenv., Manutenção e Publicação de Páginas Estáticas",IF(H189="EE",4,IF(H189="CE",4,IF(H189="SE",5,IF(H189="ALI",7,IF(H189="AIE",5,0)))))*C189,C189),C189)</f>
        <v>0</v>
      </c>
      <c r="J189" s="70"/>
    </row>
    <row r="190" s="79" customFormat="true" ht="14" hidden="false" customHeight="false" outlineLevel="0" collapsed="false">
      <c r="A190" s="67"/>
      <c r="B190" s="68"/>
      <c r="C190" s="69" t="n">
        <f aca="false">IF(B190&lt;&gt;"",VLOOKUP(B190,'Tipo Projeto'!$A$3:$B$35,2,0),0)</f>
        <v>0</v>
      </c>
      <c r="D190" s="70"/>
      <c r="E190" s="70"/>
      <c r="F190" s="70"/>
      <c r="G190" s="71"/>
      <c r="H190" s="70"/>
      <c r="I190" s="102" t="n">
        <f aca="false">IF(B190&lt;&gt;"Manutenção em interface",IF(B190&lt;&gt;"Desenv., Manutenção e Publicação de Páginas Estáticas",IF(H190="EE",4,IF(H190="CE",4,IF(H190="SE",5,IF(H190="ALI",7,IF(H190="AIE",5,0)))))*C190,C190),C190)</f>
        <v>0</v>
      </c>
      <c r="J190" s="70"/>
    </row>
    <row r="191" s="79" customFormat="true" ht="14" hidden="false" customHeight="false" outlineLevel="0" collapsed="false">
      <c r="A191" s="67"/>
      <c r="B191" s="68"/>
      <c r="C191" s="69" t="n">
        <f aca="false">IF(B191&lt;&gt;"",VLOOKUP(B191,'Tipo Projeto'!$A$3:$B$35,2,0),0)</f>
        <v>0</v>
      </c>
      <c r="D191" s="70"/>
      <c r="E191" s="70"/>
      <c r="F191" s="70"/>
      <c r="G191" s="71"/>
      <c r="H191" s="70"/>
      <c r="I191" s="102" t="n">
        <f aca="false">IF(B191&lt;&gt;"Manutenção em interface",IF(B191&lt;&gt;"Desenv., Manutenção e Publicação de Páginas Estáticas",IF(H191="EE",4,IF(H191="CE",4,IF(H191="SE",5,IF(H191="ALI",7,IF(H191="AIE",5,0)))))*C191,C191),C191)</f>
        <v>0</v>
      </c>
      <c r="J191" s="70"/>
    </row>
    <row r="192" s="79" customFormat="true" ht="14" hidden="false" customHeight="false" outlineLevel="0" collapsed="false">
      <c r="A192" s="67"/>
      <c r="B192" s="68"/>
      <c r="C192" s="69" t="n">
        <f aca="false">IF(B192&lt;&gt;"",VLOOKUP(B192,'Tipo Projeto'!$A$3:$B$35,2,0),0)</f>
        <v>0</v>
      </c>
      <c r="D192" s="70"/>
      <c r="E192" s="70"/>
      <c r="F192" s="70"/>
      <c r="G192" s="71"/>
      <c r="H192" s="70"/>
      <c r="I192" s="102" t="n">
        <f aca="false">IF(B192&lt;&gt;"Manutenção em interface",IF(B192&lt;&gt;"Desenv., Manutenção e Publicação de Páginas Estáticas",IF(H192="EE",4,IF(H192="CE",4,IF(H192="SE",5,IF(H192="ALI",7,IF(H192="AIE",5,0)))))*C192,C192),C192)</f>
        <v>0</v>
      </c>
      <c r="J192" s="70"/>
    </row>
    <row r="193" s="79" customFormat="true" ht="14" hidden="false" customHeight="false" outlineLevel="0" collapsed="false">
      <c r="A193" s="67"/>
      <c r="B193" s="68"/>
      <c r="C193" s="69" t="n">
        <f aca="false">IF(B193&lt;&gt;"",VLOOKUP(B193,'Tipo Projeto'!$A$3:$B$35,2,0),0)</f>
        <v>0</v>
      </c>
      <c r="D193" s="70"/>
      <c r="E193" s="70"/>
      <c r="F193" s="70"/>
      <c r="G193" s="71"/>
      <c r="H193" s="70"/>
      <c r="I193" s="102" t="n">
        <f aca="false">IF(B193&lt;&gt;"Manutenção em interface",IF(B193&lt;&gt;"Desenv., Manutenção e Publicação de Páginas Estáticas",IF(H193="EE",4,IF(H193="CE",4,IF(H193="SE",5,IF(H193="ALI",7,IF(H193="AIE",5,0)))))*C193,C193),C193)</f>
        <v>0</v>
      </c>
      <c r="J193" s="70"/>
    </row>
    <row r="194" s="79" customFormat="true" ht="14" hidden="false" customHeight="false" outlineLevel="0" collapsed="false">
      <c r="A194" s="67"/>
      <c r="B194" s="68"/>
      <c r="C194" s="69" t="n">
        <f aca="false">IF(B194&lt;&gt;"",VLOOKUP(B194,'Tipo Projeto'!$A$3:$B$35,2,0),0)</f>
        <v>0</v>
      </c>
      <c r="D194" s="70"/>
      <c r="E194" s="70"/>
      <c r="F194" s="70"/>
      <c r="G194" s="71"/>
      <c r="H194" s="70"/>
      <c r="I194" s="102" t="n">
        <f aca="false">IF(B194&lt;&gt;"Manutenção em interface",IF(B194&lt;&gt;"Desenv., Manutenção e Publicação de Páginas Estáticas",IF(H194="EE",4,IF(H194="CE",4,IF(H194="SE",5,IF(H194="ALI",7,IF(H194="AIE",5,0)))))*C194,C194),C194)</f>
        <v>0</v>
      </c>
      <c r="J194" s="70"/>
    </row>
    <row r="195" s="79" customFormat="true" ht="14" hidden="false" customHeight="false" outlineLevel="0" collapsed="false">
      <c r="A195" s="67"/>
      <c r="B195" s="68"/>
      <c r="C195" s="69" t="n">
        <f aca="false">IF(B195&lt;&gt;"",VLOOKUP(B195,'Tipo Projeto'!$A$3:$B$35,2,0),0)</f>
        <v>0</v>
      </c>
      <c r="D195" s="70"/>
      <c r="E195" s="70"/>
      <c r="F195" s="70"/>
      <c r="G195" s="71"/>
      <c r="H195" s="70"/>
      <c r="I195" s="102" t="n">
        <f aca="false">IF(B195&lt;&gt;"Manutenção em interface",IF(B195&lt;&gt;"Desenv., Manutenção e Publicação de Páginas Estáticas",IF(H195="EE",4,IF(H195="CE",4,IF(H195="SE",5,IF(H195="ALI",7,IF(H195="AIE",5,0)))))*C195,C195),C195)</f>
        <v>0</v>
      </c>
      <c r="J195" s="70"/>
    </row>
    <row r="196" s="79" customFormat="true" ht="14" hidden="false" customHeight="false" outlineLevel="0" collapsed="false">
      <c r="A196" s="67"/>
      <c r="B196" s="68"/>
      <c r="C196" s="69" t="n">
        <f aca="false">IF(B196&lt;&gt;"",VLOOKUP(B196,'Tipo Projeto'!$A$3:$B$35,2,0),0)</f>
        <v>0</v>
      </c>
      <c r="D196" s="70"/>
      <c r="E196" s="70"/>
      <c r="F196" s="70"/>
      <c r="G196" s="71"/>
      <c r="H196" s="70"/>
      <c r="I196" s="102" t="n">
        <f aca="false">IF(B196&lt;&gt;"Manutenção em interface",IF(B196&lt;&gt;"Desenv., Manutenção e Publicação de Páginas Estáticas",IF(H196="EE",4,IF(H196="CE",4,IF(H196="SE",5,IF(H196="ALI",7,IF(H196="AIE",5,0)))))*C196,C196),C196)</f>
        <v>0</v>
      </c>
      <c r="J196" s="70"/>
    </row>
    <row r="197" s="79" customFormat="true" ht="14" hidden="false" customHeight="false" outlineLevel="0" collapsed="false">
      <c r="A197" s="67"/>
      <c r="B197" s="68"/>
      <c r="C197" s="69" t="n">
        <f aca="false">IF(B197&lt;&gt;"",VLOOKUP(B197,'Tipo Projeto'!$A$3:$B$35,2,0),0)</f>
        <v>0</v>
      </c>
      <c r="D197" s="70"/>
      <c r="E197" s="70"/>
      <c r="F197" s="70"/>
      <c r="G197" s="71"/>
      <c r="H197" s="70"/>
      <c r="I197" s="102" t="n">
        <f aca="false">IF(B197&lt;&gt;"Manutenção em interface",IF(B197&lt;&gt;"Desenv., Manutenção e Publicação de Páginas Estáticas",IF(H197="EE",4,IF(H197="CE",4,IF(H197="SE",5,IF(H197="ALI",7,IF(H197="AIE",5,0)))))*C197,C197),C197)</f>
        <v>0</v>
      </c>
      <c r="J197" s="70"/>
    </row>
    <row r="198" s="79" customFormat="true" ht="14" hidden="false" customHeight="false" outlineLevel="0" collapsed="false">
      <c r="A198" s="67"/>
      <c r="B198" s="68"/>
      <c r="C198" s="69" t="n">
        <f aca="false">IF(B198&lt;&gt;"",VLOOKUP(B198,'Tipo Projeto'!$A$3:$B$35,2,0),0)</f>
        <v>0</v>
      </c>
      <c r="D198" s="70"/>
      <c r="E198" s="70"/>
      <c r="F198" s="70"/>
      <c r="G198" s="71"/>
      <c r="H198" s="70"/>
      <c r="I198" s="102" t="n">
        <f aca="false">IF(B198&lt;&gt;"Manutenção em interface",IF(B198&lt;&gt;"Desenv., Manutenção e Publicação de Páginas Estáticas",IF(H198="EE",4,IF(H198="CE",4,IF(H198="SE",5,IF(H198="ALI",7,IF(H198="AIE",5,0)))))*C198,C198),C198)</f>
        <v>0</v>
      </c>
      <c r="J198" s="70"/>
    </row>
    <row r="199" s="79" customFormat="true" ht="14" hidden="false" customHeight="false" outlineLevel="0" collapsed="false">
      <c r="A199" s="67"/>
      <c r="B199" s="68"/>
      <c r="C199" s="69" t="n">
        <f aca="false">IF(B199&lt;&gt;"",VLOOKUP(B199,'Tipo Projeto'!$A$3:$B$35,2,0),0)</f>
        <v>0</v>
      </c>
      <c r="D199" s="70"/>
      <c r="E199" s="70"/>
      <c r="F199" s="70"/>
      <c r="G199" s="71"/>
      <c r="H199" s="70"/>
      <c r="I199" s="102" t="n">
        <f aca="false">IF(B199&lt;&gt;"Manutenção em interface",IF(B199&lt;&gt;"Desenv., Manutenção e Publicação de Páginas Estáticas",IF(H199="EE",4,IF(H199="CE",4,IF(H199="SE",5,IF(H199="ALI",7,IF(H199="AIE",5,0)))))*C199,C199),C199)</f>
        <v>0</v>
      </c>
      <c r="J199" s="70"/>
    </row>
    <row r="200" s="79" customFormat="true" ht="14" hidden="false" customHeight="false" outlineLevel="0" collapsed="false">
      <c r="A200" s="67"/>
      <c r="B200" s="68"/>
      <c r="C200" s="69" t="n">
        <f aca="false">IF(B200&lt;&gt;"",VLOOKUP(B200,'Tipo Projeto'!$A$3:$B$35,2,0),0)</f>
        <v>0</v>
      </c>
      <c r="D200" s="70"/>
      <c r="E200" s="70"/>
      <c r="F200" s="70"/>
      <c r="G200" s="71"/>
      <c r="H200" s="70"/>
      <c r="I200" s="102" t="n">
        <f aca="false">IF(B200&lt;&gt;"Manutenção em interface",IF(B200&lt;&gt;"Desenv., Manutenção e Publicação de Páginas Estáticas",IF(H200="EE",4,IF(H200="CE",4,IF(H200="SE",5,IF(H200="ALI",7,IF(H200="AIE",5,0)))))*C200,C200),C200)</f>
        <v>0</v>
      </c>
      <c r="J200" s="70"/>
    </row>
    <row r="201" s="79" customFormat="true" ht="14" hidden="false" customHeight="false" outlineLevel="0" collapsed="false">
      <c r="A201" s="67"/>
      <c r="B201" s="68"/>
      <c r="C201" s="69" t="n">
        <f aca="false">IF(B201&lt;&gt;"",VLOOKUP(B201,'Tipo Projeto'!$A$3:$B$35,2,0),0)</f>
        <v>0</v>
      </c>
      <c r="D201" s="70"/>
      <c r="E201" s="70"/>
      <c r="F201" s="70"/>
      <c r="G201" s="71"/>
      <c r="H201" s="70"/>
      <c r="I201" s="102" t="n">
        <f aca="false">IF(B201&lt;&gt;"Manutenção em interface",IF(B201&lt;&gt;"Desenv., Manutenção e Publicação de Páginas Estáticas",IF(H201="EE",4,IF(H201="CE",4,IF(H201="SE",5,IF(H201="ALI",7,IF(H201="AIE",5,0)))))*C201,C201),C201)</f>
        <v>0</v>
      </c>
      <c r="J201" s="70"/>
    </row>
    <row r="202" s="79" customFormat="true" ht="14" hidden="false" customHeight="false" outlineLevel="0" collapsed="false">
      <c r="A202" s="67"/>
      <c r="B202" s="68"/>
      <c r="C202" s="69" t="n">
        <f aca="false">IF(B202&lt;&gt;"",VLOOKUP(B202,'Tipo Projeto'!$A$3:$B$35,2,0),0)</f>
        <v>0</v>
      </c>
      <c r="D202" s="70"/>
      <c r="E202" s="70"/>
      <c r="F202" s="70"/>
      <c r="G202" s="71"/>
      <c r="H202" s="70"/>
      <c r="I202" s="102" t="n">
        <f aca="false">IF(B202&lt;&gt;"Manutenção em interface",IF(B202&lt;&gt;"Desenv., Manutenção e Publicação de Páginas Estáticas",IF(H202="EE",4,IF(H202="CE",4,IF(H202="SE",5,IF(H202="ALI",7,IF(H202="AIE",5,0)))))*C202,C202),C202)</f>
        <v>0</v>
      </c>
      <c r="J202" s="70"/>
    </row>
    <row r="203" s="79" customFormat="true" ht="14" hidden="false" customHeight="false" outlineLevel="0" collapsed="false">
      <c r="A203" s="67"/>
      <c r="B203" s="68"/>
      <c r="C203" s="69" t="n">
        <f aca="false">IF(B203&lt;&gt;"",VLOOKUP(B203,'Tipo Projeto'!$A$3:$B$35,2,0),0)</f>
        <v>0</v>
      </c>
      <c r="D203" s="70"/>
      <c r="E203" s="70"/>
      <c r="F203" s="70"/>
      <c r="G203" s="71"/>
      <c r="H203" s="70"/>
      <c r="I203" s="102" t="n">
        <f aca="false">IF(B203&lt;&gt;"Manutenção em interface",IF(B203&lt;&gt;"Desenv., Manutenção e Publicação de Páginas Estáticas",IF(H203="EE",4,IF(H203="CE",4,IF(H203="SE",5,IF(H203="ALI",7,IF(H203="AIE",5,0)))))*C203,C203),C203)</f>
        <v>0</v>
      </c>
      <c r="J203" s="70"/>
    </row>
    <row r="204" s="79" customFormat="true" ht="14" hidden="false" customHeight="false" outlineLevel="0" collapsed="false">
      <c r="A204" s="67"/>
      <c r="B204" s="68"/>
      <c r="C204" s="69" t="n">
        <f aca="false">IF(B204&lt;&gt;"",VLOOKUP(B204,'Tipo Projeto'!$A$3:$B$35,2,0),0)</f>
        <v>0</v>
      </c>
      <c r="D204" s="70"/>
      <c r="E204" s="70"/>
      <c r="F204" s="70"/>
      <c r="G204" s="71"/>
      <c r="H204" s="70"/>
      <c r="I204" s="102" t="n">
        <f aca="false">IF(B204&lt;&gt;"Manutenção em interface",IF(B204&lt;&gt;"Desenv., Manutenção e Publicação de Páginas Estáticas",IF(H204="EE",4,IF(H204="CE",4,IF(H204="SE",5,IF(H204="ALI",7,IF(H204="AIE",5,0)))))*C204,C204),C204)</f>
        <v>0</v>
      </c>
      <c r="J204" s="70"/>
    </row>
    <row r="205" s="79" customFormat="true" ht="14" hidden="false" customHeight="false" outlineLevel="0" collapsed="false">
      <c r="A205" s="67"/>
      <c r="B205" s="68"/>
      <c r="C205" s="69" t="n">
        <f aca="false">IF(B205&lt;&gt;"",VLOOKUP(B205,'Tipo Projeto'!$A$3:$B$35,2,0),0)</f>
        <v>0</v>
      </c>
      <c r="D205" s="70"/>
      <c r="E205" s="70"/>
      <c r="F205" s="70"/>
      <c r="G205" s="71"/>
      <c r="H205" s="70"/>
      <c r="I205" s="102" t="n">
        <f aca="false">IF(B205&lt;&gt;"Manutenção em interface",IF(B205&lt;&gt;"Desenv., Manutenção e Publicação de Páginas Estáticas",IF(H205="EE",4,IF(H205="CE",4,IF(H205="SE",5,IF(H205="ALI",7,IF(H205="AIE",5,0)))))*C205,C205),C205)</f>
        <v>0</v>
      </c>
      <c r="J205" s="70"/>
    </row>
    <row r="206" s="79" customFormat="true" ht="14" hidden="false" customHeight="false" outlineLevel="0" collapsed="false">
      <c r="A206" s="67"/>
      <c r="B206" s="68"/>
      <c r="C206" s="69" t="n">
        <f aca="false">IF(B206&lt;&gt;"",VLOOKUP(B206,'Tipo Projeto'!$A$3:$B$35,2,0),0)</f>
        <v>0</v>
      </c>
      <c r="D206" s="70"/>
      <c r="E206" s="70"/>
      <c r="F206" s="70"/>
      <c r="G206" s="71"/>
      <c r="H206" s="70"/>
      <c r="I206" s="102" t="n">
        <f aca="false">IF(B206&lt;&gt;"Manutenção em interface",IF(B206&lt;&gt;"Desenv., Manutenção e Publicação de Páginas Estáticas",IF(H206="EE",4,IF(H206="CE",4,IF(H206="SE",5,IF(H206="ALI",7,IF(H206="AIE",5,0)))))*C206,C206),C206)</f>
        <v>0</v>
      </c>
      <c r="J206" s="70"/>
    </row>
    <row r="207" s="79" customFormat="true" ht="14" hidden="false" customHeight="false" outlineLevel="0" collapsed="false">
      <c r="A207" s="67"/>
      <c r="B207" s="68"/>
      <c r="C207" s="69" t="n">
        <f aca="false">IF(B207&lt;&gt;"",VLOOKUP(B207,'Tipo Projeto'!$A$3:$B$35,2,0),0)</f>
        <v>0</v>
      </c>
      <c r="D207" s="70"/>
      <c r="E207" s="70"/>
      <c r="F207" s="70"/>
      <c r="G207" s="71"/>
      <c r="H207" s="70"/>
      <c r="I207" s="102" t="n">
        <f aca="false">IF(B207&lt;&gt;"Manutenção em interface",IF(B207&lt;&gt;"Desenv., Manutenção e Publicação de Páginas Estáticas",IF(H207="EE",4,IF(H207="CE",4,IF(H207="SE",5,IF(H207="ALI",7,IF(H207="AIE",5,0)))))*C207,C207),C207)</f>
        <v>0</v>
      </c>
      <c r="J207" s="70"/>
    </row>
    <row r="208" s="79" customFormat="true" ht="14" hidden="false" customHeight="false" outlineLevel="0" collapsed="false">
      <c r="A208" s="67"/>
      <c r="B208" s="68"/>
      <c r="C208" s="69" t="n">
        <f aca="false">IF(B208&lt;&gt;"",VLOOKUP(B208,'Tipo Projeto'!$A$3:$B$35,2,0),0)</f>
        <v>0</v>
      </c>
      <c r="D208" s="70"/>
      <c r="E208" s="70"/>
      <c r="F208" s="70"/>
      <c r="G208" s="71"/>
      <c r="H208" s="70"/>
      <c r="I208" s="102" t="n">
        <f aca="false">IF(B208&lt;&gt;"Manutenção em interface",IF(B208&lt;&gt;"Desenv., Manutenção e Publicação de Páginas Estáticas",IF(H208="EE",4,IF(H208="CE",4,IF(H208="SE",5,IF(H208="ALI",7,IF(H208="AIE",5,0)))))*C208,C208),C208)</f>
        <v>0</v>
      </c>
      <c r="J208" s="70"/>
    </row>
    <row r="209" s="79" customFormat="true" ht="14" hidden="false" customHeight="false" outlineLevel="0" collapsed="false">
      <c r="A209" s="67"/>
      <c r="B209" s="68"/>
      <c r="C209" s="69" t="n">
        <f aca="false">IF(B209&lt;&gt;"",VLOOKUP(B209,'Tipo Projeto'!$A$3:$B$35,2,0),0)</f>
        <v>0</v>
      </c>
      <c r="D209" s="70"/>
      <c r="E209" s="70"/>
      <c r="F209" s="70"/>
      <c r="G209" s="71"/>
      <c r="H209" s="70"/>
      <c r="I209" s="102" t="n">
        <f aca="false">IF(B209&lt;&gt;"Manutenção em interface",IF(B209&lt;&gt;"Desenv., Manutenção e Publicação de Páginas Estáticas",IF(H209="EE",4,IF(H209="CE",4,IF(H209="SE",5,IF(H209="ALI",7,IF(H209="AIE",5,0)))))*C209,C209),C209)</f>
        <v>0</v>
      </c>
      <c r="J209" s="70"/>
    </row>
    <row r="210" s="79" customFormat="true" ht="14" hidden="false" customHeight="false" outlineLevel="0" collapsed="false">
      <c r="A210" s="67"/>
      <c r="B210" s="68"/>
      <c r="C210" s="69" t="n">
        <f aca="false">IF(B210&lt;&gt;"",VLOOKUP(B210,'Tipo Projeto'!$A$3:$B$35,2,0),0)</f>
        <v>0</v>
      </c>
      <c r="D210" s="70"/>
      <c r="E210" s="70"/>
      <c r="F210" s="70"/>
      <c r="G210" s="71"/>
      <c r="H210" s="70"/>
      <c r="I210" s="102" t="n">
        <f aca="false">IF(B210&lt;&gt;"Manutenção em interface",IF(B210&lt;&gt;"Desenv., Manutenção e Publicação de Páginas Estáticas",IF(H210="EE",4,IF(H210="CE",4,IF(H210="SE",5,IF(H210="ALI",7,IF(H210="AIE",5,0)))))*C210,C210),C210)</f>
        <v>0</v>
      </c>
      <c r="J210" s="70"/>
    </row>
    <row r="211" s="79" customFormat="true" ht="14" hidden="false" customHeight="false" outlineLevel="0" collapsed="false">
      <c r="A211" s="67"/>
      <c r="B211" s="68"/>
      <c r="C211" s="69" t="n">
        <f aca="false">IF(B211&lt;&gt;"",VLOOKUP(B211,'Tipo Projeto'!$A$3:$B$35,2,0),0)</f>
        <v>0</v>
      </c>
      <c r="D211" s="70"/>
      <c r="E211" s="70"/>
      <c r="F211" s="70"/>
      <c r="G211" s="71"/>
      <c r="H211" s="70"/>
      <c r="I211" s="102" t="n">
        <f aca="false">IF(B211&lt;&gt;"Manutenção em interface",IF(B211&lt;&gt;"Desenv., Manutenção e Publicação de Páginas Estáticas",IF(H211="EE",4,IF(H211="CE",4,IF(H211="SE",5,IF(H211="ALI",7,IF(H211="AIE",5,0)))))*C211,C211),C211)</f>
        <v>0</v>
      </c>
      <c r="J211" s="70"/>
    </row>
    <row r="212" s="79" customFormat="true" ht="14" hidden="false" customHeight="false" outlineLevel="0" collapsed="false">
      <c r="A212" s="67"/>
      <c r="B212" s="68"/>
      <c r="C212" s="69" t="n">
        <f aca="false">IF(B212&lt;&gt;"",VLOOKUP(B212,'Tipo Projeto'!$A$3:$B$35,2,0),0)</f>
        <v>0</v>
      </c>
      <c r="D212" s="70"/>
      <c r="E212" s="70"/>
      <c r="F212" s="70"/>
      <c r="G212" s="71"/>
      <c r="H212" s="70"/>
      <c r="I212" s="102" t="n">
        <f aca="false">IF(B212&lt;&gt;"Manutenção em interface",IF(B212&lt;&gt;"Desenv., Manutenção e Publicação de Páginas Estáticas",IF(H212="EE",4,IF(H212="CE",4,IF(H212="SE",5,IF(H212="ALI",7,IF(H212="AIE",5,0)))))*C212,C212),C212)</f>
        <v>0</v>
      </c>
      <c r="J212" s="70"/>
    </row>
    <row r="213" s="79" customFormat="true" ht="14" hidden="false" customHeight="false" outlineLevel="0" collapsed="false">
      <c r="A213" s="67"/>
      <c r="B213" s="68"/>
      <c r="C213" s="69" t="n">
        <f aca="false">IF(B213&lt;&gt;"",VLOOKUP(B213,'Tipo Projeto'!$A$3:$B$35,2,0),0)</f>
        <v>0</v>
      </c>
      <c r="D213" s="70"/>
      <c r="E213" s="70"/>
      <c r="F213" s="70"/>
      <c r="G213" s="71"/>
      <c r="H213" s="70"/>
      <c r="I213" s="102" t="n">
        <f aca="false">IF(B213&lt;&gt;"Manutenção em interface",IF(B213&lt;&gt;"Desenv., Manutenção e Publicação de Páginas Estáticas",IF(H213="EE",4,IF(H213="CE",4,IF(H213="SE",5,IF(H213="ALI",7,IF(H213="AIE",5,0)))))*C213,C213),C213)</f>
        <v>0</v>
      </c>
      <c r="J213" s="70"/>
    </row>
    <row r="214" s="79" customFormat="true" ht="14" hidden="false" customHeight="false" outlineLevel="0" collapsed="false">
      <c r="A214" s="67"/>
      <c r="B214" s="68"/>
      <c r="C214" s="69" t="n">
        <f aca="false">IF(B214&lt;&gt;"",VLOOKUP(B214,'Tipo Projeto'!$A$3:$B$35,2,0),0)</f>
        <v>0</v>
      </c>
      <c r="D214" s="70"/>
      <c r="E214" s="70"/>
      <c r="F214" s="70"/>
      <c r="G214" s="71"/>
      <c r="H214" s="70"/>
      <c r="I214" s="102" t="n">
        <f aca="false">IF(B214&lt;&gt;"Manutenção em interface",IF(B214&lt;&gt;"Desenv., Manutenção e Publicação de Páginas Estáticas",IF(H214="EE",4,IF(H214="CE",4,IF(H214="SE",5,IF(H214="ALI",7,IF(H214="AIE",5,0)))))*C214,C214),C214)</f>
        <v>0</v>
      </c>
      <c r="J214" s="70"/>
    </row>
    <row r="215" s="79" customFormat="true" ht="14" hidden="false" customHeight="false" outlineLevel="0" collapsed="false">
      <c r="A215" s="67"/>
      <c r="B215" s="68"/>
      <c r="C215" s="69" t="n">
        <f aca="false">IF(B215&lt;&gt;"",VLOOKUP(B215,'Tipo Projeto'!$A$3:$B$35,2,0),0)</f>
        <v>0</v>
      </c>
      <c r="D215" s="70"/>
      <c r="E215" s="70"/>
      <c r="F215" s="70"/>
      <c r="G215" s="71"/>
      <c r="H215" s="70"/>
      <c r="I215" s="102" t="n">
        <f aca="false">IF(B215&lt;&gt;"Manutenção em interface",IF(B215&lt;&gt;"Desenv., Manutenção e Publicação de Páginas Estáticas",IF(H215="EE",4,IF(H215="CE",4,IF(H215="SE",5,IF(H215="ALI",7,IF(H215="AIE",5,0)))))*C215,C215),C215)</f>
        <v>0</v>
      </c>
      <c r="J215" s="70"/>
    </row>
    <row r="216" s="79" customFormat="true" ht="14" hidden="false" customHeight="false" outlineLevel="0" collapsed="false">
      <c r="A216" s="67"/>
      <c r="B216" s="68"/>
      <c r="C216" s="69" t="n">
        <f aca="false">IF(B216&lt;&gt;"",VLOOKUP(B216,'Tipo Projeto'!$A$3:$B$35,2,0),0)</f>
        <v>0</v>
      </c>
      <c r="D216" s="70"/>
      <c r="E216" s="70"/>
      <c r="F216" s="70"/>
      <c r="G216" s="71"/>
      <c r="H216" s="70"/>
      <c r="I216" s="102" t="n">
        <f aca="false">IF(B216&lt;&gt;"Manutenção em interface",IF(B216&lt;&gt;"Desenv., Manutenção e Publicação de Páginas Estáticas",IF(H216="EE",4,IF(H216="CE",4,IF(H216="SE",5,IF(H216="ALI",7,IF(H216="AIE",5,0)))))*C216,C216),C216)</f>
        <v>0</v>
      </c>
      <c r="J216" s="70"/>
    </row>
    <row r="217" s="79" customFormat="true" ht="14" hidden="false" customHeight="false" outlineLevel="0" collapsed="false">
      <c r="A217" s="67"/>
      <c r="B217" s="68"/>
      <c r="C217" s="69" t="n">
        <f aca="false">IF(B217&lt;&gt;"",VLOOKUP(B217,'Tipo Projeto'!$A$3:$B$35,2,0),0)</f>
        <v>0</v>
      </c>
      <c r="D217" s="70"/>
      <c r="E217" s="70"/>
      <c r="F217" s="70"/>
      <c r="G217" s="71"/>
      <c r="H217" s="70"/>
      <c r="I217" s="102" t="n">
        <f aca="false">IF(B217&lt;&gt;"Manutenção em interface",IF(B217&lt;&gt;"Desenv., Manutenção e Publicação de Páginas Estáticas",IF(H217="EE",4,IF(H217="CE",4,IF(H217="SE",5,IF(H217="ALI",7,IF(H217="AIE",5,0)))))*C217,C217),C217)</f>
        <v>0</v>
      </c>
      <c r="J217" s="70"/>
    </row>
    <row r="218" s="79" customFormat="true" ht="14" hidden="false" customHeight="false" outlineLevel="0" collapsed="false">
      <c r="A218" s="67"/>
      <c r="B218" s="68"/>
      <c r="C218" s="69" t="n">
        <f aca="false">IF(B218&lt;&gt;"",VLOOKUP(B218,'Tipo Projeto'!$A$3:$B$35,2,0),0)</f>
        <v>0</v>
      </c>
      <c r="D218" s="70"/>
      <c r="E218" s="70"/>
      <c r="F218" s="70"/>
      <c r="G218" s="71"/>
      <c r="H218" s="70"/>
      <c r="I218" s="102" t="n">
        <f aca="false">IF(B218&lt;&gt;"Manutenção em interface",IF(B218&lt;&gt;"Desenv., Manutenção e Publicação de Páginas Estáticas",IF(H218="EE",4,IF(H218="CE",4,IF(H218="SE",5,IF(H218="ALI",7,IF(H218="AIE",5,0)))))*C218,C218),C218)</f>
        <v>0</v>
      </c>
      <c r="J218" s="70"/>
    </row>
    <row r="219" s="79" customFormat="true" ht="14" hidden="false" customHeight="false" outlineLevel="0" collapsed="false">
      <c r="A219" s="67"/>
      <c r="B219" s="68"/>
      <c r="C219" s="69" t="n">
        <f aca="false">IF(B219&lt;&gt;"",VLOOKUP(B219,'Tipo Projeto'!$A$3:$B$35,2,0),0)</f>
        <v>0</v>
      </c>
      <c r="D219" s="70"/>
      <c r="E219" s="70"/>
      <c r="F219" s="70"/>
      <c r="G219" s="71"/>
      <c r="H219" s="70"/>
      <c r="I219" s="102" t="n">
        <f aca="false">IF(B219&lt;&gt;"Manutenção em interface",IF(B219&lt;&gt;"Desenv., Manutenção e Publicação de Páginas Estáticas",IF(H219="EE",4,IF(H219="CE",4,IF(H219="SE",5,IF(H219="ALI",7,IF(H219="AIE",5,0)))))*C219,C219),C219)</f>
        <v>0</v>
      </c>
      <c r="J219" s="70"/>
    </row>
    <row r="220" s="79" customFormat="true" ht="14" hidden="false" customHeight="false" outlineLevel="0" collapsed="false">
      <c r="A220" s="67"/>
      <c r="B220" s="68"/>
      <c r="C220" s="69" t="n">
        <f aca="false">IF(B220&lt;&gt;"",VLOOKUP(B220,'Tipo Projeto'!$A$3:$B$35,2,0),0)</f>
        <v>0</v>
      </c>
      <c r="D220" s="70"/>
      <c r="E220" s="70"/>
      <c r="F220" s="70"/>
      <c r="G220" s="71"/>
      <c r="H220" s="70"/>
      <c r="I220" s="102" t="n">
        <f aca="false">IF(B220&lt;&gt;"Manutenção em interface",IF(B220&lt;&gt;"Desenv., Manutenção e Publicação de Páginas Estáticas",IF(H220="EE",4,IF(H220="CE",4,IF(H220="SE",5,IF(H220="ALI",7,IF(H220="AIE",5,0)))))*C220,C220),C220)</f>
        <v>0</v>
      </c>
      <c r="J220" s="70"/>
    </row>
    <row r="221" s="79" customFormat="true" ht="14" hidden="false" customHeight="false" outlineLevel="0" collapsed="false">
      <c r="A221" s="67"/>
      <c r="B221" s="68"/>
      <c r="C221" s="69" t="n">
        <f aca="false">IF(B221&lt;&gt;"",VLOOKUP(B221,'Tipo Projeto'!$A$3:$B$35,2,0),0)</f>
        <v>0</v>
      </c>
      <c r="D221" s="70"/>
      <c r="E221" s="70"/>
      <c r="F221" s="70"/>
      <c r="G221" s="71"/>
      <c r="H221" s="70"/>
      <c r="I221" s="102" t="n">
        <f aca="false">IF(B221&lt;&gt;"Manutenção em interface",IF(B221&lt;&gt;"Desenv., Manutenção e Publicação de Páginas Estáticas",IF(H221="EE",4,IF(H221="CE",4,IF(H221="SE",5,IF(H221="ALI",7,IF(H221="AIE",5,0)))))*C221,C221),C221)</f>
        <v>0</v>
      </c>
      <c r="J221" s="70"/>
    </row>
    <row r="222" s="79" customFormat="true" ht="14" hidden="false" customHeight="false" outlineLevel="0" collapsed="false">
      <c r="A222" s="67"/>
      <c r="B222" s="68"/>
      <c r="C222" s="69" t="n">
        <f aca="false">IF(B222&lt;&gt;"",VLOOKUP(B222,'Tipo Projeto'!$A$3:$B$35,2,0),0)</f>
        <v>0</v>
      </c>
      <c r="D222" s="70"/>
      <c r="E222" s="70"/>
      <c r="F222" s="70"/>
      <c r="G222" s="71"/>
      <c r="H222" s="70"/>
      <c r="I222" s="102" t="n">
        <f aca="false">IF(B222&lt;&gt;"Manutenção em interface",IF(B222&lt;&gt;"Desenv., Manutenção e Publicação de Páginas Estáticas",IF(H222="EE",4,IF(H222="CE",4,IF(H222="SE",5,IF(H222="ALI",7,IF(H222="AIE",5,0)))))*C222,C222),C222)</f>
        <v>0</v>
      </c>
      <c r="J222" s="70"/>
    </row>
    <row r="223" s="79" customFormat="true" ht="14" hidden="false" customHeight="false" outlineLevel="0" collapsed="false">
      <c r="A223" s="67"/>
      <c r="B223" s="68"/>
      <c r="C223" s="69" t="n">
        <f aca="false">IF(B223&lt;&gt;"",VLOOKUP(B223,'Tipo Projeto'!$A$3:$B$35,2,0),0)</f>
        <v>0</v>
      </c>
      <c r="D223" s="70"/>
      <c r="E223" s="70"/>
      <c r="F223" s="70"/>
      <c r="G223" s="71"/>
      <c r="H223" s="70"/>
      <c r="I223" s="102" t="n">
        <f aca="false">IF(B223&lt;&gt;"Manutenção em interface",IF(B223&lt;&gt;"Desenv., Manutenção e Publicação de Páginas Estáticas",IF(H223="EE",4,IF(H223="CE",4,IF(H223="SE",5,IF(H223="ALI",7,IF(H223="AIE",5,0)))))*C223,C223),C223)</f>
        <v>0</v>
      </c>
      <c r="J223" s="70"/>
    </row>
    <row r="224" s="79" customFormat="true" ht="14" hidden="false" customHeight="false" outlineLevel="0" collapsed="false">
      <c r="A224" s="67"/>
      <c r="B224" s="68"/>
      <c r="C224" s="69" t="n">
        <f aca="false">IF(B224&lt;&gt;"",VLOOKUP(B224,'Tipo Projeto'!$A$3:$B$35,2,0),0)</f>
        <v>0</v>
      </c>
      <c r="D224" s="70"/>
      <c r="E224" s="70"/>
      <c r="F224" s="70"/>
      <c r="G224" s="71"/>
      <c r="H224" s="70"/>
      <c r="I224" s="102" t="n">
        <f aca="false">IF(B224&lt;&gt;"Manutenção em interface",IF(B224&lt;&gt;"Desenv., Manutenção e Publicação de Páginas Estáticas",IF(H224="EE",4,IF(H224="CE",4,IF(H224="SE",5,IF(H224="ALI",7,IF(H224="AIE",5,0)))))*C224,C224),C224)</f>
        <v>0</v>
      </c>
      <c r="J224" s="70"/>
    </row>
    <row r="225" s="79" customFormat="true" ht="14" hidden="false" customHeight="false" outlineLevel="0" collapsed="false">
      <c r="A225" s="67"/>
      <c r="B225" s="68"/>
      <c r="C225" s="69" t="n">
        <f aca="false">IF(B225&lt;&gt;"",VLOOKUP(B225,'Tipo Projeto'!$A$3:$B$35,2,0),0)</f>
        <v>0</v>
      </c>
      <c r="D225" s="70"/>
      <c r="E225" s="70"/>
      <c r="F225" s="70"/>
      <c r="G225" s="71"/>
      <c r="H225" s="70"/>
      <c r="I225" s="102" t="n">
        <f aca="false">IF(B225&lt;&gt;"Manutenção em interface",IF(B225&lt;&gt;"Desenv., Manutenção e Publicação de Páginas Estáticas",IF(H225="EE",4,IF(H225="CE",4,IF(H225="SE",5,IF(H225="ALI",7,IF(H225="AIE",5,0)))))*C225,C225),C225)</f>
        <v>0</v>
      </c>
      <c r="J225" s="70"/>
    </row>
    <row r="226" s="79" customFormat="true" ht="14" hidden="false" customHeight="false" outlineLevel="0" collapsed="false">
      <c r="A226" s="67"/>
      <c r="B226" s="68"/>
      <c r="C226" s="69" t="n">
        <f aca="false">IF(B226&lt;&gt;"",VLOOKUP(B226,'Tipo Projeto'!$A$3:$B$35,2,0),0)</f>
        <v>0</v>
      </c>
      <c r="D226" s="70"/>
      <c r="E226" s="70"/>
      <c r="F226" s="70"/>
      <c r="G226" s="71"/>
      <c r="H226" s="70"/>
      <c r="I226" s="102" t="n">
        <f aca="false">IF(B226&lt;&gt;"Manutenção em interface",IF(B226&lt;&gt;"Desenv., Manutenção e Publicação de Páginas Estáticas",IF(H226="EE",4,IF(H226="CE",4,IF(H226="SE",5,IF(H226="ALI",7,IF(H226="AIE",5,0)))))*C226,C226),C226)</f>
        <v>0</v>
      </c>
      <c r="J226" s="70"/>
    </row>
    <row r="227" s="79" customFormat="true" ht="14" hidden="false" customHeight="false" outlineLevel="0" collapsed="false">
      <c r="A227" s="67"/>
      <c r="B227" s="68"/>
      <c r="C227" s="69" t="n">
        <f aca="false">IF(B227&lt;&gt;"",VLOOKUP(B227,'Tipo Projeto'!$A$3:$B$35,2,0),0)</f>
        <v>0</v>
      </c>
      <c r="D227" s="70"/>
      <c r="E227" s="70"/>
      <c r="F227" s="70"/>
      <c r="G227" s="71"/>
      <c r="H227" s="70"/>
      <c r="I227" s="102" t="n">
        <f aca="false">IF(B227&lt;&gt;"Manutenção em interface",IF(B227&lt;&gt;"Desenv., Manutenção e Publicação de Páginas Estáticas",IF(H227="EE",4,IF(H227="CE",4,IF(H227="SE",5,IF(H227="ALI",7,IF(H227="AIE",5,0)))))*C227,C227),C227)</f>
        <v>0</v>
      </c>
      <c r="J227" s="70"/>
    </row>
    <row r="228" s="79" customFormat="true" ht="14" hidden="false" customHeight="false" outlineLevel="0" collapsed="false">
      <c r="A228" s="67"/>
      <c r="B228" s="68"/>
      <c r="C228" s="69" t="n">
        <f aca="false">IF(B228&lt;&gt;"",VLOOKUP(B228,'Tipo Projeto'!$A$3:$B$35,2,0),0)</f>
        <v>0</v>
      </c>
      <c r="D228" s="70"/>
      <c r="E228" s="70"/>
      <c r="F228" s="70"/>
      <c r="G228" s="71"/>
      <c r="H228" s="70"/>
      <c r="I228" s="102" t="n">
        <f aca="false">IF(B228&lt;&gt;"Manutenção em interface",IF(B228&lt;&gt;"Desenv., Manutenção e Publicação de Páginas Estáticas",IF(H228="EE",4,IF(H228="CE",4,IF(H228="SE",5,IF(H228="ALI",7,IF(H228="AIE",5,0)))))*C228,C228),C228)</f>
        <v>0</v>
      </c>
      <c r="J228" s="70"/>
    </row>
    <row r="229" s="79" customFormat="true" ht="14" hidden="false" customHeight="false" outlineLevel="0" collapsed="false">
      <c r="A229" s="67"/>
      <c r="B229" s="68"/>
      <c r="C229" s="69" t="n">
        <f aca="false">IF(B229&lt;&gt;"",VLOOKUP(B229,'Tipo Projeto'!$A$3:$B$35,2,0),0)</f>
        <v>0</v>
      </c>
      <c r="D229" s="70"/>
      <c r="E229" s="70"/>
      <c r="F229" s="70"/>
      <c r="G229" s="71"/>
      <c r="H229" s="70"/>
      <c r="I229" s="102" t="n">
        <f aca="false">IF(B229&lt;&gt;"Manutenção em interface",IF(B229&lt;&gt;"Desenv., Manutenção e Publicação de Páginas Estáticas",IF(H229="EE",4,IF(H229="CE",4,IF(H229="SE",5,IF(H229="ALI",7,IF(H229="AIE",5,0)))))*C229,C229),C229)</f>
        <v>0</v>
      </c>
      <c r="J229" s="70"/>
    </row>
    <row r="230" s="79" customFormat="true" ht="14" hidden="false" customHeight="false" outlineLevel="0" collapsed="false">
      <c r="A230" s="67"/>
      <c r="B230" s="68"/>
      <c r="C230" s="69" t="n">
        <f aca="false">IF(B230&lt;&gt;"",VLOOKUP(B230,'Tipo Projeto'!$A$3:$B$35,2,0),0)</f>
        <v>0</v>
      </c>
      <c r="D230" s="70"/>
      <c r="E230" s="70"/>
      <c r="F230" s="70"/>
      <c r="G230" s="71"/>
      <c r="H230" s="70"/>
      <c r="I230" s="102" t="n">
        <f aca="false">IF(B230&lt;&gt;"Manutenção em interface",IF(B230&lt;&gt;"Desenv., Manutenção e Publicação de Páginas Estáticas",IF(H230="EE",4,IF(H230="CE",4,IF(H230="SE",5,IF(H230="ALI",7,IF(H230="AIE",5,0)))))*C230,C230),C230)</f>
        <v>0</v>
      </c>
      <c r="J230" s="70"/>
    </row>
    <row r="231" s="79" customFormat="true" ht="14" hidden="false" customHeight="false" outlineLevel="0" collapsed="false">
      <c r="A231" s="67"/>
      <c r="B231" s="68"/>
      <c r="C231" s="69" t="n">
        <f aca="false">IF(B231&lt;&gt;"",VLOOKUP(B231,'Tipo Projeto'!$A$3:$B$35,2,0),0)</f>
        <v>0</v>
      </c>
      <c r="D231" s="70"/>
      <c r="E231" s="70"/>
      <c r="F231" s="70"/>
      <c r="G231" s="71"/>
      <c r="H231" s="70"/>
      <c r="I231" s="102" t="n">
        <f aca="false">IF(B231&lt;&gt;"Manutenção em interface",IF(B231&lt;&gt;"Desenv., Manutenção e Publicação de Páginas Estáticas",IF(H231="EE",4,IF(H231="CE",4,IF(H231="SE",5,IF(H231="ALI",7,IF(H231="AIE",5,0)))))*C231,C231),C231)</f>
        <v>0</v>
      </c>
      <c r="J231" s="70"/>
    </row>
    <row r="232" s="79" customFormat="true" ht="14" hidden="false" customHeight="false" outlineLevel="0" collapsed="false">
      <c r="A232" s="67"/>
      <c r="B232" s="68"/>
      <c r="C232" s="69" t="n">
        <f aca="false">IF(B232&lt;&gt;"",VLOOKUP(B232,'Tipo Projeto'!$A$3:$B$35,2,0),0)</f>
        <v>0</v>
      </c>
      <c r="D232" s="70"/>
      <c r="E232" s="70"/>
      <c r="F232" s="70"/>
      <c r="G232" s="71"/>
      <c r="H232" s="70"/>
      <c r="I232" s="102" t="n">
        <f aca="false">IF(B232&lt;&gt;"Manutenção em interface",IF(B232&lt;&gt;"Desenv., Manutenção e Publicação de Páginas Estáticas",IF(H232="EE",4,IF(H232="CE",4,IF(H232="SE",5,IF(H232="ALI",7,IF(H232="AIE",5,0)))))*C232,C232),C232)</f>
        <v>0</v>
      </c>
      <c r="J232" s="70"/>
    </row>
    <row r="233" s="79" customFormat="true" ht="14" hidden="false" customHeight="false" outlineLevel="0" collapsed="false">
      <c r="A233" s="67"/>
      <c r="B233" s="68"/>
      <c r="C233" s="69" t="n">
        <f aca="false">IF(B233&lt;&gt;"",VLOOKUP(B233,'Tipo Projeto'!$A$3:$B$35,2,0),0)</f>
        <v>0</v>
      </c>
      <c r="D233" s="70"/>
      <c r="E233" s="70"/>
      <c r="F233" s="70"/>
      <c r="G233" s="71"/>
      <c r="H233" s="70"/>
      <c r="I233" s="102" t="n">
        <f aca="false">IF(B233&lt;&gt;"Manutenção em interface",IF(B233&lt;&gt;"Desenv., Manutenção e Publicação de Páginas Estáticas",IF(H233="EE",4,IF(H233="CE",4,IF(H233="SE",5,IF(H233="ALI",7,IF(H233="AIE",5,0)))))*C233,C233),C233)</f>
        <v>0</v>
      </c>
      <c r="J233" s="70"/>
    </row>
    <row r="234" s="79" customFormat="true" ht="14" hidden="false" customHeight="false" outlineLevel="0" collapsed="false">
      <c r="A234" s="67"/>
      <c r="B234" s="68"/>
      <c r="C234" s="69" t="n">
        <f aca="false">IF(B234&lt;&gt;"",VLOOKUP(B234,'Tipo Projeto'!$A$3:$B$35,2,0),0)</f>
        <v>0</v>
      </c>
      <c r="D234" s="70"/>
      <c r="E234" s="70"/>
      <c r="F234" s="70"/>
      <c r="G234" s="71"/>
      <c r="H234" s="70"/>
      <c r="I234" s="102" t="n">
        <f aca="false">IF(B234&lt;&gt;"Manutenção em interface",IF(B234&lt;&gt;"Desenv., Manutenção e Publicação de Páginas Estáticas",IF(H234="EE",4,IF(H234="CE",4,IF(H234="SE",5,IF(H234="ALI",7,IF(H234="AIE",5,0)))))*C234,C234),C234)</f>
        <v>0</v>
      </c>
      <c r="J234" s="70"/>
    </row>
    <row r="235" s="79" customFormat="true" ht="14" hidden="false" customHeight="false" outlineLevel="0" collapsed="false">
      <c r="A235" s="67"/>
      <c r="B235" s="68"/>
      <c r="C235" s="69" t="n">
        <f aca="false">IF(B235&lt;&gt;"",VLOOKUP(B235,'Tipo Projeto'!$A$3:$B$35,2,0),0)</f>
        <v>0</v>
      </c>
      <c r="D235" s="70"/>
      <c r="E235" s="70"/>
      <c r="F235" s="70"/>
      <c r="G235" s="71"/>
      <c r="H235" s="70"/>
      <c r="I235" s="102" t="n">
        <f aca="false">IF(B235&lt;&gt;"Manutenção em interface",IF(B235&lt;&gt;"Desenv., Manutenção e Publicação de Páginas Estáticas",IF(H235="EE",4,IF(H235="CE",4,IF(H235="SE",5,IF(H235="ALI",7,IF(H235="AIE",5,0)))))*C235,C235),C235)</f>
        <v>0</v>
      </c>
      <c r="J235" s="70"/>
    </row>
    <row r="236" s="79" customFormat="true" ht="14" hidden="false" customHeight="false" outlineLevel="0" collapsed="false">
      <c r="A236" s="67"/>
      <c r="B236" s="68"/>
      <c r="C236" s="69" t="n">
        <f aca="false">IF(B236&lt;&gt;"",VLOOKUP(B236,'Tipo Projeto'!$A$3:$B$35,2,0),0)</f>
        <v>0</v>
      </c>
      <c r="D236" s="70"/>
      <c r="E236" s="70"/>
      <c r="F236" s="70"/>
      <c r="G236" s="71"/>
      <c r="H236" s="70"/>
      <c r="I236" s="102" t="n">
        <f aca="false">IF(B236&lt;&gt;"Manutenção em interface",IF(B236&lt;&gt;"Desenv., Manutenção e Publicação de Páginas Estáticas",IF(H236="EE",4,IF(H236="CE",4,IF(H236="SE",5,IF(H236="ALI",7,IF(H236="AIE",5,0)))))*C236,C236),C236)</f>
        <v>0</v>
      </c>
      <c r="J236" s="70"/>
    </row>
    <row r="237" s="79" customFormat="true" ht="14" hidden="false" customHeight="false" outlineLevel="0" collapsed="false">
      <c r="A237" s="67"/>
      <c r="B237" s="68"/>
      <c r="C237" s="69" t="n">
        <f aca="false">IF(B237&lt;&gt;"",VLOOKUP(B237,'Tipo Projeto'!$A$3:$B$35,2,0),0)</f>
        <v>0</v>
      </c>
      <c r="D237" s="70"/>
      <c r="E237" s="70"/>
      <c r="F237" s="70"/>
      <c r="G237" s="71"/>
      <c r="H237" s="70"/>
      <c r="I237" s="102" t="n">
        <f aca="false">IF(B237&lt;&gt;"Manutenção em interface",IF(B237&lt;&gt;"Desenv., Manutenção e Publicação de Páginas Estáticas",IF(H237="EE",4,IF(H237="CE",4,IF(H237="SE",5,IF(H237="ALI",7,IF(H237="AIE",5,0)))))*C237,C237),C237)</f>
        <v>0</v>
      </c>
      <c r="J237" s="70"/>
    </row>
    <row r="238" s="79" customFormat="true" ht="14" hidden="false" customHeight="false" outlineLevel="0" collapsed="false">
      <c r="A238" s="67"/>
      <c r="B238" s="68"/>
      <c r="C238" s="69" t="n">
        <f aca="false">IF(B238&lt;&gt;"",VLOOKUP(B238,'Tipo Projeto'!$A$3:$B$35,2,0),0)</f>
        <v>0</v>
      </c>
      <c r="D238" s="70"/>
      <c r="E238" s="70"/>
      <c r="F238" s="70"/>
      <c r="G238" s="71"/>
      <c r="H238" s="70"/>
      <c r="I238" s="102" t="n">
        <f aca="false">IF(B238&lt;&gt;"Manutenção em interface",IF(B238&lt;&gt;"Desenv., Manutenção e Publicação de Páginas Estáticas",IF(H238="EE",4,IF(H238="CE",4,IF(H238="SE",5,IF(H238="ALI",7,IF(H238="AIE",5,0)))))*C238,C238),C238)</f>
        <v>0</v>
      </c>
      <c r="J238" s="70"/>
    </row>
    <row r="239" s="79" customFormat="true" ht="14" hidden="false" customHeight="false" outlineLevel="0" collapsed="false">
      <c r="A239" s="67"/>
      <c r="B239" s="68"/>
      <c r="C239" s="69" t="n">
        <f aca="false">IF(B239&lt;&gt;"",VLOOKUP(B239,'Tipo Projeto'!$A$3:$B$35,2,0),0)</f>
        <v>0</v>
      </c>
      <c r="D239" s="70"/>
      <c r="E239" s="70"/>
      <c r="F239" s="70"/>
      <c r="G239" s="71"/>
      <c r="H239" s="70"/>
      <c r="I239" s="102" t="n">
        <f aca="false">IF(B239&lt;&gt;"Manutenção em interface",IF(B239&lt;&gt;"Desenv., Manutenção e Publicação de Páginas Estáticas",IF(H239="EE",4,IF(H239="CE",4,IF(H239="SE",5,IF(H239="ALI",7,IF(H239="AIE",5,0)))))*C239,C239),C239)</f>
        <v>0</v>
      </c>
      <c r="J239" s="70"/>
    </row>
    <row r="240" s="79" customFormat="true" ht="14" hidden="false" customHeight="false" outlineLevel="0" collapsed="false">
      <c r="A240" s="67"/>
      <c r="B240" s="68"/>
      <c r="C240" s="69" t="n">
        <f aca="false">IF(B240&lt;&gt;"",VLOOKUP(B240,'Tipo Projeto'!$A$3:$B$35,2,0),0)</f>
        <v>0</v>
      </c>
      <c r="D240" s="70"/>
      <c r="E240" s="70"/>
      <c r="F240" s="70"/>
      <c r="G240" s="71"/>
      <c r="H240" s="70"/>
      <c r="I240" s="102" t="n">
        <f aca="false">IF(B240&lt;&gt;"Manutenção em interface",IF(B240&lt;&gt;"Desenv., Manutenção e Publicação de Páginas Estáticas",IF(H240="EE",4,IF(H240="CE",4,IF(H240="SE",5,IF(H240="ALI",7,IF(H240="AIE",5,0)))))*C240,C240),C240)</f>
        <v>0</v>
      </c>
      <c r="J240" s="70"/>
    </row>
    <row r="241" s="79" customFormat="true" ht="14" hidden="false" customHeight="false" outlineLevel="0" collapsed="false">
      <c r="A241" s="67"/>
      <c r="B241" s="68"/>
      <c r="C241" s="69" t="n">
        <f aca="false">IF(B241&lt;&gt;"",VLOOKUP(B241,'Tipo Projeto'!$A$3:$B$35,2,0),0)</f>
        <v>0</v>
      </c>
      <c r="D241" s="70"/>
      <c r="E241" s="70"/>
      <c r="F241" s="70"/>
      <c r="G241" s="71"/>
      <c r="H241" s="70"/>
      <c r="I241" s="102" t="n">
        <f aca="false">IF(B241&lt;&gt;"Manutenção em interface",IF(B241&lt;&gt;"Desenv., Manutenção e Publicação de Páginas Estáticas",IF(H241="EE",4,IF(H241="CE",4,IF(H241="SE",5,IF(H241="ALI",7,IF(H241="AIE",5,0)))))*C241,C241),C241)</f>
        <v>0</v>
      </c>
      <c r="J241" s="70"/>
    </row>
    <row r="242" s="79" customFormat="true" ht="14" hidden="false" customHeight="false" outlineLevel="0" collapsed="false">
      <c r="A242" s="67"/>
      <c r="B242" s="68"/>
      <c r="C242" s="69" t="n">
        <f aca="false">IF(B242&lt;&gt;"",VLOOKUP(B242,'Tipo Projeto'!$A$3:$B$35,2,0),0)</f>
        <v>0</v>
      </c>
      <c r="D242" s="70"/>
      <c r="E242" s="70"/>
      <c r="F242" s="70"/>
      <c r="G242" s="71"/>
      <c r="H242" s="70"/>
      <c r="I242" s="102" t="n">
        <f aca="false">IF(B242&lt;&gt;"Manutenção em interface",IF(B242&lt;&gt;"Desenv., Manutenção e Publicação de Páginas Estáticas",IF(H242="EE",4,IF(H242="CE",4,IF(H242="SE",5,IF(H242="ALI",7,IF(H242="AIE",5,0)))))*C242,C242),C242)</f>
        <v>0</v>
      </c>
      <c r="J242" s="70"/>
    </row>
    <row r="243" s="79" customFormat="true" ht="14" hidden="false" customHeight="false" outlineLevel="0" collapsed="false">
      <c r="A243" s="67"/>
      <c r="B243" s="68"/>
      <c r="C243" s="69" t="n">
        <f aca="false">IF(B243&lt;&gt;"",VLOOKUP(B243,'Tipo Projeto'!$A$3:$B$35,2,0),0)</f>
        <v>0</v>
      </c>
      <c r="D243" s="70"/>
      <c r="E243" s="70"/>
      <c r="F243" s="70"/>
      <c r="G243" s="71"/>
      <c r="H243" s="70"/>
      <c r="I243" s="102" t="n">
        <f aca="false">IF(B243&lt;&gt;"Manutenção em interface",IF(B243&lt;&gt;"Desenv., Manutenção e Publicação de Páginas Estáticas",IF(H243="EE",4,IF(H243="CE",4,IF(H243="SE",5,IF(H243="ALI",7,IF(H243="AIE",5,0)))))*C243,C243),C243)</f>
        <v>0</v>
      </c>
      <c r="J243" s="70"/>
    </row>
    <row r="244" s="79" customFormat="true" ht="14" hidden="false" customHeight="false" outlineLevel="0" collapsed="false">
      <c r="A244" s="67"/>
      <c r="B244" s="68"/>
      <c r="C244" s="69" t="n">
        <f aca="false">IF(B244&lt;&gt;"",VLOOKUP(B244,'Tipo Projeto'!$A$3:$B$35,2,0),0)</f>
        <v>0</v>
      </c>
      <c r="D244" s="70"/>
      <c r="E244" s="70"/>
      <c r="F244" s="70"/>
      <c r="G244" s="71"/>
      <c r="H244" s="70"/>
      <c r="I244" s="102" t="n">
        <f aca="false">IF(B244&lt;&gt;"Manutenção em interface",IF(B244&lt;&gt;"Desenv., Manutenção e Publicação de Páginas Estáticas",IF(H244="EE",4,IF(H244="CE",4,IF(H244="SE",5,IF(H244="ALI",7,IF(H244="AIE",5,0)))))*C244,C244),C244)</f>
        <v>0</v>
      </c>
      <c r="J244" s="70"/>
    </row>
    <row r="245" s="79" customFormat="true" ht="14" hidden="false" customHeight="false" outlineLevel="0" collapsed="false">
      <c r="A245" s="67"/>
      <c r="B245" s="68"/>
      <c r="C245" s="69" t="n">
        <f aca="false">IF(B245&lt;&gt;"",VLOOKUP(B245,'Tipo Projeto'!$A$3:$B$35,2,0),0)</f>
        <v>0</v>
      </c>
      <c r="D245" s="70"/>
      <c r="E245" s="70"/>
      <c r="F245" s="70"/>
      <c r="G245" s="71"/>
      <c r="H245" s="70"/>
      <c r="I245" s="102" t="n">
        <f aca="false">IF(B245&lt;&gt;"Manutenção em interface",IF(B245&lt;&gt;"Desenv., Manutenção e Publicação de Páginas Estáticas",IF(H245="EE",4,IF(H245="CE",4,IF(H245="SE",5,IF(H245="ALI",7,IF(H245="AIE",5,0)))))*C245,C245),C245)</f>
        <v>0</v>
      </c>
      <c r="J245" s="70"/>
    </row>
    <row r="246" s="79" customFormat="true" ht="14" hidden="false" customHeight="false" outlineLevel="0" collapsed="false">
      <c r="A246" s="67"/>
      <c r="B246" s="68"/>
      <c r="C246" s="69" t="n">
        <f aca="false">IF(B246&lt;&gt;"",VLOOKUP(B246,'Tipo Projeto'!$A$3:$B$35,2,0),0)</f>
        <v>0</v>
      </c>
      <c r="D246" s="70"/>
      <c r="E246" s="70"/>
      <c r="F246" s="70"/>
      <c r="G246" s="71"/>
      <c r="H246" s="70"/>
      <c r="I246" s="102" t="n">
        <f aca="false">IF(B246&lt;&gt;"Manutenção em interface",IF(B246&lt;&gt;"Desenv., Manutenção e Publicação de Páginas Estáticas",IF(H246="EE",4,IF(H246="CE",4,IF(H246="SE",5,IF(H246="ALI",7,IF(H246="AIE",5,0)))))*C246,C246),C246)</f>
        <v>0</v>
      </c>
      <c r="J246" s="70"/>
    </row>
    <row r="247" s="79" customFormat="true" ht="14" hidden="false" customHeight="false" outlineLevel="0" collapsed="false">
      <c r="A247" s="67"/>
      <c r="B247" s="68"/>
      <c r="C247" s="69" t="n">
        <f aca="false">IF(B247&lt;&gt;"",VLOOKUP(B247,'Tipo Projeto'!$A$3:$B$35,2,0),0)</f>
        <v>0</v>
      </c>
      <c r="D247" s="70"/>
      <c r="E247" s="70"/>
      <c r="F247" s="70"/>
      <c r="G247" s="71"/>
      <c r="H247" s="70"/>
      <c r="I247" s="102" t="n">
        <f aca="false">IF(B247&lt;&gt;"Manutenção em interface",IF(B247&lt;&gt;"Desenv., Manutenção e Publicação de Páginas Estáticas",IF(H247="EE",4,IF(H247="CE",4,IF(H247="SE",5,IF(H247="ALI",7,IF(H247="AIE",5,0)))))*C247,C247),C247)</f>
        <v>0</v>
      </c>
      <c r="J247" s="70"/>
    </row>
    <row r="248" s="79" customFormat="true" ht="14" hidden="false" customHeight="false" outlineLevel="0" collapsed="false">
      <c r="A248" s="67"/>
      <c r="B248" s="68"/>
      <c r="C248" s="69" t="n">
        <f aca="false">IF(B248&lt;&gt;"",VLOOKUP(B248,'Tipo Projeto'!$A$3:$B$35,2,0),0)</f>
        <v>0</v>
      </c>
      <c r="D248" s="70"/>
      <c r="E248" s="70"/>
      <c r="F248" s="70"/>
      <c r="G248" s="71"/>
      <c r="H248" s="70"/>
      <c r="I248" s="102" t="n">
        <f aca="false">IF(B248&lt;&gt;"Manutenção em interface",IF(B248&lt;&gt;"Desenv., Manutenção e Publicação de Páginas Estáticas",IF(H248="EE",4,IF(H248="CE",4,IF(H248="SE",5,IF(H248="ALI",7,IF(H248="AIE",5,0)))))*C248,C248),C248)</f>
        <v>0</v>
      </c>
      <c r="J248" s="70"/>
    </row>
    <row r="249" s="79" customFormat="true" ht="14" hidden="false" customHeight="false" outlineLevel="0" collapsed="false">
      <c r="A249" s="67"/>
      <c r="B249" s="68"/>
      <c r="C249" s="69" t="n">
        <f aca="false">IF(B249&lt;&gt;"",VLOOKUP(B249,'Tipo Projeto'!$A$3:$B$35,2,0),0)</f>
        <v>0</v>
      </c>
      <c r="D249" s="70"/>
      <c r="E249" s="70"/>
      <c r="F249" s="70"/>
      <c r="G249" s="71"/>
      <c r="H249" s="70"/>
      <c r="I249" s="102" t="n">
        <f aca="false">IF(B249&lt;&gt;"Manutenção em interface",IF(B249&lt;&gt;"Desenv., Manutenção e Publicação de Páginas Estáticas",IF(H249="EE",4,IF(H249="CE",4,IF(H249="SE",5,IF(H249="ALI",7,IF(H249="AIE",5,0)))))*C249,C249),C249)</f>
        <v>0</v>
      </c>
      <c r="J249" s="70"/>
    </row>
    <row r="250" s="79" customFormat="true" ht="14" hidden="false" customHeight="false" outlineLevel="0" collapsed="false">
      <c r="A250" s="67"/>
      <c r="B250" s="68"/>
      <c r="C250" s="69" t="n">
        <f aca="false">IF(B250&lt;&gt;"",VLOOKUP(B250,'Tipo Projeto'!$A$3:$B$35,2,0),0)</f>
        <v>0</v>
      </c>
      <c r="D250" s="70"/>
      <c r="E250" s="70"/>
      <c r="F250" s="70"/>
      <c r="G250" s="71"/>
      <c r="H250" s="70"/>
      <c r="I250" s="102" t="n">
        <f aca="false">IF(B250&lt;&gt;"Manutenção em interface",IF(B250&lt;&gt;"Desenv., Manutenção e Publicação de Páginas Estáticas",IF(H250="EE",4,IF(H250="CE",4,IF(H250="SE",5,IF(H250="ALI",7,IF(H250="AIE",5,0)))))*C250,C250),C250)</f>
        <v>0</v>
      </c>
      <c r="J250" s="70"/>
    </row>
    <row r="251" s="79" customFormat="true" ht="14" hidden="false" customHeight="false" outlineLevel="0" collapsed="false">
      <c r="A251" s="67"/>
      <c r="B251" s="68"/>
      <c r="C251" s="69" t="n">
        <f aca="false">IF(B251&lt;&gt;"",VLOOKUP(B251,'Tipo Projeto'!$A$3:$B$35,2,0),0)</f>
        <v>0</v>
      </c>
      <c r="D251" s="70"/>
      <c r="E251" s="70"/>
      <c r="F251" s="70"/>
      <c r="G251" s="71"/>
      <c r="H251" s="70"/>
      <c r="I251" s="102" t="n">
        <f aca="false">IF(B251&lt;&gt;"Manutenção em interface",IF(B251&lt;&gt;"Desenv., Manutenção e Publicação de Páginas Estáticas",IF(H251="EE",4,IF(H251="CE",4,IF(H251="SE",5,IF(H251="ALI",7,IF(H251="AIE",5,0)))))*C251,C251),C251)</f>
        <v>0</v>
      </c>
      <c r="J251" s="70"/>
    </row>
    <row r="252" s="79" customFormat="true" ht="14" hidden="false" customHeight="false" outlineLevel="0" collapsed="false">
      <c r="A252" s="67"/>
      <c r="B252" s="68"/>
      <c r="C252" s="69" t="n">
        <f aca="false">IF(B252&lt;&gt;"",VLOOKUP(B252,'Tipo Projeto'!$A$3:$B$35,2,0),0)</f>
        <v>0</v>
      </c>
      <c r="D252" s="70"/>
      <c r="E252" s="70"/>
      <c r="F252" s="70"/>
      <c r="G252" s="71"/>
      <c r="H252" s="70"/>
      <c r="I252" s="102" t="n">
        <f aca="false">IF(B252&lt;&gt;"Manutenção em interface",IF(B252&lt;&gt;"Desenv., Manutenção e Publicação de Páginas Estáticas",IF(H252="EE",4,IF(H252="CE",4,IF(H252="SE",5,IF(H252="ALI",7,IF(H252="AIE",5,0)))))*C252,C252),C252)</f>
        <v>0</v>
      </c>
      <c r="J252" s="70"/>
    </row>
    <row r="253" s="79" customFormat="true" ht="14" hidden="false" customHeight="false" outlineLevel="0" collapsed="false">
      <c r="A253" s="67"/>
      <c r="B253" s="68"/>
      <c r="C253" s="69" t="n">
        <f aca="false">IF(B253&lt;&gt;"",VLOOKUP(B253,'Tipo Projeto'!$A$3:$B$35,2,0),0)</f>
        <v>0</v>
      </c>
      <c r="D253" s="70"/>
      <c r="E253" s="70"/>
      <c r="F253" s="70"/>
      <c r="G253" s="71"/>
      <c r="H253" s="70"/>
      <c r="I253" s="102" t="n">
        <f aca="false">IF(B253&lt;&gt;"Manutenção em interface",IF(B253&lt;&gt;"Desenv., Manutenção e Publicação de Páginas Estáticas",IF(H253="EE",4,IF(H253="CE",4,IF(H253="SE",5,IF(H253="ALI",7,IF(H253="AIE",5,0)))))*C253,C253),C253)</f>
        <v>0</v>
      </c>
      <c r="J253" s="70"/>
    </row>
    <row r="254" s="79" customFormat="true" ht="14" hidden="false" customHeight="false" outlineLevel="0" collapsed="false">
      <c r="A254" s="67"/>
      <c r="B254" s="68"/>
      <c r="C254" s="69" t="n">
        <f aca="false">IF(B254&lt;&gt;"",VLOOKUP(B254,'Tipo Projeto'!$A$3:$B$35,2,0),0)</f>
        <v>0</v>
      </c>
      <c r="D254" s="70"/>
      <c r="E254" s="70"/>
      <c r="F254" s="70"/>
      <c r="G254" s="71"/>
      <c r="H254" s="70"/>
      <c r="I254" s="102" t="n">
        <f aca="false">IF(B254&lt;&gt;"Manutenção em interface",IF(B254&lt;&gt;"Desenv., Manutenção e Publicação de Páginas Estáticas",IF(H254="EE",4,IF(H254="CE",4,IF(H254="SE",5,IF(H254="ALI",7,IF(H254="AIE",5,0)))))*C254,C254),C254)</f>
        <v>0</v>
      </c>
      <c r="J254" s="70"/>
    </row>
    <row r="255" s="79" customFormat="true" ht="14" hidden="false" customHeight="false" outlineLevel="0" collapsed="false">
      <c r="A255" s="67"/>
      <c r="B255" s="68"/>
      <c r="C255" s="69" t="n">
        <f aca="false">IF(B255&lt;&gt;"",VLOOKUP(B255,'Tipo Projeto'!$A$3:$B$35,2,0),0)</f>
        <v>0</v>
      </c>
      <c r="D255" s="70"/>
      <c r="E255" s="70"/>
      <c r="F255" s="70"/>
      <c r="G255" s="71"/>
      <c r="H255" s="70"/>
      <c r="I255" s="102" t="n">
        <f aca="false">IF(B255&lt;&gt;"Manutenção em interface",IF(B255&lt;&gt;"Desenv., Manutenção e Publicação de Páginas Estáticas",IF(H255="EE",4,IF(H255="CE",4,IF(H255="SE",5,IF(H255="ALI",7,IF(H255="AIE",5,0)))))*C255,C255),C255)</f>
        <v>0</v>
      </c>
      <c r="J255" s="70"/>
    </row>
    <row r="256" s="79" customFormat="true" ht="14" hidden="false" customHeight="false" outlineLevel="0" collapsed="false">
      <c r="A256" s="67"/>
      <c r="B256" s="68"/>
      <c r="C256" s="69" t="n">
        <f aca="false">IF(B256&lt;&gt;"",VLOOKUP(B256,'Tipo Projeto'!$A$3:$B$35,2,0),0)</f>
        <v>0</v>
      </c>
      <c r="D256" s="70"/>
      <c r="E256" s="70"/>
      <c r="F256" s="70"/>
      <c r="G256" s="71"/>
      <c r="H256" s="70"/>
      <c r="I256" s="102" t="n">
        <f aca="false">IF(B256&lt;&gt;"Manutenção em interface",IF(B256&lt;&gt;"Desenv., Manutenção e Publicação de Páginas Estáticas",IF(H256="EE",4,IF(H256="CE",4,IF(H256="SE",5,IF(H256="ALI",7,IF(H256="AIE",5,0)))))*C256,C256),C256)</f>
        <v>0</v>
      </c>
      <c r="J256" s="70"/>
    </row>
    <row r="257" s="79" customFormat="true" ht="14" hidden="false" customHeight="false" outlineLevel="0" collapsed="false">
      <c r="A257" s="67"/>
      <c r="B257" s="68"/>
      <c r="C257" s="69" t="n">
        <f aca="false">IF(B257&lt;&gt;"",VLOOKUP(B257,'Tipo Projeto'!$A$3:$B$35,2,0),0)</f>
        <v>0</v>
      </c>
      <c r="D257" s="70"/>
      <c r="E257" s="70"/>
      <c r="F257" s="70"/>
      <c r="G257" s="71"/>
      <c r="H257" s="70"/>
      <c r="I257" s="102" t="n">
        <f aca="false">IF(B257&lt;&gt;"Manutenção em interface",IF(B257&lt;&gt;"Desenv., Manutenção e Publicação de Páginas Estáticas",IF(H257="EE",4,IF(H257="CE",4,IF(H257="SE",5,IF(H257="ALI",7,IF(H257="AIE",5,0)))))*C257,C257),C257)</f>
        <v>0</v>
      </c>
      <c r="J257" s="70"/>
    </row>
    <row r="258" s="79" customFormat="true" ht="14" hidden="false" customHeight="false" outlineLevel="0" collapsed="false">
      <c r="A258" s="67"/>
      <c r="B258" s="68"/>
      <c r="C258" s="69" t="n">
        <f aca="false">IF(B258&lt;&gt;"",VLOOKUP(B258,'Tipo Projeto'!$A$3:$B$35,2,0),0)</f>
        <v>0</v>
      </c>
      <c r="D258" s="70"/>
      <c r="E258" s="70"/>
      <c r="F258" s="70"/>
      <c r="G258" s="71"/>
      <c r="H258" s="70"/>
      <c r="I258" s="102" t="n">
        <f aca="false">IF(B258&lt;&gt;"Manutenção em interface",IF(B258&lt;&gt;"Desenv., Manutenção e Publicação de Páginas Estáticas",IF(H258="EE",4,IF(H258="CE",4,IF(H258="SE",5,IF(H258="ALI",7,IF(H258="AIE",5,0)))))*C258,C258),C258)</f>
        <v>0</v>
      </c>
      <c r="J258" s="70"/>
    </row>
    <row r="259" s="79" customFormat="true" ht="14" hidden="false" customHeight="false" outlineLevel="0" collapsed="false">
      <c r="A259" s="67"/>
      <c r="B259" s="68"/>
      <c r="C259" s="69" t="n">
        <f aca="false">IF(B259&lt;&gt;"",VLOOKUP(B259,'Tipo Projeto'!$A$3:$B$35,2,0),0)</f>
        <v>0</v>
      </c>
      <c r="D259" s="70"/>
      <c r="E259" s="70"/>
      <c r="F259" s="70"/>
      <c r="G259" s="71"/>
      <c r="H259" s="70"/>
      <c r="I259" s="102" t="n">
        <f aca="false">IF(B259&lt;&gt;"Manutenção em interface",IF(B259&lt;&gt;"Desenv., Manutenção e Publicação de Páginas Estáticas",IF(H259="EE",4,IF(H259="CE",4,IF(H259="SE",5,IF(H259="ALI",7,IF(H259="AIE",5,0)))))*C259,C259),C259)</f>
        <v>0</v>
      </c>
      <c r="J259" s="70"/>
    </row>
    <row r="260" s="79" customFormat="true" ht="14" hidden="false" customHeight="false" outlineLevel="0" collapsed="false">
      <c r="A260" s="67"/>
      <c r="B260" s="68"/>
      <c r="C260" s="69" t="n">
        <f aca="false">IF(B260&lt;&gt;"",VLOOKUP(B260,'Tipo Projeto'!$A$3:$B$35,2,0),0)</f>
        <v>0</v>
      </c>
      <c r="D260" s="70"/>
      <c r="E260" s="70"/>
      <c r="F260" s="70"/>
      <c r="G260" s="71"/>
      <c r="H260" s="70"/>
      <c r="I260" s="102" t="n">
        <f aca="false">IF(B260&lt;&gt;"Manutenção em interface",IF(B260&lt;&gt;"Desenv., Manutenção e Publicação de Páginas Estáticas",IF(H260="EE",4,IF(H260="CE",4,IF(H260="SE",5,IF(H260="ALI",7,IF(H260="AIE",5,0)))))*C260,C260),C260)</f>
        <v>0</v>
      </c>
      <c r="J260" s="70"/>
    </row>
    <row r="261" s="79" customFormat="true" ht="14" hidden="false" customHeight="false" outlineLevel="0" collapsed="false">
      <c r="A261" s="67"/>
      <c r="B261" s="68"/>
      <c r="C261" s="69" t="n">
        <f aca="false">IF(B261&lt;&gt;"",VLOOKUP(B261,'Tipo Projeto'!$A$3:$B$35,2,0),0)</f>
        <v>0</v>
      </c>
      <c r="D261" s="70"/>
      <c r="E261" s="70"/>
      <c r="F261" s="70"/>
      <c r="G261" s="71"/>
      <c r="H261" s="70"/>
      <c r="I261" s="102" t="n">
        <f aca="false">IF(B261&lt;&gt;"Manutenção em interface",IF(B261&lt;&gt;"Desenv., Manutenção e Publicação de Páginas Estáticas",IF(H261="EE",4,IF(H261="CE",4,IF(H261="SE",5,IF(H261="ALI",7,IF(H261="AIE",5,0)))))*C261,C261),C261)</f>
        <v>0</v>
      </c>
      <c r="J261" s="70"/>
    </row>
    <row r="262" s="79" customFormat="true" ht="14" hidden="false" customHeight="false" outlineLevel="0" collapsed="false">
      <c r="A262" s="67"/>
      <c r="B262" s="68"/>
      <c r="C262" s="69" t="n">
        <f aca="false">IF(B262&lt;&gt;"",VLOOKUP(B262,'Tipo Projeto'!$A$3:$B$35,2,0),0)</f>
        <v>0</v>
      </c>
      <c r="D262" s="70"/>
      <c r="E262" s="70"/>
      <c r="F262" s="70"/>
      <c r="G262" s="71"/>
      <c r="H262" s="70"/>
      <c r="I262" s="102" t="n">
        <f aca="false">IF(B262&lt;&gt;"Manutenção em interface",IF(B262&lt;&gt;"Desenv., Manutenção e Publicação de Páginas Estáticas",IF(H262="EE",4,IF(H262="CE",4,IF(H262="SE",5,IF(H262="ALI",7,IF(H262="AIE",5,0)))))*C262,C262),C262)</f>
        <v>0</v>
      </c>
      <c r="J262" s="70"/>
    </row>
    <row r="263" s="79" customFormat="true" ht="14" hidden="false" customHeight="false" outlineLevel="0" collapsed="false">
      <c r="A263" s="67"/>
      <c r="B263" s="68"/>
      <c r="C263" s="69" t="n">
        <f aca="false">IF(B263&lt;&gt;"",VLOOKUP(B263,'Tipo Projeto'!$A$3:$B$35,2,0),0)</f>
        <v>0</v>
      </c>
      <c r="D263" s="70"/>
      <c r="E263" s="70"/>
      <c r="F263" s="70"/>
      <c r="G263" s="71"/>
      <c r="H263" s="70"/>
      <c r="I263" s="102" t="n">
        <f aca="false">IF(B263&lt;&gt;"Manutenção em interface",IF(B263&lt;&gt;"Desenv., Manutenção e Publicação de Páginas Estáticas",IF(H263="EE",4,IF(H263="CE",4,IF(H263="SE",5,IF(H263="ALI",7,IF(H263="AIE",5,0)))))*C263,C263),C263)</f>
        <v>0</v>
      </c>
      <c r="J263" s="70"/>
    </row>
    <row r="264" s="79" customFormat="true" ht="14" hidden="false" customHeight="false" outlineLevel="0" collapsed="false">
      <c r="A264" s="67"/>
      <c r="B264" s="68"/>
      <c r="C264" s="69" t="n">
        <f aca="false">IF(B264&lt;&gt;"",VLOOKUP(B264,'Tipo Projeto'!$A$3:$B$35,2,0),0)</f>
        <v>0</v>
      </c>
      <c r="D264" s="70"/>
      <c r="E264" s="70"/>
      <c r="F264" s="70"/>
      <c r="G264" s="71"/>
      <c r="H264" s="70"/>
      <c r="I264" s="102" t="n">
        <f aca="false">IF(B264&lt;&gt;"Manutenção em interface",IF(B264&lt;&gt;"Desenv., Manutenção e Publicação de Páginas Estáticas",IF(H264="EE",4,IF(H264="CE",4,IF(H264="SE",5,IF(H264="ALI",7,IF(H264="AIE",5,0)))))*C264,C264),C264)</f>
        <v>0</v>
      </c>
      <c r="J264" s="70"/>
    </row>
    <row r="265" s="79" customFormat="true" ht="14" hidden="false" customHeight="false" outlineLevel="0" collapsed="false">
      <c r="A265" s="67"/>
      <c r="B265" s="68"/>
      <c r="C265" s="69" t="n">
        <f aca="false">IF(B265&lt;&gt;"",VLOOKUP(B265,'Tipo Projeto'!$A$3:$B$35,2,0),0)</f>
        <v>0</v>
      </c>
      <c r="D265" s="70"/>
      <c r="E265" s="70"/>
      <c r="F265" s="70"/>
      <c r="G265" s="71"/>
      <c r="H265" s="70"/>
      <c r="I265" s="102" t="n">
        <f aca="false">IF(B265&lt;&gt;"Manutenção em interface",IF(B265&lt;&gt;"Desenv., Manutenção e Publicação de Páginas Estáticas",IF(H265="EE",4,IF(H265="CE",4,IF(H265="SE",5,IF(H265="ALI",7,IF(H265="AIE",5,0)))))*C265,C265),C265)</f>
        <v>0</v>
      </c>
      <c r="J265" s="70"/>
    </row>
    <row r="266" s="79" customFormat="true" ht="14" hidden="false" customHeight="false" outlineLevel="0" collapsed="false">
      <c r="A266" s="67"/>
      <c r="B266" s="68"/>
      <c r="C266" s="69" t="n">
        <f aca="false">IF(B266&lt;&gt;"",VLOOKUP(B266,'Tipo Projeto'!$A$3:$B$35,2,0),0)</f>
        <v>0</v>
      </c>
      <c r="D266" s="70"/>
      <c r="E266" s="70"/>
      <c r="F266" s="70"/>
      <c r="G266" s="71"/>
      <c r="H266" s="70"/>
      <c r="I266" s="102" t="n">
        <f aca="false">IF(B266&lt;&gt;"Manutenção em interface",IF(B266&lt;&gt;"Desenv., Manutenção e Publicação de Páginas Estáticas",IF(H266="EE",4,IF(H266="CE",4,IF(H266="SE",5,IF(H266="ALI",7,IF(H266="AIE",5,0)))))*C266,C266),C266)</f>
        <v>0</v>
      </c>
      <c r="J266" s="70"/>
    </row>
    <row r="267" s="79" customFormat="true" ht="14" hidden="false" customHeight="false" outlineLevel="0" collapsed="false">
      <c r="A267" s="67"/>
      <c r="B267" s="68"/>
      <c r="C267" s="69" t="n">
        <f aca="false">IF(B267&lt;&gt;"",VLOOKUP(B267,'Tipo Projeto'!$A$3:$B$35,2,0),0)</f>
        <v>0</v>
      </c>
      <c r="D267" s="70"/>
      <c r="E267" s="70"/>
      <c r="F267" s="70"/>
      <c r="G267" s="71"/>
      <c r="H267" s="70"/>
      <c r="I267" s="102" t="n">
        <f aca="false">IF(B267&lt;&gt;"Manutenção em interface",IF(B267&lt;&gt;"Desenv., Manutenção e Publicação de Páginas Estáticas",IF(H267="EE",4,IF(H267="CE",4,IF(H267="SE",5,IF(H267="ALI",7,IF(H267="AIE",5,0)))))*C267,C267),C267)</f>
        <v>0</v>
      </c>
      <c r="J267" s="70"/>
    </row>
    <row r="268" s="79" customFormat="true" ht="14" hidden="false" customHeight="false" outlineLevel="0" collapsed="false">
      <c r="A268" s="67"/>
      <c r="B268" s="68"/>
      <c r="C268" s="69" t="n">
        <f aca="false">IF(B268&lt;&gt;"",VLOOKUP(B268,'Tipo Projeto'!$A$3:$B$35,2,0),0)</f>
        <v>0</v>
      </c>
      <c r="D268" s="70"/>
      <c r="E268" s="70"/>
      <c r="F268" s="70"/>
      <c r="G268" s="71"/>
      <c r="H268" s="70"/>
      <c r="I268" s="102" t="n">
        <f aca="false">IF(B268&lt;&gt;"Manutenção em interface",IF(B268&lt;&gt;"Desenv., Manutenção e Publicação de Páginas Estáticas",IF(H268="EE",4,IF(H268="CE",4,IF(H268="SE",5,IF(H268="ALI",7,IF(H268="AIE",5,0)))))*C268,C268),C268)</f>
        <v>0</v>
      </c>
      <c r="J268" s="70"/>
    </row>
    <row r="269" s="79" customFormat="true" ht="14" hidden="false" customHeight="false" outlineLevel="0" collapsed="false">
      <c r="A269" s="67"/>
      <c r="B269" s="68"/>
      <c r="C269" s="69" t="n">
        <f aca="false">IF(B269&lt;&gt;"",VLOOKUP(B269,'Tipo Projeto'!$A$3:$B$35,2,0),0)</f>
        <v>0</v>
      </c>
      <c r="D269" s="70"/>
      <c r="E269" s="70"/>
      <c r="F269" s="70"/>
      <c r="G269" s="71"/>
      <c r="H269" s="70"/>
      <c r="I269" s="102" t="n">
        <f aca="false">IF(B269&lt;&gt;"Manutenção em interface",IF(B269&lt;&gt;"Desenv., Manutenção e Publicação de Páginas Estáticas",IF(H269="EE",4,IF(H269="CE",4,IF(H269="SE",5,IF(H269="ALI",7,IF(H269="AIE",5,0)))))*C269,C269),C269)</f>
        <v>0</v>
      </c>
      <c r="J269" s="70"/>
    </row>
    <row r="270" s="79" customFormat="true" ht="14" hidden="false" customHeight="false" outlineLevel="0" collapsed="false">
      <c r="A270" s="67"/>
      <c r="B270" s="68"/>
      <c r="C270" s="69" t="n">
        <f aca="false">IF(B270&lt;&gt;"",VLOOKUP(B270,'Tipo Projeto'!$A$3:$B$35,2,0),0)</f>
        <v>0</v>
      </c>
      <c r="D270" s="70"/>
      <c r="E270" s="70"/>
      <c r="F270" s="70"/>
      <c r="G270" s="71"/>
      <c r="H270" s="70"/>
      <c r="I270" s="102" t="n">
        <f aca="false">IF(B270&lt;&gt;"Manutenção em interface",IF(B270&lt;&gt;"Desenv., Manutenção e Publicação de Páginas Estáticas",IF(H270="EE",4,IF(H270="CE",4,IF(H270="SE",5,IF(H270="ALI",7,IF(H270="AIE",5,0)))))*C270,C270),C270)</f>
        <v>0</v>
      </c>
      <c r="J270" s="70"/>
    </row>
    <row r="271" s="79" customFormat="true" ht="14" hidden="false" customHeight="false" outlineLevel="0" collapsed="false">
      <c r="A271" s="67"/>
      <c r="B271" s="68"/>
      <c r="C271" s="69" t="n">
        <f aca="false">IF(B271&lt;&gt;"",VLOOKUP(B271,'Tipo Projeto'!$A$3:$B$35,2,0),0)</f>
        <v>0</v>
      </c>
      <c r="D271" s="70"/>
      <c r="E271" s="70"/>
      <c r="F271" s="70"/>
      <c r="G271" s="71"/>
      <c r="H271" s="70"/>
      <c r="I271" s="102" t="n">
        <f aca="false">IF(B271&lt;&gt;"Manutenção em interface",IF(B271&lt;&gt;"Desenv., Manutenção e Publicação de Páginas Estáticas",IF(H271="EE",4,IF(H271="CE",4,IF(H271="SE",5,IF(H271="ALI",7,IF(H271="AIE",5,0)))))*C271,C271),C271)</f>
        <v>0</v>
      </c>
      <c r="J271" s="70"/>
    </row>
    <row r="272" s="79" customFormat="true" ht="14" hidden="false" customHeight="false" outlineLevel="0" collapsed="false">
      <c r="A272" s="67"/>
      <c r="B272" s="68"/>
      <c r="C272" s="69" t="n">
        <f aca="false">IF(B272&lt;&gt;"",VLOOKUP(B272,'Tipo Projeto'!$A$3:$B$35,2,0),0)</f>
        <v>0</v>
      </c>
      <c r="D272" s="70"/>
      <c r="E272" s="70"/>
      <c r="F272" s="70"/>
      <c r="G272" s="71"/>
      <c r="H272" s="70"/>
      <c r="I272" s="102" t="n">
        <f aca="false">IF(B272&lt;&gt;"Manutenção em interface",IF(B272&lt;&gt;"Desenv., Manutenção e Publicação de Páginas Estáticas",IF(H272="EE",4,IF(H272="CE",4,IF(H272="SE",5,IF(H272="ALI",7,IF(H272="AIE",5,0)))))*C272,C272),C272)</f>
        <v>0</v>
      </c>
      <c r="J272" s="70"/>
    </row>
    <row r="273" s="79" customFormat="true" ht="14" hidden="false" customHeight="false" outlineLevel="0" collapsed="false">
      <c r="A273" s="67"/>
      <c r="B273" s="68"/>
      <c r="C273" s="69" t="n">
        <f aca="false">IF(B273&lt;&gt;"",VLOOKUP(B273,'Tipo Projeto'!$A$3:$B$35,2,0),0)</f>
        <v>0</v>
      </c>
      <c r="D273" s="70"/>
      <c r="E273" s="70"/>
      <c r="F273" s="70"/>
      <c r="G273" s="71"/>
      <c r="H273" s="70"/>
      <c r="I273" s="102" t="n">
        <f aca="false">IF(B273&lt;&gt;"Manutenção em interface",IF(B273&lt;&gt;"Desenv., Manutenção e Publicação de Páginas Estáticas",IF(H273="EE",4,IF(H273="CE",4,IF(H273="SE",5,IF(H273="ALI",7,IF(H273="AIE",5,0)))))*C273,C273),C273)</f>
        <v>0</v>
      </c>
      <c r="J273" s="70"/>
    </row>
    <row r="274" s="79" customFormat="true" ht="14" hidden="false" customHeight="false" outlineLevel="0" collapsed="false">
      <c r="A274" s="67"/>
      <c r="B274" s="68"/>
      <c r="C274" s="69" t="n">
        <f aca="false">IF(B274&lt;&gt;"",VLOOKUP(B274,'Tipo Projeto'!$A$3:$B$35,2,0),0)</f>
        <v>0</v>
      </c>
      <c r="D274" s="70"/>
      <c r="E274" s="70"/>
      <c r="F274" s="70"/>
      <c r="G274" s="71"/>
      <c r="H274" s="70"/>
      <c r="I274" s="102" t="n">
        <f aca="false">IF(B274&lt;&gt;"Manutenção em interface",IF(B274&lt;&gt;"Desenv., Manutenção e Publicação de Páginas Estáticas",IF(H274="EE",4,IF(H274="CE",4,IF(H274="SE",5,IF(H274="ALI",7,IF(H274="AIE",5,0)))))*C274,C274),C274)</f>
        <v>0</v>
      </c>
      <c r="J274" s="70"/>
    </row>
    <row r="275" s="79" customFormat="true" ht="14" hidden="false" customHeight="false" outlineLevel="0" collapsed="false">
      <c r="A275" s="67"/>
      <c r="B275" s="68"/>
      <c r="C275" s="69" t="n">
        <f aca="false">IF(B275&lt;&gt;"",VLOOKUP(B275,'Tipo Projeto'!$A$3:$B$35,2,0),0)</f>
        <v>0</v>
      </c>
      <c r="D275" s="70"/>
      <c r="E275" s="70"/>
      <c r="F275" s="70"/>
      <c r="G275" s="71"/>
      <c r="H275" s="70"/>
      <c r="I275" s="102" t="n">
        <f aca="false">IF(B275&lt;&gt;"Manutenção em interface",IF(B275&lt;&gt;"Desenv., Manutenção e Publicação de Páginas Estáticas",IF(H275="EE",4,IF(H275="CE",4,IF(H275="SE",5,IF(H275="ALI",7,IF(H275="AIE",5,0)))))*C275,C275),C275)</f>
        <v>0</v>
      </c>
      <c r="J275" s="70"/>
    </row>
    <row r="276" s="79" customFormat="true" ht="14" hidden="false" customHeight="false" outlineLevel="0" collapsed="false">
      <c r="A276" s="67"/>
      <c r="B276" s="68"/>
      <c r="C276" s="69" t="n">
        <f aca="false">IF(B276&lt;&gt;"",VLOOKUP(B276,'Tipo Projeto'!$A$3:$B$35,2,0),0)</f>
        <v>0</v>
      </c>
      <c r="D276" s="70"/>
      <c r="E276" s="70"/>
      <c r="F276" s="70"/>
      <c r="G276" s="71"/>
      <c r="H276" s="70"/>
      <c r="I276" s="102" t="n">
        <f aca="false">IF(B276&lt;&gt;"Manutenção em interface",IF(B276&lt;&gt;"Desenv., Manutenção e Publicação de Páginas Estáticas",IF(H276="EE",4,IF(H276="CE",4,IF(H276="SE",5,IF(H276="ALI",7,IF(H276="AIE",5,0)))))*C276,C276),C276)</f>
        <v>0</v>
      </c>
      <c r="J276" s="70"/>
    </row>
    <row r="277" s="79" customFormat="true" ht="14" hidden="false" customHeight="false" outlineLevel="0" collapsed="false">
      <c r="A277" s="67"/>
      <c r="B277" s="68"/>
      <c r="C277" s="69" t="n">
        <f aca="false">IF(B277&lt;&gt;"",VLOOKUP(B277,'Tipo Projeto'!$A$3:$B$35,2,0),0)</f>
        <v>0</v>
      </c>
      <c r="D277" s="70"/>
      <c r="E277" s="70"/>
      <c r="F277" s="70"/>
      <c r="G277" s="71"/>
      <c r="H277" s="70"/>
      <c r="I277" s="102" t="n">
        <f aca="false">IF(B277&lt;&gt;"Manutenção em interface",IF(B277&lt;&gt;"Desenv., Manutenção e Publicação de Páginas Estáticas",IF(H277="EE",4,IF(H277="CE",4,IF(H277="SE",5,IF(H277="ALI",7,IF(H277="AIE",5,0)))))*C277,C277),C277)</f>
        <v>0</v>
      </c>
      <c r="J277" s="70"/>
    </row>
    <row r="278" s="79" customFormat="true" ht="14" hidden="false" customHeight="false" outlineLevel="0" collapsed="false">
      <c r="A278" s="67"/>
      <c r="B278" s="68"/>
      <c r="C278" s="69" t="n">
        <f aca="false">IF(B278&lt;&gt;"",VLOOKUP(B278,'Tipo Projeto'!$A$3:$B$35,2,0),0)</f>
        <v>0</v>
      </c>
      <c r="D278" s="70"/>
      <c r="E278" s="70"/>
      <c r="F278" s="70"/>
      <c r="G278" s="71"/>
      <c r="H278" s="70"/>
      <c r="I278" s="102" t="n">
        <f aca="false">IF(B278&lt;&gt;"Manutenção em interface",IF(B278&lt;&gt;"Desenv., Manutenção e Publicação de Páginas Estáticas",IF(H278="EE",4,IF(H278="CE",4,IF(H278="SE",5,IF(H278="ALI",7,IF(H278="AIE",5,0)))))*C278,C278),C278)</f>
        <v>0</v>
      </c>
      <c r="J278" s="70"/>
    </row>
    <row r="279" s="79" customFormat="true" ht="14" hidden="false" customHeight="false" outlineLevel="0" collapsed="false">
      <c r="A279" s="67"/>
      <c r="B279" s="68"/>
      <c r="C279" s="69" t="n">
        <f aca="false">IF(B279&lt;&gt;"",VLOOKUP(B279,'Tipo Projeto'!$A$3:$B$35,2,0),0)</f>
        <v>0</v>
      </c>
      <c r="D279" s="70"/>
      <c r="E279" s="70"/>
      <c r="F279" s="70"/>
      <c r="G279" s="71"/>
      <c r="H279" s="70"/>
      <c r="I279" s="102" t="n">
        <f aca="false">IF(B279&lt;&gt;"Manutenção em interface",IF(B279&lt;&gt;"Desenv., Manutenção e Publicação de Páginas Estáticas",IF(H279="EE",4,IF(H279="CE",4,IF(H279="SE",5,IF(H279="ALI",7,IF(H279="AIE",5,0)))))*C279,C279),C279)</f>
        <v>0</v>
      </c>
      <c r="J279" s="70"/>
    </row>
    <row r="280" s="79" customFormat="true" ht="14" hidden="false" customHeight="false" outlineLevel="0" collapsed="false">
      <c r="A280" s="67"/>
      <c r="B280" s="68"/>
      <c r="C280" s="69" t="n">
        <f aca="false">IF(B280&lt;&gt;"",VLOOKUP(B280,'Tipo Projeto'!$A$3:$B$35,2,0),0)</f>
        <v>0</v>
      </c>
      <c r="D280" s="70"/>
      <c r="E280" s="70"/>
      <c r="F280" s="70"/>
      <c r="G280" s="71"/>
      <c r="H280" s="70"/>
      <c r="I280" s="102" t="n">
        <f aca="false">IF(B280&lt;&gt;"Manutenção em interface",IF(B280&lt;&gt;"Desenv., Manutenção e Publicação de Páginas Estáticas",IF(H280="EE",4,IF(H280="CE",4,IF(H280="SE",5,IF(H280="ALI",7,IF(H280="AIE",5,0)))))*C280,C280),C280)</f>
        <v>0</v>
      </c>
      <c r="J280" s="70"/>
    </row>
    <row r="281" s="79" customFormat="true" ht="14" hidden="false" customHeight="false" outlineLevel="0" collapsed="false">
      <c r="A281" s="67"/>
      <c r="B281" s="68"/>
      <c r="C281" s="69" t="n">
        <f aca="false">IF(B281&lt;&gt;"",VLOOKUP(B281,'Tipo Projeto'!$A$3:$B$35,2,0),0)</f>
        <v>0</v>
      </c>
      <c r="D281" s="70"/>
      <c r="E281" s="70"/>
      <c r="F281" s="70"/>
      <c r="G281" s="71"/>
      <c r="H281" s="70"/>
      <c r="I281" s="102" t="n">
        <f aca="false">IF(B281&lt;&gt;"Manutenção em interface",IF(B281&lt;&gt;"Desenv., Manutenção e Publicação de Páginas Estáticas",IF(H281="EE",4,IF(H281="CE",4,IF(H281="SE",5,IF(H281="ALI",7,IF(H281="AIE",5,0)))))*C281,C281),C281)</f>
        <v>0</v>
      </c>
      <c r="J281" s="70"/>
    </row>
    <row r="282" s="79" customFormat="true" ht="14" hidden="false" customHeight="false" outlineLevel="0" collapsed="false">
      <c r="A282" s="67"/>
      <c r="B282" s="68"/>
      <c r="C282" s="69" t="n">
        <f aca="false">IF(B282&lt;&gt;"",VLOOKUP(B282,'Tipo Projeto'!$A$3:$B$35,2,0),0)</f>
        <v>0</v>
      </c>
      <c r="D282" s="70"/>
      <c r="E282" s="70"/>
      <c r="F282" s="70"/>
      <c r="G282" s="71"/>
      <c r="H282" s="70"/>
      <c r="I282" s="102" t="n">
        <f aca="false">IF(B282&lt;&gt;"Manutenção em interface",IF(B282&lt;&gt;"Desenv., Manutenção e Publicação de Páginas Estáticas",IF(H282="EE",4,IF(H282="CE",4,IF(H282="SE",5,IF(H282="ALI",7,IF(H282="AIE",5,0)))))*C282,C282),C282)</f>
        <v>0</v>
      </c>
      <c r="J282" s="70"/>
    </row>
    <row r="283" s="79" customFormat="true" ht="14" hidden="false" customHeight="false" outlineLevel="0" collapsed="false">
      <c r="A283" s="67"/>
      <c r="B283" s="68"/>
      <c r="C283" s="69" t="n">
        <f aca="false">IF(B283&lt;&gt;"",VLOOKUP(B283,'Tipo Projeto'!$A$3:$B$35,2,0),0)</f>
        <v>0</v>
      </c>
      <c r="D283" s="70"/>
      <c r="E283" s="70"/>
      <c r="F283" s="70"/>
      <c r="G283" s="71"/>
      <c r="H283" s="70"/>
      <c r="I283" s="102" t="n">
        <f aca="false">IF(B283&lt;&gt;"Manutenção em interface",IF(B283&lt;&gt;"Desenv., Manutenção e Publicação de Páginas Estáticas",IF(H283="EE",4,IF(H283="CE",4,IF(H283="SE",5,IF(H283="ALI",7,IF(H283="AIE",5,0)))))*C283,C283),C283)</f>
        <v>0</v>
      </c>
      <c r="J283" s="70"/>
    </row>
    <row r="284" s="79" customFormat="true" ht="14" hidden="false" customHeight="false" outlineLevel="0" collapsed="false">
      <c r="A284" s="67"/>
      <c r="B284" s="68"/>
      <c r="C284" s="69" t="n">
        <f aca="false">IF(B284&lt;&gt;"",VLOOKUP(B284,'Tipo Projeto'!$A$3:$B$35,2,0),0)</f>
        <v>0</v>
      </c>
      <c r="D284" s="70"/>
      <c r="E284" s="70"/>
      <c r="F284" s="70"/>
      <c r="G284" s="71"/>
      <c r="H284" s="70"/>
      <c r="I284" s="102" t="n">
        <f aca="false">IF(B284&lt;&gt;"Manutenção em interface",IF(B284&lt;&gt;"Desenv., Manutenção e Publicação de Páginas Estáticas",IF(H284="EE",4,IF(H284="CE",4,IF(H284="SE",5,IF(H284="ALI",7,IF(H284="AIE",5,0)))))*C284,C284),C284)</f>
        <v>0</v>
      </c>
      <c r="J284" s="70"/>
    </row>
    <row r="285" s="79" customFormat="true" ht="14" hidden="false" customHeight="false" outlineLevel="0" collapsed="false">
      <c r="A285" s="67"/>
      <c r="B285" s="68"/>
      <c r="C285" s="69" t="n">
        <f aca="false">IF(B285&lt;&gt;"",VLOOKUP(B285,'Tipo Projeto'!$A$3:$B$35,2,0),0)</f>
        <v>0</v>
      </c>
      <c r="D285" s="70"/>
      <c r="E285" s="70"/>
      <c r="F285" s="70"/>
      <c r="G285" s="71"/>
      <c r="H285" s="70"/>
      <c r="I285" s="102" t="n">
        <f aca="false">IF(B285&lt;&gt;"Manutenção em interface",IF(B285&lt;&gt;"Desenv., Manutenção e Publicação de Páginas Estáticas",IF(H285="EE",4,IF(H285="CE",4,IF(H285="SE",5,IF(H285="ALI",7,IF(H285="AIE",5,0)))))*C285,C285),C285)</f>
        <v>0</v>
      </c>
      <c r="J285" s="70"/>
    </row>
    <row r="286" s="79" customFormat="true" ht="14" hidden="false" customHeight="false" outlineLevel="0" collapsed="false">
      <c r="A286" s="67"/>
      <c r="B286" s="68"/>
      <c r="C286" s="69" t="n">
        <f aca="false">IF(B286&lt;&gt;"",VLOOKUP(B286,'Tipo Projeto'!$A$3:$B$35,2,0),0)</f>
        <v>0</v>
      </c>
      <c r="D286" s="70"/>
      <c r="E286" s="70"/>
      <c r="F286" s="70"/>
      <c r="G286" s="71"/>
      <c r="H286" s="70"/>
      <c r="I286" s="102" t="n">
        <f aca="false">IF(B286&lt;&gt;"Manutenção em interface",IF(B286&lt;&gt;"Desenv., Manutenção e Publicação de Páginas Estáticas",IF(H286="EE",4,IF(H286="CE",4,IF(H286="SE",5,IF(H286="ALI",7,IF(H286="AIE",5,0)))))*C286,C286),C286)</f>
        <v>0</v>
      </c>
      <c r="J286" s="70"/>
    </row>
    <row r="287" s="79" customFormat="true" ht="14" hidden="false" customHeight="false" outlineLevel="0" collapsed="false">
      <c r="A287" s="67"/>
      <c r="B287" s="68"/>
      <c r="C287" s="69" t="n">
        <f aca="false">IF(B287&lt;&gt;"",VLOOKUP(B287,'Tipo Projeto'!$A$3:$B$35,2,0),0)</f>
        <v>0</v>
      </c>
      <c r="D287" s="70"/>
      <c r="E287" s="70"/>
      <c r="F287" s="70"/>
      <c r="G287" s="71"/>
      <c r="H287" s="70"/>
      <c r="I287" s="102" t="n">
        <f aca="false">IF(B287&lt;&gt;"Manutenção em interface",IF(B287&lt;&gt;"Desenv., Manutenção e Publicação de Páginas Estáticas",IF(H287="EE",4,IF(H287="CE",4,IF(H287="SE",5,IF(H287="ALI",7,IF(H287="AIE",5,0)))))*C287,C287),C287)</f>
        <v>0</v>
      </c>
      <c r="J287" s="70"/>
    </row>
    <row r="288" s="79" customFormat="true" ht="14" hidden="false" customHeight="false" outlineLevel="0" collapsed="false">
      <c r="A288" s="67"/>
      <c r="B288" s="68"/>
      <c r="C288" s="69" t="n">
        <f aca="false">IF(B288&lt;&gt;"",VLOOKUP(B288,'Tipo Projeto'!$A$3:$B$35,2,0),0)</f>
        <v>0</v>
      </c>
      <c r="D288" s="70"/>
      <c r="E288" s="70"/>
      <c r="F288" s="70"/>
      <c r="G288" s="71"/>
      <c r="H288" s="70"/>
      <c r="I288" s="102" t="n">
        <f aca="false">IF(B288&lt;&gt;"Manutenção em interface",IF(B288&lt;&gt;"Desenv., Manutenção e Publicação de Páginas Estáticas",IF(H288="EE",4,IF(H288="CE",4,IF(H288="SE",5,IF(H288="ALI",7,IF(H288="AIE",5,0)))))*C288,C288),C288)</f>
        <v>0</v>
      </c>
      <c r="J288" s="70"/>
    </row>
    <row r="289" s="79" customFormat="true" ht="14" hidden="false" customHeight="false" outlineLevel="0" collapsed="false">
      <c r="A289" s="67"/>
      <c r="B289" s="68"/>
      <c r="C289" s="69" t="n">
        <f aca="false">IF(B289&lt;&gt;"",VLOOKUP(B289,'Tipo Projeto'!$A$3:$B$35,2,0),0)</f>
        <v>0</v>
      </c>
      <c r="D289" s="70"/>
      <c r="E289" s="70"/>
      <c r="F289" s="70"/>
      <c r="G289" s="71"/>
      <c r="H289" s="70"/>
      <c r="I289" s="102" t="n">
        <f aca="false">IF(B289&lt;&gt;"Manutenção em interface",IF(B289&lt;&gt;"Desenv., Manutenção e Publicação de Páginas Estáticas",IF(H289="EE",4,IF(H289="CE",4,IF(H289="SE",5,IF(H289="ALI",7,IF(H289="AIE",5,0)))))*C289,C289),C289)</f>
        <v>0</v>
      </c>
      <c r="J289" s="70"/>
    </row>
    <row r="290" s="79" customFormat="true" ht="14" hidden="false" customHeight="false" outlineLevel="0" collapsed="false">
      <c r="A290" s="67"/>
      <c r="B290" s="68"/>
      <c r="C290" s="69" t="n">
        <f aca="false">IF(B290&lt;&gt;"",VLOOKUP(B290,'Tipo Projeto'!$A$3:$B$35,2,0),0)</f>
        <v>0</v>
      </c>
      <c r="D290" s="70"/>
      <c r="E290" s="70"/>
      <c r="F290" s="70"/>
      <c r="G290" s="71"/>
      <c r="H290" s="70"/>
      <c r="I290" s="102" t="n">
        <f aca="false">IF(B290&lt;&gt;"Manutenção em interface",IF(B290&lt;&gt;"Desenv., Manutenção e Publicação de Páginas Estáticas",IF(H290="EE",4,IF(H290="CE",4,IF(H290="SE",5,IF(H290="ALI",7,IF(H290="AIE",5,0)))))*C290,C290),C290)</f>
        <v>0</v>
      </c>
      <c r="J290" s="70"/>
    </row>
    <row r="291" s="79" customFormat="true" ht="14" hidden="false" customHeight="false" outlineLevel="0" collapsed="false">
      <c r="A291" s="67"/>
      <c r="B291" s="68"/>
      <c r="C291" s="69" t="n">
        <f aca="false">IF(B291&lt;&gt;"",VLOOKUP(B291,'Tipo Projeto'!$A$3:$B$35,2,0),0)</f>
        <v>0</v>
      </c>
      <c r="D291" s="70"/>
      <c r="E291" s="70"/>
      <c r="F291" s="70"/>
      <c r="G291" s="71"/>
      <c r="H291" s="70"/>
      <c r="I291" s="102" t="n">
        <f aca="false">IF(B291&lt;&gt;"Manutenção em interface",IF(B291&lt;&gt;"Desenv., Manutenção e Publicação de Páginas Estáticas",IF(H291="EE",4,IF(H291="CE",4,IF(H291="SE",5,IF(H291="ALI",7,IF(H291="AIE",5,0)))))*C291,C291),C291)</f>
        <v>0</v>
      </c>
      <c r="J291" s="70"/>
    </row>
    <row r="292" s="79" customFormat="true" ht="14" hidden="false" customHeight="false" outlineLevel="0" collapsed="false">
      <c r="A292" s="67"/>
      <c r="B292" s="68"/>
      <c r="C292" s="69" t="n">
        <f aca="false">IF(B292&lt;&gt;"",VLOOKUP(B292,'Tipo Projeto'!$A$3:$B$35,2,0),0)</f>
        <v>0</v>
      </c>
      <c r="D292" s="70"/>
      <c r="E292" s="70"/>
      <c r="F292" s="70"/>
      <c r="G292" s="71"/>
      <c r="H292" s="70"/>
      <c r="I292" s="102" t="n">
        <f aca="false">IF(B292&lt;&gt;"Manutenção em interface",IF(B292&lt;&gt;"Desenv., Manutenção e Publicação de Páginas Estáticas",IF(H292="EE",4,IF(H292="CE",4,IF(H292="SE",5,IF(H292="ALI",7,IF(H292="AIE",5,0)))))*C292,C292),C292)</f>
        <v>0</v>
      </c>
      <c r="J292" s="70"/>
    </row>
    <row r="293" s="79" customFormat="true" ht="14" hidden="false" customHeight="false" outlineLevel="0" collapsed="false">
      <c r="A293" s="67"/>
      <c r="B293" s="68"/>
      <c r="C293" s="69" t="n">
        <f aca="false">IF(B293&lt;&gt;"",VLOOKUP(B293,'Tipo Projeto'!$A$3:$B$35,2,0),0)</f>
        <v>0</v>
      </c>
      <c r="D293" s="70"/>
      <c r="E293" s="70"/>
      <c r="F293" s="70"/>
      <c r="G293" s="71"/>
      <c r="H293" s="70"/>
      <c r="I293" s="102" t="n">
        <f aca="false">IF(B293&lt;&gt;"Manutenção em interface",IF(B293&lt;&gt;"Desenv., Manutenção e Publicação de Páginas Estáticas",IF(H293="EE",4,IF(H293="CE",4,IF(H293="SE",5,IF(H293="ALI",7,IF(H293="AIE",5,0)))))*C293,C293),C293)</f>
        <v>0</v>
      </c>
      <c r="J293" s="70"/>
    </row>
    <row r="294" s="79" customFormat="true" ht="14" hidden="false" customHeight="false" outlineLevel="0" collapsed="false">
      <c r="A294" s="67"/>
      <c r="B294" s="68"/>
      <c r="C294" s="69" t="n">
        <f aca="false">IF(B294&lt;&gt;"",VLOOKUP(B294,'Tipo Projeto'!$A$3:$B$35,2,0),0)</f>
        <v>0</v>
      </c>
      <c r="D294" s="70"/>
      <c r="E294" s="70"/>
      <c r="F294" s="70"/>
      <c r="G294" s="71"/>
      <c r="H294" s="70"/>
      <c r="I294" s="102" t="n">
        <f aca="false">IF(B294&lt;&gt;"Manutenção em interface",IF(B294&lt;&gt;"Desenv., Manutenção e Publicação de Páginas Estáticas",IF(H294="EE",4,IF(H294="CE",4,IF(H294="SE",5,IF(H294="ALI",7,IF(H294="AIE",5,0)))))*C294,C294),C294)</f>
        <v>0</v>
      </c>
      <c r="J294" s="70"/>
    </row>
    <row r="295" s="79" customFormat="true" ht="14" hidden="false" customHeight="false" outlineLevel="0" collapsed="false">
      <c r="A295" s="67"/>
      <c r="B295" s="68"/>
      <c r="C295" s="69" t="n">
        <f aca="false">IF(B295&lt;&gt;"",VLOOKUP(B295,'Tipo Projeto'!$A$3:$B$35,2,0),0)</f>
        <v>0</v>
      </c>
      <c r="D295" s="70"/>
      <c r="E295" s="70"/>
      <c r="F295" s="70"/>
      <c r="G295" s="71"/>
      <c r="H295" s="70"/>
      <c r="I295" s="102" t="n">
        <f aca="false">IF(B295&lt;&gt;"Manutenção em interface",IF(B295&lt;&gt;"Desenv., Manutenção e Publicação de Páginas Estáticas",IF(H295="EE",4,IF(H295="CE",4,IF(H295="SE",5,IF(H295="ALI",7,IF(H295="AIE",5,0)))))*C295,C295),C295)</f>
        <v>0</v>
      </c>
      <c r="J295" s="70"/>
    </row>
    <row r="296" s="79" customFormat="true" ht="14" hidden="false" customHeight="false" outlineLevel="0" collapsed="false">
      <c r="A296" s="67"/>
      <c r="B296" s="68"/>
      <c r="C296" s="69" t="n">
        <f aca="false">IF(B296&lt;&gt;"",VLOOKUP(B296,'Tipo Projeto'!$A$3:$B$35,2,0),0)</f>
        <v>0</v>
      </c>
      <c r="D296" s="70"/>
      <c r="E296" s="70"/>
      <c r="F296" s="70"/>
      <c r="G296" s="71"/>
      <c r="H296" s="70"/>
      <c r="I296" s="102" t="n">
        <f aca="false">IF(B296&lt;&gt;"Manutenção em interface",IF(B296&lt;&gt;"Desenv., Manutenção e Publicação de Páginas Estáticas",IF(H296="EE",4,IF(H296="CE",4,IF(H296="SE",5,IF(H296="ALI",7,IF(H296="AIE",5,0)))))*C296,C296),C296)</f>
        <v>0</v>
      </c>
      <c r="J296" s="70"/>
    </row>
    <row r="297" s="79" customFormat="true" ht="14" hidden="false" customHeight="false" outlineLevel="0" collapsed="false">
      <c r="A297" s="67"/>
      <c r="B297" s="68"/>
      <c r="C297" s="69" t="n">
        <f aca="false">IF(B297&lt;&gt;"",VLOOKUP(B297,'Tipo Projeto'!$A$3:$B$35,2,0),0)</f>
        <v>0</v>
      </c>
      <c r="D297" s="70"/>
      <c r="E297" s="70"/>
      <c r="F297" s="70"/>
      <c r="G297" s="71"/>
      <c r="H297" s="70"/>
      <c r="I297" s="102" t="n">
        <f aca="false">IF(B297&lt;&gt;"Manutenção em interface",IF(B297&lt;&gt;"Desenv., Manutenção e Publicação de Páginas Estáticas",IF(H297="EE",4,IF(H297="CE",4,IF(H297="SE",5,IF(H297="ALI",7,IF(H297="AIE",5,0)))))*C297,C297),C297)</f>
        <v>0</v>
      </c>
      <c r="J297" s="70"/>
    </row>
    <row r="298" s="79" customFormat="true" ht="14" hidden="false" customHeight="false" outlineLevel="0" collapsed="false">
      <c r="A298" s="67"/>
      <c r="B298" s="68"/>
      <c r="C298" s="69" t="n">
        <f aca="false">IF(B298&lt;&gt;"",VLOOKUP(B298,'Tipo Projeto'!$A$3:$B$35,2,0),0)</f>
        <v>0</v>
      </c>
      <c r="D298" s="70"/>
      <c r="E298" s="70"/>
      <c r="F298" s="70"/>
      <c r="G298" s="71"/>
      <c r="H298" s="70"/>
      <c r="I298" s="102" t="n">
        <f aca="false">IF(B298&lt;&gt;"Manutenção em interface",IF(B298&lt;&gt;"Desenv., Manutenção e Publicação de Páginas Estáticas",IF(H298="EE",4,IF(H298="CE",4,IF(H298="SE",5,IF(H298="ALI",7,IF(H298="AIE",5,0)))))*C298,C298),C298)</f>
        <v>0</v>
      </c>
      <c r="J298" s="70"/>
    </row>
    <row r="299" s="79" customFormat="true" ht="14" hidden="false" customHeight="false" outlineLevel="0" collapsed="false">
      <c r="A299" s="67"/>
      <c r="B299" s="68"/>
      <c r="C299" s="69" t="n">
        <f aca="false">IF(B299&lt;&gt;"",VLOOKUP(B299,'Tipo Projeto'!$A$3:$B$35,2,0),0)</f>
        <v>0</v>
      </c>
      <c r="D299" s="70"/>
      <c r="E299" s="70"/>
      <c r="F299" s="70"/>
      <c r="G299" s="71"/>
      <c r="H299" s="70"/>
      <c r="I299" s="102" t="n">
        <f aca="false">IF(B299&lt;&gt;"Manutenção em interface",IF(B299&lt;&gt;"Desenv., Manutenção e Publicação de Páginas Estáticas",IF(H299="EE",4,IF(H299="CE",4,IF(H299="SE",5,IF(H299="ALI",7,IF(H299="AIE",5,0)))))*C299,C299),C299)</f>
        <v>0</v>
      </c>
      <c r="J299" s="70"/>
    </row>
    <row r="300" s="79" customFormat="true" ht="14" hidden="false" customHeight="false" outlineLevel="0" collapsed="false">
      <c r="A300" s="67"/>
      <c r="B300" s="68"/>
      <c r="C300" s="69" t="n">
        <f aca="false">IF(B300&lt;&gt;"",VLOOKUP(B300,'Tipo Projeto'!$A$3:$B$35,2,0),0)</f>
        <v>0</v>
      </c>
      <c r="D300" s="70"/>
      <c r="E300" s="70"/>
      <c r="F300" s="70"/>
      <c r="G300" s="71"/>
      <c r="H300" s="70"/>
      <c r="I300" s="102" t="n">
        <f aca="false">IF(B300&lt;&gt;"Manutenção em interface",IF(B300&lt;&gt;"Desenv., Manutenção e Publicação de Páginas Estáticas",IF(H300="EE",4,IF(H300="CE",4,IF(H300="SE",5,IF(H300="ALI",7,IF(H300="AIE",5,0)))))*C300,C300),C300)</f>
        <v>0</v>
      </c>
      <c r="J300" s="70"/>
    </row>
    <row r="301" s="79" customFormat="true" ht="14" hidden="false" customHeight="false" outlineLevel="0" collapsed="false">
      <c r="A301" s="67"/>
      <c r="B301" s="68"/>
      <c r="C301" s="69" t="n">
        <f aca="false">IF(B301&lt;&gt;"",VLOOKUP(B301,'Tipo Projeto'!$A$3:$B$35,2,0),0)</f>
        <v>0</v>
      </c>
      <c r="D301" s="70"/>
      <c r="E301" s="70"/>
      <c r="F301" s="70"/>
      <c r="G301" s="71"/>
      <c r="H301" s="70"/>
      <c r="I301" s="102" t="n">
        <f aca="false">IF(B301&lt;&gt;"Manutenção em interface",IF(B301&lt;&gt;"Desenv., Manutenção e Publicação de Páginas Estáticas",IF(H301="EE",4,IF(H301="CE",4,IF(H301="SE",5,IF(H301="ALI",7,IF(H301="AIE",5,0)))))*C301,C301),C301)</f>
        <v>0</v>
      </c>
      <c r="J301" s="70"/>
    </row>
    <row r="302" s="79" customFormat="true" ht="14" hidden="false" customHeight="false" outlineLevel="0" collapsed="false">
      <c r="A302" s="67"/>
      <c r="B302" s="68"/>
      <c r="C302" s="69" t="n">
        <f aca="false">IF(B302&lt;&gt;"",VLOOKUP(B302,'Tipo Projeto'!$A$3:$B$35,2,0),0)</f>
        <v>0</v>
      </c>
      <c r="D302" s="70"/>
      <c r="E302" s="70"/>
      <c r="F302" s="70"/>
      <c r="G302" s="71"/>
      <c r="H302" s="70"/>
      <c r="I302" s="102" t="n">
        <f aca="false">IF(B302&lt;&gt;"Manutenção em interface",IF(B302&lt;&gt;"Desenv., Manutenção e Publicação de Páginas Estáticas",IF(H302="EE",4,IF(H302="CE",4,IF(H302="SE",5,IF(H302="ALI",7,IF(H302="AIE",5,0)))))*C302,C302),C302)</f>
        <v>0</v>
      </c>
      <c r="J302" s="70"/>
    </row>
    <row r="303" s="79" customFormat="true" ht="14" hidden="false" customHeight="false" outlineLevel="0" collapsed="false">
      <c r="A303" s="67"/>
      <c r="B303" s="68"/>
      <c r="C303" s="69" t="n">
        <f aca="false">IF(B303&lt;&gt;"",VLOOKUP(B303,'Tipo Projeto'!$A$3:$B$35,2,0),0)</f>
        <v>0</v>
      </c>
      <c r="D303" s="70"/>
      <c r="E303" s="70"/>
      <c r="F303" s="70"/>
      <c r="G303" s="71"/>
      <c r="H303" s="70"/>
      <c r="I303" s="102" t="n">
        <f aca="false">IF(B303&lt;&gt;"Manutenção em interface",IF(B303&lt;&gt;"Desenv., Manutenção e Publicação de Páginas Estáticas",IF(H303="EE",4,IF(H303="CE",4,IF(H303="SE",5,IF(H303="ALI",7,IF(H303="AIE",5,0)))))*C303,C303),C303)</f>
        <v>0</v>
      </c>
      <c r="J303" s="70"/>
    </row>
    <row r="304" s="79" customFormat="true" ht="14" hidden="false" customHeight="false" outlineLevel="0" collapsed="false">
      <c r="A304" s="67"/>
      <c r="B304" s="68"/>
      <c r="C304" s="69" t="n">
        <f aca="false">IF(B304&lt;&gt;"",VLOOKUP(B304,'Tipo Projeto'!$A$3:$B$35,2,0),0)</f>
        <v>0</v>
      </c>
      <c r="D304" s="70"/>
      <c r="E304" s="70"/>
      <c r="F304" s="70"/>
      <c r="G304" s="71"/>
      <c r="H304" s="70"/>
      <c r="I304" s="102" t="n">
        <f aca="false">IF(B304&lt;&gt;"Manutenção em interface",IF(B304&lt;&gt;"Desenv., Manutenção e Publicação de Páginas Estáticas",IF(H304="EE",4,IF(H304="CE",4,IF(H304="SE",5,IF(H304="ALI",7,IF(H304="AIE",5,0)))))*C304,C304),C304)</f>
        <v>0</v>
      </c>
      <c r="J304" s="70"/>
    </row>
    <row r="305" s="79" customFormat="true" ht="14" hidden="false" customHeight="false" outlineLevel="0" collapsed="false">
      <c r="A305" s="67"/>
      <c r="B305" s="68"/>
      <c r="C305" s="69" t="n">
        <f aca="false">IF(B305&lt;&gt;"",VLOOKUP(B305,'Tipo Projeto'!$A$3:$B$35,2,0),0)</f>
        <v>0</v>
      </c>
      <c r="D305" s="70"/>
      <c r="E305" s="70"/>
      <c r="F305" s="70"/>
      <c r="G305" s="71"/>
      <c r="H305" s="70"/>
      <c r="I305" s="102" t="n">
        <f aca="false">IF(B305&lt;&gt;"Manutenção em interface",IF(B305&lt;&gt;"Desenv., Manutenção e Publicação de Páginas Estáticas",IF(H305="EE",4,IF(H305="CE",4,IF(H305="SE",5,IF(H305="ALI",7,IF(H305="AIE",5,0)))))*C305,C305),C305)</f>
        <v>0</v>
      </c>
      <c r="J305" s="70"/>
    </row>
    <row r="306" s="79" customFormat="true" ht="14" hidden="false" customHeight="false" outlineLevel="0" collapsed="false">
      <c r="A306" s="67"/>
      <c r="B306" s="68"/>
      <c r="C306" s="69" t="n">
        <f aca="false">IF(B306&lt;&gt;"",VLOOKUP(B306,'Tipo Projeto'!$A$3:$B$35,2,0),0)</f>
        <v>0</v>
      </c>
      <c r="D306" s="70"/>
      <c r="E306" s="70"/>
      <c r="F306" s="70"/>
      <c r="G306" s="71"/>
      <c r="H306" s="70"/>
      <c r="I306" s="102" t="n">
        <f aca="false">IF(B306&lt;&gt;"Manutenção em interface",IF(B306&lt;&gt;"Desenv., Manutenção e Publicação de Páginas Estáticas",IF(H306="EE",4,IF(H306="CE",4,IF(H306="SE",5,IF(H306="ALI",7,IF(H306="AIE",5,0)))))*C306,C306),C306)</f>
        <v>0</v>
      </c>
      <c r="J306" s="70"/>
    </row>
    <row r="307" s="79" customFormat="true" ht="14" hidden="false" customHeight="false" outlineLevel="0" collapsed="false">
      <c r="A307" s="67"/>
      <c r="B307" s="68"/>
      <c r="C307" s="69" t="n">
        <f aca="false">IF(B307&lt;&gt;"",VLOOKUP(B307,'Tipo Projeto'!$A$3:$B$35,2,0),0)</f>
        <v>0</v>
      </c>
      <c r="D307" s="70"/>
      <c r="E307" s="70"/>
      <c r="F307" s="70"/>
      <c r="G307" s="71"/>
      <c r="H307" s="70"/>
      <c r="I307" s="102" t="n">
        <f aca="false">IF(B307&lt;&gt;"Manutenção em interface",IF(B307&lt;&gt;"Desenv., Manutenção e Publicação de Páginas Estáticas",IF(H307="EE",4,IF(H307="CE",4,IF(H307="SE",5,IF(H307="ALI",7,IF(H307="AIE",5,0)))))*C307,C307),C307)</f>
        <v>0</v>
      </c>
      <c r="J307" s="70"/>
    </row>
    <row r="308" s="79" customFormat="true" ht="14" hidden="false" customHeight="false" outlineLevel="0" collapsed="false">
      <c r="A308" s="67"/>
      <c r="B308" s="68"/>
      <c r="C308" s="69" t="n">
        <f aca="false">IF(B308&lt;&gt;"",VLOOKUP(B308,'Tipo Projeto'!$A$3:$B$35,2,0),0)</f>
        <v>0</v>
      </c>
      <c r="D308" s="70"/>
      <c r="E308" s="70"/>
      <c r="F308" s="70"/>
      <c r="G308" s="71"/>
      <c r="H308" s="70"/>
      <c r="I308" s="102" t="n">
        <f aca="false">IF(B308&lt;&gt;"Manutenção em interface",IF(B308&lt;&gt;"Desenv., Manutenção e Publicação de Páginas Estáticas",IF(H308="EE",4,IF(H308="CE",4,IF(H308="SE",5,IF(H308="ALI",7,IF(H308="AIE",5,0)))))*C308,C308),C308)</f>
        <v>0</v>
      </c>
      <c r="J308" s="70"/>
    </row>
    <row r="309" s="79" customFormat="true" ht="14" hidden="false" customHeight="false" outlineLevel="0" collapsed="false">
      <c r="A309" s="67"/>
      <c r="B309" s="68"/>
      <c r="C309" s="69" t="n">
        <f aca="false">IF(B309&lt;&gt;"",VLOOKUP(B309,'Tipo Projeto'!$A$3:$B$35,2,0),0)</f>
        <v>0</v>
      </c>
      <c r="D309" s="70"/>
      <c r="E309" s="70"/>
      <c r="F309" s="70"/>
      <c r="G309" s="71"/>
      <c r="H309" s="70"/>
      <c r="I309" s="102" t="n">
        <f aca="false">IF(B309&lt;&gt;"Manutenção em interface",IF(B309&lt;&gt;"Desenv., Manutenção e Publicação de Páginas Estáticas",IF(H309="EE",4,IF(H309="CE",4,IF(H309="SE",5,IF(H309="ALI",7,IF(H309="AIE",5,0)))))*C309,C309),C309)</f>
        <v>0</v>
      </c>
      <c r="J309" s="70"/>
    </row>
    <row r="310" s="79" customFormat="true" ht="14" hidden="false" customHeight="false" outlineLevel="0" collapsed="false">
      <c r="A310" s="67"/>
      <c r="B310" s="68"/>
      <c r="C310" s="69" t="n">
        <f aca="false">IF(B310&lt;&gt;"",VLOOKUP(B310,'Tipo Projeto'!$A$3:$B$35,2,0),0)</f>
        <v>0</v>
      </c>
      <c r="D310" s="70"/>
      <c r="E310" s="70"/>
      <c r="F310" s="70"/>
      <c r="G310" s="71"/>
      <c r="H310" s="70"/>
      <c r="I310" s="102" t="n">
        <f aca="false">IF(B310&lt;&gt;"Manutenção em interface",IF(B310&lt;&gt;"Desenv., Manutenção e Publicação de Páginas Estáticas",IF(H310="EE",4,IF(H310="CE",4,IF(H310="SE",5,IF(H310="ALI",7,IF(H310="AIE",5,0)))))*C310,C310),C310)</f>
        <v>0</v>
      </c>
      <c r="J310" s="70"/>
    </row>
    <row r="311" s="79" customFormat="true" ht="14" hidden="false" customHeight="false" outlineLevel="0" collapsed="false">
      <c r="A311" s="67"/>
      <c r="B311" s="68"/>
      <c r="C311" s="69" t="n">
        <f aca="false">IF(B311&lt;&gt;"",VLOOKUP(B311,'Tipo Projeto'!$A$3:$B$35,2,0),0)</f>
        <v>0</v>
      </c>
      <c r="D311" s="70"/>
      <c r="E311" s="70"/>
      <c r="F311" s="70"/>
      <c r="G311" s="71"/>
      <c r="H311" s="70"/>
      <c r="I311" s="102" t="n">
        <f aca="false">IF(B311&lt;&gt;"Manutenção em interface",IF(B311&lt;&gt;"Desenv., Manutenção e Publicação de Páginas Estáticas",IF(H311="EE",4,IF(H311="CE",4,IF(H311="SE",5,IF(H311="ALI",7,IF(H311="AIE",5,0)))))*C311,C311),C311)</f>
        <v>0</v>
      </c>
      <c r="J311" s="70"/>
    </row>
    <row r="312" s="79" customFormat="true" ht="14" hidden="false" customHeight="false" outlineLevel="0" collapsed="false">
      <c r="A312" s="67"/>
      <c r="B312" s="68"/>
      <c r="C312" s="69" t="n">
        <f aca="false">IF(B312&lt;&gt;"",VLOOKUP(B312,'Tipo Projeto'!$A$3:$B$35,2,0),0)</f>
        <v>0</v>
      </c>
      <c r="D312" s="70"/>
      <c r="E312" s="70"/>
      <c r="F312" s="70"/>
      <c r="G312" s="71"/>
      <c r="H312" s="70"/>
      <c r="I312" s="102" t="n">
        <f aca="false">IF(B312&lt;&gt;"Manutenção em interface",IF(B312&lt;&gt;"Desenv., Manutenção e Publicação de Páginas Estáticas",IF(H312="EE",4,IF(H312="CE",4,IF(H312="SE",5,IF(H312="ALI",7,IF(H312="AIE",5,0)))))*C312,C312),C312)</f>
        <v>0</v>
      </c>
      <c r="J312" s="70"/>
    </row>
    <row r="313" s="79" customFormat="true" ht="14" hidden="false" customHeight="false" outlineLevel="0" collapsed="false">
      <c r="A313" s="67"/>
      <c r="B313" s="68"/>
      <c r="C313" s="69" t="n">
        <f aca="false">IF(B313&lt;&gt;"",VLOOKUP(B313,'Tipo Projeto'!$A$3:$B$35,2,0),0)</f>
        <v>0</v>
      </c>
      <c r="D313" s="70"/>
      <c r="E313" s="70"/>
      <c r="F313" s="70"/>
      <c r="G313" s="71"/>
      <c r="H313" s="70"/>
      <c r="I313" s="102" t="n">
        <f aca="false">IF(B313&lt;&gt;"Manutenção em interface",IF(B313&lt;&gt;"Desenv., Manutenção e Publicação de Páginas Estáticas",IF(H313="EE",4,IF(H313="CE",4,IF(H313="SE",5,IF(H313="ALI",7,IF(H313="AIE",5,0)))))*C313,C313),C313)</f>
        <v>0</v>
      </c>
      <c r="J313" s="70"/>
    </row>
    <row r="314" s="79" customFormat="true" ht="14" hidden="false" customHeight="false" outlineLevel="0" collapsed="false">
      <c r="A314" s="67"/>
      <c r="B314" s="68"/>
      <c r="C314" s="69" t="n">
        <f aca="false">IF(B314&lt;&gt;"",VLOOKUP(B314,'Tipo Projeto'!$A$3:$B$35,2,0),0)</f>
        <v>0</v>
      </c>
      <c r="D314" s="70"/>
      <c r="E314" s="70"/>
      <c r="F314" s="70"/>
      <c r="G314" s="71"/>
      <c r="H314" s="70"/>
      <c r="I314" s="102" t="n">
        <f aca="false">IF(B314&lt;&gt;"Manutenção em interface",IF(B314&lt;&gt;"Desenv., Manutenção e Publicação de Páginas Estáticas",IF(H314="EE",4,IF(H314="CE",4,IF(H314="SE",5,IF(H314="ALI",7,IF(H314="AIE",5,0)))))*C314,C314),C314)</f>
        <v>0</v>
      </c>
      <c r="J314" s="70"/>
    </row>
    <row r="315" s="79" customFormat="true" ht="14" hidden="false" customHeight="false" outlineLevel="0" collapsed="false">
      <c r="A315" s="67"/>
      <c r="B315" s="68"/>
      <c r="C315" s="69" t="n">
        <f aca="false">IF(B315&lt;&gt;"",VLOOKUP(B315,'Tipo Projeto'!$A$3:$B$35,2,0),0)</f>
        <v>0</v>
      </c>
      <c r="D315" s="70"/>
      <c r="E315" s="70"/>
      <c r="F315" s="70"/>
      <c r="G315" s="71"/>
      <c r="H315" s="70"/>
      <c r="I315" s="102" t="n">
        <f aca="false">IF(B315&lt;&gt;"Manutenção em interface",IF(B315&lt;&gt;"Desenv., Manutenção e Publicação de Páginas Estáticas",IF(H315="EE",4,IF(H315="CE",4,IF(H315="SE",5,IF(H315="ALI",7,IF(H315="AIE",5,0)))))*C315,C315),C315)</f>
        <v>0</v>
      </c>
      <c r="J315" s="70"/>
    </row>
    <row r="316" s="79" customFormat="true" ht="14" hidden="false" customHeight="false" outlineLevel="0" collapsed="false">
      <c r="A316" s="67"/>
      <c r="B316" s="68"/>
      <c r="C316" s="69" t="n">
        <f aca="false">IF(B316&lt;&gt;"",VLOOKUP(B316,'Tipo Projeto'!$A$3:$B$35,2,0),0)</f>
        <v>0</v>
      </c>
      <c r="D316" s="70"/>
      <c r="E316" s="70"/>
      <c r="F316" s="70"/>
      <c r="G316" s="71"/>
      <c r="H316" s="70"/>
      <c r="I316" s="102" t="n">
        <f aca="false">IF(B316&lt;&gt;"Manutenção em interface",IF(B316&lt;&gt;"Desenv., Manutenção e Publicação de Páginas Estáticas",IF(H316="EE",4,IF(H316="CE",4,IF(H316="SE",5,IF(H316="ALI",7,IF(H316="AIE",5,0)))))*C316,C316),C316)</f>
        <v>0</v>
      </c>
      <c r="J316" s="70"/>
    </row>
    <row r="317" s="79" customFormat="true" ht="14" hidden="false" customHeight="false" outlineLevel="0" collapsed="false">
      <c r="A317" s="67"/>
      <c r="B317" s="68"/>
      <c r="C317" s="69" t="n">
        <f aca="false">IF(B317&lt;&gt;"",VLOOKUP(B317,'Tipo Projeto'!$A$3:$B$35,2,0),0)</f>
        <v>0</v>
      </c>
      <c r="D317" s="70"/>
      <c r="E317" s="70"/>
      <c r="F317" s="70"/>
      <c r="G317" s="71"/>
      <c r="H317" s="70"/>
      <c r="I317" s="102" t="n">
        <f aca="false">IF(B317&lt;&gt;"Manutenção em interface",IF(B317&lt;&gt;"Desenv., Manutenção e Publicação de Páginas Estáticas",IF(H317="EE",4,IF(H317="CE",4,IF(H317="SE",5,IF(H317="ALI",7,IF(H317="AIE",5,0)))))*C317,C317),C317)</f>
        <v>0</v>
      </c>
      <c r="J317" s="70"/>
    </row>
    <row r="318" s="79" customFormat="true" ht="14" hidden="false" customHeight="false" outlineLevel="0" collapsed="false">
      <c r="A318" s="67"/>
      <c r="B318" s="68"/>
      <c r="C318" s="69" t="n">
        <f aca="false">IF(B318&lt;&gt;"",VLOOKUP(B318,'Tipo Projeto'!$A$3:$B$35,2,0),0)</f>
        <v>0</v>
      </c>
      <c r="D318" s="70"/>
      <c r="E318" s="70"/>
      <c r="F318" s="70"/>
      <c r="G318" s="71"/>
      <c r="H318" s="70"/>
      <c r="I318" s="102" t="n">
        <f aca="false">IF(B318&lt;&gt;"Manutenção em interface",IF(B318&lt;&gt;"Desenv., Manutenção e Publicação de Páginas Estáticas",IF(H318="EE",4,IF(H318="CE",4,IF(H318="SE",5,IF(H318="ALI",7,IF(H318="AIE",5,0)))))*C318,C318),C318)</f>
        <v>0</v>
      </c>
      <c r="J318" s="70"/>
    </row>
    <row r="319" s="79" customFormat="true" ht="14" hidden="false" customHeight="false" outlineLevel="0" collapsed="false">
      <c r="A319" s="67"/>
      <c r="B319" s="68"/>
      <c r="C319" s="69" t="n">
        <f aca="false">IF(B319&lt;&gt;"",VLOOKUP(B319,'Tipo Projeto'!$A$3:$B$35,2,0),0)</f>
        <v>0</v>
      </c>
      <c r="D319" s="70"/>
      <c r="E319" s="70"/>
      <c r="F319" s="70"/>
      <c r="G319" s="71"/>
      <c r="H319" s="70"/>
      <c r="I319" s="102" t="n">
        <f aca="false">IF(B319&lt;&gt;"Manutenção em interface",IF(B319&lt;&gt;"Desenv., Manutenção e Publicação de Páginas Estáticas",IF(H319="EE",4,IF(H319="CE",4,IF(H319="SE",5,IF(H319="ALI",7,IF(H319="AIE",5,0)))))*C319,C319),C319)</f>
        <v>0</v>
      </c>
      <c r="J319" s="70"/>
    </row>
    <row r="320" s="79" customFormat="true" ht="14" hidden="false" customHeight="false" outlineLevel="0" collapsed="false">
      <c r="A320" s="67"/>
      <c r="B320" s="68"/>
      <c r="C320" s="69" t="n">
        <f aca="false">IF(B320&lt;&gt;"",VLOOKUP(B320,'Tipo Projeto'!$A$3:$B$35,2,0),0)</f>
        <v>0</v>
      </c>
      <c r="D320" s="70"/>
      <c r="E320" s="70"/>
      <c r="F320" s="70"/>
      <c r="G320" s="71"/>
      <c r="H320" s="70"/>
      <c r="I320" s="102" t="n">
        <f aca="false">IF(B320&lt;&gt;"Manutenção em interface",IF(B320&lt;&gt;"Desenv., Manutenção e Publicação de Páginas Estáticas",IF(H320="EE",4,IF(H320="CE",4,IF(H320="SE",5,IF(H320="ALI",7,IF(H320="AIE",5,0)))))*C320,C320),C320)</f>
        <v>0</v>
      </c>
      <c r="J320" s="70"/>
    </row>
    <row r="321" s="79" customFormat="true" ht="14" hidden="false" customHeight="false" outlineLevel="0" collapsed="false">
      <c r="A321" s="67"/>
      <c r="B321" s="68"/>
      <c r="C321" s="69" t="n">
        <f aca="false">IF(B321&lt;&gt;"",VLOOKUP(B321,'Tipo Projeto'!$A$3:$B$35,2,0),0)</f>
        <v>0</v>
      </c>
      <c r="D321" s="70"/>
      <c r="E321" s="70"/>
      <c r="F321" s="70"/>
      <c r="G321" s="71"/>
      <c r="H321" s="70"/>
      <c r="I321" s="102" t="n">
        <f aca="false">IF(B321&lt;&gt;"Manutenção em interface",IF(B321&lt;&gt;"Desenv., Manutenção e Publicação de Páginas Estáticas",IF(H321="EE",4,IF(H321="CE",4,IF(H321="SE",5,IF(H321="ALI",7,IF(H321="AIE",5,0)))))*C321,C321),C321)</f>
        <v>0</v>
      </c>
      <c r="J321" s="70"/>
    </row>
    <row r="322" s="79" customFormat="true" ht="14" hidden="false" customHeight="false" outlineLevel="0" collapsed="false">
      <c r="A322" s="67"/>
      <c r="B322" s="68"/>
      <c r="C322" s="69" t="n">
        <f aca="false">IF(B322&lt;&gt;"",VLOOKUP(B322,'Tipo Projeto'!$A$3:$B$35,2,0),0)</f>
        <v>0</v>
      </c>
      <c r="D322" s="70"/>
      <c r="E322" s="70"/>
      <c r="F322" s="70"/>
      <c r="G322" s="71"/>
      <c r="H322" s="70"/>
      <c r="I322" s="102" t="n">
        <f aca="false">IF(B322&lt;&gt;"Manutenção em interface",IF(B322&lt;&gt;"Desenv., Manutenção e Publicação de Páginas Estáticas",IF(H322="EE",4,IF(H322="CE",4,IF(H322="SE",5,IF(H322="ALI",7,IF(H322="AIE",5,0)))))*C322,C322),C322)</f>
        <v>0</v>
      </c>
      <c r="J322" s="70"/>
    </row>
    <row r="323" s="79" customFormat="true" ht="14" hidden="false" customHeight="false" outlineLevel="0" collapsed="false">
      <c r="A323" s="67"/>
      <c r="B323" s="68"/>
      <c r="C323" s="69" t="n">
        <f aca="false">IF(B323&lt;&gt;"",VLOOKUP(B323,'Tipo Projeto'!$A$3:$B$35,2,0),0)</f>
        <v>0</v>
      </c>
      <c r="D323" s="70"/>
      <c r="E323" s="70"/>
      <c r="F323" s="70"/>
      <c r="G323" s="71"/>
      <c r="H323" s="70"/>
      <c r="I323" s="102" t="n">
        <f aca="false">IF(B323&lt;&gt;"Manutenção em interface",IF(B323&lt;&gt;"Desenv., Manutenção e Publicação de Páginas Estáticas",IF(H323="EE",4,IF(H323="CE",4,IF(H323="SE",5,IF(H323="ALI",7,IF(H323="AIE",5,0)))))*C323,C323),C323)</f>
        <v>0</v>
      </c>
      <c r="J323" s="70"/>
    </row>
    <row r="324" s="79" customFormat="true" ht="14" hidden="false" customHeight="false" outlineLevel="0" collapsed="false">
      <c r="A324" s="67"/>
      <c r="B324" s="68"/>
      <c r="C324" s="69" t="n">
        <f aca="false">IF(B324&lt;&gt;"",VLOOKUP(B324,'Tipo Projeto'!$A$3:$B$35,2,0),0)</f>
        <v>0</v>
      </c>
      <c r="D324" s="70"/>
      <c r="E324" s="70"/>
      <c r="F324" s="70"/>
      <c r="G324" s="71"/>
      <c r="H324" s="70"/>
      <c r="I324" s="102" t="n">
        <f aca="false">IF(B324&lt;&gt;"Manutenção em interface",IF(B324&lt;&gt;"Desenv., Manutenção e Publicação de Páginas Estáticas",IF(H324="EE",4,IF(H324="CE",4,IF(H324="SE",5,IF(H324="ALI",7,IF(H324="AIE",5,0)))))*C324,C324),C324)</f>
        <v>0</v>
      </c>
      <c r="J324" s="70"/>
    </row>
    <row r="325" s="79" customFormat="true" ht="14" hidden="false" customHeight="false" outlineLevel="0" collapsed="false">
      <c r="A325" s="67"/>
      <c r="B325" s="68"/>
      <c r="C325" s="69" t="n">
        <f aca="false">IF(B325&lt;&gt;"",VLOOKUP(B325,'Tipo Projeto'!$A$3:$B$35,2,0),0)</f>
        <v>0</v>
      </c>
      <c r="D325" s="70"/>
      <c r="E325" s="70"/>
      <c r="F325" s="70"/>
      <c r="G325" s="71"/>
      <c r="H325" s="70"/>
      <c r="I325" s="102" t="n">
        <f aca="false">IF(B325&lt;&gt;"Manutenção em interface",IF(B325&lt;&gt;"Desenv., Manutenção e Publicação de Páginas Estáticas",IF(H325="EE",4,IF(H325="CE",4,IF(H325="SE",5,IF(H325="ALI",7,IF(H325="AIE",5,0)))))*C325,C325),C325)</f>
        <v>0</v>
      </c>
      <c r="J325" s="70"/>
    </row>
    <row r="326" s="79" customFormat="true" ht="14" hidden="false" customHeight="false" outlineLevel="0" collapsed="false">
      <c r="A326" s="67"/>
      <c r="B326" s="68"/>
      <c r="C326" s="69" t="n">
        <f aca="false">IF(B326&lt;&gt;"",VLOOKUP(B326,'Tipo Projeto'!$A$3:$B$35,2,0),0)</f>
        <v>0</v>
      </c>
      <c r="D326" s="70"/>
      <c r="E326" s="70"/>
      <c r="F326" s="70"/>
      <c r="G326" s="71"/>
      <c r="H326" s="70"/>
      <c r="I326" s="102" t="n">
        <f aca="false">IF(B326&lt;&gt;"Manutenção em interface",IF(B326&lt;&gt;"Desenv., Manutenção e Publicação de Páginas Estáticas",IF(H326="EE",4,IF(H326="CE",4,IF(H326="SE",5,IF(H326="ALI",7,IF(H326="AIE",5,0)))))*C326,C326),C326)</f>
        <v>0</v>
      </c>
      <c r="J326" s="70"/>
    </row>
    <row r="327" s="79" customFormat="true" ht="14" hidden="false" customHeight="false" outlineLevel="0" collapsed="false">
      <c r="A327" s="67"/>
      <c r="B327" s="68"/>
      <c r="C327" s="69" t="n">
        <f aca="false">IF(B327&lt;&gt;"",VLOOKUP(B327,'Tipo Projeto'!$A$3:$B$35,2,0),0)</f>
        <v>0</v>
      </c>
      <c r="D327" s="70"/>
      <c r="E327" s="70"/>
      <c r="F327" s="70"/>
      <c r="G327" s="71"/>
      <c r="H327" s="70"/>
      <c r="I327" s="102" t="n">
        <f aca="false">IF(B327&lt;&gt;"Manutenção em interface",IF(B327&lt;&gt;"Desenv., Manutenção e Publicação de Páginas Estáticas",IF(H327="EE",4,IF(H327="CE",4,IF(H327="SE",5,IF(H327="ALI",7,IF(H327="AIE",5,0)))))*C327,C327),C327)</f>
        <v>0</v>
      </c>
      <c r="J327" s="70"/>
    </row>
    <row r="328" s="79" customFormat="true" ht="14" hidden="false" customHeight="false" outlineLevel="0" collapsed="false">
      <c r="A328" s="67"/>
      <c r="B328" s="68"/>
      <c r="C328" s="69" t="n">
        <f aca="false">IF(B328&lt;&gt;"",VLOOKUP(B328,'Tipo Projeto'!$A$3:$B$35,2,0),0)</f>
        <v>0</v>
      </c>
      <c r="D328" s="70"/>
      <c r="E328" s="70"/>
      <c r="F328" s="70"/>
      <c r="G328" s="71"/>
      <c r="H328" s="70"/>
      <c r="I328" s="102" t="n">
        <f aca="false">IF(B328&lt;&gt;"Manutenção em interface",IF(B328&lt;&gt;"Desenv., Manutenção e Publicação de Páginas Estáticas",IF(H328="EE",4,IF(H328="CE",4,IF(H328="SE",5,IF(H328="ALI",7,IF(H328="AIE",5,0)))))*C328,C328),C328)</f>
        <v>0</v>
      </c>
      <c r="J328" s="70"/>
    </row>
    <row r="329" s="79" customFormat="true" ht="14" hidden="false" customHeight="false" outlineLevel="0" collapsed="false">
      <c r="A329" s="67"/>
      <c r="B329" s="68"/>
      <c r="C329" s="69" t="n">
        <f aca="false">IF(B329&lt;&gt;"",VLOOKUP(B329,'Tipo Projeto'!$A$3:$B$35,2,0),0)</f>
        <v>0</v>
      </c>
      <c r="D329" s="70"/>
      <c r="E329" s="70"/>
      <c r="F329" s="70"/>
      <c r="G329" s="71"/>
      <c r="H329" s="70"/>
      <c r="I329" s="102" t="n">
        <f aca="false">IF(B329&lt;&gt;"Manutenção em interface",IF(B329&lt;&gt;"Desenv., Manutenção e Publicação de Páginas Estáticas",IF(H329="EE",4,IF(H329="CE",4,IF(H329="SE",5,IF(H329="ALI",7,IF(H329="AIE",5,0)))))*C329,C329),C329)</f>
        <v>0</v>
      </c>
      <c r="J329" s="70"/>
    </row>
    <row r="330" s="79" customFormat="true" ht="14" hidden="false" customHeight="false" outlineLevel="0" collapsed="false">
      <c r="A330" s="67"/>
      <c r="B330" s="68"/>
      <c r="C330" s="69" t="n">
        <f aca="false">IF(B330&lt;&gt;"",VLOOKUP(B330,'Tipo Projeto'!$A$3:$B$35,2,0),0)</f>
        <v>0</v>
      </c>
      <c r="D330" s="70"/>
      <c r="E330" s="70"/>
      <c r="F330" s="70"/>
      <c r="G330" s="71"/>
      <c r="H330" s="70"/>
      <c r="I330" s="102" t="n">
        <f aca="false">IF(B330&lt;&gt;"Manutenção em interface",IF(B330&lt;&gt;"Desenv., Manutenção e Publicação de Páginas Estáticas",IF(H330="EE",4,IF(H330="CE",4,IF(H330="SE",5,IF(H330="ALI",7,IF(H330="AIE",5,0)))))*C330,C330),C330)</f>
        <v>0</v>
      </c>
      <c r="J330" s="70"/>
    </row>
    <row r="331" s="79" customFormat="true" ht="14" hidden="false" customHeight="false" outlineLevel="0" collapsed="false">
      <c r="A331" s="67"/>
      <c r="B331" s="68"/>
      <c r="C331" s="69" t="n">
        <f aca="false">IF(B331&lt;&gt;"",VLOOKUP(B331,'Tipo Projeto'!$A$3:$B$35,2,0),0)</f>
        <v>0</v>
      </c>
      <c r="D331" s="70"/>
      <c r="E331" s="70"/>
      <c r="F331" s="70"/>
      <c r="G331" s="71"/>
      <c r="H331" s="70"/>
      <c r="I331" s="102" t="n">
        <f aca="false">IF(B331&lt;&gt;"Manutenção em interface",IF(B331&lt;&gt;"Desenv., Manutenção e Publicação de Páginas Estáticas",IF(H331="EE",4,IF(H331="CE",4,IF(H331="SE",5,IF(H331="ALI",7,IF(H331="AIE",5,0)))))*C331,C331),C331)</f>
        <v>0</v>
      </c>
      <c r="J331" s="70"/>
    </row>
    <row r="332" s="79" customFormat="true" ht="14" hidden="false" customHeight="false" outlineLevel="0" collapsed="false">
      <c r="A332" s="67"/>
      <c r="B332" s="68"/>
      <c r="C332" s="69" t="n">
        <f aca="false">IF(B332&lt;&gt;"",VLOOKUP(B332,'Tipo Projeto'!$A$3:$B$35,2,0),0)</f>
        <v>0</v>
      </c>
      <c r="D332" s="70"/>
      <c r="E332" s="70"/>
      <c r="F332" s="70"/>
      <c r="G332" s="71"/>
      <c r="H332" s="70"/>
      <c r="I332" s="102" t="n">
        <f aca="false">IF(B332&lt;&gt;"Manutenção em interface",IF(B332&lt;&gt;"Desenv., Manutenção e Publicação de Páginas Estáticas",IF(H332="EE",4,IF(H332="CE",4,IF(H332="SE",5,IF(H332="ALI",7,IF(H332="AIE",5,0)))))*C332,C332),C332)</f>
        <v>0</v>
      </c>
      <c r="J332" s="70"/>
    </row>
    <row r="333" s="79" customFormat="true" ht="14" hidden="false" customHeight="false" outlineLevel="0" collapsed="false">
      <c r="A333" s="67"/>
      <c r="B333" s="68"/>
      <c r="C333" s="69" t="n">
        <f aca="false">IF(B333&lt;&gt;"",VLOOKUP(B333,'Tipo Projeto'!$A$3:$B$35,2,0),0)</f>
        <v>0</v>
      </c>
      <c r="D333" s="70"/>
      <c r="E333" s="70"/>
      <c r="F333" s="70"/>
      <c r="G333" s="71"/>
      <c r="H333" s="70"/>
      <c r="I333" s="102" t="n">
        <f aca="false">IF(B333&lt;&gt;"Manutenção em interface",IF(B333&lt;&gt;"Desenv., Manutenção e Publicação de Páginas Estáticas",IF(H333="EE",4,IF(H333="CE",4,IF(H333="SE",5,IF(H333="ALI",7,IF(H333="AIE",5,0)))))*C333,C333),C333)</f>
        <v>0</v>
      </c>
      <c r="J333" s="70"/>
    </row>
    <row r="334" s="79" customFormat="true" ht="14" hidden="false" customHeight="false" outlineLevel="0" collapsed="false">
      <c r="A334" s="67"/>
      <c r="B334" s="68"/>
      <c r="C334" s="69" t="n">
        <f aca="false">IF(B334&lt;&gt;"",VLOOKUP(B334,'Tipo Projeto'!$A$3:$B$35,2,0),0)</f>
        <v>0</v>
      </c>
      <c r="D334" s="70"/>
      <c r="E334" s="70"/>
      <c r="F334" s="70"/>
      <c r="G334" s="71"/>
      <c r="H334" s="70"/>
      <c r="I334" s="102" t="n">
        <f aca="false">IF(B334&lt;&gt;"Manutenção em interface",IF(B334&lt;&gt;"Desenv., Manutenção e Publicação de Páginas Estáticas",IF(H334="EE",4,IF(H334="CE",4,IF(H334="SE",5,IF(H334="ALI",7,IF(H334="AIE",5,0)))))*C334,C334),C334)</f>
        <v>0</v>
      </c>
      <c r="J334" s="70"/>
    </row>
    <row r="335" s="79" customFormat="true" ht="14" hidden="false" customHeight="false" outlineLevel="0" collapsed="false">
      <c r="A335" s="67"/>
      <c r="B335" s="68"/>
      <c r="C335" s="69" t="n">
        <f aca="false">IF(B335&lt;&gt;"",VLOOKUP(B335,'Tipo Projeto'!$A$3:$B$35,2,0),0)</f>
        <v>0</v>
      </c>
      <c r="D335" s="70"/>
      <c r="E335" s="70"/>
      <c r="F335" s="70"/>
      <c r="G335" s="71"/>
      <c r="H335" s="70"/>
      <c r="I335" s="102" t="n">
        <f aca="false">IF(B335&lt;&gt;"Manutenção em interface",IF(B335&lt;&gt;"Desenv., Manutenção e Publicação de Páginas Estáticas",IF(H335="EE",4,IF(H335="CE",4,IF(H335="SE",5,IF(H335="ALI",7,IF(H335="AIE",5,0)))))*C335,C335),C335)</f>
        <v>0</v>
      </c>
      <c r="J335" s="70"/>
    </row>
    <row r="336" s="79" customFormat="true" ht="14" hidden="false" customHeight="false" outlineLevel="0" collapsed="false">
      <c r="A336" s="67"/>
      <c r="B336" s="68"/>
      <c r="C336" s="69" t="n">
        <f aca="false">IF(B336&lt;&gt;"",VLOOKUP(B336,'Tipo Projeto'!$A$3:$B$35,2,0),0)</f>
        <v>0</v>
      </c>
      <c r="D336" s="70"/>
      <c r="E336" s="70"/>
      <c r="F336" s="70"/>
      <c r="G336" s="71"/>
      <c r="H336" s="70"/>
      <c r="I336" s="102" t="n">
        <f aca="false">IF(B336&lt;&gt;"Manutenção em interface",IF(B336&lt;&gt;"Desenv., Manutenção e Publicação de Páginas Estáticas",IF(H336="EE",4,IF(H336="CE",4,IF(H336="SE",5,IF(H336="ALI",7,IF(H336="AIE",5,0)))))*C336,C336),C336)</f>
        <v>0</v>
      </c>
      <c r="J336" s="70"/>
    </row>
    <row r="337" s="79" customFormat="true" ht="14" hidden="false" customHeight="false" outlineLevel="0" collapsed="false">
      <c r="A337" s="67"/>
      <c r="B337" s="68"/>
      <c r="C337" s="69" t="n">
        <f aca="false">IF(B337&lt;&gt;"",VLOOKUP(B337,'Tipo Projeto'!$A$3:$B$35,2,0),0)</f>
        <v>0</v>
      </c>
      <c r="D337" s="70"/>
      <c r="E337" s="70"/>
      <c r="F337" s="70"/>
      <c r="G337" s="71"/>
      <c r="H337" s="70"/>
      <c r="I337" s="102" t="n">
        <f aca="false">IF(B337&lt;&gt;"Manutenção em interface",IF(B337&lt;&gt;"Desenv., Manutenção e Publicação de Páginas Estáticas",IF(H337="EE",4,IF(H337="CE",4,IF(H337="SE",5,IF(H337="ALI",7,IF(H337="AIE",5,0)))))*C337,C337),C337)</f>
        <v>0</v>
      </c>
      <c r="J337" s="70"/>
    </row>
    <row r="338" s="79" customFormat="true" ht="14" hidden="false" customHeight="false" outlineLevel="0" collapsed="false">
      <c r="A338" s="67"/>
      <c r="B338" s="68"/>
      <c r="C338" s="69" t="n">
        <f aca="false">IF(B338&lt;&gt;"",VLOOKUP(B338,'Tipo Projeto'!$A$3:$B$35,2,0),0)</f>
        <v>0</v>
      </c>
      <c r="D338" s="70"/>
      <c r="E338" s="70"/>
      <c r="F338" s="70"/>
      <c r="G338" s="71"/>
      <c r="H338" s="70"/>
      <c r="I338" s="102" t="n">
        <f aca="false">IF(B338&lt;&gt;"Manutenção em interface",IF(B338&lt;&gt;"Desenv., Manutenção e Publicação de Páginas Estáticas",IF(H338="EE",4,IF(H338="CE",4,IF(H338="SE",5,IF(H338="ALI",7,IF(H338="AIE",5,0)))))*C338,C338),C338)</f>
        <v>0</v>
      </c>
      <c r="J338" s="70"/>
    </row>
    <row r="339" s="79" customFormat="true" ht="14" hidden="false" customHeight="false" outlineLevel="0" collapsed="false">
      <c r="A339" s="67"/>
      <c r="B339" s="68"/>
      <c r="C339" s="69" t="n">
        <f aca="false">IF(B339&lt;&gt;"",VLOOKUP(B339,'Tipo Projeto'!$A$3:$B$35,2,0),0)</f>
        <v>0</v>
      </c>
      <c r="D339" s="70"/>
      <c r="E339" s="70"/>
      <c r="F339" s="70"/>
      <c r="G339" s="71"/>
      <c r="H339" s="70"/>
      <c r="I339" s="102" t="n">
        <f aca="false">IF(B339&lt;&gt;"Manutenção em interface",IF(B339&lt;&gt;"Desenv., Manutenção e Publicação de Páginas Estáticas",IF(H339="EE",4,IF(H339="CE",4,IF(H339="SE",5,IF(H339="ALI",7,IF(H339="AIE",5,0)))))*C339,C339),C339)</f>
        <v>0</v>
      </c>
      <c r="J339" s="70"/>
    </row>
    <row r="340" s="79" customFormat="true" ht="14" hidden="false" customHeight="false" outlineLevel="0" collapsed="false">
      <c r="A340" s="67"/>
      <c r="B340" s="68"/>
      <c r="C340" s="69" t="n">
        <f aca="false">IF(B340&lt;&gt;"",VLOOKUP(B340,'Tipo Projeto'!$A$3:$B$35,2,0),0)</f>
        <v>0</v>
      </c>
      <c r="D340" s="70"/>
      <c r="E340" s="70"/>
      <c r="F340" s="70"/>
      <c r="G340" s="71"/>
      <c r="H340" s="70"/>
      <c r="I340" s="102" t="n">
        <f aca="false">IF(B340&lt;&gt;"Manutenção em interface",IF(B340&lt;&gt;"Desenv., Manutenção e Publicação de Páginas Estáticas",IF(H340="EE",4,IF(H340="CE",4,IF(H340="SE",5,IF(H340="ALI",7,IF(H340="AIE",5,0)))))*C340,C340),C340)</f>
        <v>0</v>
      </c>
      <c r="J340" s="70"/>
    </row>
    <row r="341" s="79" customFormat="true" ht="14" hidden="false" customHeight="false" outlineLevel="0" collapsed="false">
      <c r="A341" s="67"/>
      <c r="B341" s="68"/>
      <c r="C341" s="69" t="n">
        <f aca="false">IF(B341&lt;&gt;"",VLOOKUP(B341,'Tipo Projeto'!$A$3:$B$35,2,0),0)</f>
        <v>0</v>
      </c>
      <c r="D341" s="70"/>
      <c r="E341" s="70"/>
      <c r="F341" s="70"/>
      <c r="G341" s="71"/>
      <c r="H341" s="70"/>
      <c r="I341" s="102" t="n">
        <f aca="false">IF(B341&lt;&gt;"Manutenção em interface",IF(B341&lt;&gt;"Desenv., Manutenção e Publicação de Páginas Estáticas",IF(H341="EE",4,IF(H341="CE",4,IF(H341="SE",5,IF(H341="ALI",7,IF(H341="AIE",5,0)))))*C341,C341),C341)</f>
        <v>0</v>
      </c>
      <c r="J341" s="70"/>
    </row>
    <row r="342" s="79" customFormat="true" ht="14" hidden="false" customHeight="false" outlineLevel="0" collapsed="false">
      <c r="A342" s="67"/>
      <c r="B342" s="68"/>
      <c r="C342" s="69" t="n">
        <f aca="false">IF(B342&lt;&gt;"",VLOOKUP(B342,'Tipo Projeto'!$A$3:$B$35,2,0),0)</f>
        <v>0</v>
      </c>
      <c r="D342" s="70"/>
      <c r="E342" s="70"/>
      <c r="F342" s="70"/>
      <c r="G342" s="71"/>
      <c r="H342" s="70"/>
      <c r="I342" s="102" t="n">
        <f aca="false">IF(B342&lt;&gt;"Manutenção em interface",IF(B342&lt;&gt;"Desenv., Manutenção e Publicação de Páginas Estáticas",IF(H342="EE",4,IF(H342="CE",4,IF(H342="SE",5,IF(H342="ALI",7,IF(H342="AIE",5,0)))))*C342,C342),C342)</f>
        <v>0</v>
      </c>
      <c r="J342" s="70"/>
    </row>
    <row r="343" s="79" customFormat="true" ht="14" hidden="false" customHeight="false" outlineLevel="0" collapsed="false">
      <c r="A343" s="67"/>
      <c r="B343" s="68"/>
      <c r="C343" s="69" t="n">
        <f aca="false">IF(B343&lt;&gt;"",VLOOKUP(B343,'Tipo Projeto'!$A$3:$B$35,2,0),0)</f>
        <v>0</v>
      </c>
      <c r="D343" s="70"/>
      <c r="E343" s="70"/>
      <c r="F343" s="70"/>
      <c r="G343" s="71"/>
      <c r="H343" s="70"/>
      <c r="I343" s="102" t="n">
        <f aca="false">IF(B343&lt;&gt;"Manutenção em interface",IF(B343&lt;&gt;"Desenv., Manutenção e Publicação de Páginas Estáticas",IF(H343="EE",4,IF(H343="CE",4,IF(H343="SE",5,IF(H343="ALI",7,IF(H343="AIE",5,0)))))*C343,C343),C343)</f>
        <v>0</v>
      </c>
      <c r="J343" s="70"/>
    </row>
    <row r="344" s="79" customFormat="true" ht="14" hidden="false" customHeight="false" outlineLevel="0" collapsed="false">
      <c r="A344" s="67"/>
      <c r="B344" s="68"/>
      <c r="C344" s="69" t="n">
        <f aca="false">IF(B344&lt;&gt;"",VLOOKUP(B344,'Tipo Projeto'!$A$3:$B$35,2,0),0)</f>
        <v>0</v>
      </c>
      <c r="D344" s="70"/>
      <c r="E344" s="70"/>
      <c r="F344" s="70"/>
      <c r="G344" s="71"/>
      <c r="H344" s="70"/>
      <c r="I344" s="102" t="n">
        <f aca="false">IF(B344&lt;&gt;"Manutenção em interface",IF(B344&lt;&gt;"Desenv., Manutenção e Publicação de Páginas Estáticas",IF(H344="EE",4,IF(H344="CE",4,IF(H344="SE",5,IF(H344="ALI",7,IF(H344="AIE",5,0)))))*C344,C344),C344)</f>
        <v>0</v>
      </c>
      <c r="J344" s="70"/>
    </row>
    <row r="345" s="79" customFormat="true" ht="14" hidden="false" customHeight="false" outlineLevel="0" collapsed="false">
      <c r="A345" s="67"/>
      <c r="B345" s="68"/>
      <c r="C345" s="69" t="n">
        <f aca="false">IF(B345&lt;&gt;"",VLOOKUP(B345,'Tipo Projeto'!$A$3:$B$35,2,0),0)</f>
        <v>0</v>
      </c>
      <c r="D345" s="70"/>
      <c r="E345" s="70"/>
      <c r="F345" s="70"/>
      <c r="G345" s="71"/>
      <c r="H345" s="70"/>
      <c r="I345" s="102" t="n">
        <f aca="false">IF(B345&lt;&gt;"Manutenção em interface",IF(B345&lt;&gt;"Desenv., Manutenção e Publicação de Páginas Estáticas",IF(H345="EE",4,IF(H345="CE",4,IF(H345="SE",5,IF(H345="ALI",7,IF(H345="AIE",5,0)))))*C345,C345),C345)</f>
        <v>0</v>
      </c>
      <c r="J345" s="70"/>
    </row>
    <row r="346" s="79" customFormat="true" ht="14" hidden="false" customHeight="false" outlineLevel="0" collapsed="false">
      <c r="A346" s="67"/>
      <c r="B346" s="68"/>
      <c r="C346" s="69" t="n">
        <f aca="false">IF(B346&lt;&gt;"",VLOOKUP(B346,'Tipo Projeto'!$A$3:$B$35,2,0),0)</f>
        <v>0</v>
      </c>
      <c r="D346" s="70"/>
      <c r="E346" s="70"/>
      <c r="F346" s="70"/>
      <c r="G346" s="71"/>
      <c r="H346" s="70"/>
      <c r="I346" s="102" t="n">
        <f aca="false">IF(B346&lt;&gt;"Manutenção em interface",IF(B346&lt;&gt;"Desenv., Manutenção e Publicação de Páginas Estáticas",IF(H346="EE",4,IF(H346="CE",4,IF(H346="SE",5,IF(H346="ALI",7,IF(H346="AIE",5,0)))))*C346,C346),C346)</f>
        <v>0</v>
      </c>
      <c r="J346" s="70"/>
    </row>
    <row r="347" s="79" customFormat="true" ht="14" hidden="false" customHeight="false" outlineLevel="0" collapsed="false">
      <c r="A347" s="67"/>
      <c r="B347" s="68"/>
      <c r="C347" s="69" t="n">
        <f aca="false">IF(B347&lt;&gt;"",VLOOKUP(B347,'Tipo Projeto'!$A$3:$B$35,2,0),0)</f>
        <v>0</v>
      </c>
      <c r="D347" s="70"/>
      <c r="E347" s="70"/>
      <c r="F347" s="70"/>
      <c r="G347" s="71"/>
      <c r="H347" s="70"/>
      <c r="I347" s="102" t="n">
        <f aca="false">IF(B347&lt;&gt;"Manutenção em interface",IF(B347&lt;&gt;"Desenv., Manutenção e Publicação de Páginas Estáticas",IF(H347="EE",4,IF(H347="CE",4,IF(H347="SE",5,IF(H347="ALI",7,IF(H347="AIE",5,0)))))*C347,C347),C347)</f>
        <v>0</v>
      </c>
      <c r="J347" s="70"/>
    </row>
    <row r="348" s="79" customFormat="true" ht="14" hidden="false" customHeight="false" outlineLevel="0" collapsed="false">
      <c r="A348" s="67"/>
      <c r="B348" s="68"/>
      <c r="C348" s="69" t="n">
        <f aca="false">IF(B348&lt;&gt;"",VLOOKUP(B348,'Tipo Projeto'!$A$3:$B$35,2,0),0)</f>
        <v>0</v>
      </c>
      <c r="D348" s="70"/>
      <c r="E348" s="70"/>
      <c r="F348" s="70"/>
      <c r="G348" s="71"/>
      <c r="H348" s="70"/>
      <c r="I348" s="102" t="n">
        <f aca="false">IF(B348&lt;&gt;"Manutenção em interface",IF(B348&lt;&gt;"Desenv., Manutenção e Publicação de Páginas Estáticas",IF(H348="EE",4,IF(H348="CE",4,IF(H348="SE",5,IF(H348="ALI",7,IF(H348="AIE",5,0)))))*C348,C348),C348)</f>
        <v>0</v>
      </c>
      <c r="J348" s="70"/>
    </row>
    <row r="349" s="79" customFormat="true" ht="14" hidden="false" customHeight="false" outlineLevel="0" collapsed="false">
      <c r="A349" s="67"/>
      <c r="B349" s="68"/>
      <c r="C349" s="69" t="n">
        <f aca="false">IF(B349&lt;&gt;"",VLOOKUP(B349,'Tipo Projeto'!$A$3:$B$35,2,0),0)</f>
        <v>0</v>
      </c>
      <c r="D349" s="70"/>
      <c r="E349" s="70"/>
      <c r="F349" s="70"/>
      <c r="G349" s="71"/>
      <c r="H349" s="70"/>
      <c r="I349" s="102" t="n">
        <f aca="false">IF(B349&lt;&gt;"Manutenção em interface",IF(B349&lt;&gt;"Desenv., Manutenção e Publicação de Páginas Estáticas",IF(H349="EE",4,IF(H349="CE",4,IF(H349="SE",5,IF(H349="ALI",7,IF(H349="AIE",5,0)))))*C349,C349),C349)</f>
        <v>0</v>
      </c>
      <c r="J349" s="70"/>
    </row>
    <row r="350" s="79" customFormat="true" ht="14" hidden="false" customHeight="false" outlineLevel="0" collapsed="false">
      <c r="A350" s="67"/>
      <c r="B350" s="68"/>
      <c r="C350" s="69" t="n">
        <f aca="false">IF(B350&lt;&gt;"",VLOOKUP(B350,'Tipo Projeto'!$A$3:$B$35,2,0),0)</f>
        <v>0</v>
      </c>
      <c r="D350" s="70"/>
      <c r="E350" s="70"/>
      <c r="F350" s="70"/>
      <c r="G350" s="71"/>
      <c r="H350" s="70"/>
      <c r="I350" s="102" t="n">
        <f aca="false">IF(B350&lt;&gt;"Manutenção em interface",IF(B350&lt;&gt;"Desenv., Manutenção e Publicação de Páginas Estáticas",IF(H350="EE",4,IF(H350="CE",4,IF(H350="SE",5,IF(H350="ALI",7,IF(H350="AIE",5,0)))))*C350,C350),C350)</f>
        <v>0</v>
      </c>
      <c r="J350" s="70"/>
    </row>
    <row r="351" s="79" customFormat="true" ht="14" hidden="false" customHeight="false" outlineLevel="0" collapsed="false">
      <c r="A351" s="67"/>
      <c r="B351" s="68"/>
      <c r="C351" s="69" t="n">
        <f aca="false">IF(B351&lt;&gt;"",VLOOKUP(B351,'Tipo Projeto'!$A$3:$B$35,2,0),0)</f>
        <v>0</v>
      </c>
      <c r="D351" s="70"/>
      <c r="E351" s="70"/>
      <c r="F351" s="70"/>
      <c r="G351" s="71"/>
      <c r="H351" s="70"/>
      <c r="I351" s="102" t="n">
        <f aca="false">IF(B351&lt;&gt;"Manutenção em interface",IF(B351&lt;&gt;"Desenv., Manutenção e Publicação de Páginas Estáticas",IF(H351="EE",4,IF(H351="CE",4,IF(H351="SE",5,IF(H351="ALI",7,IF(H351="AIE",5,0)))))*C351,C351),C351)</f>
        <v>0</v>
      </c>
      <c r="J351" s="70"/>
    </row>
    <row r="352" s="79" customFormat="true" ht="14" hidden="false" customHeight="false" outlineLevel="0" collapsed="false">
      <c r="A352" s="67"/>
      <c r="B352" s="68"/>
      <c r="C352" s="69" t="n">
        <f aca="false">IF(B352&lt;&gt;"",VLOOKUP(B352,'Tipo Projeto'!$A$3:$B$35,2,0),0)</f>
        <v>0</v>
      </c>
      <c r="D352" s="70"/>
      <c r="E352" s="70"/>
      <c r="F352" s="70"/>
      <c r="G352" s="71"/>
      <c r="H352" s="70"/>
      <c r="I352" s="102" t="n">
        <f aca="false">IF(B352&lt;&gt;"Manutenção em interface",IF(B352&lt;&gt;"Desenv., Manutenção e Publicação de Páginas Estáticas",IF(H352="EE",4,IF(H352="CE",4,IF(H352="SE",5,IF(H352="ALI",7,IF(H352="AIE",5,0)))))*C352,C352),C352)</f>
        <v>0</v>
      </c>
      <c r="J352" s="70"/>
    </row>
    <row r="353" s="79" customFormat="true" ht="14" hidden="false" customHeight="false" outlineLevel="0" collapsed="false">
      <c r="A353" s="67"/>
      <c r="B353" s="68"/>
      <c r="C353" s="69" t="n">
        <f aca="false">IF(B353&lt;&gt;"",VLOOKUP(B353,'Tipo Projeto'!$A$3:$B$35,2,0),0)</f>
        <v>0</v>
      </c>
      <c r="D353" s="70"/>
      <c r="E353" s="70"/>
      <c r="F353" s="70"/>
      <c r="G353" s="71"/>
      <c r="H353" s="70"/>
      <c r="I353" s="102" t="n">
        <f aca="false">IF(B353&lt;&gt;"Manutenção em interface",IF(B353&lt;&gt;"Desenv., Manutenção e Publicação de Páginas Estáticas",IF(H353="EE",4,IF(H353="CE",4,IF(H353="SE",5,IF(H353="ALI",7,IF(H353="AIE",5,0)))))*C353,C353),C353)</f>
        <v>0</v>
      </c>
      <c r="J353" s="70"/>
    </row>
    <row r="354" s="79" customFormat="true" ht="14" hidden="false" customHeight="false" outlineLevel="0" collapsed="false">
      <c r="A354" s="67"/>
      <c r="B354" s="68"/>
      <c r="C354" s="69" t="n">
        <f aca="false">IF(B354&lt;&gt;"",VLOOKUP(B354,'Tipo Projeto'!$A$3:$B$35,2,0),0)</f>
        <v>0</v>
      </c>
      <c r="D354" s="70"/>
      <c r="E354" s="70"/>
      <c r="F354" s="70"/>
      <c r="G354" s="71"/>
      <c r="H354" s="70"/>
      <c r="I354" s="102" t="n">
        <f aca="false">IF(B354&lt;&gt;"Manutenção em interface",IF(B354&lt;&gt;"Desenv., Manutenção e Publicação de Páginas Estáticas",IF(H354="EE",4,IF(H354="CE",4,IF(H354="SE",5,IF(H354="ALI",7,IF(H354="AIE",5,0)))))*C354,C354),C354)</f>
        <v>0</v>
      </c>
      <c r="J354" s="70"/>
    </row>
    <row r="355" s="79" customFormat="true" ht="14" hidden="false" customHeight="false" outlineLevel="0" collapsed="false">
      <c r="A355" s="67"/>
      <c r="B355" s="68"/>
      <c r="C355" s="69" t="n">
        <f aca="false">IF(B355&lt;&gt;"",VLOOKUP(B355,'Tipo Projeto'!$A$3:$B$35,2,0),0)</f>
        <v>0</v>
      </c>
      <c r="D355" s="70"/>
      <c r="E355" s="70"/>
      <c r="F355" s="70"/>
      <c r="G355" s="71"/>
      <c r="H355" s="70"/>
      <c r="I355" s="102" t="n">
        <f aca="false">IF(B355&lt;&gt;"Manutenção em interface",IF(B355&lt;&gt;"Desenv., Manutenção e Publicação de Páginas Estáticas",IF(H355="EE",4,IF(H355="CE",4,IF(H355="SE",5,IF(H355="ALI",7,IF(H355="AIE",5,0)))))*C355,C355),C355)</f>
        <v>0</v>
      </c>
      <c r="J355" s="70"/>
    </row>
    <row r="356" s="79" customFormat="true" ht="14" hidden="false" customHeight="false" outlineLevel="0" collapsed="false">
      <c r="A356" s="67"/>
      <c r="B356" s="68"/>
      <c r="C356" s="69" t="n">
        <f aca="false">IF(B356&lt;&gt;"",VLOOKUP(B356,'Tipo Projeto'!$A$3:$B$35,2,0),0)</f>
        <v>0</v>
      </c>
      <c r="D356" s="70"/>
      <c r="E356" s="70"/>
      <c r="F356" s="70"/>
      <c r="G356" s="71"/>
      <c r="H356" s="70"/>
      <c r="I356" s="102" t="n">
        <f aca="false">IF(B356&lt;&gt;"Manutenção em interface",IF(B356&lt;&gt;"Desenv., Manutenção e Publicação de Páginas Estáticas",IF(H356="EE",4,IF(H356="CE",4,IF(H356="SE",5,IF(H356="ALI",7,IF(H356="AIE",5,0)))))*C356,C356),C356)</f>
        <v>0</v>
      </c>
      <c r="J356" s="70"/>
    </row>
    <row r="357" s="79" customFormat="true" ht="14" hidden="false" customHeight="false" outlineLevel="0" collapsed="false">
      <c r="A357" s="67"/>
      <c r="B357" s="68"/>
      <c r="C357" s="69" t="n">
        <f aca="false">IF(B357&lt;&gt;"",VLOOKUP(B357,'Tipo Projeto'!$A$3:$B$35,2,0),0)</f>
        <v>0</v>
      </c>
      <c r="D357" s="70"/>
      <c r="E357" s="70"/>
      <c r="F357" s="70"/>
      <c r="G357" s="71"/>
      <c r="H357" s="70"/>
      <c r="I357" s="102" t="n">
        <f aca="false">IF(B357&lt;&gt;"Manutenção em interface",IF(B357&lt;&gt;"Desenv., Manutenção e Publicação de Páginas Estáticas",IF(H357="EE",4,IF(H357="CE",4,IF(H357="SE",5,IF(H357="ALI",7,IF(H357="AIE",5,0)))))*C357,C357),C357)</f>
        <v>0</v>
      </c>
      <c r="J357" s="70"/>
    </row>
    <row r="358" s="79" customFormat="true" ht="14" hidden="false" customHeight="false" outlineLevel="0" collapsed="false">
      <c r="A358" s="67"/>
      <c r="B358" s="68"/>
      <c r="C358" s="69" t="n">
        <f aca="false">IF(B358&lt;&gt;"",VLOOKUP(B358,'Tipo Projeto'!$A$3:$B$35,2,0),0)</f>
        <v>0</v>
      </c>
      <c r="D358" s="70"/>
      <c r="E358" s="70"/>
      <c r="F358" s="70"/>
      <c r="G358" s="71"/>
      <c r="H358" s="70"/>
      <c r="I358" s="102" t="n">
        <f aca="false">IF(B358&lt;&gt;"Manutenção em interface",IF(B358&lt;&gt;"Desenv., Manutenção e Publicação de Páginas Estáticas",IF(H358="EE",4,IF(H358="CE",4,IF(H358="SE",5,IF(H358="ALI",7,IF(H358="AIE",5,0)))))*C358,C358),C358)</f>
        <v>0</v>
      </c>
      <c r="J358" s="70"/>
    </row>
    <row r="359" s="79" customFormat="true" ht="14" hidden="false" customHeight="false" outlineLevel="0" collapsed="false">
      <c r="A359" s="67"/>
      <c r="B359" s="68"/>
      <c r="C359" s="69" t="n">
        <f aca="false">IF(B359&lt;&gt;"",VLOOKUP(B359,'Tipo Projeto'!$A$3:$B$35,2,0),0)</f>
        <v>0</v>
      </c>
      <c r="D359" s="70"/>
      <c r="E359" s="70"/>
      <c r="F359" s="70"/>
      <c r="G359" s="71"/>
      <c r="H359" s="70"/>
      <c r="I359" s="102" t="n">
        <f aca="false">IF(B359&lt;&gt;"Manutenção em interface",IF(B359&lt;&gt;"Desenv., Manutenção e Publicação de Páginas Estáticas",IF(H359="EE",4,IF(H359="CE",4,IF(H359="SE",5,IF(H359="ALI",7,IF(H359="AIE",5,0)))))*C359,C359),C359)</f>
        <v>0</v>
      </c>
      <c r="J359" s="70"/>
    </row>
    <row r="360" s="79" customFormat="true" ht="14" hidden="false" customHeight="false" outlineLevel="0" collapsed="false">
      <c r="A360" s="67"/>
      <c r="B360" s="68"/>
      <c r="C360" s="69" t="n">
        <f aca="false">IF(B360&lt;&gt;"",VLOOKUP(B360,'Tipo Projeto'!$A$3:$B$35,2,0),0)</f>
        <v>0</v>
      </c>
      <c r="D360" s="70"/>
      <c r="E360" s="70"/>
      <c r="F360" s="70"/>
      <c r="G360" s="71"/>
      <c r="H360" s="70"/>
      <c r="I360" s="102" t="n">
        <f aca="false">IF(B360&lt;&gt;"Manutenção em interface",IF(B360&lt;&gt;"Desenv., Manutenção e Publicação de Páginas Estáticas",IF(H360="EE",4,IF(H360="CE",4,IF(H360="SE",5,IF(H360="ALI",7,IF(H360="AIE",5,0)))))*C360,C360),C360)</f>
        <v>0</v>
      </c>
      <c r="J360" s="70"/>
    </row>
    <row r="361" s="79" customFormat="true" ht="14" hidden="false" customHeight="false" outlineLevel="0" collapsed="false">
      <c r="A361" s="67"/>
      <c r="B361" s="68"/>
      <c r="C361" s="69" t="n">
        <f aca="false">IF(B361&lt;&gt;"",VLOOKUP(B361,'Tipo Projeto'!$A$3:$B$35,2,0),0)</f>
        <v>0</v>
      </c>
      <c r="D361" s="70"/>
      <c r="E361" s="70"/>
      <c r="F361" s="70"/>
      <c r="G361" s="71"/>
      <c r="H361" s="70"/>
      <c r="I361" s="102" t="n">
        <f aca="false">IF(B361&lt;&gt;"Manutenção em interface",IF(B361&lt;&gt;"Desenv., Manutenção e Publicação de Páginas Estáticas",IF(H361="EE",4,IF(H361="CE",4,IF(H361="SE",5,IF(H361="ALI",7,IF(H361="AIE",5,0)))))*C361,C361),C361)</f>
        <v>0</v>
      </c>
      <c r="J361" s="70"/>
    </row>
    <row r="362" s="79" customFormat="true" ht="14" hidden="false" customHeight="false" outlineLevel="0" collapsed="false">
      <c r="A362" s="67"/>
      <c r="B362" s="68"/>
      <c r="C362" s="69" t="n">
        <f aca="false">IF(B362&lt;&gt;"",VLOOKUP(B362,'Tipo Projeto'!$A$3:$B$35,2,0),0)</f>
        <v>0</v>
      </c>
      <c r="D362" s="70"/>
      <c r="E362" s="70"/>
      <c r="F362" s="70"/>
      <c r="G362" s="71"/>
      <c r="H362" s="70"/>
      <c r="I362" s="102" t="n">
        <f aca="false">IF(B362&lt;&gt;"Manutenção em interface",IF(B362&lt;&gt;"Desenv., Manutenção e Publicação de Páginas Estáticas",IF(H362="EE",4,IF(H362="CE",4,IF(H362="SE",5,IF(H362="ALI",7,IF(H362="AIE",5,0)))))*C362,C362),C362)</f>
        <v>0</v>
      </c>
      <c r="J362" s="70"/>
    </row>
    <row r="363" s="79" customFormat="true" ht="14" hidden="false" customHeight="false" outlineLevel="0" collapsed="false">
      <c r="A363" s="67"/>
      <c r="B363" s="68"/>
      <c r="C363" s="69" t="n">
        <f aca="false">IF(B363&lt;&gt;"",VLOOKUP(B363,'Tipo Projeto'!$A$3:$B$35,2,0),0)</f>
        <v>0</v>
      </c>
      <c r="D363" s="70"/>
      <c r="E363" s="70"/>
      <c r="F363" s="70"/>
      <c r="G363" s="71"/>
      <c r="H363" s="70"/>
      <c r="I363" s="102" t="n">
        <f aca="false">IF(B363&lt;&gt;"Manutenção em interface",IF(B363&lt;&gt;"Desenv., Manutenção e Publicação de Páginas Estáticas",IF(H363="EE",4,IF(H363="CE",4,IF(H363="SE",5,IF(H363="ALI",7,IF(H363="AIE",5,0)))))*C363,C363),C363)</f>
        <v>0</v>
      </c>
      <c r="J363" s="70"/>
    </row>
    <row r="364" s="79" customFormat="true" ht="14" hidden="false" customHeight="false" outlineLevel="0" collapsed="false">
      <c r="A364" s="67"/>
      <c r="B364" s="68"/>
      <c r="C364" s="69" t="n">
        <f aca="false">IF(B364&lt;&gt;"",VLOOKUP(B364,'Tipo Projeto'!$A$3:$B$35,2,0),0)</f>
        <v>0</v>
      </c>
      <c r="D364" s="70"/>
      <c r="E364" s="70"/>
      <c r="F364" s="70"/>
      <c r="G364" s="71"/>
      <c r="H364" s="70"/>
      <c r="I364" s="102" t="n">
        <f aca="false">IF(B364&lt;&gt;"Manutenção em interface",IF(B364&lt;&gt;"Desenv., Manutenção e Publicação de Páginas Estáticas",IF(H364="EE",4,IF(H364="CE",4,IF(H364="SE",5,IF(H364="ALI",7,IF(H364="AIE",5,0)))))*C364,C364),C364)</f>
        <v>0</v>
      </c>
      <c r="J364" s="70"/>
    </row>
    <row r="365" s="79" customFormat="true" ht="14" hidden="false" customHeight="false" outlineLevel="0" collapsed="false">
      <c r="A365" s="67"/>
      <c r="B365" s="68"/>
      <c r="C365" s="69" t="n">
        <f aca="false">IF(B365&lt;&gt;"",VLOOKUP(B365,'Tipo Projeto'!$A$3:$B$35,2,0),0)</f>
        <v>0</v>
      </c>
      <c r="D365" s="70"/>
      <c r="E365" s="70"/>
      <c r="F365" s="70"/>
      <c r="G365" s="71"/>
      <c r="H365" s="70"/>
      <c r="I365" s="102" t="n">
        <f aca="false">IF(B365&lt;&gt;"Manutenção em interface",IF(B365&lt;&gt;"Desenv., Manutenção e Publicação de Páginas Estáticas",IF(H365="EE",4,IF(H365="CE",4,IF(H365="SE",5,IF(H365="ALI",7,IF(H365="AIE",5,0)))))*C365,C365),C365)</f>
        <v>0</v>
      </c>
      <c r="J365" s="70"/>
    </row>
    <row r="366" s="79" customFormat="true" ht="14" hidden="false" customHeight="false" outlineLevel="0" collapsed="false">
      <c r="A366" s="67"/>
      <c r="B366" s="68"/>
      <c r="C366" s="69" t="n">
        <f aca="false">IF(B366&lt;&gt;"",VLOOKUP(B366,'Tipo Projeto'!$A$3:$B$35,2,0),0)</f>
        <v>0</v>
      </c>
      <c r="D366" s="70"/>
      <c r="E366" s="70"/>
      <c r="F366" s="70"/>
      <c r="G366" s="71"/>
      <c r="H366" s="70"/>
      <c r="I366" s="102" t="n">
        <f aca="false">IF(B366&lt;&gt;"Manutenção em interface",IF(B366&lt;&gt;"Desenv., Manutenção e Publicação de Páginas Estáticas",IF(H366="EE",4,IF(H366="CE",4,IF(H366="SE",5,IF(H366="ALI",7,IF(H366="AIE",5,0)))))*C366,C366),C366)</f>
        <v>0</v>
      </c>
      <c r="J366" s="70"/>
    </row>
    <row r="367" s="79" customFormat="true" ht="14" hidden="false" customHeight="false" outlineLevel="0" collapsed="false">
      <c r="A367" s="67"/>
      <c r="B367" s="68"/>
      <c r="C367" s="69" t="n">
        <f aca="false">IF(B367&lt;&gt;"",VLOOKUP(B367,'Tipo Projeto'!$A$3:$B$35,2,0),0)</f>
        <v>0</v>
      </c>
      <c r="D367" s="70"/>
      <c r="E367" s="70"/>
      <c r="F367" s="70"/>
      <c r="G367" s="71"/>
      <c r="H367" s="70"/>
      <c r="I367" s="102" t="n">
        <f aca="false">IF(B367&lt;&gt;"Manutenção em interface",IF(B367&lt;&gt;"Desenv., Manutenção e Publicação de Páginas Estáticas",IF(H367="EE",4,IF(H367="CE",4,IF(H367="SE",5,IF(H367="ALI",7,IF(H367="AIE",5,0)))))*C367,C367),C367)</f>
        <v>0</v>
      </c>
      <c r="J367" s="70"/>
    </row>
    <row r="368" s="79" customFormat="true" ht="14" hidden="false" customHeight="false" outlineLevel="0" collapsed="false">
      <c r="A368" s="67"/>
      <c r="B368" s="68"/>
      <c r="C368" s="69" t="n">
        <f aca="false">IF(B368&lt;&gt;"",VLOOKUP(B368,'Tipo Projeto'!$A$3:$B$35,2,0),0)</f>
        <v>0</v>
      </c>
      <c r="D368" s="70"/>
      <c r="E368" s="70"/>
      <c r="F368" s="70"/>
      <c r="G368" s="71"/>
      <c r="H368" s="70"/>
      <c r="I368" s="102" t="n">
        <f aca="false">IF(B368&lt;&gt;"Manutenção em interface",IF(B368&lt;&gt;"Desenv., Manutenção e Publicação de Páginas Estáticas",IF(H368="EE",4,IF(H368="CE",4,IF(H368="SE",5,IF(H368="ALI",7,IF(H368="AIE",5,0)))))*C368,C368),C368)</f>
        <v>0</v>
      </c>
      <c r="J368" s="70"/>
    </row>
    <row r="369" s="79" customFormat="true" ht="14" hidden="false" customHeight="false" outlineLevel="0" collapsed="false">
      <c r="A369" s="67"/>
      <c r="B369" s="68"/>
      <c r="C369" s="69" t="n">
        <f aca="false">IF(B369&lt;&gt;"",VLOOKUP(B369,'Tipo Projeto'!$A$3:$B$35,2,0),0)</f>
        <v>0</v>
      </c>
      <c r="D369" s="70"/>
      <c r="E369" s="70"/>
      <c r="F369" s="70"/>
      <c r="G369" s="71"/>
      <c r="H369" s="70"/>
      <c r="I369" s="102" t="n">
        <f aca="false">IF(B369&lt;&gt;"Manutenção em interface",IF(B369&lt;&gt;"Desenv., Manutenção e Publicação de Páginas Estáticas",IF(H369="EE",4,IF(H369="CE",4,IF(H369="SE",5,IF(H369="ALI",7,IF(H369="AIE",5,0)))))*C369,C369),C369)</f>
        <v>0</v>
      </c>
      <c r="J369" s="70"/>
    </row>
    <row r="370" s="79" customFormat="true" ht="14" hidden="false" customHeight="false" outlineLevel="0" collapsed="false">
      <c r="A370" s="67"/>
      <c r="B370" s="68"/>
      <c r="C370" s="69" t="n">
        <f aca="false">IF(B370&lt;&gt;"",VLOOKUP(B370,'Tipo Projeto'!$A$3:$B$35,2,0),0)</f>
        <v>0</v>
      </c>
      <c r="D370" s="70"/>
      <c r="E370" s="70"/>
      <c r="F370" s="70"/>
      <c r="G370" s="71"/>
      <c r="H370" s="70"/>
      <c r="I370" s="102" t="n">
        <f aca="false">IF(B370&lt;&gt;"Manutenção em interface",IF(B370&lt;&gt;"Desenv., Manutenção e Publicação de Páginas Estáticas",IF(H370="EE",4,IF(H370="CE",4,IF(H370="SE",5,IF(H370="ALI",7,IF(H370="AIE",5,0)))))*C370,C370),C370)</f>
        <v>0</v>
      </c>
      <c r="J370" s="70"/>
    </row>
    <row r="371" s="79" customFormat="true" ht="14" hidden="false" customHeight="false" outlineLevel="0" collapsed="false">
      <c r="A371" s="67"/>
      <c r="B371" s="68"/>
      <c r="C371" s="69" t="n">
        <f aca="false">IF(B371&lt;&gt;"",VLOOKUP(B371,'Tipo Projeto'!$A$3:$B$35,2,0),0)</f>
        <v>0</v>
      </c>
      <c r="D371" s="70"/>
      <c r="E371" s="70"/>
      <c r="F371" s="70"/>
      <c r="G371" s="71"/>
      <c r="H371" s="70"/>
      <c r="I371" s="102" t="n">
        <f aca="false">IF(B371&lt;&gt;"Manutenção em interface",IF(B371&lt;&gt;"Desenv., Manutenção e Publicação de Páginas Estáticas",IF(H371="EE",4,IF(H371="CE",4,IF(H371="SE",5,IF(H371="ALI",7,IF(H371="AIE",5,0)))))*C371,C371),C371)</f>
        <v>0</v>
      </c>
      <c r="J371" s="70"/>
    </row>
    <row r="372" s="79" customFormat="true" ht="14" hidden="false" customHeight="false" outlineLevel="0" collapsed="false">
      <c r="A372" s="67"/>
      <c r="B372" s="68"/>
      <c r="C372" s="69" t="n">
        <f aca="false">IF(B372&lt;&gt;"",VLOOKUP(B372,'Tipo Projeto'!$A$3:$B$35,2,0),0)</f>
        <v>0</v>
      </c>
      <c r="D372" s="70"/>
      <c r="E372" s="70"/>
      <c r="F372" s="70"/>
      <c r="G372" s="71"/>
      <c r="H372" s="70"/>
      <c r="I372" s="102" t="n">
        <f aca="false">IF(B372&lt;&gt;"Manutenção em interface",IF(B372&lt;&gt;"Desenv., Manutenção e Publicação de Páginas Estáticas",IF(H372="EE",4,IF(H372="CE",4,IF(H372="SE",5,IF(H372="ALI",7,IF(H372="AIE",5,0)))))*C372,C372),C372)</f>
        <v>0</v>
      </c>
      <c r="J372" s="70"/>
    </row>
    <row r="373" s="79" customFormat="true" ht="14" hidden="false" customHeight="false" outlineLevel="0" collapsed="false">
      <c r="A373" s="67"/>
      <c r="B373" s="68"/>
      <c r="C373" s="69" t="n">
        <f aca="false">IF(B373&lt;&gt;"",VLOOKUP(B373,'Tipo Projeto'!$A$3:$B$35,2,0),0)</f>
        <v>0</v>
      </c>
      <c r="D373" s="70"/>
      <c r="E373" s="70"/>
      <c r="F373" s="70"/>
      <c r="G373" s="71"/>
      <c r="H373" s="70"/>
      <c r="I373" s="102" t="n">
        <f aca="false">IF(B373&lt;&gt;"Manutenção em interface",IF(B373&lt;&gt;"Desenv., Manutenção e Publicação de Páginas Estáticas",IF(H373="EE",4,IF(H373="CE",4,IF(H373="SE",5,IF(H373="ALI",7,IF(H373="AIE",5,0)))))*C373,C373),C373)</f>
        <v>0</v>
      </c>
      <c r="J373" s="70"/>
    </row>
    <row r="374" s="79" customFormat="true" ht="14" hidden="false" customHeight="false" outlineLevel="0" collapsed="false">
      <c r="A374" s="67"/>
      <c r="B374" s="68"/>
      <c r="C374" s="69" t="n">
        <f aca="false">IF(B374&lt;&gt;"",VLOOKUP(B374,'Tipo Projeto'!$A$3:$B$35,2,0),0)</f>
        <v>0</v>
      </c>
      <c r="D374" s="70"/>
      <c r="E374" s="70"/>
      <c r="F374" s="70"/>
      <c r="G374" s="71"/>
      <c r="H374" s="70"/>
      <c r="I374" s="102" t="n">
        <f aca="false">IF(B374&lt;&gt;"Manutenção em interface",IF(B374&lt;&gt;"Desenv., Manutenção e Publicação de Páginas Estáticas",IF(H374="EE",4,IF(H374="CE",4,IF(H374="SE",5,IF(H374="ALI",7,IF(H374="AIE",5,0)))))*C374,C374),C374)</f>
        <v>0</v>
      </c>
      <c r="J374" s="70"/>
    </row>
    <row r="375" s="79" customFormat="true" ht="14" hidden="false" customHeight="false" outlineLevel="0" collapsed="false">
      <c r="A375" s="67"/>
      <c r="B375" s="68"/>
      <c r="C375" s="69" t="n">
        <f aca="false">IF(B375&lt;&gt;"",VLOOKUP(B375,'Tipo Projeto'!$A$3:$B$35,2,0),0)</f>
        <v>0</v>
      </c>
      <c r="D375" s="70"/>
      <c r="E375" s="70"/>
      <c r="F375" s="70"/>
      <c r="G375" s="71"/>
      <c r="H375" s="70"/>
      <c r="I375" s="102" t="n">
        <f aca="false">IF(B375&lt;&gt;"Manutenção em interface",IF(B375&lt;&gt;"Desenv., Manutenção e Publicação de Páginas Estáticas",IF(H375="EE",4,IF(H375="CE",4,IF(H375="SE",5,IF(H375="ALI",7,IF(H375="AIE",5,0)))))*C375,C375),C375)</f>
        <v>0</v>
      </c>
      <c r="J375" s="70"/>
    </row>
    <row r="376" s="79" customFormat="true" ht="14" hidden="false" customHeight="false" outlineLevel="0" collapsed="false">
      <c r="A376" s="67"/>
      <c r="B376" s="68"/>
      <c r="C376" s="69" t="n">
        <f aca="false">IF(B376&lt;&gt;"",VLOOKUP(B376,'Tipo Projeto'!$A$3:$B$35,2,0),0)</f>
        <v>0</v>
      </c>
      <c r="D376" s="70"/>
      <c r="E376" s="70"/>
      <c r="F376" s="70"/>
      <c r="G376" s="71"/>
      <c r="H376" s="70"/>
      <c r="I376" s="102" t="n">
        <f aca="false">IF(B376&lt;&gt;"Manutenção em interface",IF(B376&lt;&gt;"Desenv., Manutenção e Publicação de Páginas Estáticas",IF(H376="EE",4,IF(H376="CE",4,IF(H376="SE",5,IF(H376="ALI",7,IF(H376="AIE",5,0)))))*C376,C376),C376)</f>
        <v>0</v>
      </c>
      <c r="J376" s="70"/>
    </row>
    <row r="377" s="79" customFormat="true" ht="14" hidden="false" customHeight="false" outlineLevel="0" collapsed="false">
      <c r="A377" s="67"/>
      <c r="B377" s="68"/>
      <c r="C377" s="69" t="n">
        <f aca="false">IF(B377&lt;&gt;"",VLOOKUP(B377,'Tipo Projeto'!$A$3:$B$35,2,0),0)</f>
        <v>0</v>
      </c>
      <c r="D377" s="70"/>
      <c r="E377" s="70"/>
      <c r="F377" s="70"/>
      <c r="G377" s="71"/>
      <c r="H377" s="70"/>
      <c r="I377" s="102" t="n">
        <f aca="false">IF(B377&lt;&gt;"Manutenção em interface",IF(B377&lt;&gt;"Desenv., Manutenção e Publicação de Páginas Estáticas",IF(H377="EE",4,IF(H377="CE",4,IF(H377="SE",5,IF(H377="ALI",7,IF(H377="AIE",5,0)))))*C377,C377),C377)</f>
        <v>0</v>
      </c>
      <c r="J377" s="70"/>
    </row>
    <row r="378" s="79" customFormat="true" ht="14" hidden="false" customHeight="false" outlineLevel="0" collapsed="false">
      <c r="A378" s="67"/>
      <c r="B378" s="68"/>
      <c r="C378" s="69" t="n">
        <f aca="false">IF(B378&lt;&gt;"",VLOOKUP(B378,'Tipo Projeto'!$A$3:$B$35,2,0),0)</f>
        <v>0</v>
      </c>
      <c r="D378" s="70"/>
      <c r="E378" s="70"/>
      <c r="F378" s="70"/>
      <c r="G378" s="71"/>
      <c r="H378" s="70"/>
      <c r="I378" s="102" t="n">
        <f aca="false">IF(B378&lt;&gt;"Manutenção em interface",IF(B378&lt;&gt;"Desenv., Manutenção e Publicação de Páginas Estáticas",IF(H378="EE",4,IF(H378="CE",4,IF(H378="SE",5,IF(H378="ALI",7,IF(H378="AIE",5,0)))))*C378,C378),C378)</f>
        <v>0</v>
      </c>
      <c r="J378" s="70"/>
    </row>
    <row r="379" s="79" customFormat="true" ht="14" hidden="false" customHeight="false" outlineLevel="0" collapsed="false">
      <c r="A379" s="67"/>
      <c r="B379" s="68"/>
      <c r="C379" s="69" t="n">
        <f aca="false">IF(B379&lt;&gt;"",VLOOKUP(B379,'Tipo Projeto'!$A$3:$B$35,2,0),0)</f>
        <v>0</v>
      </c>
      <c r="D379" s="70"/>
      <c r="E379" s="70"/>
      <c r="F379" s="70"/>
      <c r="G379" s="71"/>
      <c r="H379" s="70"/>
      <c r="I379" s="102" t="n">
        <f aca="false">IF(B379&lt;&gt;"Manutenção em interface",IF(B379&lt;&gt;"Desenv., Manutenção e Publicação de Páginas Estáticas",IF(H379="EE",4,IF(H379="CE",4,IF(H379="SE",5,IF(H379="ALI",7,IF(H379="AIE",5,0)))))*C379,C379),C379)</f>
        <v>0</v>
      </c>
      <c r="J379" s="70"/>
    </row>
    <row r="380" s="79" customFormat="true" ht="14" hidden="false" customHeight="false" outlineLevel="0" collapsed="false">
      <c r="A380" s="67"/>
      <c r="B380" s="68"/>
      <c r="C380" s="69" t="n">
        <f aca="false">IF(B380&lt;&gt;"",VLOOKUP(B380,'Tipo Projeto'!$A$3:$B$35,2,0),0)</f>
        <v>0</v>
      </c>
      <c r="D380" s="70"/>
      <c r="E380" s="70"/>
      <c r="F380" s="70"/>
      <c r="G380" s="71"/>
      <c r="H380" s="70"/>
      <c r="I380" s="102" t="n">
        <f aca="false">IF(B380&lt;&gt;"Manutenção em interface",IF(B380&lt;&gt;"Desenv., Manutenção e Publicação de Páginas Estáticas",IF(H380="EE",4,IF(H380="CE",4,IF(H380="SE",5,IF(H380="ALI",7,IF(H380="AIE",5,0)))))*C380,C380),C380)</f>
        <v>0</v>
      </c>
      <c r="J380" s="70"/>
    </row>
    <row r="381" s="79" customFormat="true" ht="14" hidden="false" customHeight="false" outlineLevel="0" collapsed="false">
      <c r="A381" s="67"/>
      <c r="B381" s="68"/>
      <c r="C381" s="69" t="n">
        <f aca="false">IF(B381&lt;&gt;"",VLOOKUP(B381,'Tipo Projeto'!$A$3:$B$35,2,0),0)</f>
        <v>0</v>
      </c>
      <c r="D381" s="70"/>
      <c r="E381" s="70"/>
      <c r="F381" s="70"/>
      <c r="G381" s="71"/>
      <c r="H381" s="70"/>
      <c r="I381" s="102" t="n">
        <f aca="false">IF(B381&lt;&gt;"Manutenção em interface",IF(B381&lt;&gt;"Desenv., Manutenção e Publicação de Páginas Estáticas",IF(H381="EE",4,IF(H381="CE",4,IF(H381="SE",5,IF(H381="ALI",7,IF(H381="AIE",5,0)))))*C381,C381),C381)</f>
        <v>0</v>
      </c>
      <c r="J381" s="70"/>
    </row>
    <row r="382" s="79" customFormat="true" ht="14" hidden="false" customHeight="false" outlineLevel="0" collapsed="false">
      <c r="A382" s="67"/>
      <c r="B382" s="68"/>
      <c r="C382" s="69" t="n">
        <f aca="false">IF(B382&lt;&gt;"",VLOOKUP(B382,'Tipo Projeto'!$A$3:$B$35,2,0),0)</f>
        <v>0</v>
      </c>
      <c r="D382" s="70"/>
      <c r="E382" s="70"/>
      <c r="F382" s="70"/>
      <c r="G382" s="71"/>
      <c r="H382" s="70"/>
      <c r="I382" s="102" t="n">
        <f aca="false">IF(B382&lt;&gt;"Manutenção em interface",IF(B382&lt;&gt;"Desenv., Manutenção e Publicação de Páginas Estáticas",IF(H382="EE",4,IF(H382="CE",4,IF(H382="SE",5,IF(H382="ALI",7,IF(H382="AIE",5,0)))))*C382,C382),C382)</f>
        <v>0</v>
      </c>
      <c r="J382" s="70"/>
    </row>
    <row r="383" s="79" customFormat="true" ht="14" hidden="false" customHeight="false" outlineLevel="0" collapsed="false">
      <c r="A383" s="100" t="s">
        <v>67</v>
      </c>
      <c r="B383" s="100"/>
      <c r="C383" s="100"/>
      <c r="D383" s="100"/>
      <c r="E383" s="100"/>
      <c r="F383" s="100"/>
      <c r="G383" s="100"/>
      <c r="H383" s="100"/>
      <c r="I383" s="100"/>
      <c r="J383" s="100"/>
    </row>
    <row r="384" customFormat="false" ht="13" hidden="false" customHeight="true" outlineLevel="0" collapsed="false">
      <c r="A384" s="89"/>
      <c r="D384" s="91"/>
      <c r="E384" s="91"/>
      <c r="F384" s="91"/>
      <c r="G384" s="109" t="s">
        <v>82</v>
      </c>
      <c r="H384" s="109"/>
      <c r="I384" s="94" t="n">
        <f aca="false">SUM(I10:I383)</f>
        <v>0</v>
      </c>
    </row>
    <row r="394" customFormat="false" ht="13" hidden="false" customHeight="false" outlineLevel="0" collapsed="false"/>
    <row r="395" customFormat="false" ht="13" hidden="false" customHeight="false" outlineLevel="0" collapsed="false"/>
  </sheetData>
  <mergeCells count="20">
    <mergeCell ref="C1:J1"/>
    <mergeCell ref="A2:B2"/>
    <mergeCell ref="H3:J3"/>
    <mergeCell ref="H4:J4"/>
    <mergeCell ref="A5:B6"/>
    <mergeCell ref="C5:D6"/>
    <mergeCell ref="H5:J5"/>
    <mergeCell ref="H6:J6"/>
    <mergeCell ref="A8:A9"/>
    <mergeCell ref="B8:B9"/>
    <mergeCell ref="C8:C9"/>
    <mergeCell ref="D8:D9"/>
    <mergeCell ref="E8:E9"/>
    <mergeCell ref="F8:F9"/>
    <mergeCell ref="G8:G9"/>
    <mergeCell ref="H8:I8"/>
    <mergeCell ref="J8:J9"/>
    <mergeCell ref="A10:J10"/>
    <mergeCell ref="A383:J383"/>
    <mergeCell ref="G384:H384"/>
  </mergeCells>
  <conditionalFormatting sqref="H11:H382">
    <cfRule type="cellIs" priority="2" operator="between" aboveAverage="0" equalAverage="0" bottom="0" percent="0" rank="0" text="" dxfId="0">
      <formula>"Desenvolvimento"</formula>
      <formula>"Manutenção"</formula>
    </cfRule>
  </conditionalFormatting>
  <dataValidations count="2">
    <dataValidation allowBlank="true" error="Selecione uma das opções apresentada" errorTitle="Erro" operator="between" showDropDown="false" showErrorMessage="true" showInputMessage="true" sqref="H11:H382" type="list">
      <formula1>"-------,EE,SE,CE,ALI,AIE"</formula1>
      <formula2>0</formula2>
    </dataValidation>
    <dataValidation allowBlank="true" operator="between" showDropDown="false" showErrorMessage="true" showInputMessage="true" sqref="B11:B382" type="list">
      <formula1>TipoProjeto</formula1>
      <formula2>0</formula2>
    </dataValidation>
  </dataValidations>
  <printOptions headings="false" gridLines="false" gridLinesSet="true" horizontalCentered="false" verticalCentered="false"/>
  <pageMargins left="0.196527777777778" right="0.196527777777778" top="0.329861111111111" bottom="0.429861111111111" header="0.179861111111111" footer="0.275694444444444"/>
  <pageSetup paperSize="9" scale="100" firstPageNumber="0" fitToWidth="1" fitToHeight="10" pageOrder="downThenOver" orientation="landscape" blackAndWhite="false" draft="false" cellComments="none" useFirstPageNumber="false" horizontalDpi="300" verticalDpi="300" copies="1"/>
  <headerFooter differentFirst="false" differentOddEven="false">
    <oddHeader>&amp;C&amp;A</oddHeader>
    <oddFooter>&amp;CPágina &amp;P de &amp;N</oddFooter>
  </headerFooter>
  <drawing r:id="rId1"/>
</worksheet>
</file>

<file path=xl/worksheets/sheet6.xml><?xml version="1.0" encoding="utf-8"?>
<worksheet xmlns="http://schemas.openxmlformats.org/spreadsheetml/2006/main" xmlns:r="http://schemas.openxmlformats.org/officeDocument/2006/relationships">
  <sheetPr filterMode="false">
    <pageSetUpPr fitToPage="true"/>
  </sheetPr>
  <dimension ref="B1:V415"/>
  <sheetViews>
    <sheetView showFormulas="false" showGridLines="false" showRowColHeaders="true" showZeros="true" rightToLeft="false" tabSelected="false" showOutlineSymbols="true" defaultGridColor="true" view="normal" topLeftCell="A1" colorId="64" zoomScale="85" zoomScaleNormal="85" zoomScalePageLayoutView="100" workbookViewId="0">
      <selection pane="topLeft" activeCell="C11" activeCellId="0" sqref="C11"/>
    </sheetView>
  </sheetViews>
  <sheetFormatPr defaultRowHeight="12.5" zeroHeight="false" outlineLevelRow="0" outlineLevelCol="0"/>
  <cols>
    <col collapsed="false" customWidth="true" hidden="false" outlineLevel="0" max="1" min="1" style="28" width="0.82"/>
    <col collapsed="false" customWidth="true" hidden="false" outlineLevel="0" max="2" min="2" style="27" width="4.56"/>
    <col collapsed="false" customWidth="true" hidden="false" outlineLevel="0" max="3" min="3" style="29" width="34.09"/>
    <col collapsed="false" customWidth="true" hidden="true" outlineLevel="0" max="4" min="4" style="29" width="14.36"/>
    <col collapsed="false" customWidth="true" hidden="false" outlineLevel="0" max="5" min="5" style="29" width="10.09"/>
    <col collapsed="false" customWidth="true" hidden="false" outlineLevel="0" max="6" min="6" style="29" width="7.82"/>
    <col collapsed="false" customWidth="true" hidden="false" outlineLevel="0" max="7" min="7" style="29" width="15.54"/>
    <col collapsed="false" customWidth="true" hidden="false" outlineLevel="0" max="8" min="8" style="29" width="19.64"/>
    <col collapsed="false" customWidth="true" hidden="false" outlineLevel="0" max="9" min="9" style="30" width="44"/>
    <col collapsed="false" customWidth="false" hidden="false" outlineLevel="0" max="10" min="10" style="27" width="11.54"/>
    <col collapsed="false" customWidth="true" hidden="false" outlineLevel="0" max="11" min="11" style="28" width="9.46"/>
    <col collapsed="false" customWidth="true" hidden="false" outlineLevel="0" max="12" min="12" style="28" width="8.36"/>
    <col collapsed="false" customWidth="true" hidden="false" outlineLevel="0" max="14" min="13" style="28" width="9.09"/>
    <col collapsed="false" customWidth="true" hidden="false" outlineLevel="0" max="15" min="15" style="28" width="9.63"/>
    <col collapsed="false" customWidth="true" hidden="false" outlineLevel="0" max="24" min="16" style="28" width="9.09"/>
    <col collapsed="false" customWidth="true" hidden="false" outlineLevel="0" max="1025" min="25" style="28" width="8.91"/>
  </cols>
  <sheetData>
    <row r="1" customFormat="false" ht="69" hidden="false" customHeight="true" outlineLevel="0" collapsed="false">
      <c r="B1" s="2" t="s">
        <v>83</v>
      </c>
      <c r="C1" s="110"/>
      <c r="D1" s="110"/>
      <c r="E1" s="110"/>
      <c r="F1" s="110"/>
      <c r="G1" s="33" t="s">
        <v>84</v>
      </c>
      <c r="H1" s="33"/>
      <c r="I1" s="33"/>
      <c r="J1" s="33"/>
      <c r="K1" s="33"/>
      <c r="L1" s="33"/>
      <c r="M1" s="111"/>
      <c r="N1" s="111"/>
      <c r="O1" s="105"/>
      <c r="P1" s="105"/>
      <c r="Q1" s="105"/>
      <c r="R1" s="105"/>
      <c r="S1" s="105"/>
      <c r="T1" s="105"/>
      <c r="U1" s="105"/>
      <c r="V1" s="106"/>
    </row>
    <row r="2" customFormat="false" ht="9" hidden="false" customHeight="true" outlineLevel="0" collapsed="false">
      <c r="B2" s="107"/>
      <c r="C2" s="50"/>
      <c r="D2" s="50"/>
      <c r="E2" s="50"/>
      <c r="F2" s="50"/>
      <c r="G2" s="50"/>
      <c r="H2" s="50"/>
      <c r="I2" s="50"/>
      <c r="J2" s="50"/>
      <c r="K2" s="50"/>
      <c r="L2" s="50"/>
      <c r="M2" s="50"/>
    </row>
    <row r="3" customFormat="false" ht="18.65" hidden="false" customHeight="true" outlineLevel="0" collapsed="false">
      <c r="B3" s="108" t="s">
        <v>85</v>
      </c>
      <c r="C3" s="108"/>
      <c r="D3" s="112" t="str">
        <f aca="false">TEXT(J404,"#.##0,0#")</f>
        <v>0,0</v>
      </c>
      <c r="E3" s="112"/>
      <c r="F3" s="35"/>
      <c r="G3" s="35"/>
      <c r="H3" s="35"/>
      <c r="I3" s="44" t="s">
        <v>8</v>
      </c>
      <c r="J3" s="40"/>
      <c r="K3" s="40"/>
      <c r="L3" s="40"/>
    </row>
    <row r="4" customFormat="false" ht="18.65" hidden="false" customHeight="true" outlineLevel="0" collapsed="false">
      <c r="B4" s="108"/>
      <c r="C4" s="108"/>
      <c r="D4" s="112"/>
      <c r="E4" s="112"/>
      <c r="F4" s="35"/>
      <c r="G4" s="35"/>
      <c r="H4" s="35"/>
      <c r="I4" s="44" t="s">
        <v>9</v>
      </c>
      <c r="J4" s="43"/>
      <c r="K4" s="43"/>
      <c r="L4" s="43"/>
    </row>
    <row r="5" customFormat="false" ht="18.65" hidden="false" customHeight="true" outlineLevel="0" collapsed="false">
      <c r="B5" s="108" t="s">
        <v>86</v>
      </c>
      <c r="C5" s="108"/>
      <c r="D5" s="112" t="str">
        <f aca="false">TEXT(K404,"#.##0,0#")</f>
        <v>0,0</v>
      </c>
      <c r="E5" s="112"/>
      <c r="F5" s="35"/>
      <c r="G5" s="35"/>
      <c r="H5" s="35"/>
      <c r="I5" s="44" t="s">
        <v>10</v>
      </c>
      <c r="J5" s="40"/>
      <c r="K5" s="40"/>
      <c r="L5" s="40"/>
    </row>
    <row r="6" customFormat="false" ht="18.65" hidden="false" customHeight="true" outlineLevel="0" collapsed="false">
      <c r="B6" s="108"/>
      <c r="C6" s="108"/>
      <c r="D6" s="112"/>
      <c r="E6" s="112"/>
      <c r="F6" s="35"/>
      <c r="G6" s="35"/>
      <c r="H6" s="35"/>
      <c r="I6" s="44" t="s">
        <v>11</v>
      </c>
      <c r="J6" s="43"/>
      <c r="K6" s="43"/>
      <c r="L6" s="43"/>
    </row>
    <row r="7" customFormat="false" ht="9" hidden="false" customHeight="true" outlineLevel="0" collapsed="false">
      <c r="B7" s="113"/>
      <c r="C7" s="113"/>
      <c r="D7" s="113"/>
      <c r="E7" s="113"/>
      <c r="F7" s="113"/>
      <c r="G7" s="113"/>
      <c r="H7" s="113"/>
      <c r="I7" s="114"/>
      <c r="J7" s="114"/>
      <c r="K7" s="114"/>
      <c r="L7" s="114"/>
    </row>
    <row r="8" s="59" customFormat="true" ht="26.4" hidden="false" customHeight="true" outlineLevel="0" collapsed="false">
      <c r="B8" s="52" t="s">
        <v>44</v>
      </c>
      <c r="C8" s="53" t="s">
        <v>87</v>
      </c>
      <c r="D8" s="115" t="s">
        <v>53</v>
      </c>
      <c r="E8" s="98" t="s">
        <v>88</v>
      </c>
      <c r="F8" s="98" t="s">
        <v>71</v>
      </c>
      <c r="G8" s="98" t="s">
        <v>48</v>
      </c>
      <c r="H8" s="98"/>
      <c r="I8" s="54" t="s">
        <v>89</v>
      </c>
      <c r="J8" s="116" t="s">
        <v>73</v>
      </c>
      <c r="K8" s="116"/>
      <c r="L8" s="116" t="s">
        <v>74</v>
      </c>
    </row>
    <row r="9" s="66" customFormat="true" ht="15.5" hidden="false" customHeight="false" outlineLevel="0" collapsed="false">
      <c r="B9" s="52"/>
      <c r="C9" s="53"/>
      <c r="D9" s="53"/>
      <c r="E9" s="98"/>
      <c r="F9" s="98"/>
      <c r="G9" s="98"/>
      <c r="H9" s="98"/>
      <c r="I9" s="54"/>
      <c r="J9" s="55" t="s">
        <v>27</v>
      </c>
      <c r="K9" s="55" t="s">
        <v>54</v>
      </c>
      <c r="L9" s="116"/>
    </row>
    <row r="10" s="79" customFormat="true" ht="14" hidden="false" customHeight="false" outlineLevel="0" collapsed="false">
      <c r="B10" s="100" t="s">
        <v>78</v>
      </c>
      <c r="C10" s="100"/>
      <c r="D10" s="100"/>
      <c r="E10" s="100"/>
      <c r="F10" s="100"/>
      <c r="G10" s="100"/>
      <c r="H10" s="100"/>
      <c r="I10" s="100"/>
      <c r="J10" s="100"/>
      <c r="K10" s="100"/>
      <c r="L10" s="100"/>
    </row>
    <row r="11" s="79" customFormat="true" ht="24" hidden="false" customHeight="true" outlineLevel="0" collapsed="false">
      <c r="B11" s="67"/>
      <c r="C11" s="70"/>
      <c r="D11" s="117"/>
      <c r="E11" s="117"/>
      <c r="F11" s="117"/>
      <c r="G11" s="70"/>
      <c r="H11" s="70"/>
      <c r="I11" s="71"/>
      <c r="J11" s="102" t="str">
        <f aca="false">IF($C11&lt;&gt;"",$E11*1.5,"")</f>
        <v/>
      </c>
      <c r="K11" s="118" t="str">
        <f aca="false">IFERROR($J11/10,"")</f>
        <v/>
      </c>
      <c r="L11" s="70"/>
    </row>
    <row r="12" s="79" customFormat="true" ht="14" hidden="false" customHeight="true" outlineLevel="0" collapsed="false">
      <c r="B12" s="67"/>
      <c r="C12" s="70"/>
      <c r="D12" s="117"/>
      <c r="E12" s="117"/>
      <c r="F12" s="117"/>
      <c r="G12" s="70" t="s">
        <v>90</v>
      </c>
      <c r="H12" s="70"/>
      <c r="I12" s="71"/>
      <c r="J12" s="102" t="str">
        <f aca="false">IF($C12&lt;&gt;"",$E12*1.5,"")</f>
        <v/>
      </c>
      <c r="K12" s="118" t="str">
        <f aca="false">IFERROR($J12/10,"")</f>
        <v/>
      </c>
      <c r="L12" s="70"/>
    </row>
    <row r="13" s="79" customFormat="true" ht="14" hidden="false" customHeight="false" outlineLevel="0" collapsed="false">
      <c r="B13" s="67"/>
      <c r="C13" s="70"/>
      <c r="D13" s="117"/>
      <c r="E13" s="117"/>
      <c r="F13" s="117"/>
      <c r="G13" s="70"/>
      <c r="H13" s="70"/>
      <c r="I13" s="71"/>
      <c r="J13" s="102" t="str">
        <f aca="false">IF($C13&lt;&gt;"",$E13*1.5,"")</f>
        <v/>
      </c>
      <c r="K13" s="118" t="str">
        <f aca="false">IFERROR($J13/10,"")</f>
        <v/>
      </c>
      <c r="L13" s="70"/>
    </row>
    <row r="14" s="79" customFormat="true" ht="14" hidden="false" customHeight="false" outlineLevel="0" collapsed="false">
      <c r="B14" s="67"/>
      <c r="C14" s="70"/>
      <c r="D14" s="117"/>
      <c r="E14" s="117"/>
      <c r="F14" s="117"/>
      <c r="G14" s="70"/>
      <c r="H14" s="70"/>
      <c r="I14" s="71"/>
      <c r="J14" s="102" t="str">
        <f aca="false">IF($C14&lt;&gt;"",$E14*1.5,"")</f>
        <v/>
      </c>
      <c r="K14" s="118" t="str">
        <f aca="false">IFERROR($J14/10,"")</f>
        <v/>
      </c>
      <c r="L14" s="70"/>
    </row>
    <row r="15" s="79" customFormat="true" ht="14" hidden="false" customHeight="false" outlineLevel="0" collapsed="false">
      <c r="B15" s="67"/>
      <c r="C15" s="70"/>
      <c r="D15" s="117"/>
      <c r="E15" s="117"/>
      <c r="F15" s="117"/>
      <c r="G15" s="70"/>
      <c r="H15" s="70"/>
      <c r="I15" s="71"/>
      <c r="J15" s="102" t="str">
        <f aca="false">IF($C15&lt;&gt;"",$E15*1.5,"")</f>
        <v/>
      </c>
      <c r="K15" s="118" t="str">
        <f aca="false">IFERROR($J15/10,"")</f>
        <v/>
      </c>
      <c r="L15" s="70"/>
    </row>
    <row r="16" s="79" customFormat="true" ht="14" hidden="false" customHeight="false" outlineLevel="0" collapsed="false">
      <c r="B16" s="67"/>
      <c r="C16" s="70"/>
      <c r="D16" s="117"/>
      <c r="E16" s="117"/>
      <c r="F16" s="117"/>
      <c r="G16" s="70"/>
      <c r="H16" s="70"/>
      <c r="I16" s="71"/>
      <c r="J16" s="102" t="str">
        <f aca="false">IF($C16&lt;&gt;"",$E16*1.5,"")</f>
        <v/>
      </c>
      <c r="K16" s="118" t="str">
        <f aca="false">IFERROR($J16/10,"")</f>
        <v/>
      </c>
      <c r="L16" s="70"/>
    </row>
    <row r="17" s="79" customFormat="true" ht="14" hidden="false" customHeight="false" outlineLevel="0" collapsed="false">
      <c r="B17" s="67"/>
      <c r="C17" s="70"/>
      <c r="D17" s="117"/>
      <c r="E17" s="117"/>
      <c r="F17" s="117"/>
      <c r="G17" s="70"/>
      <c r="H17" s="70"/>
      <c r="I17" s="71"/>
      <c r="J17" s="102" t="str">
        <f aca="false">IF($C17&lt;&gt;"",$E17*1.5,"")</f>
        <v/>
      </c>
      <c r="K17" s="118" t="str">
        <f aca="false">IFERROR($J17/10,"")</f>
        <v/>
      </c>
      <c r="L17" s="70"/>
    </row>
    <row r="18" s="79" customFormat="true" ht="14" hidden="false" customHeight="false" outlineLevel="0" collapsed="false">
      <c r="B18" s="67"/>
      <c r="C18" s="70"/>
      <c r="D18" s="117"/>
      <c r="E18" s="117"/>
      <c r="F18" s="117"/>
      <c r="G18" s="70"/>
      <c r="H18" s="70"/>
      <c r="I18" s="71"/>
      <c r="J18" s="102" t="str">
        <f aca="false">IF($C18&lt;&gt;"",$E18*1.5,"")</f>
        <v/>
      </c>
      <c r="K18" s="118" t="str">
        <f aca="false">IFERROR($J18/10,"")</f>
        <v/>
      </c>
      <c r="L18" s="70"/>
    </row>
    <row r="19" s="79" customFormat="true" ht="14" hidden="false" customHeight="false" outlineLevel="0" collapsed="false">
      <c r="B19" s="67"/>
      <c r="C19" s="70"/>
      <c r="D19" s="117"/>
      <c r="E19" s="117"/>
      <c r="F19" s="117"/>
      <c r="G19" s="70"/>
      <c r="H19" s="70"/>
      <c r="I19" s="71"/>
      <c r="J19" s="102" t="str">
        <f aca="false">IF($C19&lt;&gt;"",$E19*1.5,"")</f>
        <v/>
      </c>
      <c r="K19" s="118" t="str">
        <f aca="false">IFERROR($J19/10,"")</f>
        <v/>
      </c>
      <c r="L19" s="70"/>
    </row>
    <row r="20" s="79" customFormat="true" ht="14" hidden="false" customHeight="false" outlineLevel="0" collapsed="false">
      <c r="B20" s="67"/>
      <c r="C20" s="70"/>
      <c r="D20" s="117"/>
      <c r="E20" s="117"/>
      <c r="F20" s="117"/>
      <c r="G20" s="70"/>
      <c r="H20" s="70"/>
      <c r="I20" s="71"/>
      <c r="J20" s="102" t="str">
        <f aca="false">IF($C20&lt;&gt;"",$E20*1.5,"")</f>
        <v/>
      </c>
      <c r="K20" s="118" t="str">
        <f aca="false">IFERROR($J20/10,"")</f>
        <v/>
      </c>
      <c r="L20" s="70"/>
    </row>
    <row r="21" s="79" customFormat="true" ht="14" hidden="false" customHeight="false" outlineLevel="0" collapsed="false">
      <c r="B21" s="67"/>
      <c r="C21" s="70"/>
      <c r="D21" s="117"/>
      <c r="E21" s="117"/>
      <c r="F21" s="117"/>
      <c r="G21" s="70"/>
      <c r="H21" s="70"/>
      <c r="I21" s="71"/>
      <c r="J21" s="102" t="str">
        <f aca="false">IF($C21&lt;&gt;"",$E21*1.5,"")</f>
        <v/>
      </c>
      <c r="K21" s="118" t="str">
        <f aca="false">IFERROR($J21/10,"")</f>
        <v/>
      </c>
      <c r="L21" s="70"/>
    </row>
    <row r="22" s="79" customFormat="true" ht="14" hidden="false" customHeight="false" outlineLevel="0" collapsed="false">
      <c r="B22" s="67"/>
      <c r="C22" s="70"/>
      <c r="D22" s="117"/>
      <c r="E22" s="117"/>
      <c r="F22" s="117"/>
      <c r="G22" s="70"/>
      <c r="H22" s="70"/>
      <c r="I22" s="71"/>
      <c r="J22" s="102" t="str">
        <f aca="false">IF($C22&lt;&gt;"",$E22*1.5,"")</f>
        <v/>
      </c>
      <c r="K22" s="118" t="str">
        <f aca="false">IFERROR($J22/10,"")</f>
        <v/>
      </c>
      <c r="L22" s="70"/>
    </row>
    <row r="23" s="79" customFormat="true" ht="14" hidden="false" customHeight="false" outlineLevel="0" collapsed="false">
      <c r="B23" s="67"/>
      <c r="C23" s="70"/>
      <c r="D23" s="117"/>
      <c r="E23" s="117"/>
      <c r="F23" s="117"/>
      <c r="G23" s="70"/>
      <c r="H23" s="70"/>
      <c r="I23" s="71"/>
      <c r="J23" s="102" t="str">
        <f aca="false">IF($C23&lt;&gt;"",$E23*1.5,"")</f>
        <v/>
      </c>
      <c r="K23" s="118" t="str">
        <f aca="false">IFERROR($J23/10,"")</f>
        <v/>
      </c>
      <c r="L23" s="70"/>
    </row>
    <row r="24" s="79" customFormat="true" ht="14" hidden="false" customHeight="false" outlineLevel="0" collapsed="false">
      <c r="B24" s="67"/>
      <c r="C24" s="70"/>
      <c r="D24" s="117"/>
      <c r="E24" s="117"/>
      <c r="F24" s="117"/>
      <c r="G24" s="70"/>
      <c r="H24" s="70"/>
      <c r="I24" s="71"/>
      <c r="J24" s="102" t="str">
        <f aca="false">IF($C24&lt;&gt;"",$E24*1.5,"")</f>
        <v/>
      </c>
      <c r="K24" s="118" t="str">
        <f aca="false">IFERROR($J24/10,"")</f>
        <v/>
      </c>
      <c r="L24" s="70"/>
    </row>
    <row r="25" s="79" customFormat="true" ht="14" hidden="false" customHeight="false" outlineLevel="0" collapsed="false">
      <c r="B25" s="67"/>
      <c r="C25" s="70"/>
      <c r="D25" s="117"/>
      <c r="E25" s="117"/>
      <c r="F25" s="117"/>
      <c r="G25" s="70"/>
      <c r="H25" s="70"/>
      <c r="I25" s="71"/>
      <c r="J25" s="102" t="str">
        <f aca="false">IF($C25&lt;&gt;"",$E25*1.5,"")</f>
        <v/>
      </c>
      <c r="K25" s="118" t="str">
        <f aca="false">IFERROR($J25/10,"")</f>
        <v/>
      </c>
      <c r="L25" s="70"/>
    </row>
    <row r="26" s="79" customFormat="true" ht="14" hidden="false" customHeight="false" outlineLevel="0" collapsed="false">
      <c r="B26" s="67"/>
      <c r="C26" s="70"/>
      <c r="D26" s="117"/>
      <c r="E26" s="117"/>
      <c r="F26" s="117"/>
      <c r="G26" s="70"/>
      <c r="H26" s="70"/>
      <c r="I26" s="71"/>
      <c r="J26" s="102" t="str">
        <f aca="false">IF($C26&lt;&gt;"",$E26*1.5,"")</f>
        <v/>
      </c>
      <c r="K26" s="118" t="str">
        <f aca="false">IFERROR($J26/10,"")</f>
        <v/>
      </c>
      <c r="L26" s="70"/>
    </row>
    <row r="27" s="79" customFormat="true" ht="14" hidden="false" customHeight="false" outlineLevel="0" collapsed="false">
      <c r="B27" s="67"/>
      <c r="C27" s="70"/>
      <c r="D27" s="117"/>
      <c r="E27" s="117"/>
      <c r="F27" s="117"/>
      <c r="G27" s="70"/>
      <c r="H27" s="70"/>
      <c r="I27" s="71"/>
      <c r="J27" s="102" t="str">
        <f aca="false">IF($C27&lt;&gt;"",$E27*1.5,"")</f>
        <v/>
      </c>
      <c r="K27" s="118" t="str">
        <f aca="false">IFERROR($J27/10,"")</f>
        <v/>
      </c>
      <c r="L27" s="70"/>
    </row>
    <row r="28" s="79" customFormat="true" ht="14" hidden="false" customHeight="false" outlineLevel="0" collapsed="false">
      <c r="B28" s="67"/>
      <c r="C28" s="70"/>
      <c r="D28" s="117"/>
      <c r="E28" s="117"/>
      <c r="F28" s="117"/>
      <c r="G28" s="70"/>
      <c r="H28" s="70"/>
      <c r="I28" s="71"/>
      <c r="J28" s="102" t="str">
        <f aca="false">IF($C28&lt;&gt;"",$E28*1.5,"")</f>
        <v/>
      </c>
      <c r="K28" s="118" t="str">
        <f aca="false">IFERROR($J28/10,"")</f>
        <v/>
      </c>
      <c r="L28" s="70"/>
    </row>
    <row r="29" s="79" customFormat="true" ht="14" hidden="false" customHeight="false" outlineLevel="0" collapsed="false">
      <c r="B29" s="67"/>
      <c r="C29" s="70"/>
      <c r="D29" s="117"/>
      <c r="E29" s="117"/>
      <c r="F29" s="117"/>
      <c r="G29" s="70"/>
      <c r="H29" s="70"/>
      <c r="I29" s="119"/>
      <c r="J29" s="102" t="str">
        <f aca="false">IF($C29&lt;&gt;"",$E29*1.5,"")</f>
        <v/>
      </c>
      <c r="K29" s="118" t="str">
        <f aca="false">IFERROR($J29/10,"")</f>
        <v/>
      </c>
      <c r="L29" s="70"/>
    </row>
    <row r="30" s="79" customFormat="true" ht="14" hidden="false" customHeight="false" outlineLevel="0" collapsed="false">
      <c r="B30" s="67"/>
      <c r="C30" s="70"/>
      <c r="D30" s="117"/>
      <c r="E30" s="117"/>
      <c r="F30" s="117"/>
      <c r="G30" s="70"/>
      <c r="H30" s="70"/>
      <c r="I30" s="119"/>
      <c r="J30" s="102" t="str">
        <f aca="false">IF($C30&lt;&gt;"",$E30*1.5,"")</f>
        <v/>
      </c>
      <c r="K30" s="118" t="str">
        <f aca="false">IFERROR($J30/10,"")</f>
        <v/>
      </c>
      <c r="L30" s="70"/>
    </row>
    <row r="31" s="79" customFormat="true" ht="14" hidden="false" customHeight="false" outlineLevel="0" collapsed="false">
      <c r="B31" s="67"/>
      <c r="C31" s="70"/>
      <c r="D31" s="117"/>
      <c r="E31" s="117"/>
      <c r="F31" s="117"/>
      <c r="G31" s="70"/>
      <c r="H31" s="70"/>
      <c r="I31" s="71"/>
      <c r="J31" s="102" t="str">
        <f aca="false">IF($C31&lt;&gt;"",$E31*1.5,"")</f>
        <v/>
      </c>
      <c r="K31" s="118" t="str">
        <f aca="false">IFERROR($J31/10,"")</f>
        <v/>
      </c>
      <c r="L31" s="70"/>
    </row>
    <row r="32" s="79" customFormat="true" ht="14" hidden="false" customHeight="false" outlineLevel="0" collapsed="false">
      <c r="B32" s="67"/>
      <c r="C32" s="70"/>
      <c r="D32" s="117"/>
      <c r="E32" s="117"/>
      <c r="F32" s="117"/>
      <c r="G32" s="70"/>
      <c r="H32" s="70"/>
      <c r="I32" s="71"/>
      <c r="J32" s="102" t="str">
        <f aca="false">IF($C32&lt;&gt;"",$E32*1.5,"")</f>
        <v/>
      </c>
      <c r="K32" s="118" t="str">
        <f aca="false">IFERROR($J32/10,"")</f>
        <v/>
      </c>
      <c r="L32" s="70"/>
    </row>
    <row r="33" s="79" customFormat="true" ht="14" hidden="false" customHeight="false" outlineLevel="0" collapsed="false">
      <c r="B33" s="67"/>
      <c r="C33" s="70"/>
      <c r="D33" s="117"/>
      <c r="E33" s="117"/>
      <c r="F33" s="117"/>
      <c r="G33" s="70"/>
      <c r="H33" s="70"/>
      <c r="I33" s="71"/>
      <c r="J33" s="102" t="str">
        <f aca="false">IF($C33&lt;&gt;"",$E33*1.5,"")</f>
        <v/>
      </c>
      <c r="K33" s="118" t="str">
        <f aca="false">IFERROR($J33/10,"")</f>
        <v/>
      </c>
      <c r="L33" s="70"/>
    </row>
    <row r="34" s="79" customFormat="true" ht="14" hidden="false" customHeight="false" outlineLevel="0" collapsed="false">
      <c r="B34" s="67"/>
      <c r="C34" s="70"/>
      <c r="D34" s="117"/>
      <c r="E34" s="117"/>
      <c r="F34" s="117"/>
      <c r="G34" s="70"/>
      <c r="H34" s="70"/>
      <c r="I34" s="71"/>
      <c r="J34" s="102" t="str">
        <f aca="false">IF($C34&lt;&gt;"",$E34*1.5,"")</f>
        <v/>
      </c>
      <c r="K34" s="118" t="str">
        <f aca="false">IFERROR($J34/10,"")</f>
        <v/>
      </c>
      <c r="L34" s="70"/>
    </row>
    <row r="35" s="79" customFormat="true" ht="14" hidden="false" customHeight="false" outlineLevel="0" collapsed="false">
      <c r="B35" s="67"/>
      <c r="C35" s="70"/>
      <c r="D35" s="117"/>
      <c r="E35" s="117"/>
      <c r="F35" s="117"/>
      <c r="G35" s="70"/>
      <c r="H35" s="70"/>
      <c r="I35" s="71"/>
      <c r="J35" s="102" t="str">
        <f aca="false">IF($C35&lt;&gt;"",$E35*1.5,"")</f>
        <v/>
      </c>
      <c r="K35" s="118" t="str">
        <f aca="false">IFERROR($J35/10,"")</f>
        <v/>
      </c>
      <c r="L35" s="70"/>
    </row>
    <row r="36" s="79" customFormat="true" ht="14" hidden="false" customHeight="false" outlineLevel="0" collapsed="false">
      <c r="B36" s="67"/>
      <c r="C36" s="70"/>
      <c r="D36" s="117"/>
      <c r="E36" s="117"/>
      <c r="F36" s="117"/>
      <c r="G36" s="70"/>
      <c r="H36" s="70"/>
      <c r="I36" s="71"/>
      <c r="J36" s="102" t="str">
        <f aca="false">IF($C36&lt;&gt;"",$E36*1.5,"")</f>
        <v/>
      </c>
      <c r="K36" s="118" t="str">
        <f aca="false">IFERROR($J36/10,"")</f>
        <v/>
      </c>
      <c r="L36" s="70"/>
    </row>
    <row r="37" s="79" customFormat="true" ht="14" hidden="false" customHeight="false" outlineLevel="0" collapsed="false">
      <c r="B37" s="67"/>
      <c r="C37" s="70"/>
      <c r="D37" s="117"/>
      <c r="E37" s="117"/>
      <c r="F37" s="117"/>
      <c r="G37" s="70"/>
      <c r="H37" s="70"/>
      <c r="I37" s="71"/>
      <c r="J37" s="102" t="str">
        <f aca="false">IF($C37&lt;&gt;"",$E37*1.5,"")</f>
        <v/>
      </c>
      <c r="K37" s="118" t="str">
        <f aca="false">IFERROR($J37/10,"")</f>
        <v/>
      </c>
      <c r="L37" s="70"/>
    </row>
    <row r="38" s="79" customFormat="true" ht="14" hidden="false" customHeight="false" outlineLevel="0" collapsed="false">
      <c r="B38" s="67"/>
      <c r="C38" s="70"/>
      <c r="D38" s="117"/>
      <c r="E38" s="117"/>
      <c r="F38" s="117"/>
      <c r="G38" s="70"/>
      <c r="H38" s="70"/>
      <c r="I38" s="71"/>
      <c r="J38" s="102" t="str">
        <f aca="false">IF($C38&lt;&gt;"",$E38*1.5,"")</f>
        <v/>
      </c>
      <c r="K38" s="118" t="str">
        <f aca="false">IFERROR($J38/10,"")</f>
        <v/>
      </c>
      <c r="L38" s="70"/>
    </row>
    <row r="39" s="79" customFormat="true" ht="14" hidden="false" customHeight="false" outlineLevel="0" collapsed="false">
      <c r="B39" s="67"/>
      <c r="C39" s="70"/>
      <c r="D39" s="117"/>
      <c r="E39" s="117"/>
      <c r="F39" s="117"/>
      <c r="G39" s="70"/>
      <c r="H39" s="70"/>
      <c r="I39" s="71"/>
      <c r="J39" s="102" t="str">
        <f aca="false">IF($C39&lt;&gt;"",$E39*1.5,"")</f>
        <v/>
      </c>
      <c r="K39" s="118" t="str">
        <f aca="false">IFERROR($J39/10,"")</f>
        <v/>
      </c>
      <c r="L39" s="70"/>
    </row>
    <row r="40" s="79" customFormat="true" ht="14" hidden="false" customHeight="false" outlineLevel="0" collapsed="false">
      <c r="B40" s="67"/>
      <c r="C40" s="70"/>
      <c r="D40" s="117"/>
      <c r="E40" s="117"/>
      <c r="F40" s="117"/>
      <c r="G40" s="70"/>
      <c r="H40" s="70"/>
      <c r="I40" s="71"/>
      <c r="J40" s="102" t="str">
        <f aca="false">IF($C40&lt;&gt;"",$E40*1.5,"")</f>
        <v/>
      </c>
      <c r="K40" s="118" t="str">
        <f aca="false">IFERROR($J40/10,"")</f>
        <v/>
      </c>
      <c r="L40" s="70"/>
    </row>
    <row r="41" s="79" customFormat="true" ht="14" hidden="false" customHeight="false" outlineLevel="0" collapsed="false">
      <c r="B41" s="67"/>
      <c r="C41" s="70"/>
      <c r="D41" s="117"/>
      <c r="E41" s="117"/>
      <c r="F41" s="117"/>
      <c r="G41" s="70"/>
      <c r="H41" s="70"/>
      <c r="I41" s="71"/>
      <c r="J41" s="102" t="str">
        <f aca="false">IF($C41&lt;&gt;"",$E41*1.5,"")</f>
        <v/>
      </c>
      <c r="K41" s="118" t="str">
        <f aca="false">IFERROR($J41/10,"")</f>
        <v/>
      </c>
      <c r="L41" s="70"/>
    </row>
    <row r="42" s="79" customFormat="true" ht="14" hidden="false" customHeight="false" outlineLevel="0" collapsed="false">
      <c r="B42" s="67"/>
      <c r="C42" s="70"/>
      <c r="D42" s="117"/>
      <c r="E42" s="117"/>
      <c r="F42" s="117"/>
      <c r="G42" s="70"/>
      <c r="H42" s="70"/>
      <c r="I42" s="71"/>
      <c r="J42" s="102" t="str">
        <f aca="false">IF($C42&lt;&gt;"",$E42*1.5,"")</f>
        <v/>
      </c>
      <c r="K42" s="118" t="str">
        <f aca="false">IFERROR($J42/10,"")</f>
        <v/>
      </c>
      <c r="L42" s="70"/>
    </row>
    <row r="43" s="79" customFormat="true" ht="14" hidden="false" customHeight="false" outlineLevel="0" collapsed="false">
      <c r="B43" s="67"/>
      <c r="C43" s="70"/>
      <c r="D43" s="117"/>
      <c r="E43" s="117"/>
      <c r="F43" s="117"/>
      <c r="G43" s="70"/>
      <c r="H43" s="70"/>
      <c r="I43" s="71"/>
      <c r="J43" s="102" t="str">
        <f aca="false">IF($C43&lt;&gt;"",$E43*1.5,"")</f>
        <v/>
      </c>
      <c r="K43" s="118" t="str">
        <f aca="false">IFERROR($J43/10,"")</f>
        <v/>
      </c>
      <c r="L43" s="70"/>
    </row>
    <row r="44" s="79" customFormat="true" ht="14" hidden="false" customHeight="false" outlineLevel="0" collapsed="false">
      <c r="B44" s="67"/>
      <c r="C44" s="70"/>
      <c r="D44" s="117"/>
      <c r="E44" s="117"/>
      <c r="F44" s="117"/>
      <c r="G44" s="70"/>
      <c r="H44" s="70"/>
      <c r="I44" s="71"/>
      <c r="J44" s="102" t="str">
        <f aca="false">IF($C44&lt;&gt;"",$E44*1.5,"")</f>
        <v/>
      </c>
      <c r="K44" s="118" t="str">
        <f aca="false">IFERROR($J44/10,"")</f>
        <v/>
      </c>
      <c r="L44" s="70"/>
    </row>
    <row r="45" s="79" customFormat="true" ht="14" hidden="false" customHeight="false" outlineLevel="0" collapsed="false">
      <c r="B45" s="67"/>
      <c r="C45" s="70"/>
      <c r="D45" s="117"/>
      <c r="E45" s="117"/>
      <c r="F45" s="117"/>
      <c r="G45" s="70"/>
      <c r="H45" s="70"/>
      <c r="I45" s="71"/>
      <c r="J45" s="102" t="str">
        <f aca="false">IF($C45&lt;&gt;"",$E45*1.5,"")</f>
        <v/>
      </c>
      <c r="K45" s="118" t="str">
        <f aca="false">IFERROR($J45/10,"")</f>
        <v/>
      </c>
      <c r="L45" s="70"/>
    </row>
    <row r="46" s="79" customFormat="true" ht="14" hidden="false" customHeight="false" outlineLevel="0" collapsed="false">
      <c r="B46" s="67"/>
      <c r="C46" s="70"/>
      <c r="D46" s="117"/>
      <c r="E46" s="117"/>
      <c r="F46" s="117"/>
      <c r="G46" s="70"/>
      <c r="H46" s="70"/>
      <c r="I46" s="71"/>
      <c r="J46" s="102" t="str">
        <f aca="false">IF($C46&lt;&gt;"",$E46*1.5,"")</f>
        <v/>
      </c>
      <c r="K46" s="118" t="str">
        <f aca="false">IFERROR($J46/10,"")</f>
        <v/>
      </c>
      <c r="L46" s="70"/>
    </row>
    <row r="47" s="79" customFormat="true" ht="14" hidden="false" customHeight="false" outlineLevel="0" collapsed="false">
      <c r="B47" s="67"/>
      <c r="C47" s="70"/>
      <c r="D47" s="117"/>
      <c r="E47" s="117"/>
      <c r="F47" s="117"/>
      <c r="G47" s="70"/>
      <c r="H47" s="70"/>
      <c r="I47" s="71"/>
      <c r="J47" s="102" t="str">
        <f aca="false">IF($C47&lt;&gt;"",$E47*1.5,"")</f>
        <v/>
      </c>
      <c r="K47" s="118" t="str">
        <f aca="false">IFERROR($J47/10,"")</f>
        <v/>
      </c>
      <c r="L47" s="70"/>
    </row>
    <row r="48" s="79" customFormat="true" ht="14" hidden="false" customHeight="false" outlineLevel="0" collapsed="false">
      <c r="B48" s="67"/>
      <c r="C48" s="70"/>
      <c r="D48" s="117"/>
      <c r="E48" s="117"/>
      <c r="F48" s="117"/>
      <c r="G48" s="70"/>
      <c r="H48" s="70"/>
      <c r="I48" s="71"/>
      <c r="J48" s="102" t="str">
        <f aca="false">IF($C48&lt;&gt;"",$E48*1.5,"")</f>
        <v/>
      </c>
      <c r="K48" s="118" t="str">
        <f aca="false">IFERROR($J48/10,"")</f>
        <v/>
      </c>
      <c r="L48" s="70"/>
    </row>
    <row r="49" s="79" customFormat="true" ht="14" hidden="false" customHeight="false" outlineLevel="0" collapsed="false">
      <c r="B49" s="67"/>
      <c r="C49" s="70"/>
      <c r="D49" s="117"/>
      <c r="E49" s="117"/>
      <c r="F49" s="117"/>
      <c r="G49" s="70"/>
      <c r="H49" s="70"/>
      <c r="I49" s="71"/>
      <c r="J49" s="102" t="str">
        <f aca="false">IF($C49&lt;&gt;"",$E49*1.5,"")</f>
        <v/>
      </c>
      <c r="K49" s="118" t="str">
        <f aca="false">IFERROR($J49/10,"")</f>
        <v/>
      </c>
      <c r="L49" s="70"/>
    </row>
    <row r="50" s="79" customFormat="true" ht="14" hidden="false" customHeight="false" outlineLevel="0" collapsed="false">
      <c r="B50" s="67"/>
      <c r="C50" s="70"/>
      <c r="D50" s="117"/>
      <c r="E50" s="117"/>
      <c r="F50" s="117"/>
      <c r="G50" s="70"/>
      <c r="H50" s="70"/>
      <c r="I50" s="71"/>
      <c r="J50" s="102" t="str">
        <f aca="false">IF($C50&lt;&gt;"",$E50*1.5,"")</f>
        <v/>
      </c>
      <c r="K50" s="118" t="str">
        <f aca="false">IFERROR($J50/10,"")</f>
        <v/>
      </c>
      <c r="L50" s="70"/>
    </row>
    <row r="51" s="79" customFormat="true" ht="14" hidden="false" customHeight="false" outlineLevel="0" collapsed="false">
      <c r="B51" s="67"/>
      <c r="C51" s="70"/>
      <c r="D51" s="117"/>
      <c r="E51" s="117"/>
      <c r="F51" s="117"/>
      <c r="G51" s="70"/>
      <c r="H51" s="70"/>
      <c r="I51" s="71"/>
      <c r="J51" s="102" t="str">
        <f aca="false">IF($C51&lt;&gt;"",$E51*1.5,"")</f>
        <v/>
      </c>
      <c r="K51" s="118" t="str">
        <f aca="false">IFERROR($J51/10,"")</f>
        <v/>
      </c>
      <c r="L51" s="70"/>
    </row>
    <row r="52" s="79" customFormat="true" ht="14" hidden="false" customHeight="false" outlineLevel="0" collapsed="false">
      <c r="B52" s="67"/>
      <c r="C52" s="70"/>
      <c r="D52" s="117"/>
      <c r="E52" s="117"/>
      <c r="F52" s="117"/>
      <c r="G52" s="70"/>
      <c r="H52" s="70"/>
      <c r="I52" s="71"/>
      <c r="J52" s="102" t="str">
        <f aca="false">IF($C52&lt;&gt;"",$E52*1.5,"")</f>
        <v/>
      </c>
      <c r="K52" s="118" t="str">
        <f aca="false">IFERROR($J52/10,"")</f>
        <v/>
      </c>
      <c r="L52" s="70"/>
    </row>
    <row r="53" s="79" customFormat="true" ht="14" hidden="false" customHeight="false" outlineLevel="0" collapsed="false">
      <c r="B53" s="67"/>
      <c r="C53" s="70"/>
      <c r="D53" s="117"/>
      <c r="E53" s="117"/>
      <c r="F53" s="117"/>
      <c r="G53" s="70"/>
      <c r="H53" s="70"/>
      <c r="I53" s="71"/>
      <c r="J53" s="102" t="str">
        <f aca="false">IF($C53&lt;&gt;"",$E53*1.5,"")</f>
        <v/>
      </c>
      <c r="K53" s="118" t="str">
        <f aca="false">IFERROR($J53/10,"")</f>
        <v/>
      </c>
      <c r="L53" s="70"/>
    </row>
    <row r="54" s="79" customFormat="true" ht="14" hidden="false" customHeight="false" outlineLevel="0" collapsed="false">
      <c r="B54" s="67"/>
      <c r="C54" s="70"/>
      <c r="D54" s="117"/>
      <c r="E54" s="117"/>
      <c r="F54" s="117"/>
      <c r="G54" s="70"/>
      <c r="H54" s="70"/>
      <c r="I54" s="71"/>
      <c r="J54" s="102" t="str">
        <f aca="false">IF($C54&lt;&gt;"",$E54*1.5,"")</f>
        <v/>
      </c>
      <c r="K54" s="118" t="str">
        <f aca="false">IFERROR($J54/10,"")</f>
        <v/>
      </c>
      <c r="L54" s="70"/>
    </row>
    <row r="55" s="79" customFormat="true" ht="14" hidden="false" customHeight="false" outlineLevel="0" collapsed="false">
      <c r="B55" s="67"/>
      <c r="C55" s="70"/>
      <c r="D55" s="117"/>
      <c r="E55" s="117"/>
      <c r="F55" s="117"/>
      <c r="G55" s="70"/>
      <c r="H55" s="70"/>
      <c r="I55" s="71"/>
      <c r="J55" s="102" t="str">
        <f aca="false">IF($C55&lt;&gt;"",$E55*1.5,"")</f>
        <v/>
      </c>
      <c r="K55" s="118" t="str">
        <f aca="false">IFERROR($J55/10,"")</f>
        <v/>
      </c>
      <c r="L55" s="70"/>
    </row>
    <row r="56" s="79" customFormat="true" ht="14" hidden="false" customHeight="false" outlineLevel="0" collapsed="false">
      <c r="B56" s="67"/>
      <c r="C56" s="70"/>
      <c r="D56" s="117"/>
      <c r="E56" s="117"/>
      <c r="F56" s="117"/>
      <c r="G56" s="70"/>
      <c r="H56" s="70"/>
      <c r="I56" s="71"/>
      <c r="J56" s="102" t="str">
        <f aca="false">IF($C56&lt;&gt;"",$E56*1.5,"")</f>
        <v/>
      </c>
      <c r="K56" s="118" t="str">
        <f aca="false">IFERROR($J56/10,"")</f>
        <v/>
      </c>
      <c r="L56" s="70"/>
    </row>
    <row r="57" s="79" customFormat="true" ht="14" hidden="false" customHeight="false" outlineLevel="0" collapsed="false">
      <c r="B57" s="67"/>
      <c r="C57" s="70"/>
      <c r="D57" s="117"/>
      <c r="E57" s="117"/>
      <c r="F57" s="117"/>
      <c r="G57" s="70"/>
      <c r="H57" s="70"/>
      <c r="I57" s="71"/>
      <c r="J57" s="102" t="str">
        <f aca="false">IF($C57&lt;&gt;"",$E57*1.5,"")</f>
        <v/>
      </c>
      <c r="K57" s="118" t="str">
        <f aca="false">IFERROR($J57/10,"")</f>
        <v/>
      </c>
      <c r="L57" s="70"/>
    </row>
    <row r="58" s="79" customFormat="true" ht="14" hidden="false" customHeight="false" outlineLevel="0" collapsed="false">
      <c r="B58" s="67"/>
      <c r="C58" s="70"/>
      <c r="D58" s="117"/>
      <c r="E58" s="117"/>
      <c r="F58" s="117"/>
      <c r="G58" s="70"/>
      <c r="H58" s="70"/>
      <c r="I58" s="71"/>
      <c r="J58" s="102" t="str">
        <f aca="false">IF($C58&lt;&gt;"",$E58*1.5,"")</f>
        <v/>
      </c>
      <c r="K58" s="118" t="str">
        <f aca="false">IFERROR($J58/10,"")</f>
        <v/>
      </c>
      <c r="L58" s="70"/>
    </row>
    <row r="59" s="79" customFormat="true" ht="14" hidden="false" customHeight="false" outlineLevel="0" collapsed="false">
      <c r="B59" s="67"/>
      <c r="C59" s="70"/>
      <c r="D59" s="117"/>
      <c r="E59" s="117"/>
      <c r="F59" s="117"/>
      <c r="G59" s="70"/>
      <c r="H59" s="70"/>
      <c r="I59" s="71"/>
      <c r="J59" s="102" t="str">
        <f aca="false">IF($C59&lt;&gt;"",$E59*1.5,"")</f>
        <v/>
      </c>
      <c r="K59" s="118" t="str">
        <f aca="false">IFERROR($J59/10,"")</f>
        <v/>
      </c>
      <c r="L59" s="70"/>
    </row>
    <row r="60" s="79" customFormat="true" ht="14" hidden="false" customHeight="false" outlineLevel="0" collapsed="false">
      <c r="B60" s="67"/>
      <c r="C60" s="70"/>
      <c r="D60" s="117"/>
      <c r="E60" s="117"/>
      <c r="F60" s="117"/>
      <c r="G60" s="70"/>
      <c r="H60" s="70"/>
      <c r="I60" s="71"/>
      <c r="J60" s="102" t="str">
        <f aca="false">IF($C60&lt;&gt;"",$E60*1.5,"")</f>
        <v/>
      </c>
      <c r="K60" s="118" t="str">
        <f aca="false">IFERROR($J60/10,"")</f>
        <v/>
      </c>
      <c r="L60" s="70"/>
    </row>
    <row r="61" s="79" customFormat="true" ht="14" hidden="false" customHeight="false" outlineLevel="0" collapsed="false">
      <c r="B61" s="67"/>
      <c r="C61" s="70"/>
      <c r="D61" s="117"/>
      <c r="E61" s="117"/>
      <c r="F61" s="117"/>
      <c r="G61" s="70"/>
      <c r="H61" s="70"/>
      <c r="I61" s="71"/>
      <c r="J61" s="102" t="str">
        <f aca="false">IF($C61&lt;&gt;"",$E61*1.5,"")</f>
        <v/>
      </c>
      <c r="K61" s="118" t="str">
        <f aca="false">IFERROR($J61/10,"")</f>
        <v/>
      </c>
      <c r="L61" s="70"/>
    </row>
    <row r="62" s="79" customFormat="true" ht="14" hidden="false" customHeight="false" outlineLevel="0" collapsed="false">
      <c r="B62" s="67"/>
      <c r="C62" s="70"/>
      <c r="D62" s="117"/>
      <c r="E62" s="117"/>
      <c r="F62" s="117"/>
      <c r="G62" s="70"/>
      <c r="H62" s="70"/>
      <c r="I62" s="71"/>
      <c r="J62" s="102" t="str">
        <f aca="false">IF($C62&lt;&gt;"",$E62*1.5,"")</f>
        <v/>
      </c>
      <c r="K62" s="118" t="str">
        <f aca="false">IFERROR($J62/10,"")</f>
        <v/>
      </c>
      <c r="L62" s="70"/>
    </row>
    <row r="63" s="79" customFormat="true" ht="14" hidden="false" customHeight="false" outlineLevel="0" collapsed="false">
      <c r="B63" s="67"/>
      <c r="C63" s="70"/>
      <c r="D63" s="117"/>
      <c r="E63" s="117"/>
      <c r="F63" s="117"/>
      <c r="G63" s="70"/>
      <c r="H63" s="70"/>
      <c r="I63" s="71"/>
      <c r="J63" s="102" t="str">
        <f aca="false">IF($C63&lt;&gt;"",$E63*1.5,"")</f>
        <v/>
      </c>
      <c r="K63" s="118" t="str">
        <f aca="false">IFERROR($J63/10,"")</f>
        <v/>
      </c>
      <c r="L63" s="70"/>
    </row>
    <row r="64" s="79" customFormat="true" ht="14" hidden="false" customHeight="false" outlineLevel="0" collapsed="false">
      <c r="B64" s="67"/>
      <c r="C64" s="70"/>
      <c r="D64" s="117"/>
      <c r="E64" s="117"/>
      <c r="F64" s="117"/>
      <c r="G64" s="70"/>
      <c r="H64" s="70"/>
      <c r="I64" s="71"/>
      <c r="J64" s="102" t="str">
        <f aca="false">IF($C64&lt;&gt;"",$E64*1.5,"")</f>
        <v/>
      </c>
      <c r="K64" s="118" t="str">
        <f aca="false">IFERROR($J64/10,"")</f>
        <v/>
      </c>
      <c r="L64" s="70"/>
    </row>
    <row r="65" s="79" customFormat="true" ht="14" hidden="false" customHeight="false" outlineLevel="0" collapsed="false">
      <c r="B65" s="67"/>
      <c r="C65" s="70"/>
      <c r="D65" s="117"/>
      <c r="E65" s="117"/>
      <c r="F65" s="117"/>
      <c r="G65" s="70"/>
      <c r="H65" s="70"/>
      <c r="I65" s="71"/>
      <c r="J65" s="102" t="str">
        <f aca="false">IF($C65&lt;&gt;"",$E65*1.5,"")</f>
        <v/>
      </c>
      <c r="K65" s="118" t="str">
        <f aca="false">IFERROR($J65/10,"")</f>
        <v/>
      </c>
      <c r="L65" s="70"/>
    </row>
    <row r="66" s="79" customFormat="true" ht="14" hidden="false" customHeight="false" outlineLevel="0" collapsed="false">
      <c r="B66" s="67"/>
      <c r="C66" s="70"/>
      <c r="D66" s="117"/>
      <c r="E66" s="117"/>
      <c r="F66" s="117"/>
      <c r="G66" s="70"/>
      <c r="H66" s="70"/>
      <c r="I66" s="71"/>
      <c r="J66" s="102" t="str">
        <f aca="false">IF($C66&lt;&gt;"",$E66*1.5,"")</f>
        <v/>
      </c>
      <c r="K66" s="118" t="str">
        <f aca="false">IFERROR($J66/10,"")</f>
        <v/>
      </c>
      <c r="L66" s="70"/>
    </row>
    <row r="67" s="79" customFormat="true" ht="14" hidden="false" customHeight="false" outlineLevel="0" collapsed="false">
      <c r="B67" s="67"/>
      <c r="C67" s="70"/>
      <c r="D67" s="117"/>
      <c r="E67" s="117"/>
      <c r="F67" s="117"/>
      <c r="G67" s="70"/>
      <c r="H67" s="70"/>
      <c r="I67" s="71"/>
      <c r="J67" s="102" t="str">
        <f aca="false">IF($C67&lt;&gt;"",$E67*1.5,"")</f>
        <v/>
      </c>
      <c r="K67" s="118" t="str">
        <f aca="false">IFERROR($J67/10,"")</f>
        <v/>
      </c>
      <c r="L67" s="70"/>
    </row>
    <row r="68" s="79" customFormat="true" ht="14" hidden="false" customHeight="false" outlineLevel="0" collapsed="false">
      <c r="B68" s="67"/>
      <c r="C68" s="70"/>
      <c r="D68" s="117"/>
      <c r="E68" s="117"/>
      <c r="F68" s="117"/>
      <c r="G68" s="70"/>
      <c r="H68" s="70"/>
      <c r="I68" s="71"/>
      <c r="J68" s="102" t="str">
        <f aca="false">IF($C68&lt;&gt;"",$E68*1.5,"")</f>
        <v/>
      </c>
      <c r="K68" s="118" t="str">
        <f aca="false">IFERROR($J68/10,"")</f>
        <v/>
      </c>
      <c r="L68" s="70"/>
    </row>
    <row r="69" s="79" customFormat="true" ht="14" hidden="false" customHeight="false" outlineLevel="0" collapsed="false">
      <c r="B69" s="67"/>
      <c r="C69" s="70"/>
      <c r="D69" s="117"/>
      <c r="E69" s="117"/>
      <c r="F69" s="117"/>
      <c r="G69" s="70"/>
      <c r="H69" s="70"/>
      <c r="I69" s="71"/>
      <c r="J69" s="102" t="str">
        <f aca="false">IF($C69&lt;&gt;"",$E69*1.5,"")</f>
        <v/>
      </c>
      <c r="K69" s="118" t="str">
        <f aca="false">IFERROR($J69/10,"")</f>
        <v/>
      </c>
      <c r="L69" s="70"/>
    </row>
    <row r="70" s="79" customFormat="true" ht="14" hidden="false" customHeight="false" outlineLevel="0" collapsed="false">
      <c r="B70" s="67"/>
      <c r="C70" s="70"/>
      <c r="D70" s="117"/>
      <c r="E70" s="117"/>
      <c r="F70" s="117"/>
      <c r="G70" s="70"/>
      <c r="H70" s="70"/>
      <c r="I70" s="71"/>
      <c r="J70" s="102" t="str">
        <f aca="false">IF($C70&lt;&gt;"",$E70*1.5,"")</f>
        <v/>
      </c>
      <c r="K70" s="118" t="str">
        <f aca="false">IFERROR($J70/10,"")</f>
        <v/>
      </c>
      <c r="L70" s="70"/>
    </row>
    <row r="71" s="79" customFormat="true" ht="14" hidden="false" customHeight="false" outlineLevel="0" collapsed="false">
      <c r="B71" s="67"/>
      <c r="C71" s="70"/>
      <c r="D71" s="117"/>
      <c r="E71" s="117"/>
      <c r="F71" s="117"/>
      <c r="G71" s="70"/>
      <c r="H71" s="70"/>
      <c r="I71" s="71"/>
      <c r="J71" s="102" t="str">
        <f aca="false">IF($C71&lt;&gt;"",$E71*1.5,"")</f>
        <v/>
      </c>
      <c r="K71" s="118" t="str">
        <f aca="false">IFERROR($J71/10,"")</f>
        <v/>
      </c>
      <c r="L71" s="70"/>
    </row>
    <row r="72" s="79" customFormat="true" ht="14" hidden="false" customHeight="false" outlineLevel="0" collapsed="false">
      <c r="B72" s="67"/>
      <c r="C72" s="70"/>
      <c r="D72" s="117"/>
      <c r="E72" s="117"/>
      <c r="F72" s="117"/>
      <c r="G72" s="70"/>
      <c r="H72" s="70"/>
      <c r="I72" s="71"/>
      <c r="J72" s="102" t="str">
        <f aca="false">IF($C72&lt;&gt;"",$E72*1.5,"")</f>
        <v/>
      </c>
      <c r="K72" s="118" t="str">
        <f aca="false">IFERROR($J72/10,"")</f>
        <v/>
      </c>
      <c r="L72" s="70"/>
    </row>
    <row r="73" s="79" customFormat="true" ht="14" hidden="false" customHeight="false" outlineLevel="0" collapsed="false">
      <c r="B73" s="67"/>
      <c r="C73" s="70"/>
      <c r="D73" s="117"/>
      <c r="E73" s="117"/>
      <c r="F73" s="117"/>
      <c r="G73" s="70"/>
      <c r="H73" s="70"/>
      <c r="I73" s="71"/>
      <c r="J73" s="102" t="str">
        <f aca="false">IF($C73&lt;&gt;"",$E73*1.5,"")</f>
        <v/>
      </c>
      <c r="K73" s="118" t="str">
        <f aca="false">IFERROR($J73/10,"")</f>
        <v/>
      </c>
      <c r="L73" s="70"/>
    </row>
    <row r="74" s="79" customFormat="true" ht="14" hidden="false" customHeight="false" outlineLevel="0" collapsed="false">
      <c r="B74" s="67"/>
      <c r="C74" s="70"/>
      <c r="D74" s="117"/>
      <c r="E74" s="117"/>
      <c r="F74" s="117"/>
      <c r="G74" s="70"/>
      <c r="H74" s="70"/>
      <c r="I74" s="71"/>
      <c r="J74" s="102" t="str">
        <f aca="false">IF($C74&lt;&gt;"",$E74*1.5,"")</f>
        <v/>
      </c>
      <c r="K74" s="118" t="str">
        <f aca="false">IFERROR($J74/10,"")</f>
        <v/>
      </c>
      <c r="L74" s="70"/>
    </row>
    <row r="75" s="79" customFormat="true" ht="14" hidden="false" customHeight="false" outlineLevel="0" collapsed="false">
      <c r="B75" s="67"/>
      <c r="C75" s="70"/>
      <c r="D75" s="117"/>
      <c r="E75" s="117"/>
      <c r="F75" s="117"/>
      <c r="G75" s="70"/>
      <c r="H75" s="70"/>
      <c r="I75" s="71"/>
      <c r="J75" s="102" t="str">
        <f aca="false">IF($C75&lt;&gt;"",$E75*1.5,"")</f>
        <v/>
      </c>
      <c r="K75" s="118" t="str">
        <f aca="false">IFERROR($J75/10,"")</f>
        <v/>
      </c>
      <c r="L75" s="70"/>
    </row>
    <row r="76" s="79" customFormat="true" ht="14" hidden="false" customHeight="false" outlineLevel="0" collapsed="false">
      <c r="B76" s="67"/>
      <c r="C76" s="70"/>
      <c r="D76" s="117"/>
      <c r="E76" s="117"/>
      <c r="F76" s="117"/>
      <c r="G76" s="70"/>
      <c r="H76" s="70"/>
      <c r="I76" s="71"/>
      <c r="J76" s="102" t="str">
        <f aca="false">IF($C76&lt;&gt;"",$E76*1.5,"")</f>
        <v/>
      </c>
      <c r="K76" s="118" t="str">
        <f aca="false">IFERROR($J76/10,"")</f>
        <v/>
      </c>
      <c r="L76" s="70"/>
    </row>
    <row r="77" s="79" customFormat="true" ht="14" hidden="false" customHeight="false" outlineLevel="0" collapsed="false">
      <c r="B77" s="67"/>
      <c r="C77" s="70"/>
      <c r="D77" s="117"/>
      <c r="E77" s="117"/>
      <c r="F77" s="117"/>
      <c r="G77" s="70"/>
      <c r="H77" s="70"/>
      <c r="I77" s="71"/>
      <c r="J77" s="102" t="str">
        <f aca="false">IF($C77&lt;&gt;"",$E77*1.5,"")</f>
        <v/>
      </c>
      <c r="K77" s="118" t="str">
        <f aca="false">IFERROR($J77/10,"")</f>
        <v/>
      </c>
      <c r="L77" s="70"/>
    </row>
    <row r="78" s="79" customFormat="true" ht="14" hidden="false" customHeight="false" outlineLevel="0" collapsed="false">
      <c r="B78" s="67"/>
      <c r="C78" s="70"/>
      <c r="D78" s="117"/>
      <c r="E78" s="117"/>
      <c r="F78" s="117"/>
      <c r="G78" s="70"/>
      <c r="H78" s="70"/>
      <c r="I78" s="71"/>
      <c r="J78" s="102" t="str">
        <f aca="false">IF($C78&lt;&gt;"",$E78*1.5,"")</f>
        <v/>
      </c>
      <c r="K78" s="118" t="str">
        <f aca="false">IFERROR($J78/10,"")</f>
        <v/>
      </c>
      <c r="L78" s="70"/>
    </row>
    <row r="79" s="79" customFormat="true" ht="14" hidden="false" customHeight="false" outlineLevel="0" collapsed="false">
      <c r="B79" s="67"/>
      <c r="C79" s="70"/>
      <c r="D79" s="117"/>
      <c r="E79" s="117"/>
      <c r="F79" s="117"/>
      <c r="G79" s="70"/>
      <c r="H79" s="70"/>
      <c r="I79" s="71"/>
      <c r="J79" s="102" t="str">
        <f aca="false">IF($C79&lt;&gt;"",$E79*1.5,"")</f>
        <v/>
      </c>
      <c r="K79" s="118" t="str">
        <f aca="false">IFERROR($J79/10,"")</f>
        <v/>
      </c>
      <c r="L79" s="70"/>
    </row>
    <row r="80" s="79" customFormat="true" ht="14" hidden="false" customHeight="false" outlineLevel="0" collapsed="false">
      <c r="B80" s="67"/>
      <c r="C80" s="70"/>
      <c r="D80" s="117"/>
      <c r="E80" s="117"/>
      <c r="F80" s="117"/>
      <c r="G80" s="70"/>
      <c r="H80" s="70"/>
      <c r="I80" s="71"/>
      <c r="J80" s="102" t="str">
        <f aca="false">IF($C80&lt;&gt;"",$E80*1.5,"")</f>
        <v/>
      </c>
      <c r="K80" s="118" t="str">
        <f aca="false">IFERROR($J80/10,"")</f>
        <v/>
      </c>
      <c r="L80" s="70"/>
    </row>
    <row r="81" s="79" customFormat="true" ht="14" hidden="false" customHeight="false" outlineLevel="0" collapsed="false">
      <c r="B81" s="67"/>
      <c r="C81" s="70"/>
      <c r="D81" s="117"/>
      <c r="E81" s="117"/>
      <c r="F81" s="117"/>
      <c r="G81" s="70"/>
      <c r="H81" s="70"/>
      <c r="I81" s="71"/>
      <c r="J81" s="102" t="str">
        <f aca="false">IF($C81&lt;&gt;"",$E81*1.5,"")</f>
        <v/>
      </c>
      <c r="K81" s="118" t="str">
        <f aca="false">IFERROR($J81/10,"")</f>
        <v/>
      </c>
      <c r="L81" s="70"/>
    </row>
    <row r="82" s="79" customFormat="true" ht="14" hidden="false" customHeight="false" outlineLevel="0" collapsed="false">
      <c r="B82" s="67"/>
      <c r="C82" s="70"/>
      <c r="D82" s="117"/>
      <c r="E82" s="117"/>
      <c r="F82" s="117"/>
      <c r="G82" s="70"/>
      <c r="H82" s="70"/>
      <c r="I82" s="71"/>
      <c r="J82" s="102" t="str">
        <f aca="false">IF($C82&lt;&gt;"",$E82*1.5,"")</f>
        <v/>
      </c>
      <c r="K82" s="118" t="str">
        <f aca="false">IFERROR($J82/10,"")</f>
        <v/>
      </c>
      <c r="L82" s="70"/>
    </row>
    <row r="83" s="79" customFormat="true" ht="14" hidden="false" customHeight="false" outlineLevel="0" collapsed="false">
      <c r="B83" s="67"/>
      <c r="C83" s="70"/>
      <c r="D83" s="117"/>
      <c r="E83" s="117"/>
      <c r="F83" s="117"/>
      <c r="G83" s="70"/>
      <c r="H83" s="70"/>
      <c r="I83" s="71"/>
      <c r="J83" s="102" t="str">
        <f aca="false">IF($C83&lt;&gt;"",$E83*1.5,"")</f>
        <v/>
      </c>
      <c r="K83" s="118" t="str">
        <f aca="false">IFERROR($J83/10,"")</f>
        <v/>
      </c>
      <c r="L83" s="70"/>
    </row>
    <row r="84" s="79" customFormat="true" ht="14" hidden="false" customHeight="false" outlineLevel="0" collapsed="false">
      <c r="B84" s="67"/>
      <c r="C84" s="70"/>
      <c r="D84" s="117"/>
      <c r="E84" s="117"/>
      <c r="F84" s="117"/>
      <c r="G84" s="70"/>
      <c r="H84" s="70"/>
      <c r="I84" s="71"/>
      <c r="J84" s="102" t="str">
        <f aca="false">IF($C84&lt;&gt;"",$E84*1.5,"")</f>
        <v/>
      </c>
      <c r="K84" s="118" t="str">
        <f aca="false">IFERROR($J84/10,"")</f>
        <v/>
      </c>
      <c r="L84" s="70"/>
    </row>
    <row r="85" s="79" customFormat="true" ht="14" hidden="false" customHeight="false" outlineLevel="0" collapsed="false">
      <c r="B85" s="67"/>
      <c r="C85" s="70"/>
      <c r="D85" s="117"/>
      <c r="E85" s="117"/>
      <c r="F85" s="117"/>
      <c r="G85" s="70"/>
      <c r="H85" s="70"/>
      <c r="I85" s="71"/>
      <c r="J85" s="102" t="str">
        <f aca="false">IF($C85&lt;&gt;"",$E85*1.5,"")</f>
        <v/>
      </c>
      <c r="K85" s="118" t="str">
        <f aca="false">IFERROR($J85/10,"")</f>
        <v/>
      </c>
      <c r="L85" s="70"/>
    </row>
    <row r="86" s="79" customFormat="true" ht="14" hidden="false" customHeight="false" outlineLevel="0" collapsed="false">
      <c r="B86" s="67"/>
      <c r="C86" s="70"/>
      <c r="D86" s="117"/>
      <c r="E86" s="117"/>
      <c r="F86" s="117"/>
      <c r="G86" s="70"/>
      <c r="H86" s="70"/>
      <c r="I86" s="71"/>
      <c r="J86" s="102" t="str">
        <f aca="false">IF($C86&lt;&gt;"",$E86*1.5,"")</f>
        <v/>
      </c>
      <c r="K86" s="118" t="str">
        <f aca="false">IFERROR($J86/10,"")</f>
        <v/>
      </c>
      <c r="L86" s="70"/>
    </row>
    <row r="87" s="79" customFormat="true" ht="14" hidden="false" customHeight="false" outlineLevel="0" collapsed="false">
      <c r="B87" s="67"/>
      <c r="C87" s="70"/>
      <c r="D87" s="117"/>
      <c r="E87" s="117"/>
      <c r="F87" s="117"/>
      <c r="G87" s="70"/>
      <c r="H87" s="70"/>
      <c r="I87" s="71"/>
      <c r="J87" s="102" t="str">
        <f aca="false">IF($C87&lt;&gt;"",$E87*1.5,"")</f>
        <v/>
      </c>
      <c r="K87" s="118" t="str">
        <f aca="false">IFERROR($J87/10,"")</f>
        <v/>
      </c>
      <c r="L87" s="70"/>
    </row>
    <row r="88" s="79" customFormat="true" ht="14" hidden="false" customHeight="false" outlineLevel="0" collapsed="false">
      <c r="B88" s="67"/>
      <c r="C88" s="70"/>
      <c r="D88" s="117"/>
      <c r="E88" s="117"/>
      <c r="F88" s="117"/>
      <c r="G88" s="70"/>
      <c r="H88" s="70"/>
      <c r="I88" s="71"/>
      <c r="J88" s="102" t="str">
        <f aca="false">IF($C88&lt;&gt;"",$E88*1.5,"")</f>
        <v/>
      </c>
      <c r="K88" s="118" t="str">
        <f aca="false">IFERROR($J88/10,"")</f>
        <v/>
      </c>
      <c r="L88" s="70"/>
    </row>
    <row r="89" s="79" customFormat="true" ht="14" hidden="false" customHeight="false" outlineLevel="0" collapsed="false">
      <c r="B89" s="67"/>
      <c r="C89" s="70"/>
      <c r="D89" s="117"/>
      <c r="E89" s="117"/>
      <c r="F89" s="117"/>
      <c r="G89" s="70"/>
      <c r="H89" s="70"/>
      <c r="I89" s="71"/>
      <c r="J89" s="102" t="str">
        <f aca="false">IF($C89&lt;&gt;"",$E89*1.5,"")</f>
        <v/>
      </c>
      <c r="K89" s="118" t="str">
        <f aca="false">IFERROR($J89/10,"")</f>
        <v/>
      </c>
      <c r="L89" s="70"/>
    </row>
    <row r="90" s="79" customFormat="true" ht="14" hidden="false" customHeight="false" outlineLevel="0" collapsed="false">
      <c r="B90" s="67"/>
      <c r="C90" s="70"/>
      <c r="D90" s="117"/>
      <c r="E90" s="117"/>
      <c r="F90" s="117"/>
      <c r="G90" s="70"/>
      <c r="H90" s="70"/>
      <c r="I90" s="71"/>
      <c r="J90" s="102" t="str">
        <f aca="false">IF($C90&lt;&gt;"",$E90*1.5,"")</f>
        <v/>
      </c>
      <c r="K90" s="118" t="str">
        <f aca="false">IFERROR($J90/10,"")</f>
        <v/>
      </c>
      <c r="L90" s="70"/>
    </row>
    <row r="91" s="79" customFormat="true" ht="14" hidden="false" customHeight="false" outlineLevel="0" collapsed="false">
      <c r="B91" s="67"/>
      <c r="C91" s="70"/>
      <c r="D91" s="117"/>
      <c r="E91" s="117"/>
      <c r="F91" s="117"/>
      <c r="G91" s="70"/>
      <c r="H91" s="70"/>
      <c r="I91" s="71"/>
      <c r="J91" s="102" t="str">
        <f aca="false">IF($C91&lt;&gt;"",$E91*1.5,"")</f>
        <v/>
      </c>
      <c r="K91" s="118" t="str">
        <f aca="false">IFERROR($J91/10,"")</f>
        <v/>
      </c>
      <c r="L91" s="70"/>
    </row>
    <row r="92" s="79" customFormat="true" ht="14" hidden="false" customHeight="false" outlineLevel="0" collapsed="false">
      <c r="B92" s="67"/>
      <c r="C92" s="70"/>
      <c r="D92" s="117"/>
      <c r="E92" s="117"/>
      <c r="F92" s="117"/>
      <c r="G92" s="70"/>
      <c r="H92" s="70"/>
      <c r="I92" s="71"/>
      <c r="J92" s="102" t="str">
        <f aca="false">IF($C92&lt;&gt;"",$E92*1.5,"")</f>
        <v/>
      </c>
      <c r="K92" s="118" t="str">
        <f aca="false">IFERROR($J92/10,"")</f>
        <v/>
      </c>
      <c r="L92" s="70"/>
    </row>
    <row r="93" s="79" customFormat="true" ht="14" hidden="false" customHeight="false" outlineLevel="0" collapsed="false">
      <c r="B93" s="67"/>
      <c r="C93" s="70"/>
      <c r="D93" s="117"/>
      <c r="E93" s="117"/>
      <c r="F93" s="117"/>
      <c r="G93" s="70"/>
      <c r="H93" s="70"/>
      <c r="I93" s="71"/>
      <c r="J93" s="102" t="str">
        <f aca="false">IF($C93&lt;&gt;"",$E93*1.5,"")</f>
        <v/>
      </c>
      <c r="K93" s="118" t="str">
        <f aca="false">IFERROR($J93/10,"")</f>
        <v/>
      </c>
      <c r="L93" s="70"/>
    </row>
    <row r="94" s="79" customFormat="true" ht="14" hidden="false" customHeight="false" outlineLevel="0" collapsed="false">
      <c r="B94" s="67"/>
      <c r="C94" s="70"/>
      <c r="D94" s="117"/>
      <c r="E94" s="117"/>
      <c r="F94" s="117"/>
      <c r="G94" s="70"/>
      <c r="H94" s="70"/>
      <c r="I94" s="71"/>
      <c r="J94" s="102" t="str">
        <f aca="false">IF($C94&lt;&gt;"",$E94*1.5,"")</f>
        <v/>
      </c>
      <c r="K94" s="118" t="str">
        <f aca="false">IFERROR($J94/10,"")</f>
        <v/>
      </c>
      <c r="L94" s="70"/>
    </row>
    <row r="95" s="79" customFormat="true" ht="14" hidden="false" customHeight="false" outlineLevel="0" collapsed="false">
      <c r="B95" s="67"/>
      <c r="C95" s="70"/>
      <c r="D95" s="117"/>
      <c r="E95" s="117"/>
      <c r="F95" s="117"/>
      <c r="G95" s="70"/>
      <c r="H95" s="70"/>
      <c r="I95" s="71"/>
      <c r="J95" s="102" t="str">
        <f aca="false">IF($C95&lt;&gt;"",$E95*1.5,"")</f>
        <v/>
      </c>
      <c r="K95" s="118" t="str">
        <f aca="false">IFERROR($J95/10,"")</f>
        <v/>
      </c>
      <c r="L95" s="70"/>
    </row>
    <row r="96" s="79" customFormat="true" ht="14" hidden="false" customHeight="false" outlineLevel="0" collapsed="false">
      <c r="B96" s="67"/>
      <c r="C96" s="70"/>
      <c r="D96" s="117"/>
      <c r="E96" s="117"/>
      <c r="F96" s="117"/>
      <c r="G96" s="70"/>
      <c r="H96" s="70"/>
      <c r="I96" s="71"/>
      <c r="J96" s="102" t="str">
        <f aca="false">IF($C96&lt;&gt;"",$E96*1.5,"")</f>
        <v/>
      </c>
      <c r="K96" s="118" t="str">
        <f aca="false">IFERROR($J96/10,"")</f>
        <v/>
      </c>
      <c r="L96" s="70"/>
    </row>
    <row r="97" s="79" customFormat="true" ht="14" hidden="false" customHeight="false" outlineLevel="0" collapsed="false">
      <c r="B97" s="67"/>
      <c r="C97" s="70"/>
      <c r="D97" s="117"/>
      <c r="E97" s="117"/>
      <c r="F97" s="117"/>
      <c r="G97" s="70"/>
      <c r="H97" s="70"/>
      <c r="I97" s="71"/>
      <c r="J97" s="102" t="str">
        <f aca="false">IF($C97&lt;&gt;"",$E97*1.5,"")</f>
        <v/>
      </c>
      <c r="K97" s="118" t="str">
        <f aca="false">IFERROR($J97/10,"")</f>
        <v/>
      </c>
      <c r="L97" s="70"/>
    </row>
    <row r="98" s="79" customFormat="true" ht="14" hidden="false" customHeight="false" outlineLevel="0" collapsed="false">
      <c r="B98" s="67"/>
      <c r="C98" s="70"/>
      <c r="D98" s="117"/>
      <c r="E98" s="117"/>
      <c r="F98" s="117"/>
      <c r="G98" s="70"/>
      <c r="H98" s="70"/>
      <c r="I98" s="71"/>
      <c r="J98" s="102" t="str">
        <f aca="false">IF($C98&lt;&gt;"",$E98*1.5,"")</f>
        <v/>
      </c>
      <c r="K98" s="118" t="str">
        <f aca="false">IFERROR($J98/10,"")</f>
        <v/>
      </c>
      <c r="L98" s="70"/>
    </row>
    <row r="99" s="79" customFormat="true" ht="14" hidden="false" customHeight="false" outlineLevel="0" collapsed="false">
      <c r="B99" s="67"/>
      <c r="C99" s="70"/>
      <c r="D99" s="117"/>
      <c r="E99" s="117"/>
      <c r="F99" s="117"/>
      <c r="G99" s="70"/>
      <c r="H99" s="70"/>
      <c r="I99" s="71"/>
      <c r="J99" s="102" t="str">
        <f aca="false">IF($C99&lt;&gt;"",$E99*1.5,"")</f>
        <v/>
      </c>
      <c r="K99" s="118" t="str">
        <f aca="false">IFERROR($J99/10,"")</f>
        <v/>
      </c>
      <c r="L99" s="70"/>
    </row>
    <row r="100" s="79" customFormat="true" ht="14" hidden="false" customHeight="false" outlineLevel="0" collapsed="false">
      <c r="B100" s="67"/>
      <c r="C100" s="70"/>
      <c r="D100" s="117"/>
      <c r="E100" s="117"/>
      <c r="F100" s="117"/>
      <c r="G100" s="70"/>
      <c r="H100" s="70"/>
      <c r="I100" s="71"/>
      <c r="J100" s="102" t="str">
        <f aca="false">IF($C100&lt;&gt;"",$E100*1.5,"")</f>
        <v/>
      </c>
      <c r="K100" s="118" t="str">
        <f aca="false">IFERROR($J100/10,"")</f>
        <v/>
      </c>
      <c r="L100" s="70"/>
    </row>
    <row r="101" s="79" customFormat="true" ht="14" hidden="false" customHeight="false" outlineLevel="0" collapsed="false">
      <c r="B101" s="67"/>
      <c r="C101" s="70"/>
      <c r="D101" s="117"/>
      <c r="E101" s="117"/>
      <c r="F101" s="117"/>
      <c r="G101" s="70"/>
      <c r="H101" s="70"/>
      <c r="I101" s="71"/>
      <c r="J101" s="102" t="str">
        <f aca="false">IF($C101&lt;&gt;"",$E101*1.5,"")</f>
        <v/>
      </c>
      <c r="K101" s="118" t="str">
        <f aca="false">IFERROR($J101/10,"")</f>
        <v/>
      </c>
      <c r="L101" s="70"/>
    </row>
    <row r="102" s="79" customFormat="true" ht="14" hidden="false" customHeight="false" outlineLevel="0" collapsed="false">
      <c r="B102" s="67"/>
      <c r="C102" s="70"/>
      <c r="D102" s="117"/>
      <c r="E102" s="117"/>
      <c r="F102" s="117"/>
      <c r="G102" s="70"/>
      <c r="H102" s="70"/>
      <c r="I102" s="71"/>
      <c r="J102" s="102" t="str">
        <f aca="false">IF($C102&lt;&gt;"",$E102*1.5,"")</f>
        <v/>
      </c>
      <c r="K102" s="118" t="str">
        <f aca="false">IFERROR($J102/10,"")</f>
        <v/>
      </c>
      <c r="L102" s="70"/>
    </row>
    <row r="103" s="79" customFormat="true" ht="14" hidden="false" customHeight="false" outlineLevel="0" collapsed="false">
      <c r="B103" s="67"/>
      <c r="C103" s="70"/>
      <c r="D103" s="117"/>
      <c r="E103" s="117"/>
      <c r="F103" s="117"/>
      <c r="G103" s="70"/>
      <c r="H103" s="70"/>
      <c r="I103" s="71"/>
      <c r="J103" s="102" t="str">
        <f aca="false">IF($C103&lt;&gt;"",$E103*1.5,"")</f>
        <v/>
      </c>
      <c r="K103" s="118" t="str">
        <f aca="false">IFERROR($J103/10,"")</f>
        <v/>
      </c>
      <c r="L103" s="70"/>
    </row>
    <row r="104" s="79" customFormat="true" ht="14" hidden="false" customHeight="false" outlineLevel="0" collapsed="false">
      <c r="B104" s="67"/>
      <c r="C104" s="70"/>
      <c r="D104" s="117"/>
      <c r="E104" s="117"/>
      <c r="F104" s="117"/>
      <c r="G104" s="70"/>
      <c r="H104" s="70"/>
      <c r="I104" s="71"/>
      <c r="J104" s="102" t="str">
        <f aca="false">IF($C104&lt;&gt;"",$E104*1.5,"")</f>
        <v/>
      </c>
      <c r="K104" s="118" t="str">
        <f aca="false">IFERROR($J104/10,"")</f>
        <v/>
      </c>
      <c r="L104" s="70"/>
    </row>
    <row r="105" s="79" customFormat="true" ht="14" hidden="false" customHeight="false" outlineLevel="0" collapsed="false">
      <c r="B105" s="67"/>
      <c r="C105" s="70"/>
      <c r="D105" s="117"/>
      <c r="E105" s="117"/>
      <c r="F105" s="117"/>
      <c r="G105" s="70"/>
      <c r="H105" s="70"/>
      <c r="I105" s="71"/>
      <c r="J105" s="102" t="str">
        <f aca="false">IF($C105&lt;&gt;"",$E105*1.5,"")</f>
        <v/>
      </c>
      <c r="K105" s="118" t="str">
        <f aca="false">IFERROR($J105/10,"")</f>
        <v/>
      </c>
      <c r="L105" s="70"/>
    </row>
    <row r="106" s="79" customFormat="true" ht="14" hidden="false" customHeight="false" outlineLevel="0" collapsed="false">
      <c r="B106" s="67"/>
      <c r="C106" s="70"/>
      <c r="D106" s="117"/>
      <c r="E106" s="117"/>
      <c r="F106" s="117"/>
      <c r="G106" s="70"/>
      <c r="H106" s="70"/>
      <c r="I106" s="71"/>
      <c r="J106" s="102" t="str">
        <f aca="false">IF($C106&lt;&gt;"",$E106*1.5,"")</f>
        <v/>
      </c>
      <c r="K106" s="118" t="str">
        <f aca="false">IFERROR($J106/10,"")</f>
        <v/>
      </c>
      <c r="L106" s="70"/>
    </row>
    <row r="107" s="79" customFormat="true" ht="14" hidden="false" customHeight="false" outlineLevel="0" collapsed="false">
      <c r="B107" s="67"/>
      <c r="C107" s="70"/>
      <c r="D107" s="117"/>
      <c r="E107" s="117"/>
      <c r="F107" s="117"/>
      <c r="G107" s="70"/>
      <c r="H107" s="70"/>
      <c r="I107" s="71"/>
      <c r="J107" s="102" t="str">
        <f aca="false">IF($C107&lt;&gt;"",$E107*1.5,"")</f>
        <v/>
      </c>
      <c r="K107" s="118" t="str">
        <f aca="false">IFERROR($J107/10,"")</f>
        <v/>
      </c>
      <c r="L107" s="70"/>
    </row>
    <row r="108" s="79" customFormat="true" ht="14" hidden="false" customHeight="false" outlineLevel="0" collapsed="false">
      <c r="B108" s="67"/>
      <c r="C108" s="70"/>
      <c r="D108" s="117"/>
      <c r="E108" s="117"/>
      <c r="F108" s="117"/>
      <c r="G108" s="70"/>
      <c r="H108" s="70"/>
      <c r="I108" s="71"/>
      <c r="J108" s="102" t="str">
        <f aca="false">IF($C108&lt;&gt;"",$E108*1.5,"")</f>
        <v/>
      </c>
      <c r="K108" s="118" t="str">
        <f aca="false">IFERROR($J108/10,"")</f>
        <v/>
      </c>
      <c r="L108" s="70"/>
    </row>
    <row r="109" s="79" customFormat="true" ht="14" hidden="false" customHeight="false" outlineLevel="0" collapsed="false">
      <c r="B109" s="67"/>
      <c r="C109" s="70"/>
      <c r="D109" s="117"/>
      <c r="E109" s="117"/>
      <c r="F109" s="117"/>
      <c r="G109" s="70"/>
      <c r="H109" s="70"/>
      <c r="I109" s="71"/>
      <c r="J109" s="102" t="str">
        <f aca="false">IF($C109&lt;&gt;"",$E109*1.5,"")</f>
        <v/>
      </c>
      <c r="K109" s="118" t="str">
        <f aca="false">IFERROR($J109/10,"")</f>
        <v/>
      </c>
      <c r="L109" s="70"/>
    </row>
    <row r="110" s="79" customFormat="true" ht="14" hidden="false" customHeight="true" outlineLevel="0" collapsed="false">
      <c r="B110" s="67"/>
      <c r="C110" s="70"/>
      <c r="D110" s="117"/>
      <c r="E110" s="117"/>
      <c r="F110" s="117"/>
      <c r="G110" s="70" t="s">
        <v>90</v>
      </c>
      <c r="H110" s="70"/>
      <c r="I110" s="71"/>
      <c r="J110" s="102" t="str">
        <f aca="false">IF($C110&lt;&gt;"",$E110*1.5,"")</f>
        <v/>
      </c>
      <c r="K110" s="118" t="str">
        <f aca="false">IFERROR($J110/10,"")</f>
        <v/>
      </c>
      <c r="L110" s="70"/>
    </row>
    <row r="111" s="79" customFormat="true" ht="14" hidden="false" customHeight="false" outlineLevel="0" collapsed="false">
      <c r="B111" s="67"/>
      <c r="C111" s="70"/>
      <c r="D111" s="117"/>
      <c r="E111" s="117"/>
      <c r="F111" s="117"/>
      <c r="G111" s="70"/>
      <c r="H111" s="70"/>
      <c r="I111" s="71"/>
      <c r="J111" s="102" t="str">
        <f aca="false">IF($C111&lt;&gt;"",$E111*1.5,"")</f>
        <v/>
      </c>
      <c r="K111" s="118" t="str">
        <f aca="false">IFERROR($J111/10,"")</f>
        <v/>
      </c>
      <c r="L111" s="70"/>
    </row>
    <row r="112" s="79" customFormat="true" ht="14" hidden="false" customHeight="false" outlineLevel="0" collapsed="false">
      <c r="B112" s="67"/>
      <c r="C112" s="70"/>
      <c r="D112" s="117"/>
      <c r="E112" s="117"/>
      <c r="F112" s="117"/>
      <c r="G112" s="70"/>
      <c r="H112" s="70"/>
      <c r="I112" s="71"/>
      <c r="J112" s="102" t="str">
        <f aca="false">IF($C112&lt;&gt;"",$E112*1.5,"")</f>
        <v/>
      </c>
      <c r="K112" s="118" t="str">
        <f aca="false">IFERROR($J112/10,"")</f>
        <v/>
      </c>
      <c r="L112" s="70"/>
    </row>
    <row r="113" s="79" customFormat="true" ht="14" hidden="false" customHeight="false" outlineLevel="0" collapsed="false">
      <c r="B113" s="67"/>
      <c r="C113" s="70"/>
      <c r="D113" s="117"/>
      <c r="E113" s="117"/>
      <c r="F113" s="117"/>
      <c r="G113" s="70"/>
      <c r="H113" s="70"/>
      <c r="I113" s="71"/>
      <c r="J113" s="102" t="str">
        <f aca="false">IF($C113&lt;&gt;"",$E113*1.5,"")</f>
        <v/>
      </c>
      <c r="K113" s="118" t="str">
        <f aca="false">IFERROR($J113/10,"")</f>
        <v/>
      </c>
      <c r="L113" s="70"/>
    </row>
    <row r="114" s="79" customFormat="true" ht="14" hidden="false" customHeight="false" outlineLevel="0" collapsed="false">
      <c r="B114" s="67"/>
      <c r="C114" s="70"/>
      <c r="D114" s="117"/>
      <c r="E114" s="117"/>
      <c r="F114" s="117"/>
      <c r="G114" s="70"/>
      <c r="H114" s="70"/>
      <c r="I114" s="71"/>
      <c r="J114" s="102" t="str">
        <f aca="false">IF($C114&lt;&gt;"",$E114*1.5,"")</f>
        <v/>
      </c>
      <c r="K114" s="118" t="str">
        <f aca="false">IFERROR($J114/10,"")</f>
        <v/>
      </c>
      <c r="L114" s="70"/>
    </row>
    <row r="115" s="79" customFormat="true" ht="14" hidden="false" customHeight="false" outlineLevel="0" collapsed="false">
      <c r="B115" s="67"/>
      <c r="C115" s="70"/>
      <c r="D115" s="117"/>
      <c r="E115" s="117"/>
      <c r="F115" s="117"/>
      <c r="G115" s="70"/>
      <c r="H115" s="70"/>
      <c r="I115" s="71"/>
      <c r="J115" s="102" t="str">
        <f aca="false">IF($C115&lt;&gt;"",$E115*1.5,"")</f>
        <v/>
      </c>
      <c r="K115" s="118" t="str">
        <f aca="false">IFERROR($J115/10,"")</f>
        <v/>
      </c>
      <c r="L115" s="70"/>
    </row>
    <row r="116" s="79" customFormat="true" ht="14" hidden="false" customHeight="false" outlineLevel="0" collapsed="false">
      <c r="B116" s="67"/>
      <c r="C116" s="70"/>
      <c r="D116" s="117"/>
      <c r="E116" s="117"/>
      <c r="F116" s="117"/>
      <c r="G116" s="70"/>
      <c r="H116" s="70"/>
      <c r="I116" s="71"/>
      <c r="J116" s="102" t="str">
        <f aca="false">IF($C116&lt;&gt;"",$E116*1.5,"")</f>
        <v/>
      </c>
      <c r="K116" s="118" t="str">
        <f aca="false">IFERROR($J116/10,"")</f>
        <v/>
      </c>
      <c r="L116" s="70"/>
    </row>
    <row r="117" s="79" customFormat="true" ht="14" hidden="false" customHeight="false" outlineLevel="0" collapsed="false">
      <c r="B117" s="67"/>
      <c r="C117" s="70"/>
      <c r="D117" s="117"/>
      <c r="E117" s="117"/>
      <c r="F117" s="117"/>
      <c r="G117" s="70"/>
      <c r="H117" s="70"/>
      <c r="I117" s="71"/>
      <c r="J117" s="102" t="str">
        <f aca="false">IF($C117&lt;&gt;"",$E117*1.5,"")</f>
        <v/>
      </c>
      <c r="K117" s="118" t="str">
        <f aca="false">IFERROR($J117/10,"")</f>
        <v/>
      </c>
      <c r="L117" s="70"/>
    </row>
    <row r="118" s="79" customFormat="true" ht="14" hidden="false" customHeight="false" outlineLevel="0" collapsed="false">
      <c r="B118" s="67"/>
      <c r="C118" s="70"/>
      <c r="D118" s="117"/>
      <c r="E118" s="117"/>
      <c r="F118" s="117"/>
      <c r="G118" s="70"/>
      <c r="H118" s="70"/>
      <c r="I118" s="71"/>
      <c r="J118" s="102" t="str">
        <f aca="false">IF($C118&lt;&gt;"",$E118*1.5,"")</f>
        <v/>
      </c>
      <c r="K118" s="118" t="str">
        <f aca="false">IFERROR($J118/10,"")</f>
        <v/>
      </c>
      <c r="L118" s="70"/>
    </row>
    <row r="119" s="79" customFormat="true" ht="14" hidden="false" customHeight="false" outlineLevel="0" collapsed="false">
      <c r="B119" s="67"/>
      <c r="C119" s="70"/>
      <c r="D119" s="117"/>
      <c r="E119" s="117"/>
      <c r="F119" s="117"/>
      <c r="G119" s="70"/>
      <c r="H119" s="70"/>
      <c r="I119" s="71"/>
      <c r="J119" s="102" t="str">
        <f aca="false">IF($C119&lt;&gt;"",$E119*1.5,"")</f>
        <v/>
      </c>
      <c r="K119" s="118" t="str">
        <f aca="false">IFERROR($J119/10,"")</f>
        <v/>
      </c>
      <c r="L119" s="70"/>
    </row>
    <row r="120" s="79" customFormat="true" ht="14" hidden="false" customHeight="false" outlineLevel="0" collapsed="false">
      <c r="B120" s="67"/>
      <c r="C120" s="70"/>
      <c r="D120" s="117"/>
      <c r="E120" s="117"/>
      <c r="F120" s="117"/>
      <c r="G120" s="70"/>
      <c r="H120" s="70"/>
      <c r="I120" s="71"/>
      <c r="J120" s="102" t="str">
        <f aca="false">IF($C120&lt;&gt;"",$E120*1.5,"")</f>
        <v/>
      </c>
      <c r="K120" s="118" t="str">
        <f aca="false">IFERROR($J120/10,"")</f>
        <v/>
      </c>
      <c r="L120" s="70"/>
    </row>
    <row r="121" s="79" customFormat="true" ht="14" hidden="false" customHeight="false" outlineLevel="0" collapsed="false">
      <c r="B121" s="67"/>
      <c r="C121" s="70"/>
      <c r="D121" s="117"/>
      <c r="E121" s="117"/>
      <c r="F121" s="117"/>
      <c r="G121" s="70"/>
      <c r="H121" s="70"/>
      <c r="I121" s="71"/>
      <c r="J121" s="102" t="str">
        <f aca="false">IF($C121&lt;&gt;"",$E121*1.5,"")</f>
        <v/>
      </c>
      <c r="K121" s="118" t="str">
        <f aca="false">IFERROR($J121/10,"")</f>
        <v/>
      </c>
      <c r="L121" s="70"/>
    </row>
    <row r="122" s="79" customFormat="true" ht="14" hidden="false" customHeight="false" outlineLevel="0" collapsed="false">
      <c r="B122" s="67"/>
      <c r="C122" s="70"/>
      <c r="D122" s="117"/>
      <c r="E122" s="117"/>
      <c r="F122" s="117"/>
      <c r="G122" s="70"/>
      <c r="H122" s="70"/>
      <c r="I122" s="71"/>
      <c r="J122" s="102" t="str">
        <f aca="false">IF($C122&lt;&gt;"",$E122*1.5,"")</f>
        <v/>
      </c>
      <c r="K122" s="118" t="str">
        <f aca="false">IFERROR($J122/10,"")</f>
        <v/>
      </c>
      <c r="L122" s="70"/>
    </row>
    <row r="123" s="79" customFormat="true" ht="14" hidden="false" customHeight="false" outlineLevel="0" collapsed="false">
      <c r="B123" s="67"/>
      <c r="C123" s="70"/>
      <c r="D123" s="117"/>
      <c r="E123" s="117"/>
      <c r="F123" s="117"/>
      <c r="G123" s="70"/>
      <c r="H123" s="70"/>
      <c r="I123" s="71"/>
      <c r="J123" s="102" t="str">
        <f aca="false">IF($C123&lt;&gt;"",$E123*1.5,"")</f>
        <v/>
      </c>
      <c r="K123" s="118" t="str">
        <f aca="false">IFERROR($J123/10,"")</f>
        <v/>
      </c>
      <c r="L123" s="70"/>
    </row>
    <row r="124" s="79" customFormat="true" ht="14" hidden="false" customHeight="false" outlineLevel="0" collapsed="false">
      <c r="B124" s="67"/>
      <c r="C124" s="70"/>
      <c r="D124" s="117"/>
      <c r="E124" s="117"/>
      <c r="F124" s="117"/>
      <c r="G124" s="70"/>
      <c r="H124" s="70"/>
      <c r="I124" s="71"/>
      <c r="J124" s="102" t="str">
        <f aca="false">IF($C124&lt;&gt;"",$E124*1.5,"")</f>
        <v/>
      </c>
      <c r="K124" s="118" t="str">
        <f aca="false">IFERROR($J124/10,"")</f>
        <v/>
      </c>
      <c r="L124" s="70"/>
    </row>
    <row r="125" s="79" customFormat="true" ht="14" hidden="false" customHeight="false" outlineLevel="0" collapsed="false">
      <c r="B125" s="67"/>
      <c r="C125" s="70"/>
      <c r="D125" s="117"/>
      <c r="E125" s="117"/>
      <c r="F125" s="117"/>
      <c r="G125" s="70"/>
      <c r="H125" s="70"/>
      <c r="I125" s="71"/>
      <c r="J125" s="102" t="str">
        <f aca="false">IF($C125&lt;&gt;"",$E125*1.5,"")</f>
        <v/>
      </c>
      <c r="K125" s="118" t="str">
        <f aca="false">IFERROR($J125/10,"")</f>
        <v/>
      </c>
      <c r="L125" s="70"/>
    </row>
    <row r="126" s="79" customFormat="true" ht="14" hidden="false" customHeight="false" outlineLevel="0" collapsed="false">
      <c r="B126" s="67"/>
      <c r="C126" s="70"/>
      <c r="D126" s="117"/>
      <c r="E126" s="117"/>
      <c r="F126" s="117"/>
      <c r="G126" s="70"/>
      <c r="H126" s="70"/>
      <c r="I126" s="71"/>
      <c r="J126" s="102" t="str">
        <f aca="false">IF($C126&lt;&gt;"",$E126*1.5,"")</f>
        <v/>
      </c>
      <c r="K126" s="118" t="str">
        <f aca="false">IFERROR($J126/10,"")</f>
        <v/>
      </c>
      <c r="L126" s="70"/>
    </row>
    <row r="127" s="79" customFormat="true" ht="14" hidden="false" customHeight="false" outlineLevel="0" collapsed="false">
      <c r="B127" s="67"/>
      <c r="C127" s="70"/>
      <c r="D127" s="117"/>
      <c r="E127" s="117"/>
      <c r="F127" s="117"/>
      <c r="G127" s="70"/>
      <c r="H127" s="70"/>
      <c r="I127" s="119"/>
      <c r="J127" s="102" t="str">
        <f aca="false">IF($C127&lt;&gt;"",$E127*1.5,"")</f>
        <v/>
      </c>
      <c r="K127" s="118" t="str">
        <f aca="false">IFERROR($J127/10,"")</f>
        <v/>
      </c>
      <c r="L127" s="70"/>
    </row>
    <row r="128" s="79" customFormat="true" ht="14" hidden="false" customHeight="false" outlineLevel="0" collapsed="false">
      <c r="B128" s="67"/>
      <c r="C128" s="70"/>
      <c r="D128" s="117"/>
      <c r="E128" s="117"/>
      <c r="F128" s="117"/>
      <c r="G128" s="70"/>
      <c r="H128" s="70"/>
      <c r="I128" s="119"/>
      <c r="J128" s="102" t="str">
        <f aca="false">IF($C128&lt;&gt;"",$E128*1.5,"")</f>
        <v/>
      </c>
      <c r="K128" s="118" t="str">
        <f aca="false">IFERROR($J128/10,"")</f>
        <v/>
      </c>
      <c r="L128" s="70"/>
    </row>
    <row r="129" s="79" customFormat="true" ht="14" hidden="false" customHeight="false" outlineLevel="0" collapsed="false">
      <c r="B129" s="67"/>
      <c r="C129" s="70"/>
      <c r="D129" s="117"/>
      <c r="E129" s="117"/>
      <c r="F129" s="117"/>
      <c r="G129" s="70"/>
      <c r="H129" s="70"/>
      <c r="I129" s="71"/>
      <c r="J129" s="102" t="str">
        <f aca="false">IF($C129&lt;&gt;"",$E129*1.5,"")</f>
        <v/>
      </c>
      <c r="K129" s="118" t="str">
        <f aca="false">IFERROR($J129/10,"")</f>
        <v/>
      </c>
      <c r="L129" s="70"/>
    </row>
    <row r="130" s="79" customFormat="true" ht="14" hidden="false" customHeight="false" outlineLevel="0" collapsed="false">
      <c r="B130" s="67"/>
      <c r="C130" s="70"/>
      <c r="D130" s="117"/>
      <c r="E130" s="117"/>
      <c r="F130" s="117"/>
      <c r="G130" s="70"/>
      <c r="H130" s="70"/>
      <c r="I130" s="71"/>
      <c r="J130" s="102" t="str">
        <f aca="false">IF($C130&lt;&gt;"",$E130*1.5,"")</f>
        <v/>
      </c>
      <c r="K130" s="118" t="str">
        <f aca="false">IFERROR($J130/10,"")</f>
        <v/>
      </c>
      <c r="L130" s="70"/>
    </row>
    <row r="131" s="79" customFormat="true" ht="14" hidden="false" customHeight="false" outlineLevel="0" collapsed="false">
      <c r="B131" s="67"/>
      <c r="C131" s="70"/>
      <c r="D131" s="117"/>
      <c r="E131" s="117"/>
      <c r="F131" s="117"/>
      <c r="G131" s="70"/>
      <c r="H131" s="70"/>
      <c r="I131" s="71"/>
      <c r="J131" s="102" t="str">
        <f aca="false">IF($C131&lt;&gt;"",$E131*1.5,"")</f>
        <v/>
      </c>
      <c r="K131" s="118" t="str">
        <f aca="false">IFERROR($J131/10,"")</f>
        <v/>
      </c>
      <c r="L131" s="70"/>
    </row>
    <row r="132" s="79" customFormat="true" ht="14" hidden="false" customHeight="false" outlineLevel="0" collapsed="false">
      <c r="B132" s="67"/>
      <c r="C132" s="70"/>
      <c r="D132" s="117"/>
      <c r="E132" s="117"/>
      <c r="F132" s="117"/>
      <c r="G132" s="70"/>
      <c r="H132" s="70"/>
      <c r="I132" s="71"/>
      <c r="J132" s="102" t="str">
        <f aca="false">IF($C132&lt;&gt;"",$E132*1.5,"")</f>
        <v/>
      </c>
      <c r="K132" s="118" t="str">
        <f aca="false">IFERROR($J132/10,"")</f>
        <v/>
      </c>
      <c r="L132" s="70"/>
    </row>
    <row r="133" s="79" customFormat="true" ht="14" hidden="false" customHeight="false" outlineLevel="0" collapsed="false">
      <c r="B133" s="67"/>
      <c r="C133" s="70"/>
      <c r="D133" s="117"/>
      <c r="E133" s="117"/>
      <c r="F133" s="117"/>
      <c r="G133" s="70"/>
      <c r="H133" s="70"/>
      <c r="I133" s="71"/>
      <c r="J133" s="102" t="str">
        <f aca="false">IF($C133&lt;&gt;"",$E133*1.5,"")</f>
        <v/>
      </c>
      <c r="K133" s="118" t="str">
        <f aca="false">IFERROR($J133/10,"")</f>
        <v/>
      </c>
      <c r="L133" s="70"/>
    </row>
    <row r="134" s="79" customFormat="true" ht="14" hidden="false" customHeight="false" outlineLevel="0" collapsed="false">
      <c r="B134" s="67"/>
      <c r="C134" s="70"/>
      <c r="D134" s="117"/>
      <c r="E134" s="117"/>
      <c r="F134" s="117"/>
      <c r="G134" s="70"/>
      <c r="H134" s="70"/>
      <c r="I134" s="71"/>
      <c r="J134" s="102" t="str">
        <f aca="false">IF($C134&lt;&gt;"",$E134*1.5,"")</f>
        <v/>
      </c>
      <c r="K134" s="118" t="str">
        <f aca="false">IFERROR($J134/10,"")</f>
        <v/>
      </c>
      <c r="L134" s="70"/>
    </row>
    <row r="135" s="79" customFormat="true" ht="14" hidden="false" customHeight="false" outlineLevel="0" collapsed="false">
      <c r="B135" s="67"/>
      <c r="C135" s="70"/>
      <c r="D135" s="117"/>
      <c r="E135" s="117"/>
      <c r="F135" s="117"/>
      <c r="G135" s="70"/>
      <c r="H135" s="70"/>
      <c r="I135" s="71"/>
      <c r="J135" s="102" t="str">
        <f aca="false">IF($C135&lt;&gt;"",$E135*1.5,"")</f>
        <v/>
      </c>
      <c r="K135" s="118" t="str">
        <f aca="false">IFERROR($J135/10,"")</f>
        <v/>
      </c>
      <c r="L135" s="70"/>
    </row>
    <row r="136" s="79" customFormat="true" ht="14" hidden="false" customHeight="false" outlineLevel="0" collapsed="false">
      <c r="B136" s="67"/>
      <c r="C136" s="70"/>
      <c r="D136" s="117"/>
      <c r="E136" s="117"/>
      <c r="F136" s="117"/>
      <c r="G136" s="70"/>
      <c r="H136" s="70"/>
      <c r="I136" s="71"/>
      <c r="J136" s="102" t="str">
        <f aca="false">IF($C136&lt;&gt;"",$E136*1.5,"")</f>
        <v/>
      </c>
      <c r="K136" s="118" t="str">
        <f aca="false">IFERROR($J136/10,"")</f>
        <v/>
      </c>
      <c r="L136" s="70"/>
    </row>
    <row r="137" s="79" customFormat="true" ht="14" hidden="false" customHeight="false" outlineLevel="0" collapsed="false">
      <c r="B137" s="67"/>
      <c r="C137" s="70"/>
      <c r="D137" s="117"/>
      <c r="E137" s="117"/>
      <c r="F137" s="117"/>
      <c r="G137" s="70"/>
      <c r="H137" s="70"/>
      <c r="I137" s="71"/>
      <c r="J137" s="102" t="str">
        <f aca="false">IF($C137&lt;&gt;"",$E137*1.5,"")</f>
        <v/>
      </c>
      <c r="K137" s="118" t="str">
        <f aca="false">IFERROR($J137/10,"")</f>
        <v/>
      </c>
      <c r="L137" s="70"/>
    </row>
    <row r="138" s="79" customFormat="true" ht="14" hidden="false" customHeight="false" outlineLevel="0" collapsed="false">
      <c r="B138" s="67"/>
      <c r="C138" s="70"/>
      <c r="D138" s="117"/>
      <c r="E138" s="117"/>
      <c r="F138" s="117"/>
      <c r="G138" s="70"/>
      <c r="H138" s="70"/>
      <c r="I138" s="71"/>
      <c r="J138" s="102" t="str">
        <f aca="false">IF($C138&lt;&gt;"",$E138*1.5,"")</f>
        <v/>
      </c>
      <c r="K138" s="118" t="str">
        <f aca="false">IFERROR($J138/10,"")</f>
        <v/>
      </c>
      <c r="L138" s="70"/>
    </row>
    <row r="139" s="79" customFormat="true" ht="14" hidden="false" customHeight="false" outlineLevel="0" collapsed="false">
      <c r="B139" s="67"/>
      <c r="C139" s="70"/>
      <c r="D139" s="117"/>
      <c r="E139" s="117"/>
      <c r="F139" s="117"/>
      <c r="G139" s="70"/>
      <c r="H139" s="70"/>
      <c r="I139" s="71"/>
      <c r="J139" s="102" t="str">
        <f aca="false">IF($C139&lt;&gt;"",$E139*1.5,"")</f>
        <v/>
      </c>
      <c r="K139" s="118" t="str">
        <f aca="false">IFERROR($J139/10,"")</f>
        <v/>
      </c>
      <c r="L139" s="70"/>
    </row>
    <row r="140" s="79" customFormat="true" ht="14" hidden="false" customHeight="false" outlineLevel="0" collapsed="false">
      <c r="B140" s="67"/>
      <c r="C140" s="70"/>
      <c r="D140" s="117"/>
      <c r="E140" s="117"/>
      <c r="F140" s="117"/>
      <c r="G140" s="70"/>
      <c r="H140" s="70"/>
      <c r="I140" s="71"/>
      <c r="J140" s="102" t="str">
        <f aca="false">IF($C140&lt;&gt;"",$E140*1.5,"")</f>
        <v/>
      </c>
      <c r="K140" s="118" t="str">
        <f aca="false">IFERROR($J140/10,"")</f>
        <v/>
      </c>
      <c r="L140" s="70"/>
    </row>
    <row r="141" s="79" customFormat="true" ht="14" hidden="false" customHeight="false" outlineLevel="0" collapsed="false">
      <c r="B141" s="67"/>
      <c r="C141" s="70"/>
      <c r="D141" s="117"/>
      <c r="E141" s="117"/>
      <c r="F141" s="117"/>
      <c r="G141" s="70"/>
      <c r="H141" s="70"/>
      <c r="I141" s="71"/>
      <c r="J141" s="102" t="str">
        <f aca="false">IF($C141&lt;&gt;"",$E141*1.5,"")</f>
        <v/>
      </c>
      <c r="K141" s="118" t="str">
        <f aca="false">IFERROR($J141/10,"")</f>
        <v/>
      </c>
      <c r="L141" s="70"/>
    </row>
    <row r="142" s="79" customFormat="true" ht="14" hidden="false" customHeight="false" outlineLevel="0" collapsed="false">
      <c r="B142" s="67"/>
      <c r="C142" s="70"/>
      <c r="D142" s="117"/>
      <c r="E142" s="117"/>
      <c r="F142" s="117"/>
      <c r="G142" s="70"/>
      <c r="H142" s="70"/>
      <c r="I142" s="71"/>
      <c r="J142" s="102" t="str">
        <f aca="false">IF($C142&lt;&gt;"",$E142*1.5,"")</f>
        <v/>
      </c>
      <c r="K142" s="118" t="str">
        <f aca="false">IFERROR($J142/10,"")</f>
        <v/>
      </c>
      <c r="L142" s="70"/>
    </row>
    <row r="143" s="79" customFormat="true" ht="14" hidden="false" customHeight="false" outlineLevel="0" collapsed="false">
      <c r="B143" s="67"/>
      <c r="C143" s="70"/>
      <c r="D143" s="117"/>
      <c r="E143" s="117"/>
      <c r="F143" s="117"/>
      <c r="G143" s="70"/>
      <c r="H143" s="70"/>
      <c r="I143" s="71"/>
      <c r="J143" s="102" t="str">
        <f aca="false">IF($C143&lt;&gt;"",$E143*1.5,"")</f>
        <v/>
      </c>
      <c r="K143" s="118" t="str">
        <f aca="false">IFERROR($J143/10,"")</f>
        <v/>
      </c>
      <c r="L143" s="70"/>
    </row>
    <row r="144" s="79" customFormat="true" ht="14" hidden="false" customHeight="false" outlineLevel="0" collapsed="false">
      <c r="B144" s="67"/>
      <c r="C144" s="70"/>
      <c r="D144" s="117"/>
      <c r="E144" s="117"/>
      <c r="F144" s="117"/>
      <c r="G144" s="70"/>
      <c r="H144" s="70"/>
      <c r="I144" s="71"/>
      <c r="J144" s="102" t="str">
        <f aca="false">IF($C144&lt;&gt;"",$E144*1.5,"")</f>
        <v/>
      </c>
      <c r="K144" s="118" t="str">
        <f aca="false">IFERROR($J144/10,"")</f>
        <v/>
      </c>
      <c r="L144" s="70"/>
    </row>
    <row r="145" s="79" customFormat="true" ht="14" hidden="false" customHeight="false" outlineLevel="0" collapsed="false">
      <c r="B145" s="67"/>
      <c r="C145" s="70"/>
      <c r="D145" s="117"/>
      <c r="E145" s="117"/>
      <c r="F145" s="117"/>
      <c r="G145" s="70"/>
      <c r="H145" s="70"/>
      <c r="I145" s="71"/>
      <c r="J145" s="102" t="str">
        <f aca="false">IF($C145&lt;&gt;"",$E145*1.5,"")</f>
        <v/>
      </c>
      <c r="K145" s="118" t="str">
        <f aca="false">IFERROR($J145/10,"")</f>
        <v/>
      </c>
      <c r="L145" s="70"/>
    </row>
    <row r="146" s="79" customFormat="true" ht="14" hidden="false" customHeight="false" outlineLevel="0" collapsed="false">
      <c r="B146" s="67"/>
      <c r="C146" s="70"/>
      <c r="D146" s="117"/>
      <c r="E146" s="117"/>
      <c r="F146" s="117"/>
      <c r="G146" s="70"/>
      <c r="H146" s="70"/>
      <c r="I146" s="71"/>
      <c r="J146" s="102" t="str">
        <f aca="false">IF($C146&lt;&gt;"",$E146*1.5,"")</f>
        <v/>
      </c>
      <c r="K146" s="118" t="str">
        <f aca="false">IFERROR($J146/10,"")</f>
        <v/>
      </c>
      <c r="L146" s="70"/>
    </row>
    <row r="147" s="79" customFormat="true" ht="14" hidden="false" customHeight="false" outlineLevel="0" collapsed="false">
      <c r="B147" s="67"/>
      <c r="C147" s="70"/>
      <c r="D147" s="117"/>
      <c r="E147" s="117"/>
      <c r="F147" s="117"/>
      <c r="G147" s="70"/>
      <c r="H147" s="70"/>
      <c r="I147" s="71"/>
      <c r="J147" s="102" t="str">
        <f aca="false">IF($C147&lt;&gt;"",$E147*1.5,"")</f>
        <v/>
      </c>
      <c r="K147" s="118" t="str">
        <f aca="false">IFERROR($J147/10,"")</f>
        <v/>
      </c>
      <c r="L147" s="70"/>
    </row>
    <row r="148" s="79" customFormat="true" ht="14" hidden="false" customHeight="false" outlineLevel="0" collapsed="false">
      <c r="B148" s="67"/>
      <c r="C148" s="70"/>
      <c r="D148" s="117"/>
      <c r="E148" s="117"/>
      <c r="F148" s="117"/>
      <c r="G148" s="70"/>
      <c r="H148" s="70"/>
      <c r="I148" s="71"/>
      <c r="J148" s="102" t="str">
        <f aca="false">IF($C148&lt;&gt;"",$E148*1.5,"")</f>
        <v/>
      </c>
      <c r="K148" s="118" t="str">
        <f aca="false">IFERROR($J148/10,"")</f>
        <v/>
      </c>
      <c r="L148" s="70"/>
    </row>
    <row r="149" s="79" customFormat="true" ht="14" hidden="false" customHeight="false" outlineLevel="0" collapsed="false">
      <c r="B149" s="67"/>
      <c r="C149" s="70"/>
      <c r="D149" s="117"/>
      <c r="E149" s="117"/>
      <c r="F149" s="117"/>
      <c r="G149" s="70"/>
      <c r="H149" s="70"/>
      <c r="I149" s="71"/>
      <c r="J149" s="102" t="str">
        <f aca="false">IF($C149&lt;&gt;"",$E149*1.5,"")</f>
        <v/>
      </c>
      <c r="K149" s="118" t="str">
        <f aca="false">IFERROR($J149/10,"")</f>
        <v/>
      </c>
      <c r="L149" s="70"/>
    </row>
    <row r="150" s="79" customFormat="true" ht="14" hidden="false" customHeight="false" outlineLevel="0" collapsed="false">
      <c r="B150" s="67"/>
      <c r="C150" s="70"/>
      <c r="D150" s="117"/>
      <c r="E150" s="117"/>
      <c r="F150" s="117"/>
      <c r="G150" s="70"/>
      <c r="H150" s="70"/>
      <c r="I150" s="71"/>
      <c r="J150" s="102" t="str">
        <f aca="false">IF($C150&lt;&gt;"",$E150*1.5,"")</f>
        <v/>
      </c>
      <c r="K150" s="118" t="str">
        <f aca="false">IFERROR($J150/10,"")</f>
        <v/>
      </c>
      <c r="L150" s="70"/>
    </row>
    <row r="151" s="79" customFormat="true" ht="14" hidden="false" customHeight="false" outlineLevel="0" collapsed="false">
      <c r="B151" s="67"/>
      <c r="C151" s="70"/>
      <c r="D151" s="117"/>
      <c r="E151" s="117"/>
      <c r="F151" s="117"/>
      <c r="G151" s="70"/>
      <c r="H151" s="70"/>
      <c r="I151" s="71"/>
      <c r="J151" s="102" t="str">
        <f aca="false">IF($C151&lt;&gt;"",$E151*1.5,"")</f>
        <v/>
      </c>
      <c r="K151" s="118" t="str">
        <f aca="false">IFERROR($J151/10,"")</f>
        <v/>
      </c>
      <c r="L151" s="70"/>
    </row>
    <row r="152" s="79" customFormat="true" ht="14" hidden="false" customHeight="false" outlineLevel="0" collapsed="false">
      <c r="B152" s="67"/>
      <c r="C152" s="70"/>
      <c r="D152" s="117"/>
      <c r="E152" s="117"/>
      <c r="F152" s="117"/>
      <c r="G152" s="70"/>
      <c r="H152" s="70"/>
      <c r="I152" s="71"/>
      <c r="J152" s="102" t="str">
        <f aca="false">IF($C152&lt;&gt;"",$E152*1.5,"")</f>
        <v/>
      </c>
      <c r="K152" s="118" t="str">
        <f aca="false">IFERROR($J152/10,"")</f>
        <v/>
      </c>
      <c r="L152" s="70"/>
    </row>
    <row r="153" s="79" customFormat="true" ht="14" hidden="false" customHeight="false" outlineLevel="0" collapsed="false">
      <c r="B153" s="67"/>
      <c r="C153" s="70"/>
      <c r="D153" s="117"/>
      <c r="E153" s="117"/>
      <c r="F153" s="117"/>
      <c r="G153" s="70"/>
      <c r="H153" s="70"/>
      <c r="I153" s="71"/>
      <c r="J153" s="102" t="str">
        <f aca="false">IF($C153&lt;&gt;"",$E153*1.5,"")</f>
        <v/>
      </c>
      <c r="K153" s="118" t="str">
        <f aca="false">IFERROR($J153/10,"")</f>
        <v/>
      </c>
      <c r="L153" s="70"/>
    </row>
    <row r="154" s="79" customFormat="true" ht="14" hidden="false" customHeight="false" outlineLevel="0" collapsed="false">
      <c r="B154" s="67"/>
      <c r="C154" s="70"/>
      <c r="D154" s="117"/>
      <c r="E154" s="117"/>
      <c r="F154" s="117"/>
      <c r="G154" s="70"/>
      <c r="H154" s="70"/>
      <c r="I154" s="71"/>
      <c r="J154" s="102" t="str">
        <f aca="false">IF($C154&lt;&gt;"",$E154*1.5,"")</f>
        <v/>
      </c>
      <c r="K154" s="118" t="str">
        <f aca="false">IFERROR($J154/10,"")</f>
        <v/>
      </c>
      <c r="L154" s="70"/>
    </row>
    <row r="155" s="79" customFormat="true" ht="14" hidden="false" customHeight="false" outlineLevel="0" collapsed="false">
      <c r="B155" s="67"/>
      <c r="C155" s="70"/>
      <c r="D155" s="117"/>
      <c r="E155" s="117"/>
      <c r="F155" s="117"/>
      <c r="G155" s="70"/>
      <c r="H155" s="70"/>
      <c r="I155" s="71"/>
      <c r="J155" s="102" t="str">
        <f aca="false">IF($C155&lt;&gt;"",$E155*1.5,"")</f>
        <v/>
      </c>
      <c r="K155" s="118" t="str">
        <f aca="false">IFERROR($J155/10,"")</f>
        <v/>
      </c>
      <c r="L155" s="70"/>
    </row>
    <row r="156" s="79" customFormat="true" ht="14" hidden="false" customHeight="false" outlineLevel="0" collapsed="false">
      <c r="B156" s="67"/>
      <c r="C156" s="70"/>
      <c r="D156" s="117"/>
      <c r="E156" s="117"/>
      <c r="F156" s="117"/>
      <c r="G156" s="70"/>
      <c r="H156" s="70"/>
      <c r="I156" s="71"/>
      <c r="J156" s="102" t="str">
        <f aca="false">IF($C156&lt;&gt;"",$E156*1.5,"")</f>
        <v/>
      </c>
      <c r="K156" s="118" t="str">
        <f aca="false">IFERROR($J156/10,"")</f>
        <v/>
      </c>
      <c r="L156" s="70"/>
    </row>
    <row r="157" s="79" customFormat="true" ht="14" hidden="false" customHeight="false" outlineLevel="0" collapsed="false">
      <c r="B157" s="67"/>
      <c r="C157" s="70"/>
      <c r="D157" s="117"/>
      <c r="E157" s="117"/>
      <c r="F157" s="117"/>
      <c r="G157" s="70"/>
      <c r="H157" s="70"/>
      <c r="I157" s="71"/>
      <c r="J157" s="102" t="str">
        <f aca="false">IF($C157&lt;&gt;"",$E157*1.5,"")</f>
        <v/>
      </c>
      <c r="K157" s="118" t="str">
        <f aca="false">IFERROR($J157/10,"")</f>
        <v/>
      </c>
      <c r="L157" s="70"/>
    </row>
    <row r="158" s="79" customFormat="true" ht="14" hidden="false" customHeight="false" outlineLevel="0" collapsed="false">
      <c r="B158" s="67"/>
      <c r="C158" s="70"/>
      <c r="D158" s="117"/>
      <c r="E158" s="117"/>
      <c r="F158" s="117"/>
      <c r="G158" s="70"/>
      <c r="H158" s="70"/>
      <c r="I158" s="71"/>
      <c r="J158" s="102" t="str">
        <f aca="false">IF($C158&lt;&gt;"",$E158*1.5,"")</f>
        <v/>
      </c>
      <c r="K158" s="118" t="str">
        <f aca="false">IFERROR($J158/10,"")</f>
        <v/>
      </c>
      <c r="L158" s="70"/>
    </row>
    <row r="159" s="79" customFormat="true" ht="14" hidden="false" customHeight="false" outlineLevel="0" collapsed="false">
      <c r="B159" s="67"/>
      <c r="C159" s="70"/>
      <c r="D159" s="117"/>
      <c r="E159" s="117"/>
      <c r="F159" s="117"/>
      <c r="G159" s="70"/>
      <c r="H159" s="70"/>
      <c r="I159" s="71"/>
      <c r="J159" s="102" t="str">
        <f aca="false">IF($C159&lt;&gt;"",$E159*1.5,"")</f>
        <v/>
      </c>
      <c r="K159" s="118" t="str">
        <f aca="false">IFERROR($J159/10,"")</f>
        <v/>
      </c>
      <c r="L159" s="70"/>
    </row>
    <row r="160" s="79" customFormat="true" ht="14" hidden="false" customHeight="false" outlineLevel="0" collapsed="false">
      <c r="B160" s="67"/>
      <c r="C160" s="70"/>
      <c r="D160" s="117"/>
      <c r="E160" s="117"/>
      <c r="F160" s="117"/>
      <c r="G160" s="70"/>
      <c r="H160" s="70"/>
      <c r="I160" s="71"/>
      <c r="J160" s="102" t="str">
        <f aca="false">IF($C160&lt;&gt;"",$E160*1.5,"")</f>
        <v/>
      </c>
      <c r="K160" s="118" t="str">
        <f aca="false">IFERROR($J160/10,"")</f>
        <v/>
      </c>
      <c r="L160" s="70"/>
    </row>
    <row r="161" s="79" customFormat="true" ht="14" hidden="false" customHeight="false" outlineLevel="0" collapsed="false">
      <c r="B161" s="67"/>
      <c r="C161" s="70"/>
      <c r="D161" s="117"/>
      <c r="E161" s="117"/>
      <c r="F161" s="117"/>
      <c r="G161" s="70"/>
      <c r="H161" s="70"/>
      <c r="I161" s="71"/>
      <c r="J161" s="102" t="str">
        <f aca="false">IF($C161&lt;&gt;"",$E161*1.5,"")</f>
        <v/>
      </c>
      <c r="K161" s="118" t="str">
        <f aca="false">IFERROR($J161/10,"")</f>
        <v/>
      </c>
      <c r="L161" s="70"/>
    </row>
    <row r="162" s="79" customFormat="true" ht="14" hidden="false" customHeight="false" outlineLevel="0" collapsed="false">
      <c r="B162" s="67"/>
      <c r="C162" s="70"/>
      <c r="D162" s="117"/>
      <c r="E162" s="117"/>
      <c r="F162" s="117"/>
      <c r="G162" s="70"/>
      <c r="H162" s="70"/>
      <c r="I162" s="71"/>
      <c r="J162" s="102" t="str">
        <f aca="false">IF($C162&lt;&gt;"",$E162*1.5,"")</f>
        <v/>
      </c>
      <c r="K162" s="118" t="str">
        <f aca="false">IFERROR($J162/10,"")</f>
        <v/>
      </c>
      <c r="L162" s="70"/>
    </row>
    <row r="163" s="79" customFormat="true" ht="14" hidden="false" customHeight="false" outlineLevel="0" collapsed="false">
      <c r="B163" s="67"/>
      <c r="C163" s="70"/>
      <c r="D163" s="117"/>
      <c r="E163" s="117"/>
      <c r="F163" s="117"/>
      <c r="G163" s="70"/>
      <c r="H163" s="70"/>
      <c r="I163" s="71"/>
      <c r="J163" s="102" t="str">
        <f aca="false">IF($C163&lt;&gt;"",$E163*1.5,"")</f>
        <v/>
      </c>
      <c r="K163" s="118" t="str">
        <f aca="false">IFERROR($J163/10,"")</f>
        <v/>
      </c>
      <c r="L163" s="70"/>
    </row>
    <row r="164" s="79" customFormat="true" ht="14" hidden="false" customHeight="false" outlineLevel="0" collapsed="false">
      <c r="B164" s="67"/>
      <c r="C164" s="70"/>
      <c r="D164" s="117"/>
      <c r="E164" s="117"/>
      <c r="F164" s="117"/>
      <c r="G164" s="70"/>
      <c r="H164" s="70"/>
      <c r="I164" s="71"/>
      <c r="J164" s="102" t="str">
        <f aca="false">IF($C164&lt;&gt;"",$E164*1.5,"")</f>
        <v/>
      </c>
      <c r="K164" s="118" t="str">
        <f aca="false">IFERROR($J164/10,"")</f>
        <v/>
      </c>
      <c r="L164" s="70"/>
    </row>
    <row r="165" s="79" customFormat="true" ht="14" hidden="false" customHeight="false" outlineLevel="0" collapsed="false">
      <c r="B165" s="67"/>
      <c r="C165" s="70"/>
      <c r="D165" s="117"/>
      <c r="E165" s="117"/>
      <c r="F165" s="117"/>
      <c r="G165" s="70"/>
      <c r="H165" s="70"/>
      <c r="I165" s="71"/>
      <c r="J165" s="102" t="str">
        <f aca="false">IF($C165&lt;&gt;"",$E165*1.5,"")</f>
        <v/>
      </c>
      <c r="K165" s="118" t="str">
        <f aca="false">IFERROR($J165/10,"")</f>
        <v/>
      </c>
      <c r="L165" s="70"/>
    </row>
    <row r="166" s="79" customFormat="true" ht="14" hidden="false" customHeight="false" outlineLevel="0" collapsed="false">
      <c r="B166" s="67"/>
      <c r="C166" s="70"/>
      <c r="D166" s="117"/>
      <c r="E166" s="117"/>
      <c r="F166" s="117"/>
      <c r="G166" s="70"/>
      <c r="H166" s="70"/>
      <c r="I166" s="71"/>
      <c r="J166" s="102" t="str">
        <f aca="false">IF($C166&lt;&gt;"",$E166*1.5,"")</f>
        <v/>
      </c>
      <c r="K166" s="118" t="str">
        <f aca="false">IFERROR($J166/10,"")</f>
        <v/>
      </c>
      <c r="L166" s="70"/>
    </row>
    <row r="167" s="79" customFormat="true" ht="14" hidden="false" customHeight="false" outlineLevel="0" collapsed="false">
      <c r="B167" s="67"/>
      <c r="C167" s="70"/>
      <c r="D167" s="117"/>
      <c r="E167" s="117"/>
      <c r="F167" s="117"/>
      <c r="G167" s="70"/>
      <c r="H167" s="70"/>
      <c r="I167" s="71"/>
      <c r="J167" s="102" t="str">
        <f aca="false">IF($C167&lt;&gt;"",$E167*1.5,"")</f>
        <v/>
      </c>
      <c r="K167" s="118" t="str">
        <f aca="false">IFERROR($J167/10,"")</f>
        <v/>
      </c>
      <c r="L167" s="70"/>
    </row>
    <row r="168" s="79" customFormat="true" ht="14" hidden="false" customHeight="false" outlineLevel="0" collapsed="false">
      <c r="B168" s="67"/>
      <c r="C168" s="70"/>
      <c r="D168" s="117"/>
      <c r="E168" s="117"/>
      <c r="F168" s="117"/>
      <c r="G168" s="70"/>
      <c r="H168" s="70"/>
      <c r="I168" s="71"/>
      <c r="J168" s="102" t="str">
        <f aca="false">IF($C168&lt;&gt;"",$E168*1.5,"")</f>
        <v/>
      </c>
      <c r="K168" s="118" t="str">
        <f aca="false">IFERROR($J168/10,"")</f>
        <v/>
      </c>
      <c r="L168" s="70"/>
    </row>
    <row r="169" s="79" customFormat="true" ht="14" hidden="false" customHeight="false" outlineLevel="0" collapsed="false">
      <c r="B169" s="67"/>
      <c r="C169" s="70"/>
      <c r="D169" s="117"/>
      <c r="E169" s="117"/>
      <c r="F169" s="117"/>
      <c r="G169" s="70"/>
      <c r="H169" s="70"/>
      <c r="I169" s="71"/>
      <c r="J169" s="102" t="str">
        <f aca="false">IF($C169&lt;&gt;"",$E169*1.5,"")</f>
        <v/>
      </c>
      <c r="K169" s="118" t="str">
        <f aca="false">IFERROR($J169/10,"")</f>
        <v/>
      </c>
      <c r="L169" s="70"/>
    </row>
    <row r="170" s="79" customFormat="true" ht="14" hidden="false" customHeight="false" outlineLevel="0" collapsed="false">
      <c r="B170" s="67"/>
      <c r="C170" s="70"/>
      <c r="D170" s="117"/>
      <c r="E170" s="117"/>
      <c r="F170" s="117"/>
      <c r="G170" s="70"/>
      <c r="H170" s="70"/>
      <c r="I170" s="71"/>
      <c r="J170" s="102" t="str">
        <f aca="false">IF($C170&lt;&gt;"",$E170*1.5,"")</f>
        <v/>
      </c>
      <c r="K170" s="118" t="str">
        <f aca="false">IFERROR($J170/10,"")</f>
        <v/>
      </c>
      <c r="L170" s="70"/>
    </row>
    <row r="171" s="79" customFormat="true" ht="14" hidden="false" customHeight="false" outlineLevel="0" collapsed="false">
      <c r="B171" s="67"/>
      <c r="C171" s="70"/>
      <c r="D171" s="117"/>
      <c r="E171" s="117"/>
      <c r="F171" s="117"/>
      <c r="G171" s="70"/>
      <c r="H171" s="70"/>
      <c r="I171" s="71"/>
      <c r="J171" s="102" t="str">
        <f aca="false">IF($C171&lt;&gt;"",$E171*1.5,"")</f>
        <v/>
      </c>
      <c r="K171" s="118" t="str">
        <f aca="false">IFERROR($J171/10,"")</f>
        <v/>
      </c>
      <c r="L171" s="70"/>
    </row>
    <row r="172" s="79" customFormat="true" ht="14" hidden="false" customHeight="false" outlineLevel="0" collapsed="false">
      <c r="B172" s="67"/>
      <c r="C172" s="70"/>
      <c r="D172" s="117"/>
      <c r="E172" s="117"/>
      <c r="F172" s="117"/>
      <c r="G172" s="70"/>
      <c r="H172" s="70"/>
      <c r="I172" s="71"/>
      <c r="J172" s="102" t="str">
        <f aca="false">IF($C172&lt;&gt;"",$E172*1.5,"")</f>
        <v/>
      </c>
      <c r="K172" s="118" t="str">
        <f aca="false">IFERROR($J172/10,"")</f>
        <v/>
      </c>
      <c r="L172" s="70"/>
    </row>
    <row r="173" s="79" customFormat="true" ht="14" hidden="false" customHeight="false" outlineLevel="0" collapsed="false">
      <c r="B173" s="67"/>
      <c r="C173" s="70"/>
      <c r="D173" s="117"/>
      <c r="E173" s="117"/>
      <c r="F173" s="117"/>
      <c r="G173" s="70"/>
      <c r="H173" s="70"/>
      <c r="I173" s="71"/>
      <c r="J173" s="102" t="str">
        <f aca="false">IF($C173&lt;&gt;"",$E173*1.5,"")</f>
        <v/>
      </c>
      <c r="K173" s="118" t="str">
        <f aca="false">IFERROR($J173/10,"")</f>
        <v/>
      </c>
      <c r="L173" s="70"/>
    </row>
    <row r="174" s="79" customFormat="true" ht="14" hidden="false" customHeight="false" outlineLevel="0" collapsed="false">
      <c r="B174" s="67"/>
      <c r="C174" s="70"/>
      <c r="D174" s="117"/>
      <c r="E174" s="117"/>
      <c r="F174" s="117"/>
      <c r="G174" s="70"/>
      <c r="H174" s="70"/>
      <c r="I174" s="71"/>
      <c r="J174" s="102" t="str">
        <f aca="false">IF($C174&lt;&gt;"",$E174*1.5,"")</f>
        <v/>
      </c>
      <c r="K174" s="118" t="str">
        <f aca="false">IFERROR($J174/10,"")</f>
        <v/>
      </c>
      <c r="L174" s="70"/>
    </row>
    <row r="175" s="79" customFormat="true" ht="14" hidden="false" customHeight="false" outlineLevel="0" collapsed="false">
      <c r="B175" s="67"/>
      <c r="C175" s="70"/>
      <c r="D175" s="117"/>
      <c r="E175" s="117"/>
      <c r="F175" s="117"/>
      <c r="G175" s="70"/>
      <c r="H175" s="70"/>
      <c r="I175" s="71"/>
      <c r="J175" s="102" t="str">
        <f aca="false">IF($C175&lt;&gt;"",$E175*1.5,"")</f>
        <v/>
      </c>
      <c r="K175" s="118" t="str">
        <f aca="false">IFERROR($J175/10,"")</f>
        <v/>
      </c>
      <c r="L175" s="70"/>
    </row>
    <row r="176" s="79" customFormat="true" ht="14" hidden="false" customHeight="false" outlineLevel="0" collapsed="false">
      <c r="B176" s="67"/>
      <c r="C176" s="70"/>
      <c r="D176" s="117"/>
      <c r="E176" s="117"/>
      <c r="F176" s="117"/>
      <c r="G176" s="70"/>
      <c r="H176" s="70"/>
      <c r="I176" s="71"/>
      <c r="J176" s="102" t="str">
        <f aca="false">IF($C176&lt;&gt;"",$E176*1.5,"")</f>
        <v/>
      </c>
      <c r="K176" s="118" t="str">
        <f aca="false">IFERROR($J176/10,"")</f>
        <v/>
      </c>
      <c r="L176" s="70"/>
    </row>
    <row r="177" s="79" customFormat="true" ht="14" hidden="false" customHeight="false" outlineLevel="0" collapsed="false">
      <c r="B177" s="67"/>
      <c r="C177" s="70"/>
      <c r="D177" s="117"/>
      <c r="E177" s="117"/>
      <c r="F177" s="117"/>
      <c r="G177" s="70"/>
      <c r="H177" s="70"/>
      <c r="I177" s="71"/>
      <c r="J177" s="102" t="str">
        <f aca="false">IF($C177&lt;&gt;"",$E177*1.5,"")</f>
        <v/>
      </c>
      <c r="K177" s="118" t="str">
        <f aca="false">IFERROR($J177/10,"")</f>
        <v/>
      </c>
      <c r="L177" s="70"/>
    </row>
    <row r="178" s="79" customFormat="true" ht="14" hidden="false" customHeight="false" outlineLevel="0" collapsed="false">
      <c r="B178" s="67"/>
      <c r="C178" s="70"/>
      <c r="D178" s="117"/>
      <c r="E178" s="117"/>
      <c r="F178" s="117"/>
      <c r="G178" s="70"/>
      <c r="H178" s="70"/>
      <c r="I178" s="71"/>
      <c r="J178" s="102" t="str">
        <f aca="false">IF($C178&lt;&gt;"",$E178*1.5,"")</f>
        <v/>
      </c>
      <c r="K178" s="118" t="str">
        <f aca="false">IFERROR($J178/10,"")</f>
        <v/>
      </c>
      <c r="L178" s="70"/>
    </row>
    <row r="179" s="79" customFormat="true" ht="14" hidden="false" customHeight="false" outlineLevel="0" collapsed="false">
      <c r="B179" s="67"/>
      <c r="C179" s="70"/>
      <c r="D179" s="117"/>
      <c r="E179" s="117"/>
      <c r="F179" s="117"/>
      <c r="G179" s="70"/>
      <c r="H179" s="70"/>
      <c r="I179" s="71"/>
      <c r="J179" s="102" t="str">
        <f aca="false">IF($C179&lt;&gt;"",$E179*1.5,"")</f>
        <v/>
      </c>
      <c r="K179" s="118" t="str">
        <f aca="false">IFERROR($J179/10,"")</f>
        <v/>
      </c>
      <c r="L179" s="70"/>
    </row>
    <row r="180" s="79" customFormat="true" ht="14" hidden="false" customHeight="false" outlineLevel="0" collapsed="false">
      <c r="B180" s="67"/>
      <c r="C180" s="70"/>
      <c r="D180" s="117"/>
      <c r="E180" s="117"/>
      <c r="F180" s="117"/>
      <c r="G180" s="70"/>
      <c r="H180" s="70"/>
      <c r="I180" s="71"/>
      <c r="J180" s="102" t="str">
        <f aca="false">IF($C180&lt;&gt;"",$E180*1.5,"")</f>
        <v/>
      </c>
      <c r="K180" s="118" t="str">
        <f aca="false">IFERROR($J180/10,"")</f>
        <v/>
      </c>
      <c r="L180" s="70"/>
    </row>
    <row r="181" s="79" customFormat="true" ht="14" hidden="false" customHeight="false" outlineLevel="0" collapsed="false">
      <c r="B181" s="67"/>
      <c r="C181" s="70"/>
      <c r="D181" s="117"/>
      <c r="E181" s="117"/>
      <c r="F181" s="117"/>
      <c r="G181" s="70"/>
      <c r="H181" s="70"/>
      <c r="I181" s="71"/>
      <c r="J181" s="102" t="str">
        <f aca="false">IF($C181&lt;&gt;"",$E181*1.5,"")</f>
        <v/>
      </c>
      <c r="K181" s="118" t="str">
        <f aca="false">IFERROR($J181/10,"")</f>
        <v/>
      </c>
      <c r="L181" s="70"/>
    </row>
    <row r="182" s="79" customFormat="true" ht="14" hidden="false" customHeight="false" outlineLevel="0" collapsed="false">
      <c r="B182" s="67"/>
      <c r="C182" s="70"/>
      <c r="D182" s="117"/>
      <c r="E182" s="117"/>
      <c r="F182" s="117"/>
      <c r="G182" s="70"/>
      <c r="H182" s="70"/>
      <c r="I182" s="71"/>
      <c r="J182" s="102" t="str">
        <f aca="false">IF($C182&lt;&gt;"",$E182*1.5,"")</f>
        <v/>
      </c>
      <c r="K182" s="118" t="str">
        <f aca="false">IFERROR($J182/10,"")</f>
        <v/>
      </c>
      <c r="L182" s="70"/>
    </row>
    <row r="183" s="79" customFormat="true" ht="14" hidden="false" customHeight="false" outlineLevel="0" collapsed="false">
      <c r="B183" s="67"/>
      <c r="C183" s="70"/>
      <c r="D183" s="117"/>
      <c r="E183" s="117"/>
      <c r="F183" s="117"/>
      <c r="G183" s="70"/>
      <c r="H183" s="70"/>
      <c r="I183" s="71"/>
      <c r="J183" s="102" t="str">
        <f aca="false">IF($C183&lt;&gt;"",$E183*1.5,"")</f>
        <v/>
      </c>
      <c r="K183" s="118" t="str">
        <f aca="false">IFERROR($J183/10,"")</f>
        <v/>
      </c>
      <c r="L183" s="70"/>
    </row>
    <row r="184" s="79" customFormat="true" ht="14" hidden="false" customHeight="false" outlineLevel="0" collapsed="false">
      <c r="B184" s="67"/>
      <c r="C184" s="70"/>
      <c r="D184" s="117"/>
      <c r="E184" s="117"/>
      <c r="F184" s="117"/>
      <c r="G184" s="70"/>
      <c r="H184" s="70"/>
      <c r="I184" s="71"/>
      <c r="J184" s="102" t="str">
        <f aca="false">IF($C184&lt;&gt;"",$E184*1.5,"")</f>
        <v/>
      </c>
      <c r="K184" s="118" t="str">
        <f aca="false">IFERROR($J184/10,"")</f>
        <v/>
      </c>
      <c r="L184" s="70"/>
    </row>
    <row r="185" s="79" customFormat="true" ht="14" hidden="false" customHeight="false" outlineLevel="0" collapsed="false">
      <c r="B185" s="67"/>
      <c r="C185" s="70"/>
      <c r="D185" s="117"/>
      <c r="E185" s="117"/>
      <c r="F185" s="117"/>
      <c r="G185" s="70"/>
      <c r="H185" s="70"/>
      <c r="I185" s="71"/>
      <c r="J185" s="102" t="str">
        <f aca="false">IF($C185&lt;&gt;"",$E185*1.5,"")</f>
        <v/>
      </c>
      <c r="K185" s="118" t="str">
        <f aca="false">IFERROR($J185/10,"")</f>
        <v/>
      </c>
      <c r="L185" s="70"/>
    </row>
    <row r="186" s="79" customFormat="true" ht="14" hidden="false" customHeight="false" outlineLevel="0" collapsed="false">
      <c r="B186" s="67"/>
      <c r="C186" s="70"/>
      <c r="D186" s="117"/>
      <c r="E186" s="117"/>
      <c r="F186" s="117"/>
      <c r="G186" s="70"/>
      <c r="H186" s="70"/>
      <c r="I186" s="71"/>
      <c r="J186" s="102" t="str">
        <f aca="false">IF($C186&lt;&gt;"",$E186*1.5,"")</f>
        <v/>
      </c>
      <c r="K186" s="118" t="str">
        <f aca="false">IFERROR($J186/10,"")</f>
        <v/>
      </c>
      <c r="L186" s="70"/>
    </row>
    <row r="187" s="79" customFormat="true" ht="14" hidden="false" customHeight="false" outlineLevel="0" collapsed="false">
      <c r="B187" s="67"/>
      <c r="C187" s="70"/>
      <c r="D187" s="117"/>
      <c r="E187" s="117"/>
      <c r="F187" s="117"/>
      <c r="G187" s="70"/>
      <c r="H187" s="70"/>
      <c r="I187" s="71"/>
      <c r="J187" s="102" t="str">
        <f aca="false">IF($C187&lt;&gt;"",$E187*1.5,"")</f>
        <v/>
      </c>
      <c r="K187" s="118" t="str">
        <f aca="false">IFERROR($J187/10,"")</f>
        <v/>
      </c>
      <c r="L187" s="70"/>
    </row>
    <row r="188" s="79" customFormat="true" ht="14" hidden="false" customHeight="false" outlineLevel="0" collapsed="false">
      <c r="B188" s="67"/>
      <c r="C188" s="70"/>
      <c r="D188" s="117"/>
      <c r="E188" s="117"/>
      <c r="F188" s="117"/>
      <c r="G188" s="70"/>
      <c r="H188" s="70"/>
      <c r="I188" s="71"/>
      <c r="J188" s="102" t="str">
        <f aca="false">IF($C188&lt;&gt;"",$E188*1.5,"")</f>
        <v/>
      </c>
      <c r="K188" s="118" t="str">
        <f aca="false">IFERROR($J188/10,"")</f>
        <v/>
      </c>
      <c r="L188" s="70"/>
    </row>
    <row r="189" s="79" customFormat="true" ht="14" hidden="false" customHeight="false" outlineLevel="0" collapsed="false">
      <c r="B189" s="67"/>
      <c r="C189" s="70"/>
      <c r="D189" s="117"/>
      <c r="E189" s="117"/>
      <c r="F189" s="117"/>
      <c r="G189" s="70"/>
      <c r="H189" s="70"/>
      <c r="I189" s="71"/>
      <c r="J189" s="102" t="str">
        <f aca="false">IF($C189&lt;&gt;"",$E189*1.5,"")</f>
        <v/>
      </c>
      <c r="K189" s="118" t="str">
        <f aca="false">IFERROR($J189/10,"")</f>
        <v/>
      </c>
      <c r="L189" s="70"/>
    </row>
    <row r="190" s="79" customFormat="true" ht="14" hidden="false" customHeight="false" outlineLevel="0" collapsed="false">
      <c r="B190" s="67"/>
      <c r="C190" s="70"/>
      <c r="D190" s="117"/>
      <c r="E190" s="117"/>
      <c r="F190" s="117"/>
      <c r="G190" s="70"/>
      <c r="H190" s="70"/>
      <c r="I190" s="71"/>
      <c r="J190" s="102" t="str">
        <f aca="false">IF($C190&lt;&gt;"",$E190*1.5,"")</f>
        <v/>
      </c>
      <c r="K190" s="118" t="str">
        <f aca="false">IFERROR($J190/10,"")</f>
        <v/>
      </c>
      <c r="L190" s="70"/>
    </row>
    <row r="191" s="79" customFormat="true" ht="14" hidden="false" customHeight="false" outlineLevel="0" collapsed="false">
      <c r="B191" s="67"/>
      <c r="C191" s="70"/>
      <c r="D191" s="117"/>
      <c r="E191" s="117"/>
      <c r="F191" s="117"/>
      <c r="G191" s="70"/>
      <c r="H191" s="70"/>
      <c r="I191" s="71"/>
      <c r="J191" s="102" t="str">
        <f aca="false">IF($C191&lt;&gt;"",$E191*1.5,"")</f>
        <v/>
      </c>
      <c r="K191" s="118" t="str">
        <f aca="false">IFERROR($J191/10,"")</f>
        <v/>
      </c>
      <c r="L191" s="70"/>
    </row>
    <row r="192" s="79" customFormat="true" ht="14" hidden="false" customHeight="false" outlineLevel="0" collapsed="false">
      <c r="B192" s="67"/>
      <c r="C192" s="70"/>
      <c r="D192" s="117"/>
      <c r="E192" s="117"/>
      <c r="F192" s="117"/>
      <c r="G192" s="70"/>
      <c r="H192" s="70"/>
      <c r="I192" s="71"/>
      <c r="J192" s="102" t="str">
        <f aca="false">IF($C192&lt;&gt;"",$E192*1.5,"")</f>
        <v/>
      </c>
      <c r="K192" s="118" t="str">
        <f aca="false">IFERROR($J192/10,"")</f>
        <v/>
      </c>
      <c r="L192" s="70"/>
    </row>
    <row r="193" s="79" customFormat="true" ht="14" hidden="false" customHeight="false" outlineLevel="0" collapsed="false">
      <c r="B193" s="67"/>
      <c r="C193" s="70"/>
      <c r="D193" s="117"/>
      <c r="E193" s="117"/>
      <c r="F193" s="117"/>
      <c r="G193" s="70"/>
      <c r="H193" s="70"/>
      <c r="I193" s="71"/>
      <c r="J193" s="102" t="str">
        <f aca="false">IF($C193&lt;&gt;"",$E193*1.5,"")</f>
        <v/>
      </c>
      <c r="K193" s="118" t="str">
        <f aca="false">IFERROR($J193/10,"")</f>
        <v/>
      </c>
      <c r="L193" s="70"/>
    </row>
    <row r="194" s="79" customFormat="true" ht="14" hidden="false" customHeight="false" outlineLevel="0" collapsed="false">
      <c r="B194" s="67"/>
      <c r="C194" s="70"/>
      <c r="D194" s="117"/>
      <c r="E194" s="117"/>
      <c r="F194" s="117"/>
      <c r="G194" s="70"/>
      <c r="H194" s="70"/>
      <c r="I194" s="71"/>
      <c r="J194" s="102" t="str">
        <f aca="false">IF($C194&lt;&gt;"",$E194*1.5,"")</f>
        <v/>
      </c>
      <c r="K194" s="118" t="str">
        <f aca="false">IFERROR($J194/10,"")</f>
        <v/>
      </c>
      <c r="L194" s="70"/>
    </row>
    <row r="195" s="79" customFormat="true" ht="14" hidden="false" customHeight="false" outlineLevel="0" collapsed="false">
      <c r="B195" s="67"/>
      <c r="C195" s="70"/>
      <c r="D195" s="117"/>
      <c r="E195" s="117"/>
      <c r="F195" s="117"/>
      <c r="G195" s="70"/>
      <c r="H195" s="70"/>
      <c r="I195" s="71"/>
      <c r="J195" s="102" t="str">
        <f aca="false">IF($C195&lt;&gt;"",$E195*1.5,"")</f>
        <v/>
      </c>
      <c r="K195" s="118" t="str">
        <f aca="false">IFERROR($J195/10,"")</f>
        <v/>
      </c>
      <c r="L195" s="70"/>
    </row>
    <row r="196" s="79" customFormat="true" ht="14" hidden="false" customHeight="false" outlineLevel="0" collapsed="false">
      <c r="B196" s="67"/>
      <c r="C196" s="70"/>
      <c r="D196" s="117"/>
      <c r="E196" s="117"/>
      <c r="F196" s="117"/>
      <c r="G196" s="70"/>
      <c r="H196" s="70"/>
      <c r="I196" s="71"/>
      <c r="J196" s="102" t="str">
        <f aca="false">IF($C196&lt;&gt;"",$E196*1.5,"")</f>
        <v/>
      </c>
      <c r="K196" s="118" t="str">
        <f aca="false">IFERROR($J196/10,"")</f>
        <v/>
      </c>
      <c r="L196" s="70"/>
    </row>
    <row r="197" s="79" customFormat="true" ht="14" hidden="false" customHeight="false" outlineLevel="0" collapsed="false">
      <c r="B197" s="67"/>
      <c r="C197" s="70"/>
      <c r="D197" s="117"/>
      <c r="E197" s="117"/>
      <c r="F197" s="117"/>
      <c r="G197" s="70"/>
      <c r="H197" s="70"/>
      <c r="I197" s="71"/>
      <c r="J197" s="102" t="str">
        <f aca="false">IF($C197&lt;&gt;"",$E197*1.5,"")</f>
        <v/>
      </c>
      <c r="K197" s="118" t="str">
        <f aca="false">IFERROR($J197/10,"")</f>
        <v/>
      </c>
      <c r="L197" s="70"/>
    </row>
    <row r="198" s="79" customFormat="true" ht="14" hidden="false" customHeight="false" outlineLevel="0" collapsed="false">
      <c r="B198" s="67"/>
      <c r="C198" s="70"/>
      <c r="D198" s="117"/>
      <c r="E198" s="117"/>
      <c r="F198" s="117"/>
      <c r="G198" s="70"/>
      <c r="H198" s="70"/>
      <c r="I198" s="71"/>
      <c r="J198" s="102" t="str">
        <f aca="false">IF($C198&lt;&gt;"",$E198*1.5,"")</f>
        <v/>
      </c>
      <c r="K198" s="118" t="str">
        <f aca="false">IFERROR($J198/10,"")</f>
        <v/>
      </c>
      <c r="L198" s="70"/>
    </row>
    <row r="199" s="79" customFormat="true" ht="14" hidden="false" customHeight="false" outlineLevel="0" collapsed="false">
      <c r="B199" s="67"/>
      <c r="C199" s="70"/>
      <c r="D199" s="117"/>
      <c r="E199" s="117"/>
      <c r="F199" s="117"/>
      <c r="G199" s="70"/>
      <c r="H199" s="70"/>
      <c r="I199" s="71"/>
      <c r="J199" s="102" t="str">
        <f aca="false">IF($C199&lt;&gt;"",$E199*1.5,"")</f>
        <v/>
      </c>
      <c r="K199" s="118" t="str">
        <f aca="false">IFERROR($J199/10,"")</f>
        <v/>
      </c>
      <c r="L199" s="70"/>
    </row>
    <row r="200" s="79" customFormat="true" ht="14" hidden="false" customHeight="false" outlineLevel="0" collapsed="false">
      <c r="B200" s="67"/>
      <c r="C200" s="70"/>
      <c r="D200" s="117"/>
      <c r="E200" s="117"/>
      <c r="F200" s="117"/>
      <c r="G200" s="70"/>
      <c r="H200" s="70"/>
      <c r="I200" s="71"/>
      <c r="J200" s="102" t="str">
        <f aca="false">IF($C200&lt;&gt;"",$E200*1.5,"")</f>
        <v/>
      </c>
      <c r="K200" s="118" t="str">
        <f aca="false">IFERROR($J200/10,"")</f>
        <v/>
      </c>
      <c r="L200" s="70"/>
    </row>
    <row r="201" s="79" customFormat="true" ht="14" hidden="false" customHeight="false" outlineLevel="0" collapsed="false">
      <c r="B201" s="67"/>
      <c r="C201" s="70"/>
      <c r="D201" s="117"/>
      <c r="E201" s="117"/>
      <c r="F201" s="117"/>
      <c r="G201" s="70"/>
      <c r="H201" s="70"/>
      <c r="I201" s="71"/>
      <c r="J201" s="102" t="str">
        <f aca="false">IF($C201&lt;&gt;"",$E201*1.5,"")</f>
        <v/>
      </c>
      <c r="K201" s="118" t="str">
        <f aca="false">IFERROR($J201/10,"")</f>
        <v/>
      </c>
      <c r="L201" s="70"/>
    </row>
    <row r="202" s="79" customFormat="true" ht="14" hidden="false" customHeight="false" outlineLevel="0" collapsed="false">
      <c r="B202" s="67"/>
      <c r="C202" s="70"/>
      <c r="D202" s="117"/>
      <c r="E202" s="117"/>
      <c r="F202" s="117"/>
      <c r="G202" s="70"/>
      <c r="H202" s="70"/>
      <c r="I202" s="71"/>
      <c r="J202" s="102" t="str">
        <f aca="false">IF($C202&lt;&gt;"",$E202*1.5,"")</f>
        <v/>
      </c>
      <c r="K202" s="118" t="str">
        <f aca="false">IFERROR($J202/10,"")</f>
        <v/>
      </c>
      <c r="L202" s="70"/>
    </row>
    <row r="203" s="79" customFormat="true" ht="14" hidden="false" customHeight="false" outlineLevel="0" collapsed="false">
      <c r="B203" s="67"/>
      <c r="C203" s="70"/>
      <c r="D203" s="117"/>
      <c r="E203" s="117"/>
      <c r="F203" s="117"/>
      <c r="G203" s="70"/>
      <c r="H203" s="70"/>
      <c r="I203" s="71"/>
      <c r="J203" s="102" t="str">
        <f aca="false">IF($C203&lt;&gt;"",$E203*1.5,"")</f>
        <v/>
      </c>
      <c r="K203" s="118" t="str">
        <f aca="false">IFERROR($J203/10,"")</f>
        <v/>
      </c>
      <c r="L203" s="70"/>
    </row>
    <row r="204" s="79" customFormat="true" ht="14" hidden="false" customHeight="false" outlineLevel="0" collapsed="false">
      <c r="B204" s="67"/>
      <c r="C204" s="70"/>
      <c r="D204" s="117"/>
      <c r="E204" s="117"/>
      <c r="F204" s="117"/>
      <c r="G204" s="70"/>
      <c r="H204" s="70"/>
      <c r="I204" s="71"/>
      <c r="J204" s="102" t="str">
        <f aca="false">IF($C204&lt;&gt;"",$E204*1.5,"")</f>
        <v/>
      </c>
      <c r="K204" s="118" t="str">
        <f aca="false">IFERROR($J204/10,"")</f>
        <v/>
      </c>
      <c r="L204" s="70"/>
    </row>
    <row r="205" s="79" customFormat="true" ht="14" hidden="false" customHeight="false" outlineLevel="0" collapsed="false">
      <c r="B205" s="67"/>
      <c r="C205" s="70"/>
      <c r="D205" s="117"/>
      <c r="E205" s="117"/>
      <c r="F205" s="117"/>
      <c r="G205" s="70"/>
      <c r="H205" s="70"/>
      <c r="I205" s="71"/>
      <c r="J205" s="102" t="str">
        <f aca="false">IF($C205&lt;&gt;"",$E205*1.5,"")</f>
        <v/>
      </c>
      <c r="K205" s="118" t="str">
        <f aca="false">IFERROR($J205/10,"")</f>
        <v/>
      </c>
      <c r="L205" s="70"/>
    </row>
    <row r="206" s="79" customFormat="true" ht="14" hidden="false" customHeight="false" outlineLevel="0" collapsed="false">
      <c r="B206" s="67"/>
      <c r="C206" s="70"/>
      <c r="D206" s="117"/>
      <c r="E206" s="117"/>
      <c r="F206" s="117"/>
      <c r="G206" s="70"/>
      <c r="H206" s="70"/>
      <c r="I206" s="71"/>
      <c r="J206" s="102" t="str">
        <f aca="false">IF($C206&lt;&gt;"",$E206*1.5,"")</f>
        <v/>
      </c>
      <c r="K206" s="118" t="str">
        <f aca="false">IFERROR($J206/10,"")</f>
        <v/>
      </c>
      <c r="L206" s="70"/>
    </row>
    <row r="207" s="79" customFormat="true" ht="24" hidden="false" customHeight="true" outlineLevel="0" collapsed="false">
      <c r="B207" s="67"/>
      <c r="C207" s="70"/>
      <c r="D207" s="117"/>
      <c r="E207" s="117"/>
      <c r="F207" s="117"/>
      <c r="G207" s="70"/>
      <c r="H207" s="70"/>
      <c r="I207" s="71"/>
      <c r="J207" s="102" t="str">
        <f aca="false">IF($C207&lt;&gt;"",$E207*1.5,"")</f>
        <v/>
      </c>
      <c r="K207" s="118" t="str">
        <f aca="false">IFERROR($J207/10,"")</f>
        <v/>
      </c>
      <c r="L207" s="70"/>
    </row>
    <row r="208" s="79" customFormat="true" ht="14" hidden="false" customHeight="true" outlineLevel="0" collapsed="false">
      <c r="B208" s="67"/>
      <c r="C208" s="70"/>
      <c r="D208" s="117"/>
      <c r="E208" s="117"/>
      <c r="F208" s="117"/>
      <c r="G208" s="70" t="s">
        <v>90</v>
      </c>
      <c r="H208" s="70"/>
      <c r="I208" s="71"/>
      <c r="J208" s="102" t="str">
        <f aca="false">IF($C208&lt;&gt;"",$E208*1.5,"")</f>
        <v/>
      </c>
      <c r="K208" s="118" t="str">
        <f aca="false">IFERROR($J208/10,"")</f>
        <v/>
      </c>
      <c r="L208" s="70"/>
    </row>
    <row r="209" s="79" customFormat="true" ht="14" hidden="false" customHeight="false" outlineLevel="0" collapsed="false">
      <c r="B209" s="67"/>
      <c r="C209" s="70"/>
      <c r="D209" s="117"/>
      <c r="E209" s="117"/>
      <c r="F209" s="117"/>
      <c r="G209" s="70"/>
      <c r="H209" s="70"/>
      <c r="I209" s="71"/>
      <c r="J209" s="102" t="str">
        <f aca="false">IF($C209&lt;&gt;"",$E209*1.5,"")</f>
        <v/>
      </c>
      <c r="K209" s="118" t="str">
        <f aca="false">IFERROR($J209/10,"")</f>
        <v/>
      </c>
      <c r="L209" s="70"/>
    </row>
    <row r="210" s="79" customFormat="true" ht="14" hidden="false" customHeight="false" outlineLevel="0" collapsed="false">
      <c r="B210" s="67"/>
      <c r="C210" s="70"/>
      <c r="D210" s="117"/>
      <c r="E210" s="117"/>
      <c r="F210" s="117"/>
      <c r="G210" s="70"/>
      <c r="H210" s="70"/>
      <c r="I210" s="71"/>
      <c r="J210" s="102" t="str">
        <f aca="false">IF($C210&lt;&gt;"",$E210*1.5,"")</f>
        <v/>
      </c>
      <c r="K210" s="118" t="str">
        <f aca="false">IFERROR($J210/10,"")</f>
        <v/>
      </c>
      <c r="L210" s="70"/>
    </row>
    <row r="211" s="79" customFormat="true" ht="14" hidden="false" customHeight="false" outlineLevel="0" collapsed="false">
      <c r="B211" s="67"/>
      <c r="C211" s="70"/>
      <c r="D211" s="117"/>
      <c r="E211" s="117"/>
      <c r="F211" s="117"/>
      <c r="G211" s="70"/>
      <c r="H211" s="70"/>
      <c r="I211" s="71"/>
      <c r="J211" s="102" t="str">
        <f aca="false">IF($C211&lt;&gt;"",$E211*1.5,"")</f>
        <v/>
      </c>
      <c r="K211" s="118" t="str">
        <f aca="false">IFERROR($J211/10,"")</f>
        <v/>
      </c>
      <c r="L211" s="70"/>
    </row>
    <row r="212" s="79" customFormat="true" ht="14" hidden="false" customHeight="false" outlineLevel="0" collapsed="false">
      <c r="B212" s="67"/>
      <c r="C212" s="70"/>
      <c r="D212" s="117"/>
      <c r="E212" s="117"/>
      <c r="F212" s="117"/>
      <c r="G212" s="70"/>
      <c r="H212" s="70"/>
      <c r="I212" s="71"/>
      <c r="J212" s="102" t="str">
        <f aca="false">IF($C212&lt;&gt;"",$E212*1.5,"")</f>
        <v/>
      </c>
      <c r="K212" s="118" t="str">
        <f aca="false">IFERROR($J212/10,"")</f>
        <v/>
      </c>
      <c r="L212" s="70"/>
    </row>
    <row r="213" s="79" customFormat="true" ht="14" hidden="false" customHeight="false" outlineLevel="0" collapsed="false">
      <c r="B213" s="67"/>
      <c r="C213" s="70"/>
      <c r="D213" s="117"/>
      <c r="E213" s="117"/>
      <c r="F213" s="117"/>
      <c r="G213" s="70"/>
      <c r="H213" s="70"/>
      <c r="I213" s="71"/>
      <c r="J213" s="102" t="str">
        <f aca="false">IF($C213&lt;&gt;"",$E213*1.5,"")</f>
        <v/>
      </c>
      <c r="K213" s="118" t="str">
        <f aca="false">IFERROR($J213/10,"")</f>
        <v/>
      </c>
      <c r="L213" s="70"/>
    </row>
    <row r="214" s="79" customFormat="true" ht="14" hidden="false" customHeight="false" outlineLevel="0" collapsed="false">
      <c r="B214" s="67"/>
      <c r="C214" s="70"/>
      <c r="D214" s="117"/>
      <c r="E214" s="117"/>
      <c r="F214" s="117"/>
      <c r="G214" s="70"/>
      <c r="H214" s="70"/>
      <c r="I214" s="71"/>
      <c r="J214" s="102" t="str">
        <f aca="false">IF($C214&lt;&gt;"",$E214*1.5,"")</f>
        <v/>
      </c>
      <c r="K214" s="118" t="str">
        <f aca="false">IFERROR($J214/10,"")</f>
        <v/>
      </c>
      <c r="L214" s="70"/>
    </row>
    <row r="215" s="79" customFormat="true" ht="14" hidden="false" customHeight="false" outlineLevel="0" collapsed="false">
      <c r="B215" s="67"/>
      <c r="C215" s="70"/>
      <c r="D215" s="117"/>
      <c r="E215" s="117"/>
      <c r="F215" s="117"/>
      <c r="G215" s="70"/>
      <c r="H215" s="70"/>
      <c r="I215" s="71"/>
      <c r="J215" s="102" t="str">
        <f aca="false">IF($C215&lt;&gt;"",$E215*1.5,"")</f>
        <v/>
      </c>
      <c r="K215" s="118" t="str">
        <f aca="false">IFERROR($J215/10,"")</f>
        <v/>
      </c>
      <c r="L215" s="70"/>
    </row>
    <row r="216" s="79" customFormat="true" ht="14" hidden="false" customHeight="false" outlineLevel="0" collapsed="false">
      <c r="B216" s="67"/>
      <c r="C216" s="70"/>
      <c r="D216" s="117"/>
      <c r="E216" s="117"/>
      <c r="F216" s="117"/>
      <c r="G216" s="70"/>
      <c r="H216" s="70"/>
      <c r="I216" s="71"/>
      <c r="J216" s="102" t="str">
        <f aca="false">IF($C216&lt;&gt;"",$E216*1.5,"")</f>
        <v/>
      </c>
      <c r="K216" s="118" t="str">
        <f aca="false">IFERROR($J216/10,"")</f>
        <v/>
      </c>
      <c r="L216" s="70"/>
    </row>
    <row r="217" s="79" customFormat="true" ht="14" hidden="false" customHeight="false" outlineLevel="0" collapsed="false">
      <c r="B217" s="67"/>
      <c r="C217" s="70"/>
      <c r="D217" s="117"/>
      <c r="E217" s="117"/>
      <c r="F217" s="117"/>
      <c r="G217" s="70"/>
      <c r="H217" s="70"/>
      <c r="I217" s="71"/>
      <c r="J217" s="102" t="str">
        <f aca="false">IF($C217&lt;&gt;"",$E217*1.5,"")</f>
        <v/>
      </c>
      <c r="K217" s="118" t="str">
        <f aca="false">IFERROR($J217/10,"")</f>
        <v/>
      </c>
      <c r="L217" s="70"/>
    </row>
    <row r="218" s="79" customFormat="true" ht="14" hidden="false" customHeight="false" outlineLevel="0" collapsed="false">
      <c r="B218" s="67"/>
      <c r="C218" s="70"/>
      <c r="D218" s="117"/>
      <c r="E218" s="117"/>
      <c r="F218" s="117"/>
      <c r="G218" s="70"/>
      <c r="H218" s="70"/>
      <c r="I218" s="71"/>
      <c r="J218" s="102" t="str">
        <f aca="false">IF($C218&lt;&gt;"",$E218*1.5,"")</f>
        <v/>
      </c>
      <c r="K218" s="118" t="str">
        <f aca="false">IFERROR($J218/10,"")</f>
        <v/>
      </c>
      <c r="L218" s="70"/>
    </row>
    <row r="219" s="79" customFormat="true" ht="14" hidden="false" customHeight="false" outlineLevel="0" collapsed="false">
      <c r="B219" s="67"/>
      <c r="C219" s="70"/>
      <c r="D219" s="117"/>
      <c r="E219" s="117"/>
      <c r="F219" s="117"/>
      <c r="G219" s="70"/>
      <c r="H219" s="70"/>
      <c r="I219" s="71"/>
      <c r="J219" s="102" t="str">
        <f aca="false">IF($C219&lt;&gt;"",$E219*1.5,"")</f>
        <v/>
      </c>
      <c r="K219" s="118" t="str">
        <f aca="false">IFERROR($J219/10,"")</f>
        <v/>
      </c>
      <c r="L219" s="70"/>
    </row>
    <row r="220" s="79" customFormat="true" ht="14" hidden="false" customHeight="false" outlineLevel="0" collapsed="false">
      <c r="B220" s="67"/>
      <c r="C220" s="70"/>
      <c r="D220" s="117"/>
      <c r="E220" s="117"/>
      <c r="F220" s="117"/>
      <c r="G220" s="70"/>
      <c r="H220" s="70"/>
      <c r="I220" s="71"/>
      <c r="J220" s="102" t="str">
        <f aca="false">IF($C220&lt;&gt;"",$E220*1.5,"")</f>
        <v/>
      </c>
      <c r="K220" s="118" t="str">
        <f aca="false">IFERROR($J220/10,"")</f>
        <v/>
      </c>
      <c r="L220" s="70"/>
    </row>
    <row r="221" s="79" customFormat="true" ht="14" hidden="false" customHeight="false" outlineLevel="0" collapsed="false">
      <c r="B221" s="67"/>
      <c r="C221" s="70"/>
      <c r="D221" s="117"/>
      <c r="E221" s="117"/>
      <c r="F221" s="117"/>
      <c r="G221" s="70"/>
      <c r="H221" s="70"/>
      <c r="I221" s="71"/>
      <c r="J221" s="102" t="str">
        <f aca="false">IF($C221&lt;&gt;"",$E221*1.5,"")</f>
        <v/>
      </c>
      <c r="K221" s="118" t="str">
        <f aca="false">IFERROR($J221/10,"")</f>
        <v/>
      </c>
      <c r="L221" s="70"/>
    </row>
    <row r="222" s="79" customFormat="true" ht="14" hidden="false" customHeight="false" outlineLevel="0" collapsed="false">
      <c r="B222" s="67"/>
      <c r="C222" s="70"/>
      <c r="D222" s="117"/>
      <c r="E222" s="117"/>
      <c r="F222" s="117"/>
      <c r="G222" s="70"/>
      <c r="H222" s="70"/>
      <c r="I222" s="71"/>
      <c r="J222" s="102" t="str">
        <f aca="false">IF($C222&lt;&gt;"",$E222*1.5,"")</f>
        <v/>
      </c>
      <c r="K222" s="118" t="str">
        <f aca="false">IFERROR($J222/10,"")</f>
        <v/>
      </c>
      <c r="L222" s="70"/>
    </row>
    <row r="223" s="79" customFormat="true" ht="14" hidden="false" customHeight="false" outlineLevel="0" collapsed="false">
      <c r="B223" s="67"/>
      <c r="C223" s="70"/>
      <c r="D223" s="117"/>
      <c r="E223" s="117"/>
      <c r="F223" s="117"/>
      <c r="G223" s="70"/>
      <c r="H223" s="70"/>
      <c r="I223" s="71"/>
      <c r="J223" s="102" t="str">
        <f aca="false">IF($C223&lt;&gt;"",$E223*1.5,"")</f>
        <v/>
      </c>
      <c r="K223" s="118" t="str">
        <f aca="false">IFERROR($J223/10,"")</f>
        <v/>
      </c>
      <c r="L223" s="70"/>
    </row>
    <row r="224" s="79" customFormat="true" ht="14" hidden="false" customHeight="false" outlineLevel="0" collapsed="false">
      <c r="B224" s="67"/>
      <c r="C224" s="70"/>
      <c r="D224" s="117"/>
      <c r="E224" s="117"/>
      <c r="F224" s="117"/>
      <c r="G224" s="70"/>
      <c r="H224" s="70"/>
      <c r="I224" s="71"/>
      <c r="J224" s="102" t="str">
        <f aca="false">IF($C224&lt;&gt;"",$E224*1.5,"")</f>
        <v/>
      </c>
      <c r="K224" s="118" t="str">
        <f aca="false">IFERROR($J224/10,"")</f>
        <v/>
      </c>
      <c r="L224" s="70"/>
    </row>
    <row r="225" s="79" customFormat="true" ht="14" hidden="false" customHeight="false" outlineLevel="0" collapsed="false">
      <c r="B225" s="67"/>
      <c r="C225" s="70"/>
      <c r="D225" s="117"/>
      <c r="E225" s="117"/>
      <c r="F225" s="117"/>
      <c r="G225" s="70"/>
      <c r="H225" s="70"/>
      <c r="I225" s="119"/>
      <c r="J225" s="102" t="str">
        <f aca="false">IF($C225&lt;&gt;"",$E225*1.5,"")</f>
        <v/>
      </c>
      <c r="K225" s="118" t="str">
        <f aca="false">IFERROR($J225/10,"")</f>
        <v/>
      </c>
      <c r="L225" s="70"/>
    </row>
    <row r="226" s="79" customFormat="true" ht="14" hidden="false" customHeight="false" outlineLevel="0" collapsed="false">
      <c r="B226" s="67"/>
      <c r="C226" s="70"/>
      <c r="D226" s="117"/>
      <c r="E226" s="117"/>
      <c r="F226" s="117"/>
      <c r="G226" s="70"/>
      <c r="H226" s="70"/>
      <c r="I226" s="119"/>
      <c r="J226" s="102" t="str">
        <f aca="false">IF($C226&lt;&gt;"",$E226*1.5,"")</f>
        <v/>
      </c>
      <c r="K226" s="118" t="str">
        <f aca="false">IFERROR($J226/10,"")</f>
        <v/>
      </c>
      <c r="L226" s="70"/>
    </row>
    <row r="227" s="79" customFormat="true" ht="14" hidden="false" customHeight="false" outlineLevel="0" collapsed="false">
      <c r="B227" s="67"/>
      <c r="C227" s="70"/>
      <c r="D227" s="117"/>
      <c r="E227" s="117"/>
      <c r="F227" s="117"/>
      <c r="G227" s="70"/>
      <c r="H227" s="70"/>
      <c r="I227" s="71"/>
      <c r="J227" s="102" t="str">
        <f aca="false">IF($C227&lt;&gt;"",$E227*1.5,"")</f>
        <v/>
      </c>
      <c r="K227" s="118" t="str">
        <f aca="false">IFERROR($J227/10,"")</f>
        <v/>
      </c>
      <c r="L227" s="70"/>
    </row>
    <row r="228" s="79" customFormat="true" ht="14" hidden="false" customHeight="false" outlineLevel="0" collapsed="false">
      <c r="B228" s="67"/>
      <c r="C228" s="70"/>
      <c r="D228" s="117"/>
      <c r="E228" s="117"/>
      <c r="F228" s="117"/>
      <c r="G228" s="70"/>
      <c r="H228" s="70"/>
      <c r="I228" s="71"/>
      <c r="J228" s="102" t="str">
        <f aca="false">IF($C228&lt;&gt;"",$E228*1.5,"")</f>
        <v/>
      </c>
      <c r="K228" s="118" t="str">
        <f aca="false">IFERROR($J228/10,"")</f>
        <v/>
      </c>
      <c r="L228" s="70"/>
    </row>
    <row r="229" s="79" customFormat="true" ht="14" hidden="false" customHeight="false" outlineLevel="0" collapsed="false">
      <c r="B229" s="67"/>
      <c r="C229" s="70"/>
      <c r="D229" s="117"/>
      <c r="E229" s="117"/>
      <c r="F229" s="117"/>
      <c r="G229" s="70"/>
      <c r="H229" s="70"/>
      <c r="I229" s="71"/>
      <c r="J229" s="102" t="str">
        <f aca="false">IF($C229&lt;&gt;"",$E229*1.5,"")</f>
        <v/>
      </c>
      <c r="K229" s="118" t="str">
        <f aca="false">IFERROR($J229/10,"")</f>
        <v/>
      </c>
      <c r="L229" s="70"/>
    </row>
    <row r="230" s="79" customFormat="true" ht="14" hidden="false" customHeight="false" outlineLevel="0" collapsed="false">
      <c r="B230" s="67"/>
      <c r="C230" s="70"/>
      <c r="D230" s="117"/>
      <c r="E230" s="117"/>
      <c r="F230" s="117"/>
      <c r="G230" s="70"/>
      <c r="H230" s="70"/>
      <c r="I230" s="71"/>
      <c r="J230" s="102" t="str">
        <f aca="false">IF($C230&lt;&gt;"",$E230*1.5,"")</f>
        <v/>
      </c>
      <c r="K230" s="118" t="str">
        <f aca="false">IFERROR($J230/10,"")</f>
        <v/>
      </c>
      <c r="L230" s="70"/>
    </row>
    <row r="231" s="79" customFormat="true" ht="14" hidden="false" customHeight="false" outlineLevel="0" collapsed="false">
      <c r="B231" s="67"/>
      <c r="C231" s="70"/>
      <c r="D231" s="117"/>
      <c r="E231" s="117"/>
      <c r="F231" s="117"/>
      <c r="G231" s="70"/>
      <c r="H231" s="70"/>
      <c r="I231" s="71"/>
      <c r="J231" s="102" t="str">
        <f aca="false">IF($C231&lt;&gt;"",$E231*1.5,"")</f>
        <v/>
      </c>
      <c r="K231" s="118" t="str">
        <f aca="false">IFERROR($J231/10,"")</f>
        <v/>
      </c>
      <c r="L231" s="70"/>
    </row>
    <row r="232" s="79" customFormat="true" ht="14" hidden="false" customHeight="false" outlineLevel="0" collapsed="false">
      <c r="B232" s="67"/>
      <c r="C232" s="70"/>
      <c r="D232" s="117"/>
      <c r="E232" s="117"/>
      <c r="F232" s="117"/>
      <c r="G232" s="70"/>
      <c r="H232" s="70"/>
      <c r="I232" s="71"/>
      <c r="J232" s="102" t="str">
        <f aca="false">IF($C232&lt;&gt;"",$E232*1.5,"")</f>
        <v/>
      </c>
      <c r="K232" s="118" t="str">
        <f aca="false">IFERROR($J232/10,"")</f>
        <v/>
      </c>
      <c r="L232" s="70"/>
    </row>
    <row r="233" s="79" customFormat="true" ht="14" hidden="false" customHeight="false" outlineLevel="0" collapsed="false">
      <c r="B233" s="67"/>
      <c r="C233" s="70"/>
      <c r="D233" s="117"/>
      <c r="E233" s="117"/>
      <c r="F233" s="117"/>
      <c r="G233" s="70"/>
      <c r="H233" s="70"/>
      <c r="I233" s="71"/>
      <c r="J233" s="102" t="str">
        <f aca="false">IF($C233&lt;&gt;"",$E233*1.5,"")</f>
        <v/>
      </c>
      <c r="K233" s="118" t="str">
        <f aca="false">IFERROR($J233/10,"")</f>
        <v/>
      </c>
      <c r="L233" s="70"/>
    </row>
    <row r="234" s="79" customFormat="true" ht="14" hidden="false" customHeight="false" outlineLevel="0" collapsed="false">
      <c r="B234" s="67"/>
      <c r="C234" s="70"/>
      <c r="D234" s="117"/>
      <c r="E234" s="117"/>
      <c r="F234" s="117"/>
      <c r="G234" s="70"/>
      <c r="H234" s="70"/>
      <c r="I234" s="71"/>
      <c r="J234" s="102" t="str">
        <f aca="false">IF($C234&lt;&gt;"",$E234*1.5,"")</f>
        <v/>
      </c>
      <c r="K234" s="118" t="str">
        <f aca="false">IFERROR($J234/10,"")</f>
        <v/>
      </c>
      <c r="L234" s="70"/>
    </row>
    <row r="235" s="79" customFormat="true" ht="14" hidden="false" customHeight="false" outlineLevel="0" collapsed="false">
      <c r="B235" s="67"/>
      <c r="C235" s="70"/>
      <c r="D235" s="117"/>
      <c r="E235" s="117"/>
      <c r="F235" s="117"/>
      <c r="G235" s="70"/>
      <c r="H235" s="70"/>
      <c r="I235" s="71"/>
      <c r="J235" s="102" t="str">
        <f aca="false">IF($C235&lt;&gt;"",$E235*1.5,"")</f>
        <v/>
      </c>
      <c r="K235" s="118" t="str">
        <f aca="false">IFERROR($J235/10,"")</f>
        <v/>
      </c>
      <c r="L235" s="70"/>
    </row>
    <row r="236" s="79" customFormat="true" ht="14" hidden="false" customHeight="false" outlineLevel="0" collapsed="false">
      <c r="B236" s="67"/>
      <c r="C236" s="70"/>
      <c r="D236" s="117"/>
      <c r="E236" s="117"/>
      <c r="F236" s="117"/>
      <c r="G236" s="70"/>
      <c r="H236" s="70"/>
      <c r="I236" s="71"/>
      <c r="J236" s="102" t="str">
        <f aca="false">IF($C236&lt;&gt;"",$E236*1.5,"")</f>
        <v/>
      </c>
      <c r="K236" s="118" t="str">
        <f aca="false">IFERROR($J236/10,"")</f>
        <v/>
      </c>
      <c r="L236" s="70"/>
    </row>
    <row r="237" s="79" customFormat="true" ht="14" hidden="false" customHeight="false" outlineLevel="0" collapsed="false">
      <c r="B237" s="67"/>
      <c r="C237" s="70"/>
      <c r="D237" s="117"/>
      <c r="E237" s="117"/>
      <c r="F237" s="117"/>
      <c r="G237" s="70"/>
      <c r="H237" s="70"/>
      <c r="I237" s="71"/>
      <c r="J237" s="102" t="str">
        <f aca="false">IF($C237&lt;&gt;"",$E237*1.5,"")</f>
        <v/>
      </c>
      <c r="K237" s="118" t="str">
        <f aca="false">IFERROR($J237/10,"")</f>
        <v/>
      </c>
      <c r="L237" s="70"/>
    </row>
    <row r="238" s="79" customFormat="true" ht="14" hidden="false" customHeight="false" outlineLevel="0" collapsed="false">
      <c r="B238" s="67"/>
      <c r="C238" s="70"/>
      <c r="D238" s="117"/>
      <c r="E238" s="117"/>
      <c r="F238" s="117"/>
      <c r="G238" s="70"/>
      <c r="H238" s="70"/>
      <c r="I238" s="71"/>
      <c r="J238" s="102" t="str">
        <f aca="false">IF($C238&lt;&gt;"",$E238*1.5,"")</f>
        <v/>
      </c>
      <c r="K238" s="118" t="str">
        <f aca="false">IFERROR($J238/10,"")</f>
        <v/>
      </c>
      <c r="L238" s="70"/>
    </row>
    <row r="239" s="79" customFormat="true" ht="14" hidden="false" customHeight="false" outlineLevel="0" collapsed="false">
      <c r="B239" s="67"/>
      <c r="C239" s="70"/>
      <c r="D239" s="117"/>
      <c r="E239" s="117"/>
      <c r="F239" s="117"/>
      <c r="G239" s="70"/>
      <c r="H239" s="70"/>
      <c r="I239" s="71"/>
      <c r="J239" s="102" t="str">
        <f aca="false">IF($C239&lt;&gt;"",$E239*1.5,"")</f>
        <v/>
      </c>
      <c r="K239" s="118" t="str">
        <f aca="false">IFERROR($J239/10,"")</f>
        <v/>
      </c>
      <c r="L239" s="70"/>
    </row>
    <row r="240" s="79" customFormat="true" ht="14" hidden="false" customHeight="false" outlineLevel="0" collapsed="false">
      <c r="B240" s="67"/>
      <c r="C240" s="70"/>
      <c r="D240" s="117"/>
      <c r="E240" s="117"/>
      <c r="F240" s="117"/>
      <c r="G240" s="70"/>
      <c r="H240" s="70"/>
      <c r="I240" s="71"/>
      <c r="J240" s="102" t="str">
        <f aca="false">IF($C240&lt;&gt;"",$E240*1.5,"")</f>
        <v/>
      </c>
      <c r="K240" s="118" t="str">
        <f aca="false">IFERROR($J240/10,"")</f>
        <v/>
      </c>
      <c r="L240" s="70"/>
    </row>
    <row r="241" s="79" customFormat="true" ht="14" hidden="false" customHeight="false" outlineLevel="0" collapsed="false">
      <c r="B241" s="67"/>
      <c r="C241" s="70"/>
      <c r="D241" s="117"/>
      <c r="E241" s="117"/>
      <c r="F241" s="117"/>
      <c r="G241" s="70"/>
      <c r="H241" s="70"/>
      <c r="I241" s="71"/>
      <c r="J241" s="102" t="str">
        <f aca="false">IF($C241&lt;&gt;"",$E241*1.5,"")</f>
        <v/>
      </c>
      <c r="K241" s="118" t="str">
        <f aca="false">IFERROR($J241/10,"")</f>
        <v/>
      </c>
      <c r="L241" s="70"/>
    </row>
    <row r="242" s="79" customFormat="true" ht="14" hidden="false" customHeight="false" outlineLevel="0" collapsed="false">
      <c r="B242" s="67"/>
      <c r="C242" s="70"/>
      <c r="D242" s="117"/>
      <c r="E242" s="117"/>
      <c r="F242" s="117"/>
      <c r="G242" s="70"/>
      <c r="H242" s="70"/>
      <c r="I242" s="71"/>
      <c r="J242" s="102" t="str">
        <f aca="false">IF($C242&lt;&gt;"",$E242*1.5,"")</f>
        <v/>
      </c>
      <c r="K242" s="118" t="str">
        <f aca="false">IFERROR($J242/10,"")</f>
        <v/>
      </c>
      <c r="L242" s="70"/>
    </row>
    <row r="243" s="79" customFormat="true" ht="14" hidden="false" customHeight="false" outlineLevel="0" collapsed="false">
      <c r="B243" s="67"/>
      <c r="C243" s="70"/>
      <c r="D243" s="117"/>
      <c r="E243" s="117"/>
      <c r="F243" s="117"/>
      <c r="G243" s="70"/>
      <c r="H243" s="70"/>
      <c r="I243" s="71"/>
      <c r="J243" s="102" t="str">
        <f aca="false">IF($C243&lt;&gt;"",$E243*1.5,"")</f>
        <v/>
      </c>
      <c r="K243" s="118" t="str">
        <f aca="false">IFERROR($J243/10,"")</f>
        <v/>
      </c>
      <c r="L243" s="70"/>
    </row>
    <row r="244" s="79" customFormat="true" ht="14" hidden="false" customHeight="false" outlineLevel="0" collapsed="false">
      <c r="B244" s="67"/>
      <c r="C244" s="70"/>
      <c r="D244" s="117"/>
      <c r="E244" s="117"/>
      <c r="F244" s="117"/>
      <c r="G244" s="70"/>
      <c r="H244" s="70"/>
      <c r="I244" s="71"/>
      <c r="J244" s="102" t="str">
        <f aca="false">IF($C244&lt;&gt;"",$E244*1.5,"")</f>
        <v/>
      </c>
      <c r="K244" s="118" t="str">
        <f aca="false">IFERROR($J244/10,"")</f>
        <v/>
      </c>
      <c r="L244" s="70"/>
    </row>
    <row r="245" s="79" customFormat="true" ht="14" hidden="false" customHeight="false" outlineLevel="0" collapsed="false">
      <c r="B245" s="67"/>
      <c r="C245" s="70"/>
      <c r="D245" s="117"/>
      <c r="E245" s="117"/>
      <c r="F245" s="117"/>
      <c r="G245" s="70"/>
      <c r="H245" s="70"/>
      <c r="I245" s="71"/>
      <c r="J245" s="102" t="str">
        <f aca="false">IF($C245&lt;&gt;"",$E245*1.5,"")</f>
        <v/>
      </c>
      <c r="K245" s="118" t="str">
        <f aca="false">IFERROR($J245/10,"")</f>
        <v/>
      </c>
      <c r="L245" s="70"/>
    </row>
    <row r="246" s="79" customFormat="true" ht="14" hidden="false" customHeight="false" outlineLevel="0" collapsed="false">
      <c r="B246" s="67"/>
      <c r="C246" s="70"/>
      <c r="D246" s="117"/>
      <c r="E246" s="117"/>
      <c r="F246" s="117"/>
      <c r="G246" s="70"/>
      <c r="H246" s="70"/>
      <c r="I246" s="71"/>
      <c r="J246" s="102" t="str">
        <f aca="false">IF($C246&lt;&gt;"",$E246*1.5,"")</f>
        <v/>
      </c>
      <c r="K246" s="118" t="str">
        <f aca="false">IFERROR($J246/10,"")</f>
        <v/>
      </c>
      <c r="L246" s="70"/>
    </row>
    <row r="247" s="79" customFormat="true" ht="14" hidden="false" customHeight="false" outlineLevel="0" collapsed="false">
      <c r="B247" s="67"/>
      <c r="C247" s="70"/>
      <c r="D247" s="117"/>
      <c r="E247" s="117"/>
      <c r="F247" s="117"/>
      <c r="G247" s="70"/>
      <c r="H247" s="70"/>
      <c r="I247" s="71"/>
      <c r="J247" s="102" t="str">
        <f aca="false">IF($C247&lt;&gt;"",$E247*1.5,"")</f>
        <v/>
      </c>
      <c r="K247" s="118" t="str">
        <f aca="false">IFERROR($J247/10,"")</f>
        <v/>
      </c>
      <c r="L247" s="70"/>
    </row>
    <row r="248" s="79" customFormat="true" ht="14" hidden="false" customHeight="false" outlineLevel="0" collapsed="false">
      <c r="B248" s="67"/>
      <c r="C248" s="70"/>
      <c r="D248" s="117"/>
      <c r="E248" s="117"/>
      <c r="F248" s="117"/>
      <c r="G248" s="70"/>
      <c r="H248" s="70"/>
      <c r="I248" s="71"/>
      <c r="J248" s="102" t="str">
        <f aca="false">IF($C248&lt;&gt;"",$E248*1.5,"")</f>
        <v/>
      </c>
      <c r="K248" s="118" t="str">
        <f aca="false">IFERROR($J248/10,"")</f>
        <v/>
      </c>
      <c r="L248" s="70"/>
    </row>
    <row r="249" s="79" customFormat="true" ht="14" hidden="false" customHeight="false" outlineLevel="0" collapsed="false">
      <c r="B249" s="67"/>
      <c r="C249" s="70"/>
      <c r="D249" s="117"/>
      <c r="E249" s="117"/>
      <c r="F249" s="117"/>
      <c r="G249" s="70"/>
      <c r="H249" s="70"/>
      <c r="I249" s="71"/>
      <c r="J249" s="102" t="str">
        <f aca="false">IF($C249&lt;&gt;"",$E249*1.5,"")</f>
        <v/>
      </c>
      <c r="K249" s="118" t="str">
        <f aca="false">IFERROR($J249/10,"")</f>
        <v/>
      </c>
      <c r="L249" s="70"/>
    </row>
    <row r="250" s="79" customFormat="true" ht="14" hidden="false" customHeight="false" outlineLevel="0" collapsed="false">
      <c r="B250" s="67"/>
      <c r="C250" s="70"/>
      <c r="D250" s="117"/>
      <c r="E250" s="117"/>
      <c r="F250" s="117"/>
      <c r="G250" s="70"/>
      <c r="H250" s="70"/>
      <c r="I250" s="71"/>
      <c r="J250" s="102" t="str">
        <f aca="false">IF($C250&lt;&gt;"",$E250*1.5,"")</f>
        <v/>
      </c>
      <c r="K250" s="118" t="str">
        <f aca="false">IFERROR($J250/10,"")</f>
        <v/>
      </c>
      <c r="L250" s="70"/>
    </row>
    <row r="251" s="79" customFormat="true" ht="14" hidden="false" customHeight="false" outlineLevel="0" collapsed="false">
      <c r="B251" s="67"/>
      <c r="C251" s="70"/>
      <c r="D251" s="117"/>
      <c r="E251" s="117"/>
      <c r="F251" s="117"/>
      <c r="G251" s="70"/>
      <c r="H251" s="70"/>
      <c r="I251" s="71"/>
      <c r="J251" s="102" t="str">
        <f aca="false">IF($C251&lt;&gt;"",$E251*1.5,"")</f>
        <v/>
      </c>
      <c r="K251" s="118" t="str">
        <f aca="false">IFERROR($J251/10,"")</f>
        <v/>
      </c>
      <c r="L251" s="70"/>
    </row>
    <row r="252" s="79" customFormat="true" ht="14" hidden="false" customHeight="false" outlineLevel="0" collapsed="false">
      <c r="B252" s="67"/>
      <c r="C252" s="70"/>
      <c r="D252" s="117"/>
      <c r="E252" s="117"/>
      <c r="F252" s="117"/>
      <c r="G252" s="70"/>
      <c r="H252" s="70"/>
      <c r="I252" s="71"/>
      <c r="J252" s="102" t="str">
        <f aca="false">IF($C252&lt;&gt;"",$E252*1.5,"")</f>
        <v/>
      </c>
      <c r="K252" s="118" t="str">
        <f aca="false">IFERROR($J252/10,"")</f>
        <v/>
      </c>
      <c r="L252" s="70"/>
    </row>
    <row r="253" s="79" customFormat="true" ht="14" hidden="false" customHeight="false" outlineLevel="0" collapsed="false">
      <c r="B253" s="67"/>
      <c r="C253" s="70"/>
      <c r="D253" s="117"/>
      <c r="E253" s="117"/>
      <c r="F253" s="117"/>
      <c r="G253" s="70"/>
      <c r="H253" s="70"/>
      <c r="I253" s="71"/>
      <c r="J253" s="102" t="str">
        <f aca="false">IF($C253&lt;&gt;"",$E253*1.5,"")</f>
        <v/>
      </c>
      <c r="K253" s="118" t="str">
        <f aca="false">IFERROR($J253/10,"")</f>
        <v/>
      </c>
      <c r="L253" s="70"/>
    </row>
    <row r="254" s="79" customFormat="true" ht="14" hidden="false" customHeight="false" outlineLevel="0" collapsed="false">
      <c r="B254" s="67"/>
      <c r="C254" s="70"/>
      <c r="D254" s="117"/>
      <c r="E254" s="117"/>
      <c r="F254" s="117"/>
      <c r="G254" s="70"/>
      <c r="H254" s="70"/>
      <c r="I254" s="71"/>
      <c r="J254" s="102" t="str">
        <f aca="false">IF($C254&lt;&gt;"",$E254*1.5,"")</f>
        <v/>
      </c>
      <c r="K254" s="118" t="str">
        <f aca="false">IFERROR($J254/10,"")</f>
        <v/>
      </c>
      <c r="L254" s="70"/>
    </row>
    <row r="255" s="79" customFormat="true" ht="14" hidden="false" customHeight="false" outlineLevel="0" collapsed="false">
      <c r="B255" s="67"/>
      <c r="C255" s="70"/>
      <c r="D255" s="117"/>
      <c r="E255" s="117"/>
      <c r="F255" s="117"/>
      <c r="G255" s="70"/>
      <c r="H255" s="70"/>
      <c r="I255" s="71"/>
      <c r="J255" s="102" t="str">
        <f aca="false">IF($C255&lt;&gt;"",$E255*1.5,"")</f>
        <v/>
      </c>
      <c r="K255" s="118" t="str">
        <f aca="false">IFERROR($J255/10,"")</f>
        <v/>
      </c>
      <c r="L255" s="70"/>
    </row>
    <row r="256" s="79" customFormat="true" ht="14" hidden="false" customHeight="false" outlineLevel="0" collapsed="false">
      <c r="B256" s="67"/>
      <c r="C256" s="70"/>
      <c r="D256" s="117"/>
      <c r="E256" s="117"/>
      <c r="F256" s="117"/>
      <c r="G256" s="70"/>
      <c r="H256" s="70"/>
      <c r="I256" s="71"/>
      <c r="J256" s="102" t="str">
        <f aca="false">IF($C256&lt;&gt;"",$E256*1.5,"")</f>
        <v/>
      </c>
      <c r="K256" s="118" t="str">
        <f aca="false">IFERROR($J256/10,"")</f>
        <v/>
      </c>
      <c r="L256" s="70"/>
    </row>
    <row r="257" s="79" customFormat="true" ht="14" hidden="false" customHeight="false" outlineLevel="0" collapsed="false">
      <c r="B257" s="67"/>
      <c r="C257" s="70"/>
      <c r="D257" s="117"/>
      <c r="E257" s="117"/>
      <c r="F257" s="117"/>
      <c r="G257" s="70"/>
      <c r="H257" s="70"/>
      <c r="I257" s="71"/>
      <c r="J257" s="102" t="str">
        <f aca="false">IF($C257&lt;&gt;"",$E257*1.5,"")</f>
        <v/>
      </c>
      <c r="K257" s="118" t="str">
        <f aca="false">IFERROR($J257/10,"")</f>
        <v/>
      </c>
      <c r="L257" s="70"/>
    </row>
    <row r="258" s="79" customFormat="true" ht="14" hidden="false" customHeight="false" outlineLevel="0" collapsed="false">
      <c r="B258" s="67"/>
      <c r="C258" s="70"/>
      <c r="D258" s="117"/>
      <c r="E258" s="117"/>
      <c r="F258" s="117"/>
      <c r="G258" s="70"/>
      <c r="H258" s="70"/>
      <c r="I258" s="71"/>
      <c r="J258" s="102" t="str">
        <f aca="false">IF($C258&lt;&gt;"",$E258*1.5,"")</f>
        <v/>
      </c>
      <c r="K258" s="118" t="str">
        <f aca="false">IFERROR($J258/10,"")</f>
        <v/>
      </c>
      <c r="L258" s="70"/>
    </row>
    <row r="259" s="79" customFormat="true" ht="14" hidden="false" customHeight="false" outlineLevel="0" collapsed="false">
      <c r="B259" s="67"/>
      <c r="C259" s="70"/>
      <c r="D259" s="117"/>
      <c r="E259" s="117"/>
      <c r="F259" s="117"/>
      <c r="G259" s="70"/>
      <c r="H259" s="70"/>
      <c r="I259" s="71"/>
      <c r="J259" s="102" t="str">
        <f aca="false">IF($C259&lt;&gt;"",$E259*1.5,"")</f>
        <v/>
      </c>
      <c r="K259" s="118" t="str">
        <f aca="false">IFERROR($J259/10,"")</f>
        <v/>
      </c>
      <c r="L259" s="70"/>
    </row>
    <row r="260" s="79" customFormat="true" ht="14" hidden="false" customHeight="false" outlineLevel="0" collapsed="false">
      <c r="B260" s="67"/>
      <c r="C260" s="70"/>
      <c r="D260" s="117"/>
      <c r="E260" s="117"/>
      <c r="F260" s="117"/>
      <c r="G260" s="70"/>
      <c r="H260" s="70"/>
      <c r="I260" s="71"/>
      <c r="J260" s="102" t="str">
        <f aca="false">IF($C260&lt;&gt;"",$E260*1.5,"")</f>
        <v/>
      </c>
      <c r="K260" s="118" t="str">
        <f aca="false">IFERROR($J260/10,"")</f>
        <v/>
      </c>
      <c r="L260" s="70"/>
    </row>
    <row r="261" s="79" customFormat="true" ht="14" hidden="false" customHeight="false" outlineLevel="0" collapsed="false">
      <c r="B261" s="67"/>
      <c r="C261" s="70"/>
      <c r="D261" s="117"/>
      <c r="E261" s="117"/>
      <c r="F261" s="117"/>
      <c r="G261" s="70"/>
      <c r="H261" s="70"/>
      <c r="I261" s="71"/>
      <c r="J261" s="102" t="str">
        <f aca="false">IF($C261&lt;&gt;"",$E261*1.5,"")</f>
        <v/>
      </c>
      <c r="K261" s="118" t="str">
        <f aca="false">IFERROR($J261/10,"")</f>
        <v/>
      </c>
      <c r="L261" s="70"/>
    </row>
    <row r="262" s="79" customFormat="true" ht="14" hidden="false" customHeight="false" outlineLevel="0" collapsed="false">
      <c r="B262" s="67"/>
      <c r="C262" s="70"/>
      <c r="D262" s="117"/>
      <c r="E262" s="117"/>
      <c r="F262" s="117"/>
      <c r="G262" s="70"/>
      <c r="H262" s="70"/>
      <c r="I262" s="71"/>
      <c r="J262" s="102" t="str">
        <f aca="false">IF($C262&lt;&gt;"",$E262*1.5,"")</f>
        <v/>
      </c>
      <c r="K262" s="118" t="str">
        <f aca="false">IFERROR($J262/10,"")</f>
        <v/>
      </c>
      <c r="L262" s="70"/>
    </row>
    <row r="263" s="79" customFormat="true" ht="14" hidden="false" customHeight="false" outlineLevel="0" collapsed="false">
      <c r="B263" s="67"/>
      <c r="C263" s="70"/>
      <c r="D263" s="117"/>
      <c r="E263" s="117"/>
      <c r="F263" s="117"/>
      <c r="G263" s="70"/>
      <c r="H263" s="70"/>
      <c r="I263" s="71"/>
      <c r="J263" s="102" t="str">
        <f aca="false">IF($C263&lt;&gt;"",$E263*1.5,"")</f>
        <v/>
      </c>
      <c r="K263" s="118" t="str">
        <f aca="false">IFERROR($J263/10,"")</f>
        <v/>
      </c>
      <c r="L263" s="70"/>
    </row>
    <row r="264" s="79" customFormat="true" ht="14" hidden="false" customHeight="false" outlineLevel="0" collapsed="false">
      <c r="B264" s="67"/>
      <c r="C264" s="70"/>
      <c r="D264" s="117"/>
      <c r="E264" s="117"/>
      <c r="F264" s="117"/>
      <c r="G264" s="70"/>
      <c r="H264" s="70"/>
      <c r="I264" s="71"/>
      <c r="J264" s="102" t="str">
        <f aca="false">IF($C264&lt;&gt;"",$E264*1.5,"")</f>
        <v/>
      </c>
      <c r="K264" s="118" t="str">
        <f aca="false">IFERROR($J264/10,"")</f>
        <v/>
      </c>
      <c r="L264" s="70"/>
    </row>
    <row r="265" s="79" customFormat="true" ht="14" hidden="false" customHeight="false" outlineLevel="0" collapsed="false">
      <c r="B265" s="67"/>
      <c r="C265" s="70"/>
      <c r="D265" s="117"/>
      <c r="E265" s="117"/>
      <c r="F265" s="117"/>
      <c r="G265" s="70"/>
      <c r="H265" s="70"/>
      <c r="I265" s="71"/>
      <c r="J265" s="102" t="str">
        <f aca="false">IF($C265&lt;&gt;"",$E265*1.5,"")</f>
        <v/>
      </c>
      <c r="K265" s="118" t="str">
        <f aca="false">IFERROR($J265/10,"")</f>
        <v/>
      </c>
      <c r="L265" s="70"/>
    </row>
    <row r="266" s="79" customFormat="true" ht="14" hidden="false" customHeight="false" outlineLevel="0" collapsed="false">
      <c r="B266" s="67"/>
      <c r="C266" s="70"/>
      <c r="D266" s="117"/>
      <c r="E266" s="117"/>
      <c r="F266" s="117"/>
      <c r="G266" s="70"/>
      <c r="H266" s="70"/>
      <c r="I266" s="71"/>
      <c r="J266" s="102" t="str">
        <f aca="false">IF($C266&lt;&gt;"",$E266*1.5,"")</f>
        <v/>
      </c>
      <c r="K266" s="118" t="str">
        <f aca="false">IFERROR($J266/10,"")</f>
        <v/>
      </c>
      <c r="L266" s="70"/>
    </row>
    <row r="267" s="79" customFormat="true" ht="14" hidden="false" customHeight="false" outlineLevel="0" collapsed="false">
      <c r="B267" s="67"/>
      <c r="C267" s="70"/>
      <c r="D267" s="117"/>
      <c r="E267" s="117"/>
      <c r="F267" s="117"/>
      <c r="G267" s="70"/>
      <c r="H267" s="70"/>
      <c r="I267" s="71"/>
      <c r="J267" s="102" t="str">
        <f aca="false">IF($C267&lt;&gt;"",$E267*1.5,"")</f>
        <v/>
      </c>
      <c r="K267" s="118" t="str">
        <f aca="false">IFERROR($J267/10,"")</f>
        <v/>
      </c>
      <c r="L267" s="70"/>
    </row>
    <row r="268" s="79" customFormat="true" ht="14" hidden="false" customHeight="false" outlineLevel="0" collapsed="false">
      <c r="B268" s="67"/>
      <c r="C268" s="70"/>
      <c r="D268" s="117"/>
      <c r="E268" s="117"/>
      <c r="F268" s="117"/>
      <c r="G268" s="70"/>
      <c r="H268" s="70"/>
      <c r="I268" s="71"/>
      <c r="J268" s="102" t="str">
        <f aca="false">IF($C268&lt;&gt;"",$E268*1.5,"")</f>
        <v/>
      </c>
      <c r="K268" s="118" t="str">
        <f aca="false">IFERROR($J268/10,"")</f>
        <v/>
      </c>
      <c r="L268" s="70"/>
    </row>
    <row r="269" s="79" customFormat="true" ht="14" hidden="false" customHeight="false" outlineLevel="0" collapsed="false">
      <c r="B269" s="67"/>
      <c r="C269" s="70"/>
      <c r="D269" s="117"/>
      <c r="E269" s="117"/>
      <c r="F269" s="117"/>
      <c r="G269" s="70"/>
      <c r="H269" s="70"/>
      <c r="I269" s="71"/>
      <c r="J269" s="102" t="str">
        <f aca="false">IF($C269&lt;&gt;"",$E269*1.5,"")</f>
        <v/>
      </c>
      <c r="K269" s="118" t="str">
        <f aca="false">IFERROR($J269/10,"")</f>
        <v/>
      </c>
      <c r="L269" s="70"/>
    </row>
    <row r="270" s="79" customFormat="true" ht="14" hidden="false" customHeight="false" outlineLevel="0" collapsed="false">
      <c r="B270" s="67"/>
      <c r="C270" s="70"/>
      <c r="D270" s="117"/>
      <c r="E270" s="117"/>
      <c r="F270" s="117"/>
      <c r="G270" s="70"/>
      <c r="H270" s="70"/>
      <c r="I270" s="71"/>
      <c r="J270" s="102" t="str">
        <f aca="false">IF($C270&lt;&gt;"",$E270*1.5,"")</f>
        <v/>
      </c>
      <c r="K270" s="118" t="str">
        <f aca="false">IFERROR($J270/10,"")</f>
        <v/>
      </c>
      <c r="L270" s="70"/>
    </row>
    <row r="271" s="79" customFormat="true" ht="14" hidden="false" customHeight="false" outlineLevel="0" collapsed="false">
      <c r="B271" s="67"/>
      <c r="C271" s="70"/>
      <c r="D271" s="117"/>
      <c r="E271" s="117"/>
      <c r="F271" s="117"/>
      <c r="G271" s="70"/>
      <c r="H271" s="70"/>
      <c r="I271" s="71"/>
      <c r="J271" s="102" t="str">
        <f aca="false">IF($C271&lt;&gt;"",$E271*1.5,"")</f>
        <v/>
      </c>
      <c r="K271" s="118" t="str">
        <f aca="false">IFERROR($J271/10,"")</f>
        <v/>
      </c>
      <c r="L271" s="70"/>
    </row>
    <row r="272" s="79" customFormat="true" ht="14" hidden="false" customHeight="false" outlineLevel="0" collapsed="false">
      <c r="B272" s="67"/>
      <c r="C272" s="70"/>
      <c r="D272" s="117"/>
      <c r="E272" s="117"/>
      <c r="F272" s="117"/>
      <c r="G272" s="70"/>
      <c r="H272" s="70"/>
      <c r="I272" s="71"/>
      <c r="J272" s="102" t="str">
        <f aca="false">IF($C272&lt;&gt;"",$E272*1.5,"")</f>
        <v/>
      </c>
      <c r="K272" s="118" t="str">
        <f aca="false">IFERROR($J272/10,"")</f>
        <v/>
      </c>
      <c r="L272" s="70"/>
    </row>
    <row r="273" s="79" customFormat="true" ht="14" hidden="false" customHeight="false" outlineLevel="0" collapsed="false">
      <c r="B273" s="67"/>
      <c r="C273" s="70"/>
      <c r="D273" s="117"/>
      <c r="E273" s="117"/>
      <c r="F273" s="117"/>
      <c r="G273" s="70"/>
      <c r="H273" s="70"/>
      <c r="I273" s="71"/>
      <c r="J273" s="102" t="str">
        <f aca="false">IF($C273&lt;&gt;"",$E273*1.5,"")</f>
        <v/>
      </c>
      <c r="K273" s="118" t="str">
        <f aca="false">IFERROR($J273/10,"")</f>
        <v/>
      </c>
      <c r="L273" s="70"/>
    </row>
    <row r="274" s="79" customFormat="true" ht="14" hidden="false" customHeight="false" outlineLevel="0" collapsed="false">
      <c r="B274" s="67"/>
      <c r="C274" s="70"/>
      <c r="D274" s="117"/>
      <c r="E274" s="117"/>
      <c r="F274" s="117"/>
      <c r="G274" s="70"/>
      <c r="H274" s="70"/>
      <c r="I274" s="71"/>
      <c r="J274" s="102" t="str">
        <f aca="false">IF($C274&lt;&gt;"",$E274*1.5,"")</f>
        <v/>
      </c>
      <c r="K274" s="118" t="str">
        <f aca="false">IFERROR($J274/10,"")</f>
        <v/>
      </c>
      <c r="L274" s="70"/>
    </row>
    <row r="275" s="79" customFormat="true" ht="14" hidden="false" customHeight="false" outlineLevel="0" collapsed="false">
      <c r="B275" s="67"/>
      <c r="C275" s="70"/>
      <c r="D275" s="117"/>
      <c r="E275" s="117"/>
      <c r="F275" s="117"/>
      <c r="G275" s="70"/>
      <c r="H275" s="70"/>
      <c r="I275" s="71"/>
      <c r="J275" s="102" t="str">
        <f aca="false">IF($C275&lt;&gt;"",$E275*1.5,"")</f>
        <v/>
      </c>
      <c r="K275" s="118" t="str">
        <f aca="false">IFERROR($J275/10,"")</f>
        <v/>
      </c>
      <c r="L275" s="70"/>
    </row>
    <row r="276" s="79" customFormat="true" ht="14" hidden="false" customHeight="false" outlineLevel="0" collapsed="false">
      <c r="B276" s="67"/>
      <c r="C276" s="70"/>
      <c r="D276" s="117"/>
      <c r="E276" s="117"/>
      <c r="F276" s="117"/>
      <c r="G276" s="70"/>
      <c r="H276" s="70"/>
      <c r="I276" s="71"/>
      <c r="J276" s="102" t="str">
        <f aca="false">IF($C276&lt;&gt;"",$E276*1.5,"")</f>
        <v/>
      </c>
      <c r="K276" s="118" t="str">
        <f aca="false">IFERROR($J276/10,"")</f>
        <v/>
      </c>
      <c r="L276" s="70"/>
    </row>
    <row r="277" s="79" customFormat="true" ht="14" hidden="false" customHeight="false" outlineLevel="0" collapsed="false">
      <c r="B277" s="67"/>
      <c r="C277" s="70"/>
      <c r="D277" s="117"/>
      <c r="E277" s="117"/>
      <c r="F277" s="117"/>
      <c r="G277" s="70"/>
      <c r="H277" s="70"/>
      <c r="I277" s="71"/>
      <c r="J277" s="102" t="str">
        <f aca="false">IF($C277&lt;&gt;"",$E277*1.5,"")</f>
        <v/>
      </c>
      <c r="K277" s="118" t="str">
        <f aca="false">IFERROR($J277/10,"")</f>
        <v/>
      </c>
      <c r="L277" s="70"/>
    </row>
    <row r="278" s="79" customFormat="true" ht="14" hidden="false" customHeight="false" outlineLevel="0" collapsed="false">
      <c r="B278" s="67"/>
      <c r="C278" s="70"/>
      <c r="D278" s="117"/>
      <c r="E278" s="117"/>
      <c r="F278" s="117"/>
      <c r="G278" s="70"/>
      <c r="H278" s="70"/>
      <c r="I278" s="71"/>
      <c r="J278" s="102" t="str">
        <f aca="false">IF($C278&lt;&gt;"",$E278*1.5,"")</f>
        <v/>
      </c>
      <c r="K278" s="118" t="str">
        <f aca="false">IFERROR($J278/10,"")</f>
        <v/>
      </c>
      <c r="L278" s="70"/>
    </row>
    <row r="279" s="79" customFormat="true" ht="14" hidden="false" customHeight="false" outlineLevel="0" collapsed="false">
      <c r="B279" s="67"/>
      <c r="C279" s="70"/>
      <c r="D279" s="117"/>
      <c r="E279" s="117"/>
      <c r="F279" s="117"/>
      <c r="G279" s="70"/>
      <c r="H279" s="70"/>
      <c r="I279" s="71"/>
      <c r="J279" s="102" t="str">
        <f aca="false">IF($C279&lt;&gt;"",$E279*1.5,"")</f>
        <v/>
      </c>
      <c r="K279" s="118" t="str">
        <f aca="false">IFERROR($J279/10,"")</f>
        <v/>
      </c>
      <c r="L279" s="70"/>
    </row>
    <row r="280" s="79" customFormat="true" ht="14" hidden="false" customHeight="false" outlineLevel="0" collapsed="false">
      <c r="B280" s="67"/>
      <c r="C280" s="70"/>
      <c r="D280" s="117"/>
      <c r="E280" s="117"/>
      <c r="F280" s="117"/>
      <c r="G280" s="70"/>
      <c r="H280" s="70"/>
      <c r="I280" s="71"/>
      <c r="J280" s="102" t="str">
        <f aca="false">IF($C280&lt;&gt;"",$E280*1.5,"")</f>
        <v/>
      </c>
      <c r="K280" s="118" t="str">
        <f aca="false">IFERROR($J280/10,"")</f>
        <v/>
      </c>
      <c r="L280" s="70"/>
    </row>
    <row r="281" s="79" customFormat="true" ht="14" hidden="false" customHeight="false" outlineLevel="0" collapsed="false">
      <c r="B281" s="67"/>
      <c r="C281" s="70"/>
      <c r="D281" s="117"/>
      <c r="E281" s="117"/>
      <c r="F281" s="117"/>
      <c r="G281" s="70"/>
      <c r="H281" s="70"/>
      <c r="I281" s="71"/>
      <c r="J281" s="102" t="str">
        <f aca="false">IF($C281&lt;&gt;"",$E281*1.5,"")</f>
        <v/>
      </c>
      <c r="K281" s="118" t="str">
        <f aca="false">IFERROR($J281/10,"")</f>
        <v/>
      </c>
      <c r="L281" s="70"/>
    </row>
    <row r="282" s="79" customFormat="true" ht="14" hidden="false" customHeight="false" outlineLevel="0" collapsed="false">
      <c r="B282" s="67"/>
      <c r="C282" s="70"/>
      <c r="D282" s="117"/>
      <c r="E282" s="117"/>
      <c r="F282" s="117"/>
      <c r="G282" s="70"/>
      <c r="H282" s="70"/>
      <c r="I282" s="71"/>
      <c r="J282" s="102" t="str">
        <f aca="false">IF($C282&lt;&gt;"",$E282*1.5,"")</f>
        <v/>
      </c>
      <c r="K282" s="118" t="str">
        <f aca="false">IFERROR($J282/10,"")</f>
        <v/>
      </c>
      <c r="L282" s="70"/>
    </row>
    <row r="283" s="79" customFormat="true" ht="14" hidden="false" customHeight="false" outlineLevel="0" collapsed="false">
      <c r="B283" s="67"/>
      <c r="C283" s="70"/>
      <c r="D283" s="117"/>
      <c r="E283" s="117"/>
      <c r="F283" s="117"/>
      <c r="G283" s="70"/>
      <c r="H283" s="70"/>
      <c r="I283" s="71"/>
      <c r="J283" s="102" t="str">
        <f aca="false">IF($C283&lt;&gt;"",$E283*1.5,"")</f>
        <v/>
      </c>
      <c r="K283" s="118" t="str">
        <f aca="false">IFERROR($J283/10,"")</f>
        <v/>
      </c>
      <c r="L283" s="70"/>
    </row>
    <row r="284" s="79" customFormat="true" ht="14" hidden="false" customHeight="false" outlineLevel="0" collapsed="false">
      <c r="B284" s="67"/>
      <c r="C284" s="70"/>
      <c r="D284" s="117"/>
      <c r="E284" s="117"/>
      <c r="F284" s="117"/>
      <c r="G284" s="70"/>
      <c r="H284" s="70"/>
      <c r="I284" s="71"/>
      <c r="J284" s="102" t="str">
        <f aca="false">IF($C284&lt;&gt;"",$E284*1.5,"")</f>
        <v/>
      </c>
      <c r="K284" s="118" t="str">
        <f aca="false">IFERROR($J284/10,"")</f>
        <v/>
      </c>
      <c r="L284" s="70"/>
    </row>
    <row r="285" s="79" customFormat="true" ht="14" hidden="false" customHeight="false" outlineLevel="0" collapsed="false">
      <c r="B285" s="67"/>
      <c r="C285" s="70"/>
      <c r="D285" s="117"/>
      <c r="E285" s="117"/>
      <c r="F285" s="117"/>
      <c r="G285" s="70"/>
      <c r="H285" s="70"/>
      <c r="I285" s="71"/>
      <c r="J285" s="102" t="str">
        <f aca="false">IF($C285&lt;&gt;"",$E285*1.5,"")</f>
        <v/>
      </c>
      <c r="K285" s="118" t="str">
        <f aca="false">IFERROR($J285/10,"")</f>
        <v/>
      </c>
      <c r="L285" s="70"/>
    </row>
    <row r="286" s="79" customFormat="true" ht="14" hidden="false" customHeight="false" outlineLevel="0" collapsed="false">
      <c r="B286" s="67"/>
      <c r="C286" s="70"/>
      <c r="D286" s="117"/>
      <c r="E286" s="117"/>
      <c r="F286" s="117"/>
      <c r="G286" s="70"/>
      <c r="H286" s="70"/>
      <c r="I286" s="71"/>
      <c r="J286" s="102" t="str">
        <f aca="false">IF($C286&lt;&gt;"",$E286*1.5,"")</f>
        <v/>
      </c>
      <c r="K286" s="118" t="str">
        <f aca="false">IFERROR($J286/10,"")</f>
        <v/>
      </c>
      <c r="L286" s="70"/>
    </row>
    <row r="287" s="79" customFormat="true" ht="14" hidden="false" customHeight="false" outlineLevel="0" collapsed="false">
      <c r="B287" s="67"/>
      <c r="C287" s="70"/>
      <c r="D287" s="117"/>
      <c r="E287" s="117"/>
      <c r="F287" s="117"/>
      <c r="G287" s="70"/>
      <c r="H287" s="70"/>
      <c r="I287" s="71"/>
      <c r="J287" s="102" t="str">
        <f aca="false">IF($C287&lt;&gt;"",$E287*1.5,"")</f>
        <v/>
      </c>
      <c r="K287" s="118" t="str">
        <f aca="false">IFERROR($J287/10,"")</f>
        <v/>
      </c>
      <c r="L287" s="70"/>
    </row>
    <row r="288" s="79" customFormat="true" ht="14" hidden="false" customHeight="false" outlineLevel="0" collapsed="false">
      <c r="B288" s="67"/>
      <c r="C288" s="70"/>
      <c r="D288" s="117"/>
      <c r="E288" s="117"/>
      <c r="F288" s="117"/>
      <c r="G288" s="70"/>
      <c r="H288" s="70"/>
      <c r="I288" s="71"/>
      <c r="J288" s="102" t="str">
        <f aca="false">IF($C288&lt;&gt;"",$E288*1.5,"")</f>
        <v/>
      </c>
      <c r="K288" s="118" t="str">
        <f aca="false">IFERROR($J288/10,"")</f>
        <v/>
      </c>
      <c r="L288" s="70"/>
    </row>
    <row r="289" s="79" customFormat="true" ht="14" hidden="false" customHeight="false" outlineLevel="0" collapsed="false">
      <c r="B289" s="67"/>
      <c r="C289" s="70"/>
      <c r="D289" s="117"/>
      <c r="E289" s="117"/>
      <c r="F289" s="117"/>
      <c r="G289" s="70"/>
      <c r="H289" s="70"/>
      <c r="I289" s="71"/>
      <c r="J289" s="102" t="str">
        <f aca="false">IF($C289&lt;&gt;"",$E289*1.5,"")</f>
        <v/>
      </c>
      <c r="K289" s="118" t="str">
        <f aca="false">IFERROR($J289/10,"")</f>
        <v/>
      </c>
      <c r="L289" s="70"/>
    </row>
    <row r="290" s="79" customFormat="true" ht="14" hidden="false" customHeight="false" outlineLevel="0" collapsed="false">
      <c r="B290" s="67"/>
      <c r="C290" s="70"/>
      <c r="D290" s="117"/>
      <c r="E290" s="117"/>
      <c r="F290" s="117"/>
      <c r="G290" s="70"/>
      <c r="H290" s="70"/>
      <c r="I290" s="71"/>
      <c r="J290" s="102" t="str">
        <f aca="false">IF($C290&lt;&gt;"",$E290*1.5,"")</f>
        <v/>
      </c>
      <c r="K290" s="118" t="str">
        <f aca="false">IFERROR($J290/10,"")</f>
        <v/>
      </c>
      <c r="L290" s="70"/>
    </row>
    <row r="291" s="79" customFormat="true" ht="14" hidden="false" customHeight="false" outlineLevel="0" collapsed="false">
      <c r="B291" s="67"/>
      <c r="C291" s="70"/>
      <c r="D291" s="117"/>
      <c r="E291" s="117"/>
      <c r="F291" s="117"/>
      <c r="G291" s="70"/>
      <c r="H291" s="70"/>
      <c r="I291" s="71"/>
      <c r="J291" s="102" t="str">
        <f aca="false">IF($C291&lt;&gt;"",$E291*1.5,"")</f>
        <v/>
      </c>
      <c r="K291" s="118" t="str">
        <f aca="false">IFERROR($J291/10,"")</f>
        <v/>
      </c>
      <c r="L291" s="70"/>
    </row>
    <row r="292" s="79" customFormat="true" ht="14" hidden="false" customHeight="false" outlineLevel="0" collapsed="false">
      <c r="B292" s="67"/>
      <c r="C292" s="70"/>
      <c r="D292" s="117"/>
      <c r="E292" s="117"/>
      <c r="F292" s="117"/>
      <c r="G292" s="70"/>
      <c r="H292" s="70"/>
      <c r="I292" s="71"/>
      <c r="J292" s="102" t="str">
        <f aca="false">IF($C292&lt;&gt;"",$E292*1.5,"")</f>
        <v/>
      </c>
      <c r="K292" s="118" t="str">
        <f aca="false">IFERROR($J292/10,"")</f>
        <v/>
      </c>
      <c r="L292" s="70"/>
    </row>
    <row r="293" s="79" customFormat="true" ht="14" hidden="false" customHeight="false" outlineLevel="0" collapsed="false">
      <c r="B293" s="67"/>
      <c r="C293" s="70"/>
      <c r="D293" s="117"/>
      <c r="E293" s="117"/>
      <c r="F293" s="117"/>
      <c r="G293" s="70"/>
      <c r="H293" s="70"/>
      <c r="I293" s="71"/>
      <c r="J293" s="102" t="str">
        <f aca="false">IF($C293&lt;&gt;"",$E293*1.5,"")</f>
        <v/>
      </c>
      <c r="K293" s="118" t="str">
        <f aca="false">IFERROR($J293/10,"")</f>
        <v/>
      </c>
      <c r="L293" s="70"/>
    </row>
    <row r="294" s="79" customFormat="true" ht="14" hidden="false" customHeight="false" outlineLevel="0" collapsed="false">
      <c r="B294" s="67"/>
      <c r="C294" s="70"/>
      <c r="D294" s="117"/>
      <c r="E294" s="117"/>
      <c r="F294" s="117"/>
      <c r="G294" s="70"/>
      <c r="H294" s="70"/>
      <c r="I294" s="71"/>
      <c r="J294" s="102" t="str">
        <f aca="false">IF($C294&lt;&gt;"",$E294*1.5,"")</f>
        <v/>
      </c>
      <c r="K294" s="118" t="str">
        <f aca="false">IFERROR($J294/10,"")</f>
        <v/>
      </c>
      <c r="L294" s="70"/>
    </row>
    <row r="295" s="79" customFormat="true" ht="14" hidden="false" customHeight="false" outlineLevel="0" collapsed="false">
      <c r="B295" s="67"/>
      <c r="C295" s="70"/>
      <c r="D295" s="117"/>
      <c r="E295" s="117"/>
      <c r="F295" s="117"/>
      <c r="G295" s="70"/>
      <c r="H295" s="70"/>
      <c r="I295" s="71"/>
      <c r="J295" s="102" t="str">
        <f aca="false">IF($C295&lt;&gt;"",$E295*1.5,"")</f>
        <v/>
      </c>
      <c r="K295" s="118" t="str">
        <f aca="false">IFERROR($J295/10,"")</f>
        <v/>
      </c>
      <c r="L295" s="70"/>
    </row>
    <row r="296" s="79" customFormat="true" ht="14" hidden="false" customHeight="false" outlineLevel="0" collapsed="false">
      <c r="B296" s="67"/>
      <c r="C296" s="70"/>
      <c r="D296" s="117"/>
      <c r="E296" s="117"/>
      <c r="F296" s="117"/>
      <c r="G296" s="70"/>
      <c r="H296" s="70"/>
      <c r="I296" s="71"/>
      <c r="J296" s="102" t="str">
        <f aca="false">IF($C296&lt;&gt;"",$E296*1.5,"")</f>
        <v/>
      </c>
      <c r="K296" s="118" t="str">
        <f aca="false">IFERROR($J296/10,"")</f>
        <v/>
      </c>
      <c r="L296" s="70"/>
    </row>
    <row r="297" s="79" customFormat="true" ht="14" hidden="false" customHeight="false" outlineLevel="0" collapsed="false">
      <c r="B297" s="67"/>
      <c r="C297" s="70"/>
      <c r="D297" s="117"/>
      <c r="E297" s="117"/>
      <c r="F297" s="117"/>
      <c r="G297" s="70"/>
      <c r="H297" s="70"/>
      <c r="I297" s="71"/>
      <c r="J297" s="102" t="str">
        <f aca="false">IF($C297&lt;&gt;"",$E297*1.5,"")</f>
        <v/>
      </c>
      <c r="K297" s="118" t="str">
        <f aca="false">IFERROR($J297/10,"")</f>
        <v/>
      </c>
      <c r="L297" s="70"/>
    </row>
    <row r="298" s="79" customFormat="true" ht="14" hidden="false" customHeight="false" outlineLevel="0" collapsed="false">
      <c r="B298" s="67"/>
      <c r="C298" s="70"/>
      <c r="D298" s="117"/>
      <c r="E298" s="117"/>
      <c r="F298" s="117"/>
      <c r="G298" s="70"/>
      <c r="H298" s="70"/>
      <c r="I298" s="71"/>
      <c r="J298" s="102" t="str">
        <f aca="false">IF($C298&lt;&gt;"",$E298*1.5,"")</f>
        <v/>
      </c>
      <c r="K298" s="118" t="str">
        <f aca="false">IFERROR($J298/10,"")</f>
        <v/>
      </c>
      <c r="L298" s="70"/>
    </row>
    <row r="299" s="79" customFormat="true" ht="14" hidden="false" customHeight="false" outlineLevel="0" collapsed="false">
      <c r="B299" s="67"/>
      <c r="C299" s="70"/>
      <c r="D299" s="117"/>
      <c r="E299" s="117"/>
      <c r="F299" s="117"/>
      <c r="G299" s="70"/>
      <c r="H299" s="70"/>
      <c r="I299" s="71"/>
      <c r="J299" s="102" t="str">
        <f aca="false">IF($C299&lt;&gt;"",$E299*1.5,"")</f>
        <v/>
      </c>
      <c r="K299" s="118" t="str">
        <f aca="false">IFERROR($J299/10,"")</f>
        <v/>
      </c>
      <c r="L299" s="70"/>
    </row>
    <row r="300" s="79" customFormat="true" ht="14" hidden="false" customHeight="false" outlineLevel="0" collapsed="false">
      <c r="B300" s="67"/>
      <c r="C300" s="70"/>
      <c r="D300" s="117"/>
      <c r="E300" s="117"/>
      <c r="F300" s="117"/>
      <c r="G300" s="70"/>
      <c r="H300" s="70"/>
      <c r="I300" s="71"/>
      <c r="J300" s="102" t="str">
        <f aca="false">IF($C300&lt;&gt;"",$E300*1.5,"")</f>
        <v/>
      </c>
      <c r="K300" s="118" t="str">
        <f aca="false">IFERROR($J300/10,"")</f>
        <v/>
      </c>
      <c r="L300" s="70"/>
    </row>
    <row r="301" s="79" customFormat="true" ht="14" hidden="false" customHeight="false" outlineLevel="0" collapsed="false">
      <c r="B301" s="67"/>
      <c r="C301" s="70"/>
      <c r="D301" s="117"/>
      <c r="E301" s="117"/>
      <c r="F301" s="117"/>
      <c r="G301" s="70"/>
      <c r="H301" s="70"/>
      <c r="I301" s="71"/>
      <c r="J301" s="102" t="str">
        <f aca="false">IF($C301&lt;&gt;"",$E301*1.5,"")</f>
        <v/>
      </c>
      <c r="K301" s="118" t="str">
        <f aca="false">IFERROR($J301/10,"")</f>
        <v/>
      </c>
      <c r="L301" s="70"/>
    </row>
    <row r="302" s="79" customFormat="true" ht="14" hidden="false" customHeight="false" outlineLevel="0" collapsed="false">
      <c r="B302" s="67"/>
      <c r="C302" s="70"/>
      <c r="D302" s="117"/>
      <c r="E302" s="117"/>
      <c r="F302" s="117"/>
      <c r="G302" s="70"/>
      <c r="H302" s="70"/>
      <c r="I302" s="71"/>
      <c r="J302" s="102" t="str">
        <f aca="false">IF($C302&lt;&gt;"",$E302*1.5,"")</f>
        <v/>
      </c>
      <c r="K302" s="118" t="str">
        <f aca="false">IFERROR($J302/10,"")</f>
        <v/>
      </c>
      <c r="L302" s="70"/>
    </row>
    <row r="303" s="79" customFormat="true" ht="14" hidden="false" customHeight="false" outlineLevel="0" collapsed="false">
      <c r="B303" s="67"/>
      <c r="C303" s="70"/>
      <c r="D303" s="117"/>
      <c r="E303" s="117"/>
      <c r="F303" s="117"/>
      <c r="G303" s="70"/>
      <c r="H303" s="70"/>
      <c r="I303" s="71"/>
      <c r="J303" s="102" t="str">
        <f aca="false">IF($C303&lt;&gt;"",$E303*1.5,"")</f>
        <v/>
      </c>
      <c r="K303" s="118" t="str">
        <f aca="false">IFERROR($J303/10,"")</f>
        <v/>
      </c>
      <c r="L303" s="70"/>
    </row>
    <row r="304" s="79" customFormat="true" ht="14" hidden="false" customHeight="false" outlineLevel="0" collapsed="false">
      <c r="B304" s="67"/>
      <c r="C304" s="70"/>
      <c r="D304" s="117"/>
      <c r="E304" s="117"/>
      <c r="F304" s="117"/>
      <c r="G304" s="70"/>
      <c r="H304" s="70"/>
      <c r="I304" s="71"/>
      <c r="J304" s="102" t="str">
        <f aca="false">IF($C304&lt;&gt;"",$E304*1.5,"")</f>
        <v/>
      </c>
      <c r="K304" s="118" t="str">
        <f aca="false">IFERROR($J304/10,"")</f>
        <v/>
      </c>
      <c r="L304" s="70"/>
    </row>
    <row r="305" s="79" customFormat="true" ht="14" hidden="false" customHeight="false" outlineLevel="0" collapsed="false">
      <c r="B305" s="67"/>
      <c r="C305" s="70"/>
      <c r="D305" s="117"/>
      <c r="E305" s="117"/>
      <c r="F305" s="117"/>
      <c r="G305" s="70"/>
      <c r="H305" s="70"/>
      <c r="I305" s="71"/>
      <c r="J305" s="102" t="str">
        <f aca="false">IF($C305&lt;&gt;"",$E305*1.5,"")</f>
        <v/>
      </c>
      <c r="K305" s="118" t="str">
        <f aca="false">IFERROR($J305/10,"")</f>
        <v/>
      </c>
      <c r="L305" s="70"/>
    </row>
    <row r="306" s="79" customFormat="true" ht="14" hidden="false" customHeight="true" outlineLevel="0" collapsed="false">
      <c r="B306" s="67"/>
      <c r="C306" s="70"/>
      <c r="D306" s="117"/>
      <c r="E306" s="117"/>
      <c r="F306" s="117"/>
      <c r="G306" s="70" t="s">
        <v>90</v>
      </c>
      <c r="H306" s="70"/>
      <c r="I306" s="71"/>
      <c r="J306" s="102" t="str">
        <f aca="false">IF($C306&lt;&gt;"",$E306*1.5,"")</f>
        <v/>
      </c>
      <c r="K306" s="118" t="str">
        <f aca="false">IFERROR($J306/10,"")</f>
        <v/>
      </c>
      <c r="L306" s="70"/>
    </row>
    <row r="307" s="79" customFormat="true" ht="14" hidden="false" customHeight="false" outlineLevel="0" collapsed="false">
      <c r="B307" s="67"/>
      <c r="C307" s="70"/>
      <c r="D307" s="117"/>
      <c r="E307" s="117"/>
      <c r="F307" s="117"/>
      <c r="G307" s="70"/>
      <c r="H307" s="70"/>
      <c r="I307" s="71"/>
      <c r="J307" s="102" t="str">
        <f aca="false">IF($C307&lt;&gt;"",$E307*1.5,"")</f>
        <v/>
      </c>
      <c r="K307" s="118" t="str">
        <f aca="false">IFERROR($J307/10,"")</f>
        <v/>
      </c>
      <c r="L307" s="70"/>
    </row>
    <row r="308" s="79" customFormat="true" ht="14" hidden="false" customHeight="false" outlineLevel="0" collapsed="false">
      <c r="B308" s="67"/>
      <c r="C308" s="70"/>
      <c r="D308" s="117"/>
      <c r="E308" s="117"/>
      <c r="F308" s="117"/>
      <c r="G308" s="70"/>
      <c r="H308" s="70"/>
      <c r="I308" s="71"/>
      <c r="J308" s="102" t="str">
        <f aca="false">IF($C308&lt;&gt;"",$E308*1.5,"")</f>
        <v/>
      </c>
      <c r="K308" s="118" t="str">
        <f aca="false">IFERROR($J308/10,"")</f>
        <v/>
      </c>
      <c r="L308" s="70"/>
    </row>
    <row r="309" s="79" customFormat="true" ht="14" hidden="false" customHeight="false" outlineLevel="0" collapsed="false">
      <c r="B309" s="67"/>
      <c r="C309" s="70"/>
      <c r="D309" s="117"/>
      <c r="E309" s="117"/>
      <c r="F309" s="117"/>
      <c r="G309" s="70"/>
      <c r="H309" s="70"/>
      <c r="I309" s="71"/>
      <c r="J309" s="102" t="str">
        <f aca="false">IF($C309&lt;&gt;"",$E309*1.5,"")</f>
        <v/>
      </c>
      <c r="K309" s="118" t="str">
        <f aca="false">IFERROR($J309/10,"")</f>
        <v/>
      </c>
      <c r="L309" s="70"/>
    </row>
    <row r="310" s="79" customFormat="true" ht="14" hidden="false" customHeight="false" outlineLevel="0" collapsed="false">
      <c r="B310" s="67"/>
      <c r="C310" s="70"/>
      <c r="D310" s="117"/>
      <c r="E310" s="117"/>
      <c r="F310" s="117"/>
      <c r="G310" s="70"/>
      <c r="H310" s="70"/>
      <c r="I310" s="71"/>
      <c r="J310" s="102" t="str">
        <f aca="false">IF($C310&lt;&gt;"",$E310*1.5,"")</f>
        <v/>
      </c>
      <c r="K310" s="118" t="str">
        <f aca="false">IFERROR($J310/10,"")</f>
        <v/>
      </c>
      <c r="L310" s="70"/>
    </row>
    <row r="311" s="79" customFormat="true" ht="14" hidden="false" customHeight="false" outlineLevel="0" collapsed="false">
      <c r="B311" s="67"/>
      <c r="C311" s="70"/>
      <c r="D311" s="117"/>
      <c r="E311" s="117"/>
      <c r="F311" s="117"/>
      <c r="G311" s="70"/>
      <c r="H311" s="70"/>
      <c r="I311" s="71"/>
      <c r="J311" s="102" t="str">
        <f aca="false">IF($C311&lt;&gt;"",$E311*1.5,"")</f>
        <v/>
      </c>
      <c r="K311" s="118" t="str">
        <f aca="false">IFERROR($J311/10,"")</f>
        <v/>
      </c>
      <c r="L311" s="70"/>
    </row>
    <row r="312" s="79" customFormat="true" ht="14" hidden="false" customHeight="false" outlineLevel="0" collapsed="false">
      <c r="B312" s="67"/>
      <c r="C312" s="70"/>
      <c r="D312" s="117"/>
      <c r="E312" s="117"/>
      <c r="F312" s="117"/>
      <c r="G312" s="70"/>
      <c r="H312" s="70"/>
      <c r="I312" s="71"/>
      <c r="J312" s="102" t="str">
        <f aca="false">IF($C312&lt;&gt;"",$E312*1.5,"")</f>
        <v/>
      </c>
      <c r="K312" s="118" t="str">
        <f aca="false">IFERROR($J312/10,"")</f>
        <v/>
      </c>
      <c r="L312" s="70"/>
    </row>
    <row r="313" s="79" customFormat="true" ht="14" hidden="false" customHeight="false" outlineLevel="0" collapsed="false">
      <c r="B313" s="67"/>
      <c r="C313" s="70"/>
      <c r="D313" s="117"/>
      <c r="E313" s="117"/>
      <c r="F313" s="117"/>
      <c r="G313" s="70"/>
      <c r="H313" s="70"/>
      <c r="I313" s="71"/>
      <c r="J313" s="102" t="str">
        <f aca="false">IF($C313&lt;&gt;"",$E313*1.5,"")</f>
        <v/>
      </c>
      <c r="K313" s="118" t="str">
        <f aca="false">IFERROR($J313/10,"")</f>
        <v/>
      </c>
      <c r="L313" s="70"/>
    </row>
    <row r="314" s="79" customFormat="true" ht="14" hidden="false" customHeight="false" outlineLevel="0" collapsed="false">
      <c r="B314" s="67"/>
      <c r="C314" s="70"/>
      <c r="D314" s="117"/>
      <c r="E314" s="117"/>
      <c r="F314" s="117"/>
      <c r="G314" s="70"/>
      <c r="H314" s="70"/>
      <c r="I314" s="71"/>
      <c r="J314" s="102" t="str">
        <f aca="false">IF($C314&lt;&gt;"",$E314*1.5,"")</f>
        <v/>
      </c>
      <c r="K314" s="118" t="str">
        <f aca="false">IFERROR($J314/10,"")</f>
        <v/>
      </c>
      <c r="L314" s="70"/>
    </row>
    <row r="315" s="79" customFormat="true" ht="14" hidden="false" customHeight="false" outlineLevel="0" collapsed="false">
      <c r="B315" s="67"/>
      <c r="C315" s="70"/>
      <c r="D315" s="117"/>
      <c r="E315" s="117"/>
      <c r="F315" s="117"/>
      <c r="G315" s="70"/>
      <c r="H315" s="70"/>
      <c r="I315" s="71"/>
      <c r="J315" s="102" t="str">
        <f aca="false">IF($C315&lt;&gt;"",$E315*1.5,"")</f>
        <v/>
      </c>
      <c r="K315" s="118" t="str">
        <f aca="false">IFERROR($J315/10,"")</f>
        <v/>
      </c>
      <c r="L315" s="70"/>
    </row>
    <row r="316" s="79" customFormat="true" ht="14" hidden="false" customHeight="false" outlineLevel="0" collapsed="false">
      <c r="B316" s="67"/>
      <c r="C316" s="70"/>
      <c r="D316" s="117"/>
      <c r="E316" s="117"/>
      <c r="F316" s="117"/>
      <c r="G316" s="70"/>
      <c r="H316" s="70"/>
      <c r="I316" s="71"/>
      <c r="J316" s="102" t="str">
        <f aca="false">IF($C316&lt;&gt;"",$E316*1.5,"")</f>
        <v/>
      </c>
      <c r="K316" s="118" t="str">
        <f aca="false">IFERROR($J316/10,"")</f>
        <v/>
      </c>
      <c r="L316" s="70"/>
    </row>
    <row r="317" s="79" customFormat="true" ht="14" hidden="false" customHeight="false" outlineLevel="0" collapsed="false">
      <c r="B317" s="67"/>
      <c r="C317" s="70"/>
      <c r="D317" s="117"/>
      <c r="E317" s="117"/>
      <c r="F317" s="117"/>
      <c r="G317" s="70"/>
      <c r="H317" s="70"/>
      <c r="I317" s="71"/>
      <c r="J317" s="102" t="str">
        <f aca="false">IF($C317&lt;&gt;"",$E317*1.5,"")</f>
        <v/>
      </c>
      <c r="K317" s="118" t="str">
        <f aca="false">IFERROR($J317/10,"")</f>
        <v/>
      </c>
      <c r="L317" s="70"/>
    </row>
    <row r="318" s="79" customFormat="true" ht="14" hidden="false" customHeight="false" outlineLevel="0" collapsed="false">
      <c r="B318" s="67"/>
      <c r="C318" s="70"/>
      <c r="D318" s="117"/>
      <c r="E318" s="117"/>
      <c r="F318" s="117"/>
      <c r="G318" s="70"/>
      <c r="H318" s="70"/>
      <c r="I318" s="71"/>
      <c r="J318" s="102" t="str">
        <f aca="false">IF($C318&lt;&gt;"",$E318*1.5,"")</f>
        <v/>
      </c>
      <c r="K318" s="118" t="str">
        <f aca="false">IFERROR($J318/10,"")</f>
        <v/>
      </c>
      <c r="L318" s="70"/>
    </row>
    <row r="319" s="79" customFormat="true" ht="14" hidden="false" customHeight="false" outlineLevel="0" collapsed="false">
      <c r="B319" s="67"/>
      <c r="C319" s="70"/>
      <c r="D319" s="117"/>
      <c r="E319" s="117"/>
      <c r="F319" s="117"/>
      <c r="G319" s="70"/>
      <c r="H319" s="70"/>
      <c r="I319" s="71"/>
      <c r="J319" s="102" t="str">
        <f aca="false">IF($C319&lt;&gt;"",$E319*1.5,"")</f>
        <v/>
      </c>
      <c r="K319" s="118" t="str">
        <f aca="false">IFERROR($J319/10,"")</f>
        <v/>
      </c>
      <c r="L319" s="70"/>
    </row>
    <row r="320" s="79" customFormat="true" ht="14" hidden="false" customHeight="false" outlineLevel="0" collapsed="false">
      <c r="B320" s="67"/>
      <c r="C320" s="70"/>
      <c r="D320" s="117"/>
      <c r="E320" s="117"/>
      <c r="F320" s="117"/>
      <c r="G320" s="70"/>
      <c r="H320" s="70"/>
      <c r="I320" s="71"/>
      <c r="J320" s="102" t="str">
        <f aca="false">IF($C320&lt;&gt;"",$E320*1.5,"")</f>
        <v/>
      </c>
      <c r="K320" s="118" t="str">
        <f aca="false">IFERROR($J320/10,"")</f>
        <v/>
      </c>
      <c r="L320" s="70"/>
    </row>
    <row r="321" s="79" customFormat="true" ht="14" hidden="false" customHeight="false" outlineLevel="0" collapsed="false">
      <c r="B321" s="67"/>
      <c r="C321" s="70"/>
      <c r="D321" s="117"/>
      <c r="E321" s="117"/>
      <c r="F321" s="117"/>
      <c r="G321" s="70"/>
      <c r="H321" s="70"/>
      <c r="I321" s="71"/>
      <c r="J321" s="102" t="str">
        <f aca="false">IF($C321&lt;&gt;"",$E321*1.5,"")</f>
        <v/>
      </c>
      <c r="K321" s="118" t="str">
        <f aca="false">IFERROR($J321/10,"")</f>
        <v/>
      </c>
      <c r="L321" s="70"/>
    </row>
    <row r="322" s="79" customFormat="true" ht="14" hidden="false" customHeight="false" outlineLevel="0" collapsed="false">
      <c r="B322" s="67"/>
      <c r="C322" s="70"/>
      <c r="D322" s="117"/>
      <c r="E322" s="117"/>
      <c r="F322" s="117"/>
      <c r="G322" s="70"/>
      <c r="H322" s="70"/>
      <c r="I322" s="71"/>
      <c r="J322" s="102" t="str">
        <f aca="false">IF($C322&lt;&gt;"",$E322*1.5,"")</f>
        <v/>
      </c>
      <c r="K322" s="118" t="str">
        <f aca="false">IFERROR($J322/10,"")</f>
        <v/>
      </c>
      <c r="L322" s="70"/>
    </row>
    <row r="323" s="79" customFormat="true" ht="14" hidden="false" customHeight="false" outlineLevel="0" collapsed="false">
      <c r="B323" s="67"/>
      <c r="C323" s="70"/>
      <c r="D323" s="117"/>
      <c r="E323" s="117"/>
      <c r="F323" s="117"/>
      <c r="G323" s="70"/>
      <c r="H323" s="70"/>
      <c r="I323" s="119"/>
      <c r="J323" s="102" t="str">
        <f aca="false">IF($C323&lt;&gt;"",$E323*1.5,"")</f>
        <v/>
      </c>
      <c r="K323" s="118" t="str">
        <f aca="false">IFERROR($J323/10,"")</f>
        <v/>
      </c>
      <c r="L323" s="70"/>
    </row>
    <row r="324" s="79" customFormat="true" ht="14" hidden="false" customHeight="false" outlineLevel="0" collapsed="false">
      <c r="B324" s="67"/>
      <c r="C324" s="70"/>
      <c r="D324" s="117"/>
      <c r="E324" s="117"/>
      <c r="F324" s="117"/>
      <c r="G324" s="70"/>
      <c r="H324" s="70"/>
      <c r="I324" s="119"/>
      <c r="J324" s="102" t="str">
        <f aca="false">IF($C324&lt;&gt;"",$E324*1.5,"")</f>
        <v/>
      </c>
      <c r="K324" s="118" t="str">
        <f aca="false">IFERROR($J324/10,"")</f>
        <v/>
      </c>
      <c r="L324" s="70"/>
    </row>
    <row r="325" s="79" customFormat="true" ht="14" hidden="false" customHeight="false" outlineLevel="0" collapsed="false">
      <c r="B325" s="67"/>
      <c r="C325" s="70"/>
      <c r="D325" s="117"/>
      <c r="E325" s="117"/>
      <c r="F325" s="117"/>
      <c r="G325" s="70"/>
      <c r="H325" s="70"/>
      <c r="I325" s="71"/>
      <c r="J325" s="102" t="str">
        <f aca="false">IF($C325&lt;&gt;"",$E325*1.5,"")</f>
        <v/>
      </c>
      <c r="K325" s="118" t="str">
        <f aca="false">IFERROR($J325/10,"")</f>
        <v/>
      </c>
      <c r="L325" s="70"/>
    </row>
    <row r="326" s="79" customFormat="true" ht="14" hidden="false" customHeight="false" outlineLevel="0" collapsed="false">
      <c r="B326" s="67"/>
      <c r="C326" s="70"/>
      <c r="D326" s="117"/>
      <c r="E326" s="117"/>
      <c r="F326" s="117"/>
      <c r="G326" s="70"/>
      <c r="H326" s="70"/>
      <c r="I326" s="71"/>
      <c r="J326" s="102" t="str">
        <f aca="false">IF($C326&lt;&gt;"",$E326*1.5,"")</f>
        <v/>
      </c>
      <c r="K326" s="118" t="str">
        <f aca="false">IFERROR($J326/10,"")</f>
        <v/>
      </c>
      <c r="L326" s="70"/>
    </row>
    <row r="327" s="79" customFormat="true" ht="14" hidden="false" customHeight="false" outlineLevel="0" collapsed="false">
      <c r="B327" s="67"/>
      <c r="C327" s="70"/>
      <c r="D327" s="117"/>
      <c r="E327" s="117"/>
      <c r="F327" s="117"/>
      <c r="G327" s="70"/>
      <c r="H327" s="70"/>
      <c r="I327" s="71"/>
      <c r="J327" s="102" t="str">
        <f aca="false">IF($C327&lt;&gt;"",$E327*1.5,"")</f>
        <v/>
      </c>
      <c r="K327" s="118" t="str">
        <f aca="false">IFERROR($J327/10,"")</f>
        <v/>
      </c>
      <c r="L327" s="70"/>
    </row>
    <row r="328" s="79" customFormat="true" ht="14" hidden="false" customHeight="false" outlineLevel="0" collapsed="false">
      <c r="B328" s="67"/>
      <c r="C328" s="70"/>
      <c r="D328" s="117"/>
      <c r="E328" s="117"/>
      <c r="F328" s="117"/>
      <c r="G328" s="70"/>
      <c r="H328" s="70"/>
      <c r="I328" s="71"/>
      <c r="J328" s="102" t="str">
        <f aca="false">IF($C328&lt;&gt;"",$E328*1.5,"")</f>
        <v/>
      </c>
      <c r="K328" s="118" t="str">
        <f aca="false">IFERROR($J328/10,"")</f>
        <v/>
      </c>
      <c r="L328" s="70"/>
    </row>
    <row r="329" s="79" customFormat="true" ht="14" hidden="false" customHeight="false" outlineLevel="0" collapsed="false">
      <c r="B329" s="67"/>
      <c r="C329" s="70"/>
      <c r="D329" s="117"/>
      <c r="E329" s="117"/>
      <c r="F329" s="117"/>
      <c r="G329" s="70"/>
      <c r="H329" s="70"/>
      <c r="I329" s="71"/>
      <c r="J329" s="102" t="str">
        <f aca="false">IF($C329&lt;&gt;"",$E329*1.5,"")</f>
        <v/>
      </c>
      <c r="K329" s="118" t="str">
        <f aca="false">IFERROR($J329/10,"")</f>
        <v/>
      </c>
      <c r="L329" s="70"/>
    </row>
    <row r="330" s="79" customFormat="true" ht="14" hidden="false" customHeight="false" outlineLevel="0" collapsed="false">
      <c r="B330" s="67"/>
      <c r="C330" s="70"/>
      <c r="D330" s="117"/>
      <c r="E330" s="117"/>
      <c r="F330" s="117"/>
      <c r="G330" s="70"/>
      <c r="H330" s="70"/>
      <c r="I330" s="71"/>
      <c r="J330" s="102" t="str">
        <f aca="false">IF($C330&lt;&gt;"",$E330*1.5,"")</f>
        <v/>
      </c>
      <c r="K330" s="118" t="str">
        <f aca="false">IFERROR($J330/10,"")</f>
        <v/>
      </c>
      <c r="L330" s="70"/>
    </row>
    <row r="331" s="79" customFormat="true" ht="14" hidden="false" customHeight="false" outlineLevel="0" collapsed="false">
      <c r="B331" s="67"/>
      <c r="C331" s="70"/>
      <c r="D331" s="117"/>
      <c r="E331" s="117"/>
      <c r="F331" s="117"/>
      <c r="G331" s="70"/>
      <c r="H331" s="70"/>
      <c r="I331" s="71"/>
      <c r="J331" s="102" t="str">
        <f aca="false">IF($C331&lt;&gt;"",$E331*1.5,"")</f>
        <v/>
      </c>
      <c r="K331" s="118" t="str">
        <f aca="false">IFERROR($J331/10,"")</f>
        <v/>
      </c>
      <c r="L331" s="70"/>
    </row>
    <row r="332" s="79" customFormat="true" ht="14" hidden="false" customHeight="false" outlineLevel="0" collapsed="false">
      <c r="B332" s="67"/>
      <c r="C332" s="70"/>
      <c r="D332" s="117"/>
      <c r="E332" s="117"/>
      <c r="F332" s="117"/>
      <c r="G332" s="70"/>
      <c r="H332" s="70"/>
      <c r="I332" s="71"/>
      <c r="J332" s="102" t="str">
        <f aca="false">IF($C332&lt;&gt;"",$E332*1.5,"")</f>
        <v/>
      </c>
      <c r="K332" s="118" t="str">
        <f aca="false">IFERROR($J332/10,"")</f>
        <v/>
      </c>
      <c r="L332" s="70"/>
    </row>
    <row r="333" s="79" customFormat="true" ht="14" hidden="false" customHeight="false" outlineLevel="0" collapsed="false">
      <c r="B333" s="67"/>
      <c r="C333" s="70"/>
      <c r="D333" s="117"/>
      <c r="E333" s="117"/>
      <c r="F333" s="117"/>
      <c r="G333" s="70"/>
      <c r="H333" s="70"/>
      <c r="I333" s="71"/>
      <c r="J333" s="102" t="str">
        <f aca="false">IF($C333&lt;&gt;"",$E333*1.5,"")</f>
        <v/>
      </c>
      <c r="K333" s="118" t="str">
        <f aca="false">IFERROR($J333/10,"")</f>
        <v/>
      </c>
      <c r="L333" s="70"/>
    </row>
    <row r="334" s="79" customFormat="true" ht="14" hidden="false" customHeight="false" outlineLevel="0" collapsed="false">
      <c r="B334" s="67"/>
      <c r="C334" s="70"/>
      <c r="D334" s="117"/>
      <c r="E334" s="117"/>
      <c r="F334" s="117"/>
      <c r="G334" s="70"/>
      <c r="H334" s="70"/>
      <c r="I334" s="71"/>
      <c r="J334" s="102" t="str">
        <f aca="false">IF($C334&lt;&gt;"",$E334*1.5,"")</f>
        <v/>
      </c>
      <c r="K334" s="118" t="str">
        <f aca="false">IFERROR($J334/10,"")</f>
        <v/>
      </c>
      <c r="L334" s="70"/>
    </row>
    <row r="335" s="79" customFormat="true" ht="14" hidden="false" customHeight="false" outlineLevel="0" collapsed="false">
      <c r="B335" s="67"/>
      <c r="C335" s="70"/>
      <c r="D335" s="117"/>
      <c r="E335" s="117"/>
      <c r="F335" s="117"/>
      <c r="G335" s="70"/>
      <c r="H335" s="70"/>
      <c r="I335" s="71"/>
      <c r="J335" s="102" t="str">
        <f aca="false">IF($C335&lt;&gt;"",$E335*1.5,"")</f>
        <v/>
      </c>
      <c r="K335" s="118" t="str">
        <f aca="false">IFERROR($J335/10,"")</f>
        <v/>
      </c>
      <c r="L335" s="70"/>
    </row>
    <row r="336" s="79" customFormat="true" ht="14" hidden="false" customHeight="false" outlineLevel="0" collapsed="false">
      <c r="B336" s="67"/>
      <c r="C336" s="70"/>
      <c r="D336" s="117"/>
      <c r="E336" s="117"/>
      <c r="F336" s="117"/>
      <c r="G336" s="70"/>
      <c r="H336" s="70"/>
      <c r="I336" s="71"/>
      <c r="J336" s="102" t="str">
        <f aca="false">IF($C336&lt;&gt;"",$E336*1.5,"")</f>
        <v/>
      </c>
      <c r="K336" s="118" t="str">
        <f aca="false">IFERROR($J336/10,"")</f>
        <v/>
      </c>
      <c r="L336" s="70"/>
    </row>
    <row r="337" s="79" customFormat="true" ht="14" hidden="false" customHeight="false" outlineLevel="0" collapsed="false">
      <c r="B337" s="67"/>
      <c r="C337" s="70"/>
      <c r="D337" s="117"/>
      <c r="E337" s="117"/>
      <c r="F337" s="117"/>
      <c r="G337" s="70"/>
      <c r="H337" s="70"/>
      <c r="I337" s="71"/>
      <c r="J337" s="102" t="str">
        <f aca="false">IF($C337&lt;&gt;"",$E337*1.5,"")</f>
        <v/>
      </c>
      <c r="K337" s="118" t="str">
        <f aca="false">IFERROR($J337/10,"")</f>
        <v/>
      </c>
      <c r="L337" s="70"/>
    </row>
    <row r="338" s="79" customFormat="true" ht="14" hidden="false" customHeight="false" outlineLevel="0" collapsed="false">
      <c r="B338" s="67"/>
      <c r="C338" s="70"/>
      <c r="D338" s="117"/>
      <c r="E338" s="117"/>
      <c r="F338" s="117"/>
      <c r="G338" s="70"/>
      <c r="H338" s="70"/>
      <c r="I338" s="71"/>
      <c r="J338" s="102" t="str">
        <f aca="false">IF($C338&lt;&gt;"",$E338*1.5,"")</f>
        <v/>
      </c>
      <c r="K338" s="118" t="str">
        <f aca="false">IFERROR($J338/10,"")</f>
        <v/>
      </c>
      <c r="L338" s="70"/>
    </row>
    <row r="339" s="79" customFormat="true" ht="14" hidden="false" customHeight="false" outlineLevel="0" collapsed="false">
      <c r="B339" s="67"/>
      <c r="C339" s="70"/>
      <c r="D339" s="117"/>
      <c r="E339" s="117"/>
      <c r="F339" s="117"/>
      <c r="G339" s="70"/>
      <c r="H339" s="70"/>
      <c r="I339" s="71"/>
      <c r="J339" s="102" t="str">
        <f aca="false">IF($C339&lt;&gt;"",$E339*1.5,"")</f>
        <v/>
      </c>
      <c r="K339" s="118" t="str">
        <f aca="false">IFERROR($J339/10,"")</f>
        <v/>
      </c>
      <c r="L339" s="70"/>
    </row>
    <row r="340" s="79" customFormat="true" ht="14" hidden="false" customHeight="false" outlineLevel="0" collapsed="false">
      <c r="B340" s="67"/>
      <c r="C340" s="70"/>
      <c r="D340" s="117"/>
      <c r="E340" s="117"/>
      <c r="F340" s="117"/>
      <c r="G340" s="70"/>
      <c r="H340" s="70"/>
      <c r="I340" s="71"/>
      <c r="J340" s="102" t="str">
        <f aca="false">IF($C340&lt;&gt;"",$E340*1.5,"")</f>
        <v/>
      </c>
      <c r="K340" s="118" t="str">
        <f aca="false">IFERROR($J340/10,"")</f>
        <v/>
      </c>
      <c r="L340" s="70"/>
    </row>
    <row r="341" s="79" customFormat="true" ht="14" hidden="false" customHeight="false" outlineLevel="0" collapsed="false">
      <c r="B341" s="67"/>
      <c r="C341" s="70"/>
      <c r="D341" s="117"/>
      <c r="E341" s="117"/>
      <c r="F341" s="117"/>
      <c r="G341" s="70"/>
      <c r="H341" s="70"/>
      <c r="I341" s="71"/>
      <c r="J341" s="102" t="str">
        <f aca="false">IF($C341&lt;&gt;"",$E341*1.5,"")</f>
        <v/>
      </c>
      <c r="K341" s="118" t="str">
        <f aca="false">IFERROR($J341/10,"")</f>
        <v/>
      </c>
      <c r="L341" s="70"/>
    </row>
    <row r="342" s="79" customFormat="true" ht="14" hidden="false" customHeight="false" outlineLevel="0" collapsed="false">
      <c r="B342" s="67"/>
      <c r="C342" s="70"/>
      <c r="D342" s="117"/>
      <c r="E342" s="117"/>
      <c r="F342" s="117"/>
      <c r="G342" s="70"/>
      <c r="H342" s="70"/>
      <c r="I342" s="71"/>
      <c r="J342" s="102" t="str">
        <f aca="false">IF($C342&lt;&gt;"",$E342*1.5,"")</f>
        <v/>
      </c>
      <c r="K342" s="118" t="str">
        <f aca="false">IFERROR($J342/10,"")</f>
        <v/>
      </c>
      <c r="L342" s="70"/>
    </row>
    <row r="343" s="79" customFormat="true" ht="14" hidden="false" customHeight="false" outlineLevel="0" collapsed="false">
      <c r="B343" s="67"/>
      <c r="C343" s="70"/>
      <c r="D343" s="117"/>
      <c r="E343" s="117"/>
      <c r="F343" s="117"/>
      <c r="G343" s="70"/>
      <c r="H343" s="70"/>
      <c r="I343" s="71"/>
      <c r="J343" s="102" t="str">
        <f aca="false">IF($C343&lt;&gt;"",$E343*1.5,"")</f>
        <v/>
      </c>
      <c r="K343" s="118" t="str">
        <f aca="false">IFERROR($J343/10,"")</f>
        <v/>
      </c>
      <c r="L343" s="70"/>
    </row>
    <row r="344" s="79" customFormat="true" ht="14" hidden="false" customHeight="false" outlineLevel="0" collapsed="false">
      <c r="B344" s="67"/>
      <c r="C344" s="70"/>
      <c r="D344" s="117"/>
      <c r="E344" s="117"/>
      <c r="F344" s="117"/>
      <c r="G344" s="70"/>
      <c r="H344" s="70"/>
      <c r="I344" s="71"/>
      <c r="J344" s="102" t="str">
        <f aca="false">IF($C344&lt;&gt;"",$E344*1.5,"")</f>
        <v/>
      </c>
      <c r="K344" s="118" t="str">
        <f aca="false">IFERROR($J344/10,"")</f>
        <v/>
      </c>
      <c r="L344" s="70"/>
    </row>
    <row r="345" s="79" customFormat="true" ht="14" hidden="false" customHeight="false" outlineLevel="0" collapsed="false">
      <c r="B345" s="67"/>
      <c r="C345" s="70"/>
      <c r="D345" s="117"/>
      <c r="E345" s="117"/>
      <c r="F345" s="117"/>
      <c r="G345" s="70"/>
      <c r="H345" s="70"/>
      <c r="I345" s="71"/>
      <c r="J345" s="102" t="str">
        <f aca="false">IF($C345&lt;&gt;"",$E345*1.5,"")</f>
        <v/>
      </c>
      <c r="K345" s="118" t="str">
        <f aca="false">IFERROR($J345/10,"")</f>
        <v/>
      </c>
      <c r="L345" s="70"/>
    </row>
    <row r="346" s="79" customFormat="true" ht="14" hidden="false" customHeight="false" outlineLevel="0" collapsed="false">
      <c r="B346" s="67"/>
      <c r="C346" s="70"/>
      <c r="D346" s="117"/>
      <c r="E346" s="117"/>
      <c r="F346" s="117"/>
      <c r="G346" s="70"/>
      <c r="H346" s="70"/>
      <c r="I346" s="71"/>
      <c r="J346" s="102" t="str">
        <f aca="false">IF($C346&lt;&gt;"",$E346*1.5,"")</f>
        <v/>
      </c>
      <c r="K346" s="118" t="str">
        <f aca="false">IFERROR($J346/10,"")</f>
        <v/>
      </c>
      <c r="L346" s="70"/>
    </row>
    <row r="347" s="79" customFormat="true" ht="14" hidden="false" customHeight="false" outlineLevel="0" collapsed="false">
      <c r="B347" s="67"/>
      <c r="C347" s="70"/>
      <c r="D347" s="117"/>
      <c r="E347" s="117"/>
      <c r="F347" s="117"/>
      <c r="G347" s="70"/>
      <c r="H347" s="70"/>
      <c r="I347" s="71"/>
      <c r="J347" s="102" t="str">
        <f aca="false">IF($C347&lt;&gt;"",$E347*1.5,"")</f>
        <v/>
      </c>
      <c r="K347" s="118" t="str">
        <f aca="false">IFERROR($J347/10,"")</f>
        <v/>
      </c>
      <c r="L347" s="70"/>
    </row>
    <row r="348" s="79" customFormat="true" ht="14" hidden="false" customHeight="false" outlineLevel="0" collapsed="false">
      <c r="B348" s="67"/>
      <c r="C348" s="70"/>
      <c r="D348" s="117"/>
      <c r="E348" s="117"/>
      <c r="F348" s="117"/>
      <c r="G348" s="70"/>
      <c r="H348" s="70"/>
      <c r="I348" s="71"/>
      <c r="J348" s="102" t="str">
        <f aca="false">IF($C348&lt;&gt;"",$E348*1.5,"")</f>
        <v/>
      </c>
      <c r="K348" s="118" t="str">
        <f aca="false">IFERROR($J348/10,"")</f>
        <v/>
      </c>
      <c r="L348" s="70"/>
    </row>
    <row r="349" s="79" customFormat="true" ht="14" hidden="false" customHeight="false" outlineLevel="0" collapsed="false">
      <c r="B349" s="67"/>
      <c r="C349" s="70"/>
      <c r="D349" s="117"/>
      <c r="E349" s="117"/>
      <c r="F349" s="117"/>
      <c r="G349" s="70"/>
      <c r="H349" s="70"/>
      <c r="I349" s="71"/>
      <c r="J349" s="102" t="str">
        <f aca="false">IF($C349&lt;&gt;"",$E349*1.5,"")</f>
        <v/>
      </c>
      <c r="K349" s="118" t="str">
        <f aca="false">IFERROR($J349/10,"")</f>
        <v/>
      </c>
      <c r="L349" s="70"/>
    </row>
    <row r="350" s="79" customFormat="true" ht="14" hidden="false" customHeight="false" outlineLevel="0" collapsed="false">
      <c r="B350" s="67"/>
      <c r="C350" s="70"/>
      <c r="D350" s="117"/>
      <c r="E350" s="117"/>
      <c r="F350" s="117"/>
      <c r="G350" s="70"/>
      <c r="H350" s="70"/>
      <c r="I350" s="71"/>
      <c r="J350" s="102" t="str">
        <f aca="false">IF($C350&lt;&gt;"",$E350*1.5,"")</f>
        <v/>
      </c>
      <c r="K350" s="118" t="str">
        <f aca="false">IFERROR($J350/10,"")</f>
        <v/>
      </c>
      <c r="L350" s="70"/>
    </row>
    <row r="351" s="79" customFormat="true" ht="14" hidden="false" customHeight="false" outlineLevel="0" collapsed="false">
      <c r="B351" s="67"/>
      <c r="C351" s="70"/>
      <c r="D351" s="117"/>
      <c r="E351" s="117"/>
      <c r="F351" s="117"/>
      <c r="G351" s="70"/>
      <c r="H351" s="70"/>
      <c r="I351" s="71"/>
      <c r="J351" s="102" t="str">
        <f aca="false">IF($C351&lt;&gt;"",$E351*1.5,"")</f>
        <v/>
      </c>
      <c r="K351" s="118" t="str">
        <f aca="false">IFERROR($J351/10,"")</f>
        <v/>
      </c>
      <c r="L351" s="70"/>
    </row>
    <row r="352" s="79" customFormat="true" ht="14" hidden="false" customHeight="false" outlineLevel="0" collapsed="false">
      <c r="B352" s="67"/>
      <c r="C352" s="70"/>
      <c r="D352" s="117"/>
      <c r="E352" s="117"/>
      <c r="F352" s="117"/>
      <c r="G352" s="70"/>
      <c r="H352" s="70"/>
      <c r="I352" s="71"/>
      <c r="J352" s="102" t="str">
        <f aca="false">IF($C352&lt;&gt;"",$E352*1.5,"")</f>
        <v/>
      </c>
      <c r="K352" s="118" t="str">
        <f aca="false">IFERROR($J352/10,"")</f>
        <v/>
      </c>
      <c r="L352" s="70"/>
    </row>
    <row r="353" s="79" customFormat="true" ht="14" hidden="false" customHeight="false" outlineLevel="0" collapsed="false">
      <c r="B353" s="67"/>
      <c r="C353" s="70"/>
      <c r="D353" s="117"/>
      <c r="E353" s="117"/>
      <c r="F353" s="117"/>
      <c r="G353" s="70"/>
      <c r="H353" s="70"/>
      <c r="I353" s="71"/>
      <c r="J353" s="102" t="str">
        <f aca="false">IF($C353&lt;&gt;"",$E353*1.5,"")</f>
        <v/>
      </c>
      <c r="K353" s="118" t="str">
        <f aca="false">IFERROR($J353/10,"")</f>
        <v/>
      </c>
      <c r="L353" s="70"/>
    </row>
    <row r="354" s="79" customFormat="true" ht="14" hidden="false" customHeight="false" outlineLevel="0" collapsed="false">
      <c r="B354" s="67"/>
      <c r="C354" s="70"/>
      <c r="D354" s="117"/>
      <c r="E354" s="117"/>
      <c r="F354" s="117"/>
      <c r="G354" s="70"/>
      <c r="H354" s="70"/>
      <c r="I354" s="71"/>
      <c r="J354" s="102" t="str">
        <f aca="false">IF($C354&lt;&gt;"",$E354*1.5,"")</f>
        <v/>
      </c>
      <c r="K354" s="118" t="str">
        <f aca="false">IFERROR($J354/10,"")</f>
        <v/>
      </c>
      <c r="L354" s="70"/>
    </row>
    <row r="355" s="79" customFormat="true" ht="14" hidden="false" customHeight="false" outlineLevel="0" collapsed="false">
      <c r="B355" s="67"/>
      <c r="C355" s="70"/>
      <c r="D355" s="117"/>
      <c r="E355" s="117"/>
      <c r="F355" s="117"/>
      <c r="G355" s="70"/>
      <c r="H355" s="70"/>
      <c r="I355" s="71"/>
      <c r="J355" s="102" t="str">
        <f aca="false">IF($C355&lt;&gt;"",$E355*1.5,"")</f>
        <v/>
      </c>
      <c r="K355" s="118" t="str">
        <f aca="false">IFERROR($J355/10,"")</f>
        <v/>
      </c>
      <c r="L355" s="70"/>
    </row>
    <row r="356" s="79" customFormat="true" ht="14" hidden="false" customHeight="false" outlineLevel="0" collapsed="false">
      <c r="B356" s="67"/>
      <c r="C356" s="70"/>
      <c r="D356" s="117"/>
      <c r="E356" s="117"/>
      <c r="F356" s="117"/>
      <c r="G356" s="70"/>
      <c r="H356" s="70"/>
      <c r="I356" s="71"/>
      <c r="J356" s="102" t="str">
        <f aca="false">IF($C356&lt;&gt;"",$E356*1.5,"")</f>
        <v/>
      </c>
      <c r="K356" s="118" t="str">
        <f aca="false">IFERROR($J356/10,"")</f>
        <v/>
      </c>
      <c r="L356" s="70"/>
    </row>
    <row r="357" s="79" customFormat="true" ht="14" hidden="false" customHeight="false" outlineLevel="0" collapsed="false">
      <c r="B357" s="67"/>
      <c r="C357" s="70"/>
      <c r="D357" s="117"/>
      <c r="E357" s="117"/>
      <c r="F357" s="117"/>
      <c r="G357" s="70"/>
      <c r="H357" s="70"/>
      <c r="I357" s="71"/>
      <c r="J357" s="102" t="str">
        <f aca="false">IF($C357&lt;&gt;"",$E357*1.5,"")</f>
        <v/>
      </c>
      <c r="K357" s="118" t="str">
        <f aca="false">IFERROR($J357/10,"")</f>
        <v/>
      </c>
      <c r="L357" s="70"/>
    </row>
    <row r="358" s="79" customFormat="true" ht="14" hidden="false" customHeight="false" outlineLevel="0" collapsed="false">
      <c r="B358" s="67"/>
      <c r="C358" s="70"/>
      <c r="D358" s="117"/>
      <c r="E358" s="117"/>
      <c r="F358" s="117"/>
      <c r="G358" s="70"/>
      <c r="H358" s="70"/>
      <c r="I358" s="71"/>
      <c r="J358" s="102" t="str">
        <f aca="false">IF($C358&lt;&gt;"",$E358*1.5,"")</f>
        <v/>
      </c>
      <c r="K358" s="118" t="str">
        <f aca="false">IFERROR($J358/10,"")</f>
        <v/>
      </c>
      <c r="L358" s="70"/>
    </row>
    <row r="359" s="79" customFormat="true" ht="14" hidden="false" customHeight="false" outlineLevel="0" collapsed="false">
      <c r="B359" s="67"/>
      <c r="C359" s="70"/>
      <c r="D359" s="117"/>
      <c r="E359" s="117"/>
      <c r="F359" s="117"/>
      <c r="G359" s="70"/>
      <c r="H359" s="70"/>
      <c r="I359" s="71"/>
      <c r="J359" s="102" t="str">
        <f aca="false">IF($C359&lt;&gt;"",$E359*1.5,"")</f>
        <v/>
      </c>
      <c r="K359" s="118" t="str">
        <f aca="false">IFERROR($J359/10,"")</f>
        <v/>
      </c>
      <c r="L359" s="70"/>
    </row>
    <row r="360" s="79" customFormat="true" ht="14" hidden="false" customHeight="false" outlineLevel="0" collapsed="false">
      <c r="B360" s="67"/>
      <c r="C360" s="70"/>
      <c r="D360" s="117"/>
      <c r="E360" s="117"/>
      <c r="F360" s="117"/>
      <c r="G360" s="70"/>
      <c r="H360" s="70"/>
      <c r="I360" s="71"/>
      <c r="J360" s="102" t="str">
        <f aca="false">IF($C360&lt;&gt;"",$E360*1.5,"")</f>
        <v/>
      </c>
      <c r="K360" s="118" t="str">
        <f aca="false">IFERROR($J360/10,"")</f>
        <v/>
      </c>
      <c r="L360" s="70"/>
    </row>
    <row r="361" s="79" customFormat="true" ht="14" hidden="false" customHeight="false" outlineLevel="0" collapsed="false">
      <c r="B361" s="67"/>
      <c r="C361" s="70"/>
      <c r="D361" s="117"/>
      <c r="E361" s="117"/>
      <c r="F361" s="117"/>
      <c r="G361" s="70"/>
      <c r="H361" s="70"/>
      <c r="I361" s="71"/>
      <c r="J361" s="102" t="str">
        <f aca="false">IF($C361&lt;&gt;"",$E361*1.5,"")</f>
        <v/>
      </c>
      <c r="K361" s="118" t="str">
        <f aca="false">IFERROR($J361/10,"")</f>
        <v/>
      </c>
      <c r="L361" s="70"/>
    </row>
    <row r="362" s="79" customFormat="true" ht="14" hidden="false" customHeight="false" outlineLevel="0" collapsed="false">
      <c r="B362" s="67"/>
      <c r="C362" s="70"/>
      <c r="D362" s="117"/>
      <c r="E362" s="117"/>
      <c r="F362" s="117"/>
      <c r="G362" s="70"/>
      <c r="H362" s="70"/>
      <c r="I362" s="71"/>
      <c r="J362" s="102" t="str">
        <f aca="false">IF($C362&lt;&gt;"",$E362*1.5,"")</f>
        <v/>
      </c>
      <c r="K362" s="118" t="str">
        <f aca="false">IFERROR($J362/10,"")</f>
        <v/>
      </c>
      <c r="L362" s="70"/>
    </row>
    <row r="363" s="79" customFormat="true" ht="14" hidden="false" customHeight="false" outlineLevel="0" collapsed="false">
      <c r="B363" s="67"/>
      <c r="C363" s="70"/>
      <c r="D363" s="117"/>
      <c r="E363" s="117"/>
      <c r="F363" s="117"/>
      <c r="G363" s="70"/>
      <c r="H363" s="70"/>
      <c r="I363" s="71"/>
      <c r="J363" s="102" t="str">
        <f aca="false">IF($C363&lt;&gt;"",$E363*1.5,"")</f>
        <v/>
      </c>
      <c r="K363" s="118" t="str">
        <f aca="false">IFERROR($J363/10,"")</f>
        <v/>
      </c>
      <c r="L363" s="70"/>
    </row>
    <row r="364" s="79" customFormat="true" ht="14" hidden="false" customHeight="false" outlineLevel="0" collapsed="false">
      <c r="B364" s="67"/>
      <c r="C364" s="70"/>
      <c r="D364" s="117"/>
      <c r="E364" s="117"/>
      <c r="F364" s="117"/>
      <c r="G364" s="70"/>
      <c r="H364" s="70"/>
      <c r="I364" s="71"/>
      <c r="J364" s="102" t="str">
        <f aca="false">IF($C364&lt;&gt;"",$E364*1.5,"")</f>
        <v/>
      </c>
      <c r="K364" s="118" t="str">
        <f aca="false">IFERROR($J364/10,"")</f>
        <v/>
      </c>
      <c r="L364" s="70"/>
    </row>
    <row r="365" s="79" customFormat="true" ht="14" hidden="false" customHeight="false" outlineLevel="0" collapsed="false">
      <c r="B365" s="67"/>
      <c r="C365" s="70"/>
      <c r="D365" s="117"/>
      <c r="E365" s="117"/>
      <c r="F365" s="117"/>
      <c r="G365" s="70"/>
      <c r="H365" s="70"/>
      <c r="I365" s="71"/>
      <c r="J365" s="102" t="str">
        <f aca="false">IF($C365&lt;&gt;"",$E365*1.5,"")</f>
        <v/>
      </c>
      <c r="K365" s="118" t="str">
        <f aca="false">IFERROR($J365/10,"")</f>
        <v/>
      </c>
      <c r="L365" s="70"/>
    </row>
    <row r="366" s="79" customFormat="true" ht="14" hidden="false" customHeight="false" outlineLevel="0" collapsed="false">
      <c r="B366" s="67"/>
      <c r="C366" s="70"/>
      <c r="D366" s="117"/>
      <c r="E366" s="117"/>
      <c r="F366" s="117"/>
      <c r="G366" s="70"/>
      <c r="H366" s="70"/>
      <c r="I366" s="71"/>
      <c r="J366" s="102" t="str">
        <f aca="false">IF($C366&lt;&gt;"",$E366*1.5,"")</f>
        <v/>
      </c>
      <c r="K366" s="118" t="str">
        <f aca="false">IFERROR($J366/10,"")</f>
        <v/>
      </c>
      <c r="L366" s="70"/>
    </row>
    <row r="367" s="79" customFormat="true" ht="14" hidden="false" customHeight="false" outlineLevel="0" collapsed="false">
      <c r="B367" s="67"/>
      <c r="C367" s="70"/>
      <c r="D367" s="117"/>
      <c r="E367" s="117"/>
      <c r="F367" s="117"/>
      <c r="G367" s="70"/>
      <c r="H367" s="70"/>
      <c r="I367" s="71"/>
      <c r="J367" s="102" t="str">
        <f aca="false">IF($C367&lt;&gt;"",$E367*1.5,"")</f>
        <v/>
      </c>
      <c r="K367" s="118" t="str">
        <f aca="false">IFERROR($J367/10,"")</f>
        <v/>
      </c>
      <c r="L367" s="70"/>
    </row>
    <row r="368" s="79" customFormat="true" ht="14" hidden="false" customHeight="false" outlineLevel="0" collapsed="false">
      <c r="B368" s="67"/>
      <c r="C368" s="70"/>
      <c r="D368" s="117"/>
      <c r="E368" s="117"/>
      <c r="F368" s="117"/>
      <c r="G368" s="70"/>
      <c r="H368" s="70"/>
      <c r="I368" s="71"/>
      <c r="J368" s="102" t="str">
        <f aca="false">IF($C368&lt;&gt;"",$E368*1.5,"")</f>
        <v/>
      </c>
      <c r="K368" s="118" t="str">
        <f aca="false">IFERROR($J368/10,"")</f>
        <v/>
      </c>
      <c r="L368" s="70"/>
    </row>
    <row r="369" s="79" customFormat="true" ht="14" hidden="false" customHeight="false" outlineLevel="0" collapsed="false">
      <c r="B369" s="67"/>
      <c r="C369" s="70"/>
      <c r="D369" s="117"/>
      <c r="E369" s="117"/>
      <c r="F369" s="117"/>
      <c r="G369" s="70"/>
      <c r="H369" s="70"/>
      <c r="I369" s="71"/>
      <c r="J369" s="102" t="str">
        <f aca="false">IF($C369&lt;&gt;"",$E369*1.5,"")</f>
        <v/>
      </c>
      <c r="K369" s="118" t="str">
        <f aca="false">IFERROR($J369/10,"")</f>
        <v/>
      </c>
      <c r="L369" s="70"/>
    </row>
    <row r="370" s="79" customFormat="true" ht="14" hidden="false" customHeight="false" outlineLevel="0" collapsed="false">
      <c r="B370" s="67"/>
      <c r="C370" s="70"/>
      <c r="D370" s="117"/>
      <c r="E370" s="117"/>
      <c r="F370" s="117"/>
      <c r="G370" s="70"/>
      <c r="H370" s="70"/>
      <c r="I370" s="71"/>
      <c r="J370" s="102" t="str">
        <f aca="false">IF($C370&lt;&gt;"",$E370*1.5,"")</f>
        <v/>
      </c>
      <c r="K370" s="118" t="str">
        <f aca="false">IFERROR($J370/10,"")</f>
        <v/>
      </c>
      <c r="L370" s="70"/>
    </row>
    <row r="371" s="79" customFormat="true" ht="14" hidden="false" customHeight="false" outlineLevel="0" collapsed="false">
      <c r="B371" s="67"/>
      <c r="C371" s="70"/>
      <c r="D371" s="117"/>
      <c r="E371" s="117"/>
      <c r="F371" s="117"/>
      <c r="G371" s="70"/>
      <c r="H371" s="70"/>
      <c r="I371" s="71"/>
      <c r="J371" s="102" t="str">
        <f aca="false">IF($C371&lt;&gt;"",$E371*1.5,"")</f>
        <v/>
      </c>
      <c r="K371" s="118" t="str">
        <f aca="false">IFERROR($J371/10,"")</f>
        <v/>
      </c>
      <c r="L371" s="70"/>
    </row>
    <row r="372" s="79" customFormat="true" ht="14" hidden="false" customHeight="false" outlineLevel="0" collapsed="false">
      <c r="B372" s="67"/>
      <c r="C372" s="70"/>
      <c r="D372" s="117"/>
      <c r="E372" s="117"/>
      <c r="F372" s="117"/>
      <c r="G372" s="70"/>
      <c r="H372" s="70"/>
      <c r="I372" s="71"/>
      <c r="J372" s="102" t="str">
        <f aca="false">IF($C372&lt;&gt;"",$E372*1.5,"")</f>
        <v/>
      </c>
      <c r="K372" s="118" t="str">
        <f aca="false">IFERROR($J372/10,"")</f>
        <v/>
      </c>
      <c r="L372" s="70"/>
    </row>
    <row r="373" s="79" customFormat="true" ht="14" hidden="false" customHeight="false" outlineLevel="0" collapsed="false">
      <c r="B373" s="67"/>
      <c r="C373" s="70"/>
      <c r="D373" s="117"/>
      <c r="E373" s="117"/>
      <c r="F373" s="117"/>
      <c r="G373" s="70"/>
      <c r="H373" s="70"/>
      <c r="I373" s="71"/>
      <c r="J373" s="102" t="str">
        <f aca="false">IF($C373&lt;&gt;"",$E373*1.5,"")</f>
        <v/>
      </c>
      <c r="K373" s="118" t="str">
        <f aca="false">IFERROR($J373/10,"")</f>
        <v/>
      </c>
      <c r="L373" s="70"/>
    </row>
    <row r="374" s="79" customFormat="true" ht="14" hidden="false" customHeight="false" outlineLevel="0" collapsed="false">
      <c r="B374" s="67"/>
      <c r="C374" s="70"/>
      <c r="D374" s="117"/>
      <c r="E374" s="117"/>
      <c r="F374" s="117"/>
      <c r="G374" s="70"/>
      <c r="H374" s="70"/>
      <c r="I374" s="71"/>
      <c r="J374" s="102" t="str">
        <f aca="false">IF($C374&lt;&gt;"",$E374*1.5,"")</f>
        <v/>
      </c>
      <c r="K374" s="118" t="str">
        <f aca="false">IFERROR($J374/10,"")</f>
        <v/>
      </c>
      <c r="L374" s="70"/>
    </row>
    <row r="375" s="79" customFormat="true" ht="14" hidden="false" customHeight="false" outlineLevel="0" collapsed="false">
      <c r="B375" s="67"/>
      <c r="C375" s="70"/>
      <c r="D375" s="117"/>
      <c r="E375" s="117"/>
      <c r="F375" s="117"/>
      <c r="G375" s="70"/>
      <c r="H375" s="70"/>
      <c r="I375" s="71"/>
      <c r="J375" s="102" t="str">
        <f aca="false">IF($C375&lt;&gt;"",$E375*1.5,"")</f>
        <v/>
      </c>
      <c r="K375" s="118" t="str">
        <f aca="false">IFERROR($J375/10,"")</f>
        <v/>
      </c>
      <c r="L375" s="70"/>
    </row>
    <row r="376" s="79" customFormat="true" ht="14" hidden="false" customHeight="false" outlineLevel="0" collapsed="false">
      <c r="B376" s="67"/>
      <c r="C376" s="70"/>
      <c r="D376" s="117"/>
      <c r="E376" s="117"/>
      <c r="F376" s="117"/>
      <c r="G376" s="70"/>
      <c r="H376" s="70"/>
      <c r="I376" s="71"/>
      <c r="J376" s="102" t="str">
        <f aca="false">IF($C376&lt;&gt;"",$E376*1.5,"")</f>
        <v/>
      </c>
      <c r="K376" s="118" t="str">
        <f aca="false">IFERROR($J376/10,"")</f>
        <v/>
      </c>
      <c r="L376" s="70"/>
    </row>
    <row r="377" s="79" customFormat="true" ht="14" hidden="false" customHeight="false" outlineLevel="0" collapsed="false">
      <c r="B377" s="67"/>
      <c r="C377" s="70"/>
      <c r="D377" s="117"/>
      <c r="E377" s="117"/>
      <c r="F377" s="117"/>
      <c r="G377" s="70"/>
      <c r="H377" s="70"/>
      <c r="I377" s="71"/>
      <c r="J377" s="102" t="str">
        <f aca="false">IF($C377&lt;&gt;"",$E377*1.5,"")</f>
        <v/>
      </c>
      <c r="K377" s="118" t="str">
        <f aca="false">IFERROR($J377/10,"")</f>
        <v/>
      </c>
      <c r="L377" s="70"/>
    </row>
    <row r="378" s="79" customFormat="true" ht="14" hidden="false" customHeight="false" outlineLevel="0" collapsed="false">
      <c r="B378" s="67"/>
      <c r="C378" s="70"/>
      <c r="D378" s="117"/>
      <c r="E378" s="117"/>
      <c r="F378" s="117"/>
      <c r="G378" s="70"/>
      <c r="H378" s="70"/>
      <c r="I378" s="71"/>
      <c r="J378" s="102" t="str">
        <f aca="false">IF($C378&lt;&gt;"",$E378*1.5,"")</f>
        <v/>
      </c>
      <c r="K378" s="118" t="str">
        <f aca="false">IFERROR($J378/10,"")</f>
        <v/>
      </c>
      <c r="L378" s="70"/>
    </row>
    <row r="379" s="79" customFormat="true" ht="14" hidden="false" customHeight="false" outlineLevel="0" collapsed="false">
      <c r="B379" s="67"/>
      <c r="C379" s="70"/>
      <c r="D379" s="117"/>
      <c r="E379" s="117"/>
      <c r="F379" s="117"/>
      <c r="G379" s="70"/>
      <c r="H379" s="70"/>
      <c r="I379" s="71"/>
      <c r="J379" s="102" t="str">
        <f aca="false">IF($C379&lt;&gt;"",$E379*1.5,"")</f>
        <v/>
      </c>
      <c r="K379" s="118" t="str">
        <f aca="false">IFERROR($J379/10,"")</f>
        <v/>
      </c>
      <c r="L379" s="70"/>
    </row>
    <row r="380" s="79" customFormat="true" ht="14" hidden="false" customHeight="false" outlineLevel="0" collapsed="false">
      <c r="B380" s="67"/>
      <c r="C380" s="70"/>
      <c r="D380" s="117"/>
      <c r="E380" s="117"/>
      <c r="F380" s="117"/>
      <c r="G380" s="70"/>
      <c r="H380" s="70"/>
      <c r="I380" s="71"/>
      <c r="J380" s="102" t="str">
        <f aca="false">IF($C380&lt;&gt;"",$E380*1.5,"")</f>
        <v/>
      </c>
      <c r="K380" s="118" t="str">
        <f aca="false">IFERROR($J380/10,"")</f>
        <v/>
      </c>
      <c r="L380" s="70"/>
    </row>
    <row r="381" s="79" customFormat="true" ht="14" hidden="false" customHeight="false" outlineLevel="0" collapsed="false">
      <c r="B381" s="67"/>
      <c r="C381" s="70"/>
      <c r="D381" s="117"/>
      <c r="E381" s="117"/>
      <c r="F381" s="117"/>
      <c r="G381" s="70"/>
      <c r="H381" s="70"/>
      <c r="I381" s="71"/>
      <c r="J381" s="102" t="str">
        <f aca="false">IF($C381&lt;&gt;"",$E381*1.5,"")</f>
        <v/>
      </c>
      <c r="K381" s="118" t="str">
        <f aca="false">IFERROR($J381/10,"")</f>
        <v/>
      </c>
      <c r="L381" s="70"/>
    </row>
    <row r="382" s="79" customFormat="true" ht="14" hidden="false" customHeight="false" outlineLevel="0" collapsed="false">
      <c r="B382" s="67"/>
      <c r="C382" s="70"/>
      <c r="D382" s="117"/>
      <c r="E382" s="117"/>
      <c r="F382" s="117"/>
      <c r="G382" s="70"/>
      <c r="H382" s="70"/>
      <c r="I382" s="71"/>
      <c r="J382" s="102" t="str">
        <f aca="false">IF($C382&lt;&gt;"",$E382*1.5,"")</f>
        <v/>
      </c>
      <c r="K382" s="118" t="str">
        <f aca="false">IFERROR($J382/10,"")</f>
        <v/>
      </c>
      <c r="L382" s="70"/>
    </row>
    <row r="383" s="79" customFormat="true" ht="14" hidden="false" customHeight="false" outlineLevel="0" collapsed="false">
      <c r="B383" s="67"/>
      <c r="C383" s="70"/>
      <c r="D383" s="117"/>
      <c r="E383" s="117"/>
      <c r="F383" s="117"/>
      <c r="G383" s="70"/>
      <c r="H383" s="70"/>
      <c r="I383" s="71"/>
      <c r="J383" s="102" t="str">
        <f aca="false">IF($C383&lt;&gt;"",$E383*1.5,"")</f>
        <v/>
      </c>
      <c r="K383" s="118" t="str">
        <f aca="false">IFERROR($J383/10,"")</f>
        <v/>
      </c>
      <c r="L383" s="70"/>
    </row>
    <row r="384" s="79" customFormat="true" ht="14" hidden="false" customHeight="false" outlineLevel="0" collapsed="false">
      <c r="B384" s="67"/>
      <c r="C384" s="70"/>
      <c r="D384" s="117"/>
      <c r="E384" s="117"/>
      <c r="F384" s="117"/>
      <c r="G384" s="70"/>
      <c r="H384" s="70"/>
      <c r="I384" s="71"/>
      <c r="J384" s="102" t="str">
        <f aca="false">IF($C384&lt;&gt;"",$E384*1.5,"")</f>
        <v/>
      </c>
      <c r="K384" s="118" t="str">
        <f aca="false">IFERROR($J384/10,"")</f>
        <v/>
      </c>
      <c r="L384" s="70"/>
    </row>
    <row r="385" s="79" customFormat="true" ht="14" hidden="false" customHeight="false" outlineLevel="0" collapsed="false">
      <c r="B385" s="67"/>
      <c r="C385" s="70"/>
      <c r="D385" s="117"/>
      <c r="E385" s="117"/>
      <c r="F385" s="117"/>
      <c r="G385" s="70"/>
      <c r="H385" s="70"/>
      <c r="I385" s="71"/>
      <c r="J385" s="102" t="str">
        <f aca="false">IF($C385&lt;&gt;"",$E385*1.5,"")</f>
        <v/>
      </c>
      <c r="K385" s="118" t="str">
        <f aca="false">IFERROR($J385/10,"")</f>
        <v/>
      </c>
      <c r="L385" s="70"/>
    </row>
    <row r="386" s="79" customFormat="true" ht="14" hidden="false" customHeight="false" outlineLevel="0" collapsed="false">
      <c r="B386" s="67"/>
      <c r="C386" s="70"/>
      <c r="D386" s="117"/>
      <c r="E386" s="117"/>
      <c r="F386" s="117"/>
      <c r="G386" s="70"/>
      <c r="H386" s="70"/>
      <c r="I386" s="71"/>
      <c r="J386" s="102" t="str">
        <f aca="false">IF($C386&lt;&gt;"",$E386*1.5,"")</f>
        <v/>
      </c>
      <c r="K386" s="118" t="str">
        <f aca="false">IFERROR($J386/10,"")</f>
        <v/>
      </c>
      <c r="L386" s="70"/>
    </row>
    <row r="387" s="79" customFormat="true" ht="14" hidden="false" customHeight="false" outlineLevel="0" collapsed="false">
      <c r="B387" s="67"/>
      <c r="C387" s="70"/>
      <c r="D387" s="117"/>
      <c r="E387" s="117"/>
      <c r="F387" s="117"/>
      <c r="G387" s="70"/>
      <c r="H387" s="70"/>
      <c r="I387" s="71"/>
      <c r="J387" s="102" t="str">
        <f aca="false">IF($C387&lt;&gt;"",$E387*1.5,"")</f>
        <v/>
      </c>
      <c r="K387" s="118" t="str">
        <f aca="false">IFERROR($J387/10,"")</f>
        <v/>
      </c>
      <c r="L387" s="70"/>
    </row>
    <row r="388" s="79" customFormat="true" ht="14" hidden="false" customHeight="false" outlineLevel="0" collapsed="false">
      <c r="B388" s="67"/>
      <c r="C388" s="70"/>
      <c r="D388" s="117"/>
      <c r="E388" s="117"/>
      <c r="F388" s="117"/>
      <c r="G388" s="70"/>
      <c r="H388" s="70"/>
      <c r="I388" s="71"/>
      <c r="J388" s="102" t="str">
        <f aca="false">IF($C388&lt;&gt;"",$E388*1.5,"")</f>
        <v/>
      </c>
      <c r="K388" s="118" t="str">
        <f aca="false">IFERROR($J388/10,"")</f>
        <v/>
      </c>
      <c r="L388" s="70"/>
    </row>
    <row r="389" s="79" customFormat="true" ht="14" hidden="false" customHeight="false" outlineLevel="0" collapsed="false">
      <c r="B389" s="67"/>
      <c r="C389" s="70"/>
      <c r="D389" s="117"/>
      <c r="E389" s="117"/>
      <c r="F389" s="117"/>
      <c r="G389" s="70"/>
      <c r="H389" s="70"/>
      <c r="I389" s="71"/>
      <c r="J389" s="102" t="str">
        <f aca="false">IF($C389&lt;&gt;"",$E389*1.5,"")</f>
        <v/>
      </c>
      <c r="K389" s="118" t="str">
        <f aca="false">IFERROR($J389/10,"")</f>
        <v/>
      </c>
      <c r="L389" s="70"/>
    </row>
    <row r="390" s="79" customFormat="true" ht="14" hidden="false" customHeight="false" outlineLevel="0" collapsed="false">
      <c r="B390" s="67"/>
      <c r="C390" s="70"/>
      <c r="D390" s="117"/>
      <c r="E390" s="117"/>
      <c r="F390" s="117"/>
      <c r="G390" s="70"/>
      <c r="H390" s="70"/>
      <c r="I390" s="71"/>
      <c r="J390" s="102" t="str">
        <f aca="false">IF($C390&lt;&gt;"",$E390*1.5,"")</f>
        <v/>
      </c>
      <c r="K390" s="118" t="str">
        <f aca="false">IFERROR($J390/10,"")</f>
        <v/>
      </c>
      <c r="L390" s="70"/>
    </row>
    <row r="391" s="79" customFormat="true" ht="14" hidden="false" customHeight="false" outlineLevel="0" collapsed="false">
      <c r="B391" s="67"/>
      <c r="C391" s="70"/>
      <c r="D391" s="117"/>
      <c r="E391" s="117"/>
      <c r="F391" s="117"/>
      <c r="G391" s="70"/>
      <c r="H391" s="70"/>
      <c r="I391" s="71"/>
      <c r="J391" s="102" t="str">
        <f aca="false">IF($C391&lt;&gt;"",$E391*1.5,"")</f>
        <v/>
      </c>
      <c r="K391" s="118" t="str">
        <f aca="false">IFERROR($J391/10,"")</f>
        <v/>
      </c>
      <c r="L391" s="70"/>
    </row>
    <row r="392" s="79" customFormat="true" ht="14" hidden="false" customHeight="false" outlineLevel="0" collapsed="false">
      <c r="B392" s="67"/>
      <c r="C392" s="70"/>
      <c r="D392" s="117"/>
      <c r="E392" s="117"/>
      <c r="F392" s="117"/>
      <c r="G392" s="70"/>
      <c r="H392" s="70"/>
      <c r="I392" s="71"/>
      <c r="J392" s="102" t="str">
        <f aca="false">IF($C392&lt;&gt;"",$E392*1.5,"")</f>
        <v/>
      </c>
      <c r="K392" s="118" t="str">
        <f aca="false">IFERROR($J392/10,"")</f>
        <v/>
      </c>
      <c r="L392" s="70"/>
    </row>
    <row r="393" s="79" customFormat="true" ht="14" hidden="false" customHeight="false" outlineLevel="0" collapsed="false">
      <c r="B393" s="67"/>
      <c r="C393" s="70"/>
      <c r="D393" s="117"/>
      <c r="E393" s="117"/>
      <c r="F393" s="117"/>
      <c r="G393" s="70"/>
      <c r="H393" s="70"/>
      <c r="I393" s="71"/>
      <c r="J393" s="102" t="str">
        <f aca="false">IF($C393&lt;&gt;"",$E393*1.5,"")</f>
        <v/>
      </c>
      <c r="K393" s="118" t="str">
        <f aca="false">IFERROR($J393/10,"")</f>
        <v/>
      </c>
      <c r="L393" s="70"/>
    </row>
    <row r="394" s="79" customFormat="true" ht="14" hidden="false" customHeight="false" outlineLevel="0" collapsed="false">
      <c r="B394" s="67"/>
      <c r="C394" s="70"/>
      <c r="D394" s="117"/>
      <c r="E394" s="117"/>
      <c r="F394" s="117"/>
      <c r="G394" s="70"/>
      <c r="H394" s="70"/>
      <c r="I394" s="71"/>
      <c r="J394" s="102" t="str">
        <f aca="false">IF($C394&lt;&gt;"",$E394*1.5,"")</f>
        <v/>
      </c>
      <c r="K394" s="118" t="str">
        <f aca="false">IFERROR($J394/10,"")</f>
        <v/>
      </c>
      <c r="L394" s="70"/>
    </row>
    <row r="395" s="79" customFormat="true" ht="14" hidden="false" customHeight="false" outlineLevel="0" collapsed="false">
      <c r="B395" s="67"/>
      <c r="C395" s="70"/>
      <c r="D395" s="117"/>
      <c r="E395" s="117"/>
      <c r="F395" s="117"/>
      <c r="G395" s="70"/>
      <c r="H395" s="70"/>
      <c r="I395" s="71"/>
      <c r="J395" s="102" t="str">
        <f aca="false">IF($C395&lt;&gt;"",$E395*1.5,"")</f>
        <v/>
      </c>
      <c r="K395" s="118" t="str">
        <f aca="false">IFERROR($J395/10,"")</f>
        <v/>
      </c>
      <c r="L395" s="70"/>
    </row>
    <row r="396" s="79" customFormat="true" ht="14" hidden="false" customHeight="false" outlineLevel="0" collapsed="false">
      <c r="B396" s="67"/>
      <c r="C396" s="70"/>
      <c r="D396" s="117"/>
      <c r="E396" s="117"/>
      <c r="F396" s="117"/>
      <c r="G396" s="70"/>
      <c r="H396" s="70"/>
      <c r="I396" s="71"/>
      <c r="J396" s="102" t="str">
        <f aca="false">IF($C396&lt;&gt;"",$E396*1.5,"")</f>
        <v/>
      </c>
      <c r="K396" s="118" t="str">
        <f aca="false">IFERROR($J396/10,"")</f>
        <v/>
      </c>
      <c r="L396" s="70"/>
    </row>
    <row r="397" s="79" customFormat="true" ht="14" hidden="false" customHeight="false" outlineLevel="0" collapsed="false">
      <c r="B397" s="67"/>
      <c r="C397" s="70"/>
      <c r="D397" s="117"/>
      <c r="E397" s="117"/>
      <c r="F397" s="117"/>
      <c r="G397" s="70"/>
      <c r="H397" s="70"/>
      <c r="I397" s="71"/>
      <c r="J397" s="102" t="str">
        <f aca="false">IF($C397&lt;&gt;"",$E397*1.5,"")</f>
        <v/>
      </c>
      <c r="K397" s="118" t="str">
        <f aca="false">IFERROR($J397/10,"")</f>
        <v/>
      </c>
      <c r="L397" s="70"/>
    </row>
    <row r="398" s="79" customFormat="true" ht="14" hidden="false" customHeight="false" outlineLevel="0" collapsed="false">
      <c r="B398" s="67"/>
      <c r="C398" s="70"/>
      <c r="D398" s="117"/>
      <c r="E398" s="117"/>
      <c r="F398" s="117"/>
      <c r="G398" s="70"/>
      <c r="H398" s="70"/>
      <c r="I398" s="71"/>
      <c r="J398" s="102" t="str">
        <f aca="false">IF($C398&lt;&gt;"",$E398*1.5,"")</f>
        <v/>
      </c>
      <c r="K398" s="118" t="str">
        <f aca="false">IFERROR($J398/10,"")</f>
        <v/>
      </c>
      <c r="L398" s="70"/>
    </row>
    <row r="399" s="79" customFormat="true" ht="14" hidden="false" customHeight="false" outlineLevel="0" collapsed="false">
      <c r="B399" s="67"/>
      <c r="C399" s="70"/>
      <c r="D399" s="117"/>
      <c r="E399" s="117"/>
      <c r="F399" s="117"/>
      <c r="G399" s="70"/>
      <c r="H399" s="70"/>
      <c r="I399" s="71"/>
      <c r="J399" s="102" t="str">
        <f aca="false">IF($C399&lt;&gt;"",$E399*1.5,"")</f>
        <v/>
      </c>
      <c r="K399" s="118" t="str">
        <f aca="false">IFERROR($J399/10,"")</f>
        <v/>
      </c>
      <c r="L399" s="70"/>
    </row>
    <row r="400" s="79" customFormat="true" ht="14" hidden="false" customHeight="false" outlineLevel="0" collapsed="false">
      <c r="B400" s="67"/>
      <c r="C400" s="70"/>
      <c r="D400" s="117"/>
      <c r="E400" s="117"/>
      <c r="F400" s="117"/>
      <c r="G400" s="70"/>
      <c r="H400" s="70"/>
      <c r="I400" s="71"/>
      <c r="J400" s="102" t="str">
        <f aca="false">IF($C400&lt;&gt;"",$E400*1.5,"")</f>
        <v/>
      </c>
      <c r="K400" s="118" t="str">
        <f aca="false">IFERROR($J400/10,"")</f>
        <v/>
      </c>
      <c r="L400" s="70"/>
    </row>
    <row r="401" s="79" customFormat="true" ht="14" hidden="false" customHeight="false" outlineLevel="0" collapsed="false">
      <c r="B401" s="67"/>
      <c r="C401" s="70"/>
      <c r="D401" s="117"/>
      <c r="E401" s="117"/>
      <c r="F401" s="117"/>
      <c r="G401" s="70"/>
      <c r="H401" s="70"/>
      <c r="I401" s="71"/>
      <c r="J401" s="102" t="str">
        <f aca="false">IF($C401&lt;&gt;"",$E401*1.5,"")</f>
        <v/>
      </c>
      <c r="K401" s="118" t="str">
        <f aca="false">IFERROR($J401/10,"")</f>
        <v/>
      </c>
      <c r="L401" s="70"/>
    </row>
    <row r="402" s="79" customFormat="true" ht="14" hidden="false" customHeight="false" outlineLevel="0" collapsed="false">
      <c r="B402" s="67"/>
      <c r="C402" s="70"/>
      <c r="D402" s="117"/>
      <c r="E402" s="117"/>
      <c r="F402" s="117"/>
      <c r="G402" s="70"/>
      <c r="H402" s="70"/>
      <c r="I402" s="71"/>
      <c r="J402" s="102" t="str">
        <f aca="false">IF($C402&lt;&gt;"",$E402*1.5,"")</f>
        <v/>
      </c>
      <c r="K402" s="118" t="str">
        <f aca="false">IFERROR($J402/10,"")</f>
        <v/>
      </c>
      <c r="L402" s="70"/>
    </row>
    <row r="403" s="79" customFormat="true" ht="14" hidden="false" customHeight="false" outlineLevel="0" collapsed="false">
      <c r="B403" s="100" t="s">
        <v>67</v>
      </c>
      <c r="C403" s="100"/>
      <c r="D403" s="100"/>
      <c r="E403" s="100"/>
      <c r="F403" s="100"/>
      <c r="G403" s="100"/>
      <c r="H403" s="100"/>
      <c r="I403" s="100"/>
      <c r="J403" s="100"/>
      <c r="K403" s="100"/>
      <c r="L403" s="100"/>
    </row>
    <row r="404" customFormat="false" ht="13" hidden="false" customHeight="false" outlineLevel="0" collapsed="false">
      <c r="B404" s="89"/>
      <c r="C404" s="91"/>
      <c r="D404" s="91"/>
      <c r="E404" s="91"/>
      <c r="F404" s="91"/>
      <c r="G404" s="91"/>
      <c r="H404" s="91"/>
      <c r="I404" s="120" t="s">
        <v>91</v>
      </c>
      <c r="J404" s="121" t="n">
        <f aca="false">SUM(J11:J402)</f>
        <v>0</v>
      </c>
      <c r="K404" s="122" t="n">
        <f aca="false">SUM(K11:K402)</f>
        <v>0</v>
      </c>
    </row>
    <row r="405" customFormat="false" ht="13" hidden="false" customHeight="false" outlineLevel="0" collapsed="false">
      <c r="I405" s="120" t="s">
        <v>92</v>
      </c>
      <c r="J405" s="120"/>
      <c r="K405" s="122"/>
    </row>
    <row r="415" customFormat="false" ht="13" hidden="false" customHeight="false" outlineLevel="0" collapsed="false"/>
    <row r="416" customFormat="false" ht="13" hidden="false" customHeight="false" outlineLevel="0" collapsed="false"/>
  </sheetData>
  <sheetProtection sheet="true" formatCells="false" formatColumns="false" formatRows="false" insertColumns="false" insertRows="false" insertHyperlinks="false" deleteColumns="false" deleteRows="false" sort="false" autoFilter="false" pivotTables="false"/>
  <mergeCells count="413">
    <mergeCell ref="G1:L1"/>
    <mergeCell ref="B3:C4"/>
    <mergeCell ref="D3:E4"/>
    <mergeCell ref="J3:L3"/>
    <mergeCell ref="J4:L4"/>
    <mergeCell ref="B5:C6"/>
    <mergeCell ref="D5:E6"/>
    <mergeCell ref="J5:L5"/>
    <mergeCell ref="J6:L6"/>
    <mergeCell ref="B8:B9"/>
    <mergeCell ref="C8:C9"/>
    <mergeCell ref="E8:E9"/>
    <mergeCell ref="F8:F9"/>
    <mergeCell ref="G8:H9"/>
    <mergeCell ref="I8:I9"/>
    <mergeCell ref="J8:K8"/>
    <mergeCell ref="L8:L9"/>
    <mergeCell ref="B10:L10"/>
    <mergeCell ref="G11:H11"/>
    <mergeCell ref="G12:H12"/>
    <mergeCell ref="G13:H13"/>
    <mergeCell ref="G14:H14"/>
    <mergeCell ref="G15:H15"/>
    <mergeCell ref="G16:H16"/>
    <mergeCell ref="G17:H17"/>
    <mergeCell ref="G18:H18"/>
    <mergeCell ref="G19:H19"/>
    <mergeCell ref="G20:H20"/>
    <mergeCell ref="G21:H21"/>
    <mergeCell ref="G22:H22"/>
    <mergeCell ref="G23:H23"/>
    <mergeCell ref="G24:H24"/>
    <mergeCell ref="G25:H25"/>
    <mergeCell ref="G26:H26"/>
    <mergeCell ref="G27:H27"/>
    <mergeCell ref="G28:H28"/>
    <mergeCell ref="G29:H29"/>
    <mergeCell ref="G30:H30"/>
    <mergeCell ref="G31:H31"/>
    <mergeCell ref="G32:H32"/>
    <mergeCell ref="G33:H33"/>
    <mergeCell ref="G34:H34"/>
    <mergeCell ref="G35:H35"/>
    <mergeCell ref="G36:H36"/>
    <mergeCell ref="G37:H37"/>
    <mergeCell ref="G38:H38"/>
    <mergeCell ref="G39:H39"/>
    <mergeCell ref="G40:H40"/>
    <mergeCell ref="G41:H41"/>
    <mergeCell ref="G42:H42"/>
    <mergeCell ref="G43:H43"/>
    <mergeCell ref="G44:H44"/>
    <mergeCell ref="G45:H45"/>
    <mergeCell ref="G46:H46"/>
    <mergeCell ref="G47:H47"/>
    <mergeCell ref="G48:H48"/>
    <mergeCell ref="G49:H49"/>
    <mergeCell ref="G50:H50"/>
    <mergeCell ref="G51:H51"/>
    <mergeCell ref="G52:H52"/>
    <mergeCell ref="G53:H53"/>
    <mergeCell ref="G54:H54"/>
    <mergeCell ref="G55:H55"/>
    <mergeCell ref="G56:H56"/>
    <mergeCell ref="G57:H57"/>
    <mergeCell ref="G58:H58"/>
    <mergeCell ref="G59:H59"/>
    <mergeCell ref="G60:H60"/>
    <mergeCell ref="G61:H61"/>
    <mergeCell ref="G62:H62"/>
    <mergeCell ref="G63:H63"/>
    <mergeCell ref="G64:H64"/>
    <mergeCell ref="G65:H65"/>
    <mergeCell ref="G66:H66"/>
    <mergeCell ref="G67:H67"/>
    <mergeCell ref="G68:H68"/>
    <mergeCell ref="G69:H69"/>
    <mergeCell ref="G70:H70"/>
    <mergeCell ref="G71:H71"/>
    <mergeCell ref="G72:H72"/>
    <mergeCell ref="G73:H73"/>
    <mergeCell ref="G74:H74"/>
    <mergeCell ref="G75:H75"/>
    <mergeCell ref="G76:H76"/>
    <mergeCell ref="G77:H77"/>
    <mergeCell ref="G78:H78"/>
    <mergeCell ref="G79:H79"/>
    <mergeCell ref="G80:H80"/>
    <mergeCell ref="G81:H81"/>
    <mergeCell ref="G82:H82"/>
    <mergeCell ref="G83:H83"/>
    <mergeCell ref="G84:H84"/>
    <mergeCell ref="G85:H85"/>
    <mergeCell ref="G86:H86"/>
    <mergeCell ref="G87:H87"/>
    <mergeCell ref="G88:H88"/>
    <mergeCell ref="G89:H89"/>
    <mergeCell ref="G90:H90"/>
    <mergeCell ref="G91:H91"/>
    <mergeCell ref="G92:H92"/>
    <mergeCell ref="G93:H93"/>
    <mergeCell ref="G94:H94"/>
    <mergeCell ref="G95:H95"/>
    <mergeCell ref="G96:H96"/>
    <mergeCell ref="G97:H97"/>
    <mergeCell ref="G98:H98"/>
    <mergeCell ref="G99:H99"/>
    <mergeCell ref="G100:H100"/>
    <mergeCell ref="G101:H101"/>
    <mergeCell ref="G102:H102"/>
    <mergeCell ref="G103:H103"/>
    <mergeCell ref="G104:H104"/>
    <mergeCell ref="G105:H105"/>
    <mergeCell ref="G106:H106"/>
    <mergeCell ref="G107:H107"/>
    <mergeCell ref="G108:H108"/>
    <mergeCell ref="G109:H109"/>
    <mergeCell ref="G110:H110"/>
    <mergeCell ref="G111:H111"/>
    <mergeCell ref="G112:H112"/>
    <mergeCell ref="G113:H113"/>
    <mergeCell ref="G114:H114"/>
    <mergeCell ref="G115:H115"/>
    <mergeCell ref="G116:H116"/>
    <mergeCell ref="G117:H117"/>
    <mergeCell ref="G118:H118"/>
    <mergeCell ref="G119:H119"/>
    <mergeCell ref="G120:H120"/>
    <mergeCell ref="G121:H121"/>
    <mergeCell ref="G122:H122"/>
    <mergeCell ref="G123:H123"/>
    <mergeCell ref="G124:H124"/>
    <mergeCell ref="G125:H125"/>
    <mergeCell ref="G126:H126"/>
    <mergeCell ref="G127:H127"/>
    <mergeCell ref="G128:H128"/>
    <mergeCell ref="G129:H129"/>
    <mergeCell ref="G130:H130"/>
    <mergeCell ref="G131:H131"/>
    <mergeCell ref="G132:H132"/>
    <mergeCell ref="G133:H133"/>
    <mergeCell ref="G134:H134"/>
    <mergeCell ref="G135:H135"/>
    <mergeCell ref="G136:H136"/>
    <mergeCell ref="G137:H137"/>
    <mergeCell ref="G138:H138"/>
    <mergeCell ref="G139:H139"/>
    <mergeCell ref="G140:H140"/>
    <mergeCell ref="G141:H141"/>
    <mergeCell ref="G142:H142"/>
    <mergeCell ref="G143:H143"/>
    <mergeCell ref="G144:H144"/>
    <mergeCell ref="G145:H145"/>
    <mergeCell ref="G146:H146"/>
    <mergeCell ref="G147:H147"/>
    <mergeCell ref="G148:H148"/>
    <mergeCell ref="G149:H149"/>
    <mergeCell ref="G150:H150"/>
    <mergeCell ref="G151:H151"/>
    <mergeCell ref="G152:H152"/>
    <mergeCell ref="G153:H153"/>
    <mergeCell ref="G154:H154"/>
    <mergeCell ref="G155:H155"/>
    <mergeCell ref="G156:H156"/>
    <mergeCell ref="G157:H157"/>
    <mergeCell ref="G158:H158"/>
    <mergeCell ref="G159:H159"/>
    <mergeCell ref="G160:H160"/>
    <mergeCell ref="G161:H161"/>
    <mergeCell ref="G162:H162"/>
    <mergeCell ref="G163:H163"/>
    <mergeCell ref="G164:H164"/>
    <mergeCell ref="G165:H165"/>
    <mergeCell ref="G166:H166"/>
    <mergeCell ref="G167:H167"/>
    <mergeCell ref="G168:H168"/>
    <mergeCell ref="G169:H169"/>
    <mergeCell ref="G170:H170"/>
    <mergeCell ref="G171:H171"/>
    <mergeCell ref="G172:H172"/>
    <mergeCell ref="G173:H173"/>
    <mergeCell ref="G174:H174"/>
    <mergeCell ref="G175:H175"/>
    <mergeCell ref="G176:H176"/>
    <mergeCell ref="G177:H177"/>
    <mergeCell ref="G178:H178"/>
    <mergeCell ref="G179:H179"/>
    <mergeCell ref="G180:H180"/>
    <mergeCell ref="G181:H181"/>
    <mergeCell ref="G182:H182"/>
    <mergeCell ref="G183:H183"/>
    <mergeCell ref="G184:H184"/>
    <mergeCell ref="G185:H185"/>
    <mergeCell ref="G186:H186"/>
    <mergeCell ref="G187:H187"/>
    <mergeCell ref="G188:H188"/>
    <mergeCell ref="G189:H189"/>
    <mergeCell ref="G190:H190"/>
    <mergeCell ref="G191:H191"/>
    <mergeCell ref="G192:H192"/>
    <mergeCell ref="G193:H193"/>
    <mergeCell ref="G194:H194"/>
    <mergeCell ref="G195:H195"/>
    <mergeCell ref="G196:H196"/>
    <mergeCell ref="G197:H197"/>
    <mergeCell ref="G198:H198"/>
    <mergeCell ref="G199:H199"/>
    <mergeCell ref="G200:H200"/>
    <mergeCell ref="G201:H201"/>
    <mergeCell ref="G202:H202"/>
    <mergeCell ref="G203:H203"/>
    <mergeCell ref="G204:H204"/>
    <mergeCell ref="G205:H205"/>
    <mergeCell ref="G206:H206"/>
    <mergeCell ref="G207:H207"/>
    <mergeCell ref="G208:H208"/>
    <mergeCell ref="G209:H209"/>
    <mergeCell ref="G210:H210"/>
    <mergeCell ref="G211:H211"/>
    <mergeCell ref="G212:H212"/>
    <mergeCell ref="G213:H213"/>
    <mergeCell ref="G214:H214"/>
    <mergeCell ref="G215:H215"/>
    <mergeCell ref="G216:H216"/>
    <mergeCell ref="G217:H217"/>
    <mergeCell ref="G218:H218"/>
    <mergeCell ref="G219:H219"/>
    <mergeCell ref="G220:H220"/>
    <mergeCell ref="G221:H221"/>
    <mergeCell ref="G222:H222"/>
    <mergeCell ref="G223:H223"/>
    <mergeCell ref="G224:H224"/>
    <mergeCell ref="G225:H225"/>
    <mergeCell ref="G226:H226"/>
    <mergeCell ref="G227:H227"/>
    <mergeCell ref="G228:H228"/>
    <mergeCell ref="G229:H229"/>
    <mergeCell ref="G230:H230"/>
    <mergeCell ref="G231:H231"/>
    <mergeCell ref="G232:H232"/>
    <mergeCell ref="G233:H233"/>
    <mergeCell ref="G234:H234"/>
    <mergeCell ref="G235:H235"/>
    <mergeCell ref="G236:H236"/>
    <mergeCell ref="G237:H237"/>
    <mergeCell ref="G238:H238"/>
    <mergeCell ref="G239:H239"/>
    <mergeCell ref="G240:H240"/>
    <mergeCell ref="G241:H241"/>
    <mergeCell ref="G242:H242"/>
    <mergeCell ref="G243:H243"/>
    <mergeCell ref="G244:H244"/>
    <mergeCell ref="G245:H245"/>
    <mergeCell ref="G246:H246"/>
    <mergeCell ref="G247:H247"/>
    <mergeCell ref="G248:H248"/>
    <mergeCell ref="G249:H249"/>
    <mergeCell ref="G250:H250"/>
    <mergeCell ref="G251:H251"/>
    <mergeCell ref="G252:H252"/>
    <mergeCell ref="G253:H253"/>
    <mergeCell ref="G254:H254"/>
    <mergeCell ref="G255:H255"/>
    <mergeCell ref="G256:H256"/>
    <mergeCell ref="G257:H257"/>
    <mergeCell ref="G258:H258"/>
    <mergeCell ref="G259:H259"/>
    <mergeCell ref="G260:H260"/>
    <mergeCell ref="G261:H261"/>
    <mergeCell ref="G262:H262"/>
    <mergeCell ref="G263:H263"/>
    <mergeCell ref="G264:H264"/>
    <mergeCell ref="G265:H265"/>
    <mergeCell ref="G266:H266"/>
    <mergeCell ref="G267:H267"/>
    <mergeCell ref="G268:H268"/>
    <mergeCell ref="G269:H269"/>
    <mergeCell ref="G270:H270"/>
    <mergeCell ref="G271:H271"/>
    <mergeCell ref="G272:H272"/>
    <mergeCell ref="G273:H273"/>
    <mergeCell ref="G274:H274"/>
    <mergeCell ref="G275:H275"/>
    <mergeCell ref="G276:H276"/>
    <mergeCell ref="G277:H277"/>
    <mergeCell ref="G278:H278"/>
    <mergeCell ref="G279:H279"/>
    <mergeCell ref="G280:H280"/>
    <mergeCell ref="G281:H281"/>
    <mergeCell ref="G282:H282"/>
    <mergeCell ref="G283:H283"/>
    <mergeCell ref="G284:H284"/>
    <mergeCell ref="G285:H285"/>
    <mergeCell ref="G286:H286"/>
    <mergeCell ref="G287:H287"/>
    <mergeCell ref="G288:H288"/>
    <mergeCell ref="G289:H289"/>
    <mergeCell ref="G290:H290"/>
    <mergeCell ref="G291:H291"/>
    <mergeCell ref="G292:H292"/>
    <mergeCell ref="G293:H293"/>
    <mergeCell ref="G294:H294"/>
    <mergeCell ref="G295:H295"/>
    <mergeCell ref="G296:H296"/>
    <mergeCell ref="G297:H297"/>
    <mergeCell ref="G298:H298"/>
    <mergeCell ref="G299:H299"/>
    <mergeCell ref="G300:H300"/>
    <mergeCell ref="G301:H301"/>
    <mergeCell ref="G302:H302"/>
    <mergeCell ref="G303:H303"/>
    <mergeCell ref="G304:H304"/>
    <mergeCell ref="G305:H305"/>
    <mergeCell ref="G306:H306"/>
    <mergeCell ref="G307:H307"/>
    <mergeCell ref="G308:H308"/>
    <mergeCell ref="G309:H309"/>
    <mergeCell ref="G310:H310"/>
    <mergeCell ref="G311:H311"/>
    <mergeCell ref="G312:H312"/>
    <mergeCell ref="G313:H313"/>
    <mergeCell ref="G314:H314"/>
    <mergeCell ref="G315:H315"/>
    <mergeCell ref="G316:H316"/>
    <mergeCell ref="G317:H317"/>
    <mergeCell ref="G318:H318"/>
    <mergeCell ref="G319:H319"/>
    <mergeCell ref="G320:H320"/>
    <mergeCell ref="G321:H321"/>
    <mergeCell ref="G322:H322"/>
    <mergeCell ref="G323:H323"/>
    <mergeCell ref="G324:H324"/>
    <mergeCell ref="G325:H325"/>
    <mergeCell ref="G326:H326"/>
    <mergeCell ref="G327:H327"/>
    <mergeCell ref="G328:H328"/>
    <mergeCell ref="G329:H329"/>
    <mergeCell ref="G330:H330"/>
    <mergeCell ref="G331:H331"/>
    <mergeCell ref="G332:H332"/>
    <mergeCell ref="G333:H333"/>
    <mergeCell ref="G334:H334"/>
    <mergeCell ref="G335:H335"/>
    <mergeCell ref="G336:H336"/>
    <mergeCell ref="G337:H337"/>
    <mergeCell ref="G338:H338"/>
    <mergeCell ref="G339:H339"/>
    <mergeCell ref="G340:H340"/>
    <mergeCell ref="G341:H341"/>
    <mergeCell ref="G342:H342"/>
    <mergeCell ref="G343:H343"/>
    <mergeCell ref="G344:H344"/>
    <mergeCell ref="G345:H345"/>
    <mergeCell ref="G346:H346"/>
    <mergeCell ref="G347:H347"/>
    <mergeCell ref="G348:H348"/>
    <mergeCell ref="G349:H349"/>
    <mergeCell ref="G350:H350"/>
    <mergeCell ref="G351:H351"/>
    <mergeCell ref="G352:H352"/>
    <mergeCell ref="G353:H353"/>
    <mergeCell ref="G354:H354"/>
    <mergeCell ref="G355:H355"/>
    <mergeCell ref="G356:H356"/>
    <mergeCell ref="G357:H357"/>
    <mergeCell ref="G358:H358"/>
    <mergeCell ref="G359:H359"/>
    <mergeCell ref="G360:H360"/>
    <mergeCell ref="G361:H361"/>
    <mergeCell ref="G362:H362"/>
    <mergeCell ref="G363:H363"/>
    <mergeCell ref="G364:H364"/>
    <mergeCell ref="G365:H365"/>
    <mergeCell ref="G366:H366"/>
    <mergeCell ref="G367:H367"/>
    <mergeCell ref="G368:H368"/>
    <mergeCell ref="G369:H369"/>
    <mergeCell ref="G370:H370"/>
    <mergeCell ref="G371:H371"/>
    <mergeCell ref="G372:H372"/>
    <mergeCell ref="G373:H373"/>
    <mergeCell ref="G374:H374"/>
    <mergeCell ref="G375:H375"/>
    <mergeCell ref="G376:H376"/>
    <mergeCell ref="G377:H377"/>
    <mergeCell ref="G378:H378"/>
    <mergeCell ref="G379:H379"/>
    <mergeCell ref="G380:H380"/>
    <mergeCell ref="G381:H381"/>
    <mergeCell ref="G382:H382"/>
    <mergeCell ref="G383:H383"/>
    <mergeCell ref="G384:H384"/>
    <mergeCell ref="G385:H385"/>
    <mergeCell ref="G386:H386"/>
    <mergeCell ref="G387:H387"/>
    <mergeCell ref="G388:H388"/>
    <mergeCell ref="G389:H389"/>
    <mergeCell ref="G390:H390"/>
    <mergeCell ref="G391:H391"/>
    <mergeCell ref="G392:H392"/>
    <mergeCell ref="G393:H393"/>
    <mergeCell ref="G394:H394"/>
    <mergeCell ref="G395:H395"/>
    <mergeCell ref="G396:H396"/>
    <mergeCell ref="G397:H397"/>
    <mergeCell ref="G398:H398"/>
    <mergeCell ref="G399:H399"/>
    <mergeCell ref="G400:H400"/>
    <mergeCell ref="G401:H401"/>
    <mergeCell ref="G402:H402"/>
    <mergeCell ref="B403:L403"/>
    <mergeCell ref="K404:K405"/>
    <mergeCell ref="I405:J405"/>
  </mergeCells>
  <dataValidations count="3">
    <dataValidation allowBlank="true" operator="between" showDropDown="false" showErrorMessage="true" showInputMessage="true" sqref="C11:C402" type="list">
      <formula1>UST</formula1>
      <formula2>0</formula2>
    </dataValidation>
    <dataValidation allowBlank="true" error="Selecione uma das opções apresentada" errorTitle="Erro" operator="between" showDropDown="false" showErrorMessage="true" showInputMessage="true" sqref="J11:J402" type="none">
      <formula1>0</formula1>
      <formula2>0</formula2>
    </dataValidation>
    <dataValidation allowBlank="true" operator="between" showDropDown="false" showErrorMessage="true" showInputMessage="true" sqref="D11:D402" type="list">
      <formula1>"Básica,Intermediária,Mediana,Alta"</formula1>
      <formula2>0</formula2>
    </dataValidation>
  </dataValidations>
  <printOptions headings="false" gridLines="false" gridLinesSet="true" horizontalCentered="false" verticalCentered="false"/>
  <pageMargins left="0.196527777777778" right="0.196527777777778" top="0.329861111111111" bottom="0.429861111111111" header="0.179861111111111" footer="0.275694444444444"/>
  <pageSetup paperSize="9" scale="100" firstPageNumber="0" fitToWidth="1" fitToHeight="10" pageOrder="downThenOver" orientation="landscape" blackAndWhite="false" draft="false" cellComments="none" useFirstPageNumber="false" horizontalDpi="300" verticalDpi="300" copies="1"/>
  <headerFooter differentFirst="false" differentOddEven="false">
    <oddHeader>&amp;C&amp;A</oddHeader>
    <oddFooter>&amp;CPágina &amp;P de &amp;N</oddFooter>
  </headerFooter>
  <drawing r:id="rId2"/>
  <legacyDrawing r:id="rId3"/>
</worksheet>
</file>

<file path=xl/worksheets/sheet7.xml><?xml version="1.0" encoding="utf-8"?>
<worksheet xmlns="http://schemas.openxmlformats.org/spreadsheetml/2006/main" xmlns:r="http://schemas.openxmlformats.org/officeDocument/2006/relationships">
  <sheetPr filterMode="false">
    <pageSetUpPr fitToPage="true"/>
  </sheetPr>
  <dimension ref="A1:S120"/>
  <sheetViews>
    <sheetView showFormulas="false" showGridLines="false" showRowColHeaders="true" showZeros="true" rightToLeft="false" tabSelected="false" showOutlineSymbols="true" defaultGridColor="true" view="normal" topLeftCell="A1" colorId="64" zoomScale="70" zoomScaleNormal="70" zoomScalePageLayoutView="100" workbookViewId="0">
      <selection pane="topLeft" activeCell="G3" activeCellId="0" sqref="G3"/>
    </sheetView>
  </sheetViews>
  <sheetFormatPr defaultRowHeight="12.5" zeroHeight="false" outlineLevelRow="0" outlineLevelCol="0"/>
  <cols>
    <col collapsed="false" customWidth="true" hidden="false" outlineLevel="0" max="1" min="1" style="27" width="5.55"/>
    <col collapsed="false" customWidth="true" hidden="false" outlineLevel="0" max="2" min="2" style="29" width="9.54"/>
    <col collapsed="false" customWidth="true" hidden="false" outlineLevel="0" max="3" min="3" style="29" width="17.54"/>
    <col collapsed="false" customWidth="true" hidden="false" outlineLevel="0" max="4" min="4" style="29" width="18.09"/>
    <col collapsed="false" customWidth="true" hidden="false" outlineLevel="0" max="5" min="5" style="29" width="23.01"/>
    <col collapsed="false" customWidth="true" hidden="false" outlineLevel="0" max="6" min="6" style="30" width="44"/>
    <col collapsed="false" customWidth="true" hidden="false" outlineLevel="0" max="7" min="7" style="27" width="12.37"/>
    <col collapsed="false" customWidth="true" hidden="false" outlineLevel="0" max="8" min="8" style="28" width="8.36"/>
    <col collapsed="false" customWidth="true" hidden="false" outlineLevel="0" max="9" min="9" style="28" width="23.45"/>
    <col collapsed="false" customWidth="true" hidden="false" outlineLevel="0" max="11" min="10" style="28" width="9.09"/>
    <col collapsed="false" customWidth="true" hidden="false" outlineLevel="0" max="12" min="12" style="28" width="9.63"/>
    <col collapsed="false" customWidth="true" hidden="false" outlineLevel="0" max="21" min="13" style="28" width="9.09"/>
    <col collapsed="false" customWidth="true" hidden="false" outlineLevel="0" max="1025" min="22" style="28" width="8.91"/>
  </cols>
  <sheetData>
    <row r="1" customFormat="false" ht="69" hidden="false" customHeight="true" outlineLevel="0" collapsed="false">
      <c r="A1" s="2" t="s">
        <v>93</v>
      </c>
      <c r="B1" s="32"/>
      <c r="C1" s="110"/>
      <c r="D1" s="33" t="s">
        <v>94</v>
      </c>
      <c r="E1" s="33"/>
      <c r="F1" s="33"/>
      <c r="G1" s="33"/>
      <c r="H1" s="33"/>
      <c r="I1" s="33"/>
      <c r="J1" s="111"/>
      <c r="K1" s="111"/>
      <c r="L1" s="105"/>
      <c r="M1" s="105"/>
      <c r="N1" s="105"/>
      <c r="O1" s="105"/>
      <c r="P1" s="105"/>
      <c r="Q1" s="105"/>
      <c r="R1" s="105"/>
      <c r="S1" s="106"/>
    </row>
    <row r="2" customFormat="false" ht="9" hidden="false" customHeight="true" outlineLevel="0" collapsed="false">
      <c r="A2" s="107"/>
      <c r="B2" s="123"/>
      <c r="C2" s="50"/>
      <c r="D2" s="50"/>
      <c r="E2" s="50"/>
      <c r="F2" s="50"/>
      <c r="G2" s="50"/>
      <c r="H2" s="50"/>
      <c r="I2" s="50"/>
      <c r="J2" s="50"/>
    </row>
    <row r="3" customFormat="false" ht="18.65" hidden="false" customHeight="true" outlineLevel="0" collapsed="false">
      <c r="A3" s="106"/>
      <c r="B3" s="35"/>
      <c r="C3" s="35"/>
      <c r="D3" s="35"/>
      <c r="E3" s="35"/>
      <c r="F3" s="44" t="s">
        <v>8</v>
      </c>
      <c r="G3" s="40"/>
      <c r="H3" s="40"/>
      <c r="I3" s="40"/>
    </row>
    <row r="4" customFormat="false" ht="18.65" hidden="false" customHeight="true" outlineLevel="0" collapsed="false">
      <c r="A4" s="106"/>
      <c r="B4" s="35"/>
      <c r="C4" s="35"/>
      <c r="D4" s="35"/>
      <c r="E4" s="35"/>
      <c r="F4" s="44" t="s">
        <v>9</v>
      </c>
      <c r="G4" s="43"/>
      <c r="H4" s="43"/>
      <c r="I4" s="43"/>
    </row>
    <row r="5" customFormat="false" ht="18.65" hidden="false" customHeight="true" outlineLevel="0" collapsed="false">
      <c r="A5" s="108" t="s">
        <v>70</v>
      </c>
      <c r="B5" s="108"/>
      <c r="C5" s="108"/>
      <c r="D5" s="96" t="str">
        <f aca="false">TEXT(H109,"#.##0,0#")</f>
        <v>0,0</v>
      </c>
      <c r="E5" s="124"/>
      <c r="F5" s="44" t="s">
        <v>10</v>
      </c>
      <c r="G5" s="40"/>
      <c r="H5" s="40"/>
      <c r="I5" s="40"/>
    </row>
    <row r="6" customFormat="false" ht="18.65" hidden="false" customHeight="true" outlineLevel="0" collapsed="false">
      <c r="A6" s="108"/>
      <c r="B6" s="108"/>
      <c r="C6" s="108"/>
      <c r="D6" s="96"/>
      <c r="E6" s="124"/>
      <c r="F6" s="44" t="s">
        <v>11</v>
      </c>
      <c r="G6" s="43"/>
      <c r="H6" s="43"/>
      <c r="I6" s="43"/>
    </row>
    <row r="7" customFormat="false" ht="9" hidden="false" customHeight="true" outlineLevel="0" collapsed="false">
      <c r="A7" s="113"/>
      <c r="B7" s="113"/>
      <c r="C7" s="113"/>
      <c r="D7" s="113"/>
      <c r="E7" s="113"/>
      <c r="F7" s="114"/>
      <c r="G7" s="114"/>
      <c r="H7" s="114"/>
      <c r="I7" s="114"/>
    </row>
    <row r="8" s="59" customFormat="true" ht="15.5" hidden="false" customHeight="true" outlineLevel="0" collapsed="false">
      <c r="A8" s="52" t="s">
        <v>44</v>
      </c>
      <c r="B8" s="53" t="s">
        <v>71</v>
      </c>
      <c r="C8" s="53" t="s">
        <v>47</v>
      </c>
      <c r="D8" s="98" t="s">
        <v>48</v>
      </c>
      <c r="E8" s="98"/>
      <c r="F8" s="54" t="s">
        <v>95</v>
      </c>
      <c r="G8" s="116" t="s">
        <v>96</v>
      </c>
      <c r="H8" s="116"/>
      <c r="I8" s="116" t="s">
        <v>81</v>
      </c>
    </row>
    <row r="9" s="66" customFormat="true" ht="15.5" hidden="false" customHeight="false" outlineLevel="0" collapsed="false">
      <c r="A9" s="52"/>
      <c r="B9" s="53"/>
      <c r="C9" s="53"/>
      <c r="D9" s="98"/>
      <c r="E9" s="98"/>
      <c r="F9" s="54"/>
      <c r="G9" s="55" t="s">
        <v>50</v>
      </c>
      <c r="H9" s="55" t="s">
        <v>54</v>
      </c>
      <c r="I9" s="116"/>
    </row>
    <row r="10" s="79" customFormat="true" ht="14" hidden="false" customHeight="false" outlineLevel="0" collapsed="false">
      <c r="A10" s="67"/>
      <c r="B10" s="70"/>
      <c r="C10" s="70"/>
      <c r="D10" s="70"/>
      <c r="E10" s="70"/>
      <c r="F10" s="71"/>
      <c r="G10" s="70"/>
      <c r="H10" s="125" t="str">
        <f aca="false">IF(G10="ALI",35,IF(G10="AIE",15,""))</f>
        <v/>
      </c>
      <c r="I10" s="70"/>
    </row>
    <row r="11" s="79" customFormat="true" ht="14" hidden="false" customHeight="false" outlineLevel="0" collapsed="false">
      <c r="A11" s="67"/>
      <c r="B11" s="70"/>
      <c r="C11" s="70"/>
      <c r="D11" s="70"/>
      <c r="E11" s="70"/>
      <c r="F11" s="71"/>
      <c r="G11" s="70"/>
      <c r="H11" s="125" t="str">
        <f aca="false">IF(G11="ALI",35,IF(G11="AIE",15,""))</f>
        <v/>
      </c>
      <c r="I11" s="70"/>
    </row>
    <row r="12" s="79" customFormat="true" ht="14" hidden="false" customHeight="false" outlineLevel="0" collapsed="false">
      <c r="A12" s="67"/>
      <c r="B12" s="70"/>
      <c r="C12" s="70"/>
      <c r="D12" s="70"/>
      <c r="E12" s="70"/>
      <c r="F12" s="71"/>
      <c r="G12" s="70"/>
      <c r="H12" s="125" t="str">
        <f aca="false">IF(G12="ALI",35,IF(G12="AIE",15,""))</f>
        <v/>
      </c>
      <c r="I12" s="70"/>
    </row>
    <row r="13" s="79" customFormat="true" ht="14" hidden="false" customHeight="false" outlineLevel="0" collapsed="false">
      <c r="A13" s="67"/>
      <c r="B13" s="70"/>
      <c r="C13" s="70"/>
      <c r="D13" s="70"/>
      <c r="E13" s="70"/>
      <c r="F13" s="71"/>
      <c r="G13" s="70"/>
      <c r="H13" s="125" t="str">
        <f aca="false">IF(G13="ALI",35,IF(G13="AIE",15,""))</f>
        <v/>
      </c>
      <c r="I13" s="70"/>
    </row>
    <row r="14" s="79" customFormat="true" ht="14" hidden="false" customHeight="false" outlineLevel="0" collapsed="false">
      <c r="A14" s="67"/>
      <c r="B14" s="70"/>
      <c r="C14" s="70"/>
      <c r="D14" s="70"/>
      <c r="E14" s="70"/>
      <c r="F14" s="71"/>
      <c r="G14" s="70"/>
      <c r="H14" s="125" t="str">
        <f aca="false">IF(G14="ALI",35,IF(G14="AIE",15,""))</f>
        <v/>
      </c>
      <c r="I14" s="70"/>
    </row>
    <row r="15" s="79" customFormat="true" ht="14" hidden="false" customHeight="false" outlineLevel="0" collapsed="false">
      <c r="A15" s="67"/>
      <c r="B15" s="70"/>
      <c r="C15" s="70"/>
      <c r="D15" s="70"/>
      <c r="E15" s="70"/>
      <c r="F15" s="71"/>
      <c r="G15" s="70"/>
      <c r="H15" s="125" t="str">
        <f aca="false">IF(G15="ALI",35,IF(G15="AIE",15,""))</f>
        <v/>
      </c>
      <c r="I15" s="70"/>
    </row>
    <row r="16" s="79" customFormat="true" ht="14" hidden="false" customHeight="false" outlineLevel="0" collapsed="false">
      <c r="A16" s="67"/>
      <c r="B16" s="70"/>
      <c r="C16" s="70"/>
      <c r="D16" s="70"/>
      <c r="E16" s="70"/>
      <c r="F16" s="71"/>
      <c r="G16" s="70"/>
      <c r="H16" s="125" t="str">
        <f aca="false">IF(G16="ALI",35,IF(G16="AIE",15,""))</f>
        <v/>
      </c>
      <c r="I16" s="70"/>
    </row>
    <row r="17" s="79" customFormat="true" ht="14" hidden="false" customHeight="false" outlineLevel="0" collapsed="false">
      <c r="A17" s="67"/>
      <c r="B17" s="70"/>
      <c r="C17" s="70"/>
      <c r="D17" s="70"/>
      <c r="E17" s="70"/>
      <c r="F17" s="71"/>
      <c r="G17" s="70"/>
      <c r="H17" s="125" t="str">
        <f aca="false">IF(G17="ALI",35,IF(G17="AIE",15,""))</f>
        <v/>
      </c>
      <c r="I17" s="70"/>
    </row>
    <row r="18" s="79" customFormat="true" ht="14" hidden="false" customHeight="false" outlineLevel="0" collapsed="false">
      <c r="A18" s="67"/>
      <c r="B18" s="70"/>
      <c r="C18" s="70"/>
      <c r="D18" s="70"/>
      <c r="E18" s="70"/>
      <c r="F18" s="71"/>
      <c r="G18" s="70"/>
      <c r="H18" s="125" t="str">
        <f aca="false">IF(G18="ALI",35,IF(G18="AIE",15,""))</f>
        <v/>
      </c>
      <c r="I18" s="70"/>
    </row>
    <row r="19" s="79" customFormat="true" ht="14" hidden="false" customHeight="false" outlineLevel="0" collapsed="false">
      <c r="A19" s="67"/>
      <c r="B19" s="70"/>
      <c r="C19" s="70"/>
      <c r="D19" s="70"/>
      <c r="E19" s="70"/>
      <c r="F19" s="71"/>
      <c r="G19" s="70"/>
      <c r="H19" s="125" t="str">
        <f aca="false">IF(G19="ALI",35,IF(G19="AIE",15,""))</f>
        <v/>
      </c>
      <c r="I19" s="70"/>
    </row>
    <row r="20" s="79" customFormat="true" ht="14" hidden="false" customHeight="false" outlineLevel="0" collapsed="false">
      <c r="A20" s="67"/>
      <c r="B20" s="70"/>
      <c r="C20" s="70"/>
      <c r="D20" s="70"/>
      <c r="E20" s="70"/>
      <c r="F20" s="71"/>
      <c r="G20" s="70"/>
      <c r="H20" s="125" t="str">
        <f aca="false">IF(G20="ALI",35,IF(G20="AIE",15,""))</f>
        <v/>
      </c>
      <c r="I20" s="70"/>
    </row>
    <row r="21" s="79" customFormat="true" ht="14" hidden="false" customHeight="false" outlineLevel="0" collapsed="false">
      <c r="A21" s="67"/>
      <c r="B21" s="70"/>
      <c r="C21" s="70"/>
      <c r="D21" s="70"/>
      <c r="E21" s="70"/>
      <c r="F21" s="71"/>
      <c r="G21" s="70"/>
      <c r="H21" s="125" t="str">
        <f aca="false">IF(G21="ALI",35,IF(G21="AIE",15,""))</f>
        <v/>
      </c>
      <c r="I21" s="70"/>
    </row>
    <row r="22" s="79" customFormat="true" ht="14" hidden="false" customHeight="false" outlineLevel="0" collapsed="false">
      <c r="A22" s="67"/>
      <c r="B22" s="70"/>
      <c r="C22" s="70"/>
      <c r="D22" s="70"/>
      <c r="E22" s="70"/>
      <c r="F22" s="71"/>
      <c r="G22" s="70"/>
      <c r="H22" s="125" t="str">
        <f aca="false">IF(G22="ALI",35,IF(G22="AIE",15,""))</f>
        <v/>
      </c>
      <c r="I22" s="70"/>
    </row>
    <row r="23" s="79" customFormat="true" ht="14" hidden="false" customHeight="false" outlineLevel="0" collapsed="false">
      <c r="A23" s="67"/>
      <c r="B23" s="70"/>
      <c r="C23" s="70"/>
      <c r="D23" s="70"/>
      <c r="E23" s="70"/>
      <c r="F23" s="71"/>
      <c r="G23" s="70"/>
      <c r="H23" s="125" t="str">
        <f aca="false">IF(G23="ALI",35,IF(G23="AIE",15,""))</f>
        <v/>
      </c>
      <c r="I23" s="70"/>
    </row>
    <row r="24" s="79" customFormat="true" ht="14" hidden="false" customHeight="false" outlineLevel="0" collapsed="false">
      <c r="A24" s="67"/>
      <c r="B24" s="70"/>
      <c r="C24" s="70"/>
      <c r="D24" s="70"/>
      <c r="E24" s="70"/>
      <c r="F24" s="71"/>
      <c r="G24" s="70"/>
      <c r="H24" s="125" t="str">
        <f aca="false">IF(G24="ALI",35,IF(G24="AIE",15,""))</f>
        <v/>
      </c>
      <c r="I24" s="70"/>
    </row>
    <row r="25" s="79" customFormat="true" ht="14" hidden="false" customHeight="false" outlineLevel="0" collapsed="false">
      <c r="A25" s="67"/>
      <c r="B25" s="70"/>
      <c r="C25" s="70"/>
      <c r="D25" s="70"/>
      <c r="E25" s="70"/>
      <c r="F25" s="71"/>
      <c r="G25" s="70"/>
      <c r="H25" s="125" t="str">
        <f aca="false">IF(G25="ALI",35,IF(G25="AIE",15,""))</f>
        <v/>
      </c>
      <c r="I25" s="70"/>
    </row>
    <row r="26" s="79" customFormat="true" ht="14" hidden="false" customHeight="false" outlineLevel="0" collapsed="false">
      <c r="A26" s="67"/>
      <c r="B26" s="70"/>
      <c r="C26" s="70"/>
      <c r="D26" s="70"/>
      <c r="E26" s="70"/>
      <c r="F26" s="71"/>
      <c r="G26" s="70"/>
      <c r="H26" s="125" t="str">
        <f aca="false">IF(G26="ALI",35,IF(G26="AIE",15,""))</f>
        <v/>
      </c>
      <c r="I26" s="70"/>
    </row>
    <row r="27" s="79" customFormat="true" ht="14" hidden="false" customHeight="false" outlineLevel="0" collapsed="false">
      <c r="A27" s="67"/>
      <c r="B27" s="70"/>
      <c r="C27" s="70"/>
      <c r="D27" s="70"/>
      <c r="E27" s="70"/>
      <c r="F27" s="71"/>
      <c r="G27" s="70"/>
      <c r="H27" s="125" t="str">
        <f aca="false">IF(G27="ALI",35,IF(G27="AIE",15,""))</f>
        <v/>
      </c>
      <c r="I27" s="70"/>
    </row>
    <row r="28" s="79" customFormat="true" ht="14" hidden="false" customHeight="false" outlineLevel="0" collapsed="false">
      <c r="A28" s="67"/>
      <c r="B28" s="70"/>
      <c r="C28" s="70"/>
      <c r="D28" s="70"/>
      <c r="E28" s="70"/>
      <c r="F28" s="119"/>
      <c r="G28" s="70"/>
      <c r="H28" s="125" t="str">
        <f aca="false">IF(G28="ALI",35,IF(G28="AIE",15,""))</f>
        <v/>
      </c>
      <c r="I28" s="70"/>
    </row>
    <row r="29" s="79" customFormat="true" ht="14" hidden="false" customHeight="false" outlineLevel="0" collapsed="false">
      <c r="A29" s="67"/>
      <c r="B29" s="70"/>
      <c r="C29" s="70"/>
      <c r="D29" s="70"/>
      <c r="E29" s="70"/>
      <c r="F29" s="119"/>
      <c r="G29" s="70"/>
      <c r="H29" s="125" t="str">
        <f aca="false">IF(G29="ALI",35,IF(G29="AIE",15,""))</f>
        <v/>
      </c>
      <c r="I29" s="70"/>
    </row>
    <row r="30" s="79" customFormat="true" ht="14" hidden="false" customHeight="false" outlineLevel="0" collapsed="false">
      <c r="A30" s="67"/>
      <c r="B30" s="70"/>
      <c r="C30" s="70"/>
      <c r="D30" s="70"/>
      <c r="E30" s="70"/>
      <c r="F30" s="71"/>
      <c r="G30" s="70"/>
      <c r="H30" s="125" t="str">
        <f aca="false">IF(G30="ALI",35,IF(G30="AIE",15,""))</f>
        <v/>
      </c>
      <c r="I30" s="70"/>
    </row>
    <row r="31" s="79" customFormat="true" ht="14" hidden="false" customHeight="false" outlineLevel="0" collapsed="false">
      <c r="A31" s="67"/>
      <c r="B31" s="70"/>
      <c r="C31" s="70"/>
      <c r="D31" s="70"/>
      <c r="E31" s="70"/>
      <c r="F31" s="71"/>
      <c r="G31" s="70"/>
      <c r="H31" s="125" t="str">
        <f aca="false">IF(G31="ALI",35,IF(G31="AIE",15,""))</f>
        <v/>
      </c>
      <c r="I31" s="70"/>
    </row>
    <row r="32" s="79" customFormat="true" ht="14" hidden="false" customHeight="false" outlineLevel="0" collapsed="false">
      <c r="A32" s="67"/>
      <c r="B32" s="70"/>
      <c r="C32" s="70"/>
      <c r="D32" s="70"/>
      <c r="E32" s="70"/>
      <c r="F32" s="71"/>
      <c r="G32" s="70"/>
      <c r="H32" s="125" t="str">
        <f aca="false">IF(G32="ALI",35,IF(G32="AIE",15,""))</f>
        <v/>
      </c>
      <c r="I32" s="70"/>
    </row>
    <row r="33" s="79" customFormat="true" ht="14" hidden="false" customHeight="false" outlineLevel="0" collapsed="false">
      <c r="A33" s="67"/>
      <c r="B33" s="70"/>
      <c r="C33" s="70"/>
      <c r="D33" s="70"/>
      <c r="E33" s="70"/>
      <c r="F33" s="71"/>
      <c r="G33" s="70"/>
      <c r="H33" s="125" t="str">
        <f aca="false">IF(G33="ALI",35,IF(G33="AIE",15,""))</f>
        <v/>
      </c>
      <c r="I33" s="70"/>
    </row>
    <row r="34" s="79" customFormat="true" ht="14" hidden="false" customHeight="false" outlineLevel="0" collapsed="false">
      <c r="A34" s="67"/>
      <c r="B34" s="70"/>
      <c r="C34" s="70"/>
      <c r="D34" s="70"/>
      <c r="E34" s="70"/>
      <c r="F34" s="71"/>
      <c r="G34" s="70"/>
      <c r="H34" s="125" t="str">
        <f aca="false">IF(G34="ALI",35,IF(G34="AIE",15,""))</f>
        <v/>
      </c>
      <c r="I34" s="70"/>
    </row>
    <row r="35" s="79" customFormat="true" ht="14" hidden="false" customHeight="false" outlineLevel="0" collapsed="false">
      <c r="A35" s="67"/>
      <c r="B35" s="70"/>
      <c r="C35" s="70"/>
      <c r="D35" s="70"/>
      <c r="E35" s="70"/>
      <c r="F35" s="71"/>
      <c r="G35" s="70"/>
      <c r="H35" s="125" t="str">
        <f aca="false">IF(G35="ALI",35,IF(G35="AIE",15,""))</f>
        <v/>
      </c>
      <c r="I35" s="70"/>
    </row>
    <row r="36" s="79" customFormat="true" ht="14" hidden="false" customHeight="false" outlineLevel="0" collapsed="false">
      <c r="A36" s="67"/>
      <c r="B36" s="70"/>
      <c r="C36" s="70"/>
      <c r="D36" s="70"/>
      <c r="E36" s="70"/>
      <c r="F36" s="71"/>
      <c r="G36" s="70"/>
      <c r="H36" s="125" t="str">
        <f aca="false">IF(G36="ALI",35,IF(G36="AIE",15,""))</f>
        <v/>
      </c>
      <c r="I36" s="70"/>
    </row>
    <row r="37" s="79" customFormat="true" ht="14" hidden="false" customHeight="false" outlineLevel="0" collapsed="false">
      <c r="A37" s="67"/>
      <c r="B37" s="70"/>
      <c r="C37" s="70"/>
      <c r="D37" s="70"/>
      <c r="E37" s="70"/>
      <c r="F37" s="71"/>
      <c r="G37" s="70"/>
      <c r="H37" s="125" t="str">
        <f aca="false">IF(G37="ALI",35,IF(G37="AIE",15,""))</f>
        <v/>
      </c>
      <c r="I37" s="70"/>
    </row>
    <row r="38" s="79" customFormat="true" ht="14" hidden="false" customHeight="false" outlineLevel="0" collapsed="false">
      <c r="A38" s="67"/>
      <c r="B38" s="70"/>
      <c r="C38" s="70"/>
      <c r="D38" s="70"/>
      <c r="E38" s="70"/>
      <c r="F38" s="71"/>
      <c r="G38" s="70"/>
      <c r="H38" s="125" t="str">
        <f aca="false">IF(G38="ALI",35,IF(G38="AIE",15,""))</f>
        <v/>
      </c>
      <c r="I38" s="70"/>
    </row>
    <row r="39" s="79" customFormat="true" ht="14" hidden="false" customHeight="false" outlineLevel="0" collapsed="false">
      <c r="A39" s="67"/>
      <c r="B39" s="70"/>
      <c r="C39" s="70"/>
      <c r="D39" s="70"/>
      <c r="E39" s="70"/>
      <c r="F39" s="71"/>
      <c r="G39" s="70"/>
      <c r="H39" s="125" t="str">
        <f aca="false">IF(G39="ALI",35,IF(G39="AIE",15,""))</f>
        <v/>
      </c>
      <c r="I39" s="70"/>
    </row>
    <row r="40" s="79" customFormat="true" ht="14" hidden="false" customHeight="false" outlineLevel="0" collapsed="false">
      <c r="A40" s="67"/>
      <c r="B40" s="70"/>
      <c r="C40" s="70"/>
      <c r="D40" s="70"/>
      <c r="E40" s="70"/>
      <c r="F40" s="71"/>
      <c r="G40" s="70"/>
      <c r="H40" s="125" t="str">
        <f aca="false">IF(G40="ALI",35,IF(G40="AIE",15,""))</f>
        <v/>
      </c>
      <c r="I40" s="70"/>
    </row>
    <row r="41" s="79" customFormat="true" ht="14" hidden="false" customHeight="false" outlineLevel="0" collapsed="false">
      <c r="A41" s="67"/>
      <c r="B41" s="70"/>
      <c r="C41" s="70"/>
      <c r="D41" s="70"/>
      <c r="E41" s="70"/>
      <c r="F41" s="71"/>
      <c r="G41" s="70"/>
      <c r="H41" s="125" t="str">
        <f aca="false">IF(G41="ALI",35,IF(G41="AIE",15,""))</f>
        <v/>
      </c>
      <c r="I41" s="70"/>
    </row>
    <row r="42" s="79" customFormat="true" ht="14" hidden="false" customHeight="false" outlineLevel="0" collapsed="false">
      <c r="A42" s="67"/>
      <c r="B42" s="70"/>
      <c r="C42" s="70"/>
      <c r="D42" s="70"/>
      <c r="E42" s="70"/>
      <c r="F42" s="71"/>
      <c r="G42" s="70"/>
      <c r="H42" s="125" t="str">
        <f aca="false">IF(G42="ALI",35,IF(G42="AIE",15,""))</f>
        <v/>
      </c>
      <c r="I42" s="70"/>
    </row>
    <row r="43" s="79" customFormat="true" ht="14" hidden="false" customHeight="false" outlineLevel="0" collapsed="false">
      <c r="A43" s="67"/>
      <c r="B43" s="70"/>
      <c r="C43" s="70"/>
      <c r="D43" s="70"/>
      <c r="E43" s="70"/>
      <c r="F43" s="71"/>
      <c r="G43" s="70"/>
      <c r="H43" s="125" t="str">
        <f aca="false">IF(G43="ALI",35,IF(G43="AIE",15,""))</f>
        <v/>
      </c>
      <c r="I43" s="70"/>
    </row>
    <row r="44" s="79" customFormat="true" ht="14" hidden="false" customHeight="false" outlineLevel="0" collapsed="false">
      <c r="A44" s="67"/>
      <c r="B44" s="70"/>
      <c r="C44" s="70"/>
      <c r="D44" s="70"/>
      <c r="E44" s="70"/>
      <c r="F44" s="71"/>
      <c r="G44" s="70"/>
      <c r="H44" s="125" t="str">
        <f aca="false">IF(G44="ALI",35,IF(G44="AIE",15,""))</f>
        <v/>
      </c>
      <c r="I44" s="70"/>
    </row>
    <row r="45" s="79" customFormat="true" ht="14" hidden="false" customHeight="false" outlineLevel="0" collapsed="false">
      <c r="A45" s="67"/>
      <c r="B45" s="70"/>
      <c r="C45" s="70"/>
      <c r="D45" s="70"/>
      <c r="E45" s="70"/>
      <c r="F45" s="71"/>
      <c r="G45" s="70"/>
      <c r="H45" s="125" t="str">
        <f aca="false">IF(G45="ALI",35,IF(G45="AIE",15,""))</f>
        <v/>
      </c>
      <c r="I45" s="70"/>
    </row>
    <row r="46" s="79" customFormat="true" ht="14" hidden="false" customHeight="false" outlineLevel="0" collapsed="false">
      <c r="A46" s="67"/>
      <c r="B46" s="70"/>
      <c r="C46" s="70"/>
      <c r="D46" s="70"/>
      <c r="E46" s="70"/>
      <c r="F46" s="71"/>
      <c r="G46" s="70"/>
      <c r="H46" s="125" t="str">
        <f aca="false">IF(G46="ALI",35,IF(G46="AIE",15,""))</f>
        <v/>
      </c>
      <c r="I46" s="70"/>
    </row>
    <row r="47" s="79" customFormat="true" ht="14" hidden="false" customHeight="false" outlineLevel="0" collapsed="false">
      <c r="A47" s="67"/>
      <c r="B47" s="70"/>
      <c r="C47" s="70"/>
      <c r="D47" s="70"/>
      <c r="E47" s="70"/>
      <c r="F47" s="71"/>
      <c r="G47" s="70"/>
      <c r="H47" s="125" t="str">
        <f aca="false">IF(G47="ALI",35,IF(G47="AIE",15,""))</f>
        <v/>
      </c>
      <c r="I47" s="70"/>
    </row>
    <row r="48" s="79" customFormat="true" ht="14" hidden="false" customHeight="false" outlineLevel="0" collapsed="false">
      <c r="A48" s="67"/>
      <c r="B48" s="70"/>
      <c r="C48" s="70"/>
      <c r="D48" s="70"/>
      <c r="E48" s="70"/>
      <c r="F48" s="71"/>
      <c r="G48" s="70"/>
      <c r="H48" s="125" t="str">
        <f aca="false">IF(G48="ALI",35,IF(G48="AIE",15,""))</f>
        <v/>
      </c>
      <c r="I48" s="70"/>
    </row>
    <row r="49" s="79" customFormat="true" ht="14" hidden="false" customHeight="false" outlineLevel="0" collapsed="false">
      <c r="A49" s="67"/>
      <c r="B49" s="70"/>
      <c r="C49" s="70"/>
      <c r="D49" s="70"/>
      <c r="E49" s="70"/>
      <c r="F49" s="71"/>
      <c r="G49" s="70"/>
      <c r="H49" s="125" t="str">
        <f aca="false">IF(G49="ALI",35,IF(G49="AIE",15,""))</f>
        <v/>
      </c>
      <c r="I49" s="70"/>
    </row>
    <row r="50" s="79" customFormat="true" ht="14" hidden="false" customHeight="false" outlineLevel="0" collapsed="false">
      <c r="A50" s="67"/>
      <c r="B50" s="70"/>
      <c r="C50" s="70"/>
      <c r="D50" s="70"/>
      <c r="E50" s="70"/>
      <c r="F50" s="71"/>
      <c r="G50" s="70"/>
      <c r="H50" s="125" t="str">
        <f aca="false">IF(G50="ALI",35,IF(G50="AIE",15,""))</f>
        <v/>
      </c>
      <c r="I50" s="70"/>
    </row>
    <row r="51" s="79" customFormat="true" ht="14" hidden="false" customHeight="false" outlineLevel="0" collapsed="false">
      <c r="A51" s="67"/>
      <c r="B51" s="70"/>
      <c r="C51" s="70"/>
      <c r="D51" s="70"/>
      <c r="E51" s="70"/>
      <c r="F51" s="71"/>
      <c r="G51" s="70"/>
      <c r="H51" s="125" t="str">
        <f aca="false">IF(G51="ALI",35,IF(G51="AIE",15,""))</f>
        <v/>
      </c>
      <c r="I51" s="70"/>
    </row>
    <row r="52" s="79" customFormat="true" ht="14" hidden="false" customHeight="false" outlineLevel="0" collapsed="false">
      <c r="A52" s="67"/>
      <c r="B52" s="70"/>
      <c r="C52" s="70"/>
      <c r="D52" s="70"/>
      <c r="E52" s="70"/>
      <c r="F52" s="71"/>
      <c r="G52" s="70"/>
      <c r="H52" s="125" t="str">
        <f aca="false">IF(G52="ALI",35,IF(G52="AIE",15,""))</f>
        <v/>
      </c>
      <c r="I52" s="70"/>
    </row>
    <row r="53" s="79" customFormat="true" ht="14" hidden="false" customHeight="false" outlineLevel="0" collapsed="false">
      <c r="A53" s="67"/>
      <c r="B53" s="70"/>
      <c r="C53" s="70"/>
      <c r="D53" s="70"/>
      <c r="E53" s="70"/>
      <c r="F53" s="71"/>
      <c r="G53" s="70"/>
      <c r="H53" s="125" t="str">
        <f aca="false">IF(G53="ALI",35,IF(G53="AIE",15,""))</f>
        <v/>
      </c>
      <c r="I53" s="70"/>
    </row>
    <row r="54" s="79" customFormat="true" ht="14" hidden="false" customHeight="false" outlineLevel="0" collapsed="false">
      <c r="A54" s="67"/>
      <c r="B54" s="70"/>
      <c r="C54" s="70"/>
      <c r="D54" s="70"/>
      <c r="E54" s="70"/>
      <c r="F54" s="71"/>
      <c r="G54" s="70"/>
      <c r="H54" s="125" t="str">
        <f aca="false">IF(G54="ALI",35,IF(G54="AIE",15,""))</f>
        <v/>
      </c>
      <c r="I54" s="70"/>
    </row>
    <row r="55" s="79" customFormat="true" ht="14" hidden="false" customHeight="false" outlineLevel="0" collapsed="false">
      <c r="A55" s="67"/>
      <c r="B55" s="70"/>
      <c r="C55" s="70"/>
      <c r="D55" s="70"/>
      <c r="E55" s="70"/>
      <c r="F55" s="71"/>
      <c r="G55" s="70"/>
      <c r="H55" s="125" t="str">
        <f aca="false">IF(G55="ALI",35,IF(G55="AIE",15,""))</f>
        <v/>
      </c>
      <c r="I55" s="70"/>
    </row>
    <row r="56" s="79" customFormat="true" ht="14" hidden="false" customHeight="false" outlineLevel="0" collapsed="false">
      <c r="A56" s="67"/>
      <c r="B56" s="70"/>
      <c r="C56" s="70"/>
      <c r="D56" s="70"/>
      <c r="E56" s="70"/>
      <c r="F56" s="71"/>
      <c r="G56" s="70"/>
      <c r="H56" s="125" t="str">
        <f aca="false">IF(G56="ALI",35,IF(G56="AIE",15,""))</f>
        <v/>
      </c>
      <c r="I56" s="70"/>
    </row>
    <row r="57" s="79" customFormat="true" ht="14" hidden="false" customHeight="false" outlineLevel="0" collapsed="false">
      <c r="A57" s="67"/>
      <c r="B57" s="70"/>
      <c r="C57" s="70"/>
      <c r="D57" s="70"/>
      <c r="E57" s="70"/>
      <c r="F57" s="71"/>
      <c r="G57" s="70"/>
      <c r="H57" s="125" t="str">
        <f aca="false">IF(G57="ALI",35,IF(G57="AIE",15,""))</f>
        <v/>
      </c>
      <c r="I57" s="70"/>
    </row>
    <row r="58" s="79" customFormat="true" ht="14" hidden="false" customHeight="false" outlineLevel="0" collapsed="false">
      <c r="A58" s="67"/>
      <c r="B58" s="70"/>
      <c r="C58" s="70"/>
      <c r="D58" s="70"/>
      <c r="E58" s="70"/>
      <c r="F58" s="71"/>
      <c r="G58" s="70"/>
      <c r="H58" s="125" t="str">
        <f aca="false">IF(G58="ALI",35,IF(G58="AIE",15,""))</f>
        <v/>
      </c>
      <c r="I58" s="70"/>
    </row>
    <row r="59" s="79" customFormat="true" ht="14" hidden="false" customHeight="false" outlineLevel="0" collapsed="false">
      <c r="A59" s="67"/>
      <c r="B59" s="70"/>
      <c r="C59" s="70"/>
      <c r="D59" s="70"/>
      <c r="E59" s="70"/>
      <c r="F59" s="71"/>
      <c r="G59" s="70"/>
      <c r="H59" s="125" t="str">
        <f aca="false">IF(G59="ALI",35,IF(G59="AIE",15,""))</f>
        <v/>
      </c>
      <c r="I59" s="70"/>
    </row>
    <row r="60" s="79" customFormat="true" ht="14" hidden="false" customHeight="false" outlineLevel="0" collapsed="false">
      <c r="A60" s="67"/>
      <c r="B60" s="70"/>
      <c r="C60" s="70"/>
      <c r="D60" s="70"/>
      <c r="E60" s="70"/>
      <c r="F60" s="71"/>
      <c r="G60" s="70"/>
      <c r="H60" s="125" t="str">
        <f aca="false">IF(G60="ALI",35,IF(G60="AIE",15,""))</f>
        <v/>
      </c>
      <c r="I60" s="70"/>
    </row>
    <row r="61" s="79" customFormat="true" ht="14" hidden="false" customHeight="false" outlineLevel="0" collapsed="false">
      <c r="A61" s="67"/>
      <c r="B61" s="70"/>
      <c r="C61" s="70"/>
      <c r="D61" s="70"/>
      <c r="E61" s="70"/>
      <c r="F61" s="71"/>
      <c r="G61" s="70"/>
      <c r="H61" s="125" t="str">
        <f aca="false">IF(G61="ALI",35,IF(G61="AIE",15,""))</f>
        <v/>
      </c>
      <c r="I61" s="70"/>
    </row>
    <row r="62" s="79" customFormat="true" ht="14" hidden="false" customHeight="false" outlineLevel="0" collapsed="false">
      <c r="A62" s="67"/>
      <c r="B62" s="70"/>
      <c r="C62" s="70"/>
      <c r="D62" s="70"/>
      <c r="E62" s="70"/>
      <c r="F62" s="71"/>
      <c r="G62" s="70"/>
      <c r="H62" s="125" t="str">
        <f aca="false">IF(G62="ALI",35,IF(G62="AIE",15,""))</f>
        <v/>
      </c>
      <c r="I62" s="70"/>
    </row>
    <row r="63" s="79" customFormat="true" ht="14" hidden="false" customHeight="false" outlineLevel="0" collapsed="false">
      <c r="A63" s="67"/>
      <c r="B63" s="70"/>
      <c r="C63" s="70"/>
      <c r="D63" s="70"/>
      <c r="E63" s="70"/>
      <c r="F63" s="71"/>
      <c r="G63" s="70"/>
      <c r="H63" s="125" t="str">
        <f aca="false">IF(G63="ALI",35,IF(G63="AIE",15,""))</f>
        <v/>
      </c>
      <c r="I63" s="70"/>
    </row>
    <row r="64" s="79" customFormat="true" ht="14" hidden="false" customHeight="false" outlineLevel="0" collapsed="false">
      <c r="A64" s="67"/>
      <c r="B64" s="70"/>
      <c r="C64" s="70"/>
      <c r="D64" s="70"/>
      <c r="E64" s="70"/>
      <c r="F64" s="71"/>
      <c r="G64" s="70"/>
      <c r="H64" s="125" t="str">
        <f aca="false">IF(G64="ALI",35,IF(G64="AIE",15,""))</f>
        <v/>
      </c>
      <c r="I64" s="70"/>
    </row>
    <row r="65" s="79" customFormat="true" ht="14" hidden="false" customHeight="false" outlineLevel="0" collapsed="false">
      <c r="A65" s="67"/>
      <c r="B65" s="70"/>
      <c r="C65" s="70"/>
      <c r="D65" s="70"/>
      <c r="E65" s="70"/>
      <c r="F65" s="71"/>
      <c r="G65" s="70"/>
      <c r="H65" s="125" t="str">
        <f aca="false">IF(G65="ALI",35,IF(G65="AIE",15,""))</f>
        <v/>
      </c>
      <c r="I65" s="70"/>
    </row>
    <row r="66" s="79" customFormat="true" ht="14" hidden="false" customHeight="false" outlineLevel="0" collapsed="false">
      <c r="A66" s="67"/>
      <c r="B66" s="70"/>
      <c r="C66" s="70"/>
      <c r="D66" s="70"/>
      <c r="E66" s="70"/>
      <c r="F66" s="71"/>
      <c r="G66" s="70"/>
      <c r="H66" s="125" t="str">
        <f aca="false">IF(G66="ALI",35,IF(G66="AIE",15,""))</f>
        <v/>
      </c>
      <c r="I66" s="70"/>
    </row>
    <row r="67" s="79" customFormat="true" ht="14" hidden="false" customHeight="false" outlineLevel="0" collapsed="false">
      <c r="A67" s="67"/>
      <c r="B67" s="70"/>
      <c r="C67" s="70"/>
      <c r="D67" s="70"/>
      <c r="E67" s="70"/>
      <c r="F67" s="71"/>
      <c r="G67" s="70"/>
      <c r="H67" s="125" t="str">
        <f aca="false">IF(G67="ALI",35,IF(G67="AIE",15,""))</f>
        <v/>
      </c>
      <c r="I67" s="70"/>
    </row>
    <row r="68" s="79" customFormat="true" ht="14" hidden="false" customHeight="false" outlineLevel="0" collapsed="false">
      <c r="A68" s="67"/>
      <c r="B68" s="70"/>
      <c r="C68" s="70"/>
      <c r="D68" s="70"/>
      <c r="E68" s="70"/>
      <c r="F68" s="71"/>
      <c r="G68" s="70"/>
      <c r="H68" s="125" t="str">
        <f aca="false">IF(G68="ALI",35,IF(G68="AIE",15,""))</f>
        <v/>
      </c>
      <c r="I68" s="70"/>
    </row>
    <row r="69" s="79" customFormat="true" ht="14" hidden="false" customHeight="false" outlineLevel="0" collapsed="false">
      <c r="A69" s="67"/>
      <c r="B69" s="70"/>
      <c r="C69" s="70"/>
      <c r="D69" s="70"/>
      <c r="E69" s="70"/>
      <c r="F69" s="71"/>
      <c r="G69" s="70"/>
      <c r="H69" s="125" t="str">
        <f aca="false">IF(G69="ALI",35,IF(G69="AIE",15,""))</f>
        <v/>
      </c>
      <c r="I69" s="70"/>
    </row>
    <row r="70" s="79" customFormat="true" ht="14" hidden="false" customHeight="false" outlineLevel="0" collapsed="false">
      <c r="A70" s="67"/>
      <c r="B70" s="70"/>
      <c r="C70" s="70"/>
      <c r="D70" s="70"/>
      <c r="E70" s="70"/>
      <c r="F70" s="71"/>
      <c r="G70" s="70"/>
      <c r="H70" s="125" t="str">
        <f aca="false">IF(G70="ALI",35,IF(G70="AIE",15,""))</f>
        <v/>
      </c>
      <c r="I70" s="70"/>
    </row>
    <row r="71" s="79" customFormat="true" ht="14" hidden="false" customHeight="false" outlineLevel="0" collapsed="false">
      <c r="A71" s="67"/>
      <c r="B71" s="70"/>
      <c r="C71" s="70"/>
      <c r="D71" s="70"/>
      <c r="E71" s="70"/>
      <c r="F71" s="71"/>
      <c r="G71" s="70"/>
      <c r="H71" s="125" t="str">
        <f aca="false">IF(G71="ALI",35,IF(G71="AIE",15,""))</f>
        <v/>
      </c>
      <c r="I71" s="70"/>
    </row>
    <row r="72" s="79" customFormat="true" ht="14" hidden="false" customHeight="false" outlineLevel="0" collapsed="false">
      <c r="A72" s="67"/>
      <c r="B72" s="70"/>
      <c r="C72" s="70"/>
      <c r="D72" s="70"/>
      <c r="E72" s="70"/>
      <c r="F72" s="71"/>
      <c r="G72" s="70"/>
      <c r="H72" s="125" t="str">
        <f aca="false">IF(G72="ALI",35,IF(G72="AIE",15,""))</f>
        <v/>
      </c>
      <c r="I72" s="70"/>
    </row>
    <row r="73" s="79" customFormat="true" ht="14" hidden="false" customHeight="false" outlineLevel="0" collapsed="false">
      <c r="A73" s="67"/>
      <c r="B73" s="70"/>
      <c r="C73" s="70"/>
      <c r="D73" s="70"/>
      <c r="E73" s="70"/>
      <c r="F73" s="71"/>
      <c r="G73" s="70"/>
      <c r="H73" s="125" t="str">
        <f aca="false">IF(G73="ALI",35,IF(G73="AIE",15,""))</f>
        <v/>
      </c>
      <c r="I73" s="70"/>
    </row>
    <row r="74" s="79" customFormat="true" ht="14" hidden="false" customHeight="false" outlineLevel="0" collapsed="false">
      <c r="A74" s="67"/>
      <c r="B74" s="70"/>
      <c r="C74" s="70"/>
      <c r="D74" s="70"/>
      <c r="E74" s="70"/>
      <c r="F74" s="71"/>
      <c r="G74" s="70"/>
      <c r="H74" s="125" t="str">
        <f aca="false">IF(G74="ALI",35,IF(G74="AIE",15,""))</f>
        <v/>
      </c>
      <c r="I74" s="70"/>
    </row>
    <row r="75" s="79" customFormat="true" ht="14" hidden="false" customHeight="false" outlineLevel="0" collapsed="false">
      <c r="A75" s="67"/>
      <c r="B75" s="70"/>
      <c r="C75" s="70"/>
      <c r="D75" s="70"/>
      <c r="E75" s="70"/>
      <c r="F75" s="71"/>
      <c r="G75" s="70"/>
      <c r="H75" s="125" t="str">
        <f aca="false">IF(G75="ALI",35,IF(G75="AIE",15,""))</f>
        <v/>
      </c>
      <c r="I75" s="70"/>
    </row>
    <row r="76" s="79" customFormat="true" ht="14" hidden="false" customHeight="false" outlineLevel="0" collapsed="false">
      <c r="A76" s="67"/>
      <c r="B76" s="70"/>
      <c r="C76" s="70"/>
      <c r="D76" s="70"/>
      <c r="E76" s="70"/>
      <c r="F76" s="71"/>
      <c r="G76" s="70"/>
      <c r="H76" s="125" t="str">
        <f aca="false">IF(G76="ALI",35,IF(G76="AIE",15,""))</f>
        <v/>
      </c>
      <c r="I76" s="70"/>
    </row>
    <row r="77" s="79" customFormat="true" ht="14" hidden="false" customHeight="false" outlineLevel="0" collapsed="false">
      <c r="A77" s="67"/>
      <c r="B77" s="70"/>
      <c r="C77" s="70"/>
      <c r="D77" s="70"/>
      <c r="E77" s="70"/>
      <c r="F77" s="71"/>
      <c r="G77" s="70"/>
      <c r="H77" s="125" t="str">
        <f aca="false">IF(G77="ALI",35,IF(G77="AIE",15,""))</f>
        <v/>
      </c>
      <c r="I77" s="70"/>
    </row>
    <row r="78" s="79" customFormat="true" ht="14" hidden="false" customHeight="false" outlineLevel="0" collapsed="false">
      <c r="A78" s="67"/>
      <c r="B78" s="70"/>
      <c r="C78" s="70"/>
      <c r="D78" s="70"/>
      <c r="E78" s="70"/>
      <c r="F78" s="71"/>
      <c r="G78" s="70"/>
      <c r="H78" s="125" t="str">
        <f aca="false">IF(G78="ALI",35,IF(G78="AIE",15,""))</f>
        <v/>
      </c>
      <c r="I78" s="70"/>
    </row>
    <row r="79" s="79" customFormat="true" ht="14" hidden="false" customHeight="false" outlineLevel="0" collapsed="false">
      <c r="A79" s="67"/>
      <c r="B79" s="70"/>
      <c r="C79" s="70"/>
      <c r="D79" s="70"/>
      <c r="E79" s="70"/>
      <c r="F79" s="71"/>
      <c r="G79" s="70"/>
      <c r="H79" s="125" t="str">
        <f aca="false">IF(G79="ALI",35,IF(G79="AIE",15,""))</f>
        <v/>
      </c>
      <c r="I79" s="70"/>
    </row>
    <row r="80" s="79" customFormat="true" ht="14" hidden="false" customHeight="false" outlineLevel="0" collapsed="false">
      <c r="A80" s="67"/>
      <c r="B80" s="70"/>
      <c r="C80" s="70"/>
      <c r="D80" s="70"/>
      <c r="E80" s="70"/>
      <c r="F80" s="71"/>
      <c r="G80" s="70"/>
      <c r="H80" s="125" t="str">
        <f aca="false">IF(G80="ALI",35,IF(G80="AIE",15,""))</f>
        <v/>
      </c>
      <c r="I80" s="70"/>
    </row>
    <row r="81" s="79" customFormat="true" ht="14" hidden="false" customHeight="false" outlineLevel="0" collapsed="false">
      <c r="A81" s="67"/>
      <c r="B81" s="70"/>
      <c r="C81" s="70"/>
      <c r="D81" s="70"/>
      <c r="E81" s="70"/>
      <c r="F81" s="71"/>
      <c r="G81" s="70"/>
      <c r="H81" s="125" t="str">
        <f aca="false">IF(G81="ALI",35,IF(G81="AIE",15,""))</f>
        <v/>
      </c>
      <c r="I81" s="70"/>
    </row>
    <row r="82" s="79" customFormat="true" ht="14" hidden="false" customHeight="false" outlineLevel="0" collapsed="false">
      <c r="A82" s="67"/>
      <c r="B82" s="70"/>
      <c r="C82" s="70"/>
      <c r="D82" s="70"/>
      <c r="E82" s="70"/>
      <c r="F82" s="71"/>
      <c r="G82" s="70"/>
      <c r="H82" s="125" t="str">
        <f aca="false">IF(G82="ALI",35,IF(G82="AIE",15,""))</f>
        <v/>
      </c>
      <c r="I82" s="70"/>
    </row>
    <row r="83" s="79" customFormat="true" ht="14" hidden="false" customHeight="false" outlineLevel="0" collapsed="false">
      <c r="A83" s="67"/>
      <c r="B83" s="70"/>
      <c r="C83" s="70"/>
      <c r="D83" s="70"/>
      <c r="E83" s="70"/>
      <c r="F83" s="71"/>
      <c r="G83" s="70"/>
      <c r="H83" s="125" t="str">
        <f aca="false">IF(G83="ALI",35,IF(G83="AIE",15,""))</f>
        <v/>
      </c>
      <c r="I83" s="70"/>
    </row>
    <row r="84" s="79" customFormat="true" ht="14" hidden="false" customHeight="false" outlineLevel="0" collapsed="false">
      <c r="A84" s="67"/>
      <c r="B84" s="70"/>
      <c r="C84" s="70"/>
      <c r="D84" s="70"/>
      <c r="E84" s="70"/>
      <c r="F84" s="71"/>
      <c r="G84" s="70"/>
      <c r="H84" s="125" t="str">
        <f aca="false">IF(G84="ALI",35,IF(G84="AIE",15,""))</f>
        <v/>
      </c>
      <c r="I84" s="70"/>
    </row>
    <row r="85" s="79" customFormat="true" ht="14" hidden="false" customHeight="false" outlineLevel="0" collapsed="false">
      <c r="A85" s="67"/>
      <c r="B85" s="70"/>
      <c r="C85" s="70"/>
      <c r="D85" s="70"/>
      <c r="E85" s="70"/>
      <c r="F85" s="71"/>
      <c r="G85" s="70"/>
      <c r="H85" s="125" t="str">
        <f aca="false">IF(G85="ALI",35,IF(G85="AIE",15,""))</f>
        <v/>
      </c>
      <c r="I85" s="70"/>
    </row>
    <row r="86" s="79" customFormat="true" ht="14" hidden="false" customHeight="false" outlineLevel="0" collapsed="false">
      <c r="A86" s="67"/>
      <c r="B86" s="70"/>
      <c r="C86" s="70"/>
      <c r="D86" s="70"/>
      <c r="E86" s="70"/>
      <c r="F86" s="71"/>
      <c r="G86" s="70"/>
      <c r="H86" s="125" t="str">
        <f aca="false">IF(G86="ALI",35,IF(G86="AIE",15,""))</f>
        <v/>
      </c>
      <c r="I86" s="70"/>
    </row>
    <row r="87" s="79" customFormat="true" ht="14" hidden="false" customHeight="false" outlineLevel="0" collapsed="false">
      <c r="A87" s="67"/>
      <c r="B87" s="70"/>
      <c r="C87" s="70"/>
      <c r="D87" s="70"/>
      <c r="E87" s="70"/>
      <c r="F87" s="71"/>
      <c r="G87" s="70"/>
      <c r="H87" s="125" t="str">
        <f aca="false">IF(G87="ALI",35,IF(G87="AIE",15,""))</f>
        <v/>
      </c>
      <c r="I87" s="70"/>
    </row>
    <row r="88" s="79" customFormat="true" ht="14" hidden="false" customHeight="false" outlineLevel="0" collapsed="false">
      <c r="A88" s="67"/>
      <c r="B88" s="70"/>
      <c r="C88" s="70"/>
      <c r="D88" s="70"/>
      <c r="E88" s="70"/>
      <c r="F88" s="71"/>
      <c r="G88" s="70"/>
      <c r="H88" s="125" t="str">
        <f aca="false">IF(G88="ALI",35,IF(G88="AIE",15,""))</f>
        <v/>
      </c>
      <c r="I88" s="70"/>
    </row>
    <row r="89" s="79" customFormat="true" ht="14" hidden="false" customHeight="false" outlineLevel="0" collapsed="false">
      <c r="A89" s="67"/>
      <c r="B89" s="70"/>
      <c r="C89" s="70"/>
      <c r="D89" s="70"/>
      <c r="E89" s="70"/>
      <c r="F89" s="71"/>
      <c r="G89" s="70"/>
      <c r="H89" s="125" t="str">
        <f aca="false">IF(G89="ALI",35,IF(G89="AIE",15,""))</f>
        <v/>
      </c>
      <c r="I89" s="70"/>
    </row>
    <row r="90" s="79" customFormat="true" ht="14" hidden="false" customHeight="false" outlineLevel="0" collapsed="false">
      <c r="A90" s="67"/>
      <c r="B90" s="70"/>
      <c r="C90" s="70"/>
      <c r="D90" s="70"/>
      <c r="E90" s="70"/>
      <c r="F90" s="71"/>
      <c r="G90" s="70"/>
      <c r="H90" s="125" t="str">
        <f aca="false">IF(G90="ALI",35,IF(G90="AIE",15,""))</f>
        <v/>
      </c>
      <c r="I90" s="70"/>
    </row>
    <row r="91" s="79" customFormat="true" ht="14" hidden="false" customHeight="false" outlineLevel="0" collapsed="false">
      <c r="A91" s="67"/>
      <c r="B91" s="70"/>
      <c r="C91" s="70"/>
      <c r="D91" s="70"/>
      <c r="E91" s="70"/>
      <c r="F91" s="71"/>
      <c r="G91" s="70"/>
      <c r="H91" s="125" t="str">
        <f aca="false">IF(G91="ALI",35,IF(G91="AIE",15,""))</f>
        <v/>
      </c>
      <c r="I91" s="70"/>
    </row>
    <row r="92" s="79" customFormat="true" ht="14" hidden="false" customHeight="false" outlineLevel="0" collapsed="false">
      <c r="A92" s="67"/>
      <c r="B92" s="70"/>
      <c r="C92" s="70"/>
      <c r="D92" s="70"/>
      <c r="E92" s="70"/>
      <c r="F92" s="71"/>
      <c r="G92" s="70"/>
      <c r="H92" s="125" t="str">
        <f aca="false">IF(G92="ALI",35,IF(G92="AIE",15,""))</f>
        <v/>
      </c>
      <c r="I92" s="70"/>
    </row>
    <row r="93" s="79" customFormat="true" ht="14" hidden="false" customHeight="false" outlineLevel="0" collapsed="false">
      <c r="A93" s="67"/>
      <c r="B93" s="70"/>
      <c r="C93" s="70"/>
      <c r="D93" s="70"/>
      <c r="E93" s="70"/>
      <c r="F93" s="71"/>
      <c r="G93" s="70"/>
      <c r="H93" s="125" t="str">
        <f aca="false">IF(G93="ALI",35,IF(G93="AIE",15,""))</f>
        <v/>
      </c>
      <c r="I93" s="70"/>
    </row>
    <row r="94" s="79" customFormat="true" ht="14" hidden="false" customHeight="false" outlineLevel="0" collapsed="false">
      <c r="A94" s="67"/>
      <c r="B94" s="70"/>
      <c r="C94" s="70"/>
      <c r="D94" s="70"/>
      <c r="E94" s="70"/>
      <c r="F94" s="71"/>
      <c r="G94" s="70"/>
      <c r="H94" s="125" t="str">
        <f aca="false">IF(G94="ALI",35,IF(G94="AIE",15,""))</f>
        <v/>
      </c>
      <c r="I94" s="70"/>
    </row>
    <row r="95" s="79" customFormat="true" ht="14" hidden="false" customHeight="false" outlineLevel="0" collapsed="false">
      <c r="A95" s="67"/>
      <c r="B95" s="70"/>
      <c r="C95" s="70"/>
      <c r="D95" s="70"/>
      <c r="E95" s="70"/>
      <c r="F95" s="71"/>
      <c r="G95" s="70"/>
      <c r="H95" s="125" t="str">
        <f aca="false">IF(G95="ALI",35,IF(G95="AIE",15,""))</f>
        <v/>
      </c>
      <c r="I95" s="70"/>
    </row>
    <row r="96" s="79" customFormat="true" ht="14" hidden="false" customHeight="false" outlineLevel="0" collapsed="false">
      <c r="A96" s="67"/>
      <c r="B96" s="70"/>
      <c r="C96" s="70"/>
      <c r="D96" s="70"/>
      <c r="E96" s="70"/>
      <c r="F96" s="71"/>
      <c r="G96" s="70"/>
      <c r="H96" s="125" t="str">
        <f aca="false">IF(G96="ALI",35,IF(G96="AIE",15,""))</f>
        <v/>
      </c>
      <c r="I96" s="70"/>
    </row>
    <row r="97" s="79" customFormat="true" ht="14" hidden="false" customHeight="false" outlineLevel="0" collapsed="false">
      <c r="A97" s="67"/>
      <c r="B97" s="70"/>
      <c r="C97" s="70"/>
      <c r="D97" s="70"/>
      <c r="E97" s="70"/>
      <c r="F97" s="71"/>
      <c r="G97" s="70"/>
      <c r="H97" s="125" t="str">
        <f aca="false">IF(G97="ALI",35,IF(G97="AIE",15,""))</f>
        <v/>
      </c>
      <c r="I97" s="70"/>
    </row>
    <row r="98" s="79" customFormat="true" ht="14" hidden="false" customHeight="false" outlineLevel="0" collapsed="false">
      <c r="A98" s="67"/>
      <c r="B98" s="70"/>
      <c r="C98" s="70"/>
      <c r="D98" s="70"/>
      <c r="E98" s="70"/>
      <c r="F98" s="71"/>
      <c r="G98" s="70"/>
      <c r="H98" s="125" t="str">
        <f aca="false">IF(G98="ALI",35,IF(G98="AIE",15,""))</f>
        <v/>
      </c>
      <c r="I98" s="70"/>
    </row>
    <row r="99" s="79" customFormat="true" ht="14" hidden="false" customHeight="false" outlineLevel="0" collapsed="false">
      <c r="A99" s="67"/>
      <c r="B99" s="70"/>
      <c r="C99" s="70"/>
      <c r="D99" s="70"/>
      <c r="E99" s="70"/>
      <c r="F99" s="71"/>
      <c r="G99" s="70"/>
      <c r="H99" s="125" t="str">
        <f aca="false">IF(G99="ALI",35,IF(G99="AIE",15,""))</f>
        <v/>
      </c>
      <c r="I99" s="70"/>
    </row>
    <row r="100" s="79" customFormat="true" ht="14" hidden="false" customHeight="false" outlineLevel="0" collapsed="false">
      <c r="A100" s="67"/>
      <c r="B100" s="70"/>
      <c r="C100" s="70"/>
      <c r="D100" s="70"/>
      <c r="E100" s="70"/>
      <c r="F100" s="71"/>
      <c r="G100" s="70"/>
      <c r="H100" s="125" t="str">
        <f aca="false">IF(G100="ALI",35,IF(G100="AIE",15,""))</f>
        <v/>
      </c>
      <c r="I100" s="70"/>
    </row>
    <row r="101" s="79" customFormat="true" ht="14" hidden="false" customHeight="false" outlineLevel="0" collapsed="false">
      <c r="A101" s="67"/>
      <c r="B101" s="70"/>
      <c r="C101" s="70"/>
      <c r="D101" s="70"/>
      <c r="E101" s="70"/>
      <c r="F101" s="71"/>
      <c r="G101" s="70"/>
      <c r="H101" s="125" t="str">
        <f aca="false">IF(G101="ALI",35,IF(G101="AIE",15,""))</f>
        <v/>
      </c>
      <c r="I101" s="70"/>
    </row>
    <row r="102" s="79" customFormat="true" ht="14" hidden="false" customHeight="false" outlineLevel="0" collapsed="false">
      <c r="A102" s="67"/>
      <c r="B102" s="70"/>
      <c r="C102" s="70"/>
      <c r="D102" s="70"/>
      <c r="E102" s="70"/>
      <c r="F102" s="71"/>
      <c r="G102" s="70"/>
      <c r="H102" s="125" t="str">
        <f aca="false">IF(G102="ALI",35,IF(G102="AIE",15,""))</f>
        <v/>
      </c>
      <c r="I102" s="70"/>
    </row>
    <row r="103" s="79" customFormat="true" ht="14" hidden="false" customHeight="false" outlineLevel="0" collapsed="false">
      <c r="A103" s="67"/>
      <c r="B103" s="70"/>
      <c r="C103" s="70"/>
      <c r="D103" s="70"/>
      <c r="E103" s="70"/>
      <c r="F103" s="71"/>
      <c r="G103" s="70"/>
      <c r="H103" s="125" t="str">
        <f aca="false">IF(G103="ALI",35,IF(G103="AIE",15,""))</f>
        <v/>
      </c>
      <c r="I103" s="70"/>
    </row>
    <row r="104" s="79" customFormat="true" ht="14" hidden="false" customHeight="false" outlineLevel="0" collapsed="false">
      <c r="A104" s="67"/>
      <c r="B104" s="70"/>
      <c r="C104" s="70"/>
      <c r="D104" s="70"/>
      <c r="E104" s="70"/>
      <c r="F104" s="71"/>
      <c r="G104" s="70"/>
      <c r="H104" s="125" t="str">
        <f aca="false">IF(G104="ALI",35,IF(G104="AIE",15,""))</f>
        <v/>
      </c>
      <c r="I104" s="70"/>
    </row>
    <row r="105" s="79" customFormat="true" ht="14" hidden="false" customHeight="false" outlineLevel="0" collapsed="false">
      <c r="A105" s="67"/>
      <c r="B105" s="70"/>
      <c r="C105" s="70"/>
      <c r="D105" s="70"/>
      <c r="E105" s="70"/>
      <c r="F105" s="71"/>
      <c r="G105" s="70"/>
      <c r="H105" s="125" t="str">
        <f aca="false">IF(G105="ALI",35,IF(G105="AIE",15,""))</f>
        <v/>
      </c>
      <c r="I105" s="70"/>
    </row>
    <row r="106" s="79" customFormat="true" ht="14" hidden="false" customHeight="false" outlineLevel="0" collapsed="false">
      <c r="A106" s="67"/>
      <c r="B106" s="70"/>
      <c r="C106" s="70"/>
      <c r="D106" s="70"/>
      <c r="E106" s="70"/>
      <c r="F106" s="71"/>
      <c r="G106" s="70"/>
      <c r="H106" s="125" t="str">
        <f aca="false">IF(G106="ALI",35,IF(G106="AIE",15,""))</f>
        <v/>
      </c>
      <c r="I106" s="70"/>
    </row>
    <row r="107" s="79" customFormat="true" ht="14" hidden="false" customHeight="false" outlineLevel="0" collapsed="false">
      <c r="A107" s="67"/>
      <c r="B107" s="70"/>
      <c r="C107" s="70"/>
      <c r="D107" s="70"/>
      <c r="E107" s="70"/>
      <c r="F107" s="71"/>
      <c r="G107" s="70"/>
      <c r="H107" s="125" t="str">
        <f aca="false">IF(G107="ALI",35,IF(G107="AIE",15,""))</f>
        <v/>
      </c>
      <c r="I107" s="70"/>
    </row>
    <row r="108" s="79" customFormat="true" ht="14" hidden="false" customHeight="false" outlineLevel="0" collapsed="false">
      <c r="A108" s="100" t="s">
        <v>67</v>
      </c>
      <c r="B108" s="100"/>
      <c r="C108" s="100"/>
      <c r="D108" s="100"/>
      <c r="E108" s="100"/>
      <c r="F108" s="100"/>
      <c r="G108" s="100"/>
      <c r="H108" s="100"/>
      <c r="I108" s="100"/>
    </row>
    <row r="109" customFormat="false" ht="13" hidden="false" customHeight="true" outlineLevel="0" collapsed="false">
      <c r="A109" s="89"/>
      <c r="B109" s="91"/>
      <c r="C109" s="91"/>
      <c r="D109" s="91"/>
      <c r="E109" s="91"/>
      <c r="F109" s="109" t="s">
        <v>97</v>
      </c>
      <c r="G109" s="109"/>
      <c r="H109" s="126" t="n">
        <f aca="false">SUM(H10:H108)</f>
        <v>0</v>
      </c>
      <c r="I109" s="95"/>
    </row>
    <row r="120" customFormat="false" ht="13" hidden="false" customHeight="false" outlineLevel="0" collapsed="false"/>
    <row r="121" customFormat="false" ht="13" hidden="false" customHeight="false" outlineLevel="0" collapsed="false"/>
  </sheetData>
  <sheetProtection sheet="true" password="d8eb" formatCells="false" formatColumns="false" formatRows="false" insertColumns="false" insertRows="false" insertHyperlinks="false" deleteColumns="false" deleteRows="false" sort="false" autoFilter="false" pivotTables="false"/>
  <mergeCells count="114">
    <mergeCell ref="D1:I1"/>
    <mergeCell ref="G3:I3"/>
    <mergeCell ref="G4:I4"/>
    <mergeCell ref="A5:C6"/>
    <mergeCell ref="D5:D6"/>
    <mergeCell ref="G5:I5"/>
    <mergeCell ref="G6:I6"/>
    <mergeCell ref="A8:A9"/>
    <mergeCell ref="B8:B9"/>
    <mergeCell ref="C8:C9"/>
    <mergeCell ref="D8:E9"/>
    <mergeCell ref="F8:F9"/>
    <mergeCell ref="G8:H8"/>
    <mergeCell ref="I8:I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D27:E27"/>
    <mergeCell ref="D28:E28"/>
    <mergeCell ref="D29:E29"/>
    <mergeCell ref="D30:E30"/>
    <mergeCell ref="D31:E31"/>
    <mergeCell ref="D32:E32"/>
    <mergeCell ref="D33:E33"/>
    <mergeCell ref="D34:E34"/>
    <mergeCell ref="D35:E35"/>
    <mergeCell ref="D36:E36"/>
    <mergeCell ref="D37:E37"/>
    <mergeCell ref="D38:E38"/>
    <mergeCell ref="D39:E39"/>
    <mergeCell ref="D40:E40"/>
    <mergeCell ref="D41:E41"/>
    <mergeCell ref="D42:E42"/>
    <mergeCell ref="D43:E43"/>
    <mergeCell ref="D44:E44"/>
    <mergeCell ref="D45:E45"/>
    <mergeCell ref="D46:E46"/>
    <mergeCell ref="D47:E47"/>
    <mergeCell ref="D48:E48"/>
    <mergeCell ref="D49:E49"/>
    <mergeCell ref="D50:E50"/>
    <mergeCell ref="D51:E51"/>
    <mergeCell ref="D52:E52"/>
    <mergeCell ref="D53:E53"/>
    <mergeCell ref="D54:E54"/>
    <mergeCell ref="D55:E55"/>
    <mergeCell ref="D56:E56"/>
    <mergeCell ref="D57:E57"/>
    <mergeCell ref="D58:E58"/>
    <mergeCell ref="D59:E59"/>
    <mergeCell ref="D60:E60"/>
    <mergeCell ref="D61:E61"/>
    <mergeCell ref="D62:E62"/>
    <mergeCell ref="D63:E63"/>
    <mergeCell ref="D64:E64"/>
    <mergeCell ref="D65:E65"/>
    <mergeCell ref="D66:E66"/>
    <mergeCell ref="D67:E67"/>
    <mergeCell ref="D68:E68"/>
    <mergeCell ref="D69:E69"/>
    <mergeCell ref="D70:E70"/>
    <mergeCell ref="D71:E71"/>
    <mergeCell ref="D72:E72"/>
    <mergeCell ref="D73:E73"/>
    <mergeCell ref="D74:E74"/>
    <mergeCell ref="D75:E75"/>
    <mergeCell ref="D76:E76"/>
    <mergeCell ref="D77:E77"/>
    <mergeCell ref="D78:E78"/>
    <mergeCell ref="D79:E79"/>
    <mergeCell ref="D80:E80"/>
    <mergeCell ref="D81:E81"/>
    <mergeCell ref="D82:E82"/>
    <mergeCell ref="D83:E83"/>
    <mergeCell ref="D84:E84"/>
    <mergeCell ref="D85:E85"/>
    <mergeCell ref="D86:E86"/>
    <mergeCell ref="D87:E87"/>
    <mergeCell ref="D88:E88"/>
    <mergeCell ref="D89:E89"/>
    <mergeCell ref="D90:E90"/>
    <mergeCell ref="D91:E91"/>
    <mergeCell ref="D92:E92"/>
    <mergeCell ref="D93:E93"/>
    <mergeCell ref="D94:E94"/>
    <mergeCell ref="D95:E95"/>
    <mergeCell ref="D96:E96"/>
    <mergeCell ref="D97:E97"/>
    <mergeCell ref="D98:E98"/>
    <mergeCell ref="D99:E99"/>
    <mergeCell ref="D100:E100"/>
    <mergeCell ref="D101:E101"/>
    <mergeCell ref="D102:E102"/>
    <mergeCell ref="D103:E103"/>
    <mergeCell ref="D104:E104"/>
    <mergeCell ref="D105:E105"/>
    <mergeCell ref="D106:E106"/>
    <mergeCell ref="D107:E107"/>
    <mergeCell ref="A108:I108"/>
    <mergeCell ref="F109:G109"/>
  </mergeCells>
  <conditionalFormatting sqref="G10:G107">
    <cfRule type="cellIs" priority="2" operator="between" aboveAverage="0" equalAverage="0" bottom="0" percent="0" rank="0" text="" dxfId="0">
      <formula>"Desenvolvimento"</formula>
      <formula>"Manutenção"</formula>
    </cfRule>
  </conditionalFormatting>
  <dataValidations count="1">
    <dataValidation allowBlank="true" error="Selecione uma das opções apresentada" errorTitle="Erro" operator="between" showDropDown="false" showErrorMessage="true" showInputMessage="true" sqref="G10:G107" type="list">
      <formula1>"-------,ALI,AIE"</formula1>
      <formula2>0</formula2>
    </dataValidation>
  </dataValidations>
  <printOptions headings="false" gridLines="false" gridLinesSet="true" horizontalCentered="false" verticalCentered="false"/>
  <pageMargins left="0.196527777777778" right="0.196527777777778" top="0.329861111111111" bottom="0.429861111111111" header="0.179861111111111" footer="0.275694444444444"/>
  <pageSetup paperSize="9" scale="100" firstPageNumber="0" fitToWidth="1" fitToHeight="10" pageOrder="downThenOver" orientation="landscape" blackAndWhite="false" draft="false" cellComments="none" useFirstPageNumber="false" horizontalDpi="300" verticalDpi="300" copies="1"/>
  <headerFooter differentFirst="false" differentOddEven="false">
    <oddHeader>&amp;C&amp;A</oddHeader>
    <oddFooter>&amp;CPágina &amp;P de &amp;N</oddFooter>
  </headerFooter>
  <drawing r:id="rId1"/>
</worksheet>
</file>

<file path=xl/worksheets/sheet8.xml><?xml version="1.0" encoding="utf-8"?>
<worksheet xmlns="http://schemas.openxmlformats.org/spreadsheetml/2006/main" xmlns:r="http://schemas.openxmlformats.org/officeDocument/2006/relationships">
  <sheetPr filterMode="false">
    <pageSetUpPr fitToPage="false"/>
  </sheetPr>
  <dimension ref="A1:C31"/>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C10" activeCellId="0" sqref="C10"/>
    </sheetView>
  </sheetViews>
  <sheetFormatPr defaultRowHeight="12.5" zeroHeight="false" outlineLevelRow="0" outlineLevelCol="0"/>
  <cols>
    <col collapsed="false" customWidth="true" hidden="false" outlineLevel="0" max="1" min="1" style="27" width="8.91"/>
    <col collapsed="false" customWidth="true" hidden="false" outlineLevel="0" max="2" min="2" style="27" width="26.54"/>
    <col collapsed="false" customWidth="true" hidden="false" outlineLevel="0" max="3" min="3" style="27" width="101.91"/>
    <col collapsed="false" customWidth="true" hidden="false" outlineLevel="0" max="1025" min="4" style="27" width="8.91"/>
  </cols>
  <sheetData>
    <row r="1" customFormat="false" ht="69" hidden="false" customHeight="true" outlineLevel="0" collapsed="false">
      <c r="A1" s="2" t="str">
        <f aca="false">Resumo!A1</f>
        <v>Template V.2.0</v>
      </c>
      <c r="B1" s="127"/>
      <c r="C1" s="33" t="s">
        <v>98</v>
      </c>
    </row>
    <row r="3" customFormat="false" ht="13" hidden="false" customHeight="false" outlineLevel="0" collapsed="false">
      <c r="A3" s="128" t="s">
        <v>99</v>
      </c>
      <c r="B3" s="128"/>
      <c r="C3" s="128"/>
    </row>
    <row r="4" customFormat="false" ht="13" hidden="false" customHeight="false" outlineLevel="0" collapsed="false">
      <c r="A4" s="55" t="s">
        <v>44</v>
      </c>
      <c r="B4" s="55" t="s">
        <v>100</v>
      </c>
      <c r="C4" s="55" t="s">
        <v>101</v>
      </c>
    </row>
    <row r="5" customFormat="false" ht="12.65" hidden="false" customHeight="true" outlineLevel="0" collapsed="false">
      <c r="A5" s="129"/>
      <c r="B5" s="130"/>
      <c r="C5" s="67"/>
    </row>
    <row r="6" customFormat="false" ht="12.5" hidden="false" customHeight="false" outlineLevel="0" collapsed="false">
      <c r="A6" s="129"/>
      <c r="B6" s="130"/>
      <c r="C6" s="67"/>
    </row>
    <row r="7" customFormat="false" ht="12.5" hidden="false" customHeight="false" outlineLevel="0" collapsed="false">
      <c r="A7" s="129"/>
      <c r="B7" s="130"/>
      <c r="C7" s="67"/>
    </row>
    <row r="8" customFormat="false" ht="12.5" hidden="false" customHeight="false" outlineLevel="0" collapsed="false">
      <c r="A8" s="129"/>
      <c r="B8" s="130"/>
      <c r="C8" s="67"/>
    </row>
    <row r="9" customFormat="false" ht="12.5" hidden="false" customHeight="false" outlineLevel="0" collapsed="false">
      <c r="A9" s="129"/>
      <c r="B9" s="130"/>
      <c r="C9" s="129"/>
    </row>
    <row r="10" customFormat="false" ht="12.5" hidden="false" customHeight="false" outlineLevel="0" collapsed="false">
      <c r="A10" s="129"/>
      <c r="B10" s="130"/>
      <c r="C10" s="129"/>
    </row>
    <row r="11" customFormat="false" ht="12.5" hidden="false" customHeight="false" outlineLevel="0" collapsed="false">
      <c r="A11" s="129"/>
      <c r="B11" s="130"/>
      <c r="C11" s="129"/>
    </row>
    <row r="12" customFormat="false" ht="12.5" hidden="false" customHeight="false" outlineLevel="0" collapsed="false">
      <c r="A12" s="129"/>
      <c r="B12" s="130"/>
      <c r="C12" s="131"/>
    </row>
    <row r="13" customFormat="false" ht="12.5" hidden="false" customHeight="false" outlineLevel="0" collapsed="false">
      <c r="A13" s="129"/>
      <c r="B13" s="130"/>
      <c r="C13" s="131"/>
    </row>
    <row r="14" customFormat="false" ht="12.5" hidden="false" customHeight="false" outlineLevel="0" collapsed="false">
      <c r="A14" s="129"/>
      <c r="B14" s="130"/>
      <c r="C14" s="131"/>
    </row>
    <row r="15" customFormat="false" ht="12.5" hidden="false" customHeight="false" outlineLevel="0" collapsed="false">
      <c r="A15" s="129"/>
      <c r="B15" s="130"/>
      <c r="C15" s="131"/>
    </row>
    <row r="16" customFormat="false" ht="12.5" hidden="false" customHeight="false" outlineLevel="0" collapsed="false">
      <c r="A16" s="129"/>
      <c r="B16" s="130"/>
      <c r="C16" s="131"/>
    </row>
    <row r="17" customFormat="false" ht="12.5" hidden="false" customHeight="false" outlineLevel="0" collapsed="false">
      <c r="A17" s="129"/>
      <c r="B17" s="130"/>
      <c r="C17" s="131"/>
    </row>
    <row r="18" customFormat="false" ht="12.5" hidden="false" customHeight="false" outlineLevel="0" collapsed="false">
      <c r="A18" s="129"/>
      <c r="B18" s="130"/>
      <c r="C18" s="131"/>
    </row>
    <row r="19" customFormat="false" ht="12.5" hidden="false" customHeight="false" outlineLevel="0" collapsed="false">
      <c r="A19" s="129"/>
      <c r="B19" s="130"/>
      <c r="C19" s="131"/>
    </row>
    <row r="20" customFormat="false" ht="12.5" hidden="false" customHeight="false" outlineLevel="0" collapsed="false">
      <c r="A20" s="129"/>
      <c r="B20" s="130"/>
      <c r="C20" s="131"/>
    </row>
    <row r="21" customFormat="false" ht="12.5" hidden="false" customHeight="false" outlineLevel="0" collapsed="false">
      <c r="A21" s="129"/>
      <c r="B21" s="130"/>
      <c r="C21" s="131"/>
    </row>
    <row r="22" customFormat="false" ht="12.5" hidden="false" customHeight="false" outlineLevel="0" collapsed="false">
      <c r="A22" s="129"/>
      <c r="B22" s="130"/>
      <c r="C22" s="131"/>
    </row>
    <row r="23" customFormat="false" ht="12.5" hidden="false" customHeight="false" outlineLevel="0" collapsed="false">
      <c r="A23" s="129"/>
      <c r="B23" s="130"/>
      <c r="C23" s="131"/>
    </row>
    <row r="24" customFormat="false" ht="12.5" hidden="false" customHeight="false" outlineLevel="0" collapsed="false">
      <c r="A24" s="129"/>
      <c r="B24" s="130"/>
      <c r="C24" s="131"/>
    </row>
    <row r="25" customFormat="false" ht="12.5" hidden="false" customHeight="false" outlineLevel="0" collapsed="false">
      <c r="A25" s="129"/>
      <c r="B25" s="130"/>
      <c r="C25" s="131"/>
    </row>
    <row r="26" customFormat="false" ht="12.5" hidden="false" customHeight="false" outlineLevel="0" collapsed="false">
      <c r="A26" s="129"/>
      <c r="B26" s="130"/>
      <c r="C26" s="131"/>
    </row>
    <row r="27" customFormat="false" ht="12.5" hidden="false" customHeight="false" outlineLevel="0" collapsed="false">
      <c r="A27" s="129"/>
      <c r="B27" s="130"/>
      <c r="C27" s="131"/>
    </row>
    <row r="28" customFormat="false" ht="12.5" hidden="false" customHeight="false" outlineLevel="0" collapsed="false">
      <c r="A28" s="129"/>
      <c r="B28" s="130"/>
      <c r="C28" s="131"/>
    </row>
    <row r="29" customFormat="false" ht="12.5" hidden="false" customHeight="false" outlineLevel="0" collapsed="false">
      <c r="A29" s="129"/>
      <c r="B29" s="130"/>
      <c r="C29" s="131"/>
    </row>
    <row r="30" customFormat="false" ht="12.5" hidden="false" customHeight="false" outlineLevel="0" collapsed="false">
      <c r="A30" s="129"/>
      <c r="B30" s="130"/>
      <c r="C30" s="131"/>
    </row>
    <row r="31" customFormat="false" ht="12.5" hidden="false" customHeight="false" outlineLevel="0" collapsed="false">
      <c r="A31" s="129"/>
      <c r="B31" s="130"/>
      <c r="C31" s="131"/>
    </row>
  </sheetData>
  <sheetProtection sheet="true" password="d8eb" formatCells="false" formatColumns="false" formatRows="false" insertColumns="false" insertRows="false" insertHyperlinks="false" deleteColumns="false" deleteRows="false" sort="false" autoFilter="false" pivotTables="false"/>
  <mergeCells count="1">
    <mergeCell ref="A3:C3"/>
  </mergeCells>
  <printOptions headings="false" gridLines="false" gridLinesSet="true" horizontalCentered="false" verticalCentered="false"/>
  <pageMargins left="0.511805555555555" right="0.511805555555555"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9.xml><?xml version="1.0" encoding="utf-8"?>
<worksheet xmlns="http://schemas.openxmlformats.org/spreadsheetml/2006/main" xmlns:r="http://schemas.openxmlformats.org/officeDocument/2006/relationships">
  <sheetPr filterMode="false">
    <tabColor rgb="FF8064A2"/>
    <pageSetUpPr fitToPage="false"/>
  </sheetPr>
  <dimension ref="B1:S144"/>
  <sheetViews>
    <sheetView showFormulas="false" showGridLines="false" showRowColHeaders="true" showZeros="true" rightToLeft="false" tabSelected="false" showOutlineSymbols="true" defaultGridColor="true" view="normal" topLeftCell="A1" colorId="64" zoomScale="70" zoomScaleNormal="70" zoomScalePageLayoutView="100" workbookViewId="0">
      <selection pane="topLeft" activeCell="B5" activeCellId="0" sqref="B5"/>
    </sheetView>
  </sheetViews>
  <sheetFormatPr defaultRowHeight="12.5" zeroHeight="false" outlineLevelRow="0" outlineLevelCol="0"/>
  <cols>
    <col collapsed="false" customWidth="true" hidden="false" outlineLevel="0" max="1" min="1" style="132" width="1.91"/>
    <col collapsed="false" customWidth="true" hidden="false" outlineLevel="0" max="2" min="2" style="132" width="11.45"/>
    <col collapsed="false" customWidth="true" hidden="false" outlineLevel="0" max="3" min="3" style="133" width="10.99"/>
    <col collapsed="false" customWidth="true" hidden="false" outlineLevel="0" max="5" min="4" style="132" width="7"/>
    <col collapsed="false" customWidth="true" hidden="false" outlineLevel="0" max="6" min="6" style="132" width="6.54"/>
    <col collapsed="false" customWidth="true" hidden="false" outlineLevel="0" max="7" min="7" style="132" width="16.09"/>
    <col collapsed="false" customWidth="true" hidden="false" outlineLevel="0" max="8" min="8" style="132" width="14.36"/>
    <col collapsed="false" customWidth="true" hidden="false" outlineLevel="0" max="9" min="9" style="132" width="1.09"/>
    <col collapsed="false" customWidth="true" hidden="false" outlineLevel="0" max="10" min="10" style="132" width="25.54"/>
    <col collapsed="false" customWidth="true" hidden="false" outlineLevel="0" max="11" min="11" style="132" width="10.46"/>
    <col collapsed="false" customWidth="true" hidden="false" outlineLevel="0" max="12" min="12" style="132" width="8.63"/>
    <col collapsed="false" customWidth="true" hidden="false" outlineLevel="0" max="13" min="13" style="132" width="1.09"/>
    <col collapsed="false" customWidth="true" hidden="false" outlineLevel="0" max="14" min="14" style="132" width="22.91"/>
    <col collapsed="false" customWidth="true" hidden="false" outlineLevel="0" max="15" min="15" style="132" width="7.63"/>
    <col collapsed="false" customWidth="true" hidden="false" outlineLevel="0" max="16" min="16" style="132" width="8"/>
    <col collapsed="false" customWidth="true" hidden="false" outlineLevel="0" max="17" min="17" style="132" width="12.56"/>
    <col collapsed="false" customWidth="true" hidden="false" outlineLevel="0" max="18" min="18" style="132" width="12.1"/>
    <col collapsed="false" customWidth="true" hidden="false" outlineLevel="0" max="1025" min="19" style="132" width="9.09"/>
  </cols>
  <sheetData>
    <row r="1" customFormat="false" ht="69.75" hidden="false" customHeight="true" outlineLevel="0" collapsed="false">
      <c r="B1" s="134" t="str">
        <f aca="false">Resumo!$A$1</f>
        <v>Template V.2.0</v>
      </c>
      <c r="D1" s="135" t="s">
        <v>102</v>
      </c>
      <c r="E1" s="135"/>
      <c r="F1" s="135"/>
      <c r="G1" s="135"/>
      <c r="H1" s="135"/>
      <c r="I1" s="135"/>
      <c r="J1" s="135"/>
      <c r="K1" s="135"/>
      <c r="L1" s="135"/>
      <c r="M1" s="135"/>
      <c r="N1" s="135"/>
      <c r="O1" s="135"/>
      <c r="P1" s="135"/>
      <c r="Q1" s="135"/>
      <c r="R1" s="135"/>
    </row>
    <row r="2" customFormat="false" ht="16" hidden="false" customHeight="false" outlineLevel="0" collapsed="false">
      <c r="B2" s="136" t="s">
        <v>103</v>
      </c>
      <c r="C2" s="136"/>
      <c r="D2" s="136"/>
      <c r="E2" s="136"/>
      <c r="F2" s="136"/>
      <c r="G2" s="136"/>
      <c r="H2" s="136"/>
      <c r="I2" s="137"/>
      <c r="J2" s="138" t="str">
        <f aca="false">IF(G4="SISP v1.0","PRAZO SISP 1 ATÉ 99 PF","PRAZO SISP 2/2.1 ATÉ 99 PF")</f>
        <v>PRAZO SISP 2/2.1 ATÉ 99 PF</v>
      </c>
      <c r="K2" s="138"/>
      <c r="L2" s="138"/>
      <c r="M2" s="137"/>
      <c r="N2" s="138" t="s">
        <v>104</v>
      </c>
      <c r="O2" s="138"/>
      <c r="P2" s="138"/>
      <c r="Q2" s="138"/>
      <c r="R2" s="138"/>
    </row>
    <row r="3" customFormat="false" ht="15.75" hidden="false" customHeight="true" outlineLevel="0" collapsed="false">
      <c r="B3" s="139" t="s">
        <v>105</v>
      </c>
      <c r="C3" s="139"/>
      <c r="D3" s="139"/>
      <c r="E3" s="139"/>
      <c r="F3" s="139"/>
      <c r="G3" s="140" t="s">
        <v>106</v>
      </c>
      <c r="H3" s="140"/>
      <c r="I3" s="137"/>
      <c r="J3" s="141" t="s">
        <v>107</v>
      </c>
      <c r="K3" s="142" t="str">
        <f aca="false">IF(G3="Úteis", "Prazo em dias úteis","Prazo em dias corridos")</f>
        <v>Prazo em dias corridos</v>
      </c>
      <c r="L3" s="142"/>
      <c r="M3" s="137"/>
      <c r="N3" s="141" t="s">
        <v>108</v>
      </c>
      <c r="O3" s="141"/>
      <c r="P3" s="141"/>
      <c r="Q3" s="143" t="s">
        <v>109</v>
      </c>
      <c r="R3" s="143"/>
    </row>
    <row r="4" customFormat="false" ht="15.75" hidden="false" customHeight="true" outlineLevel="0" collapsed="false">
      <c r="B4" s="139" t="s">
        <v>110</v>
      </c>
      <c r="C4" s="139"/>
      <c r="D4" s="139"/>
      <c r="E4" s="139"/>
      <c r="F4" s="139"/>
      <c r="G4" s="140" t="s">
        <v>111</v>
      </c>
      <c r="H4" s="140"/>
      <c r="I4" s="137"/>
      <c r="J4" s="141"/>
      <c r="K4" s="142"/>
      <c r="L4" s="142"/>
      <c r="M4" s="137"/>
      <c r="N4" s="144" t="s">
        <v>112</v>
      </c>
      <c r="O4" s="144"/>
      <c r="P4" s="144"/>
      <c r="Q4" s="145"/>
      <c r="R4" s="145"/>
    </row>
    <row r="5" customFormat="false" ht="35.25" hidden="false" customHeight="true" outlineLevel="0" collapsed="false">
      <c r="B5" s="146" t="s">
        <v>113</v>
      </c>
      <c r="C5" s="146"/>
      <c r="D5" s="146"/>
      <c r="E5" s="146"/>
      <c r="F5" s="146"/>
      <c r="G5" s="147" t="s">
        <v>114</v>
      </c>
      <c r="H5" s="148" t="s">
        <v>115</v>
      </c>
      <c r="I5" s="137"/>
      <c r="J5" s="141"/>
      <c r="K5" s="149" t="s">
        <v>116</v>
      </c>
      <c r="L5" s="150" t="s">
        <v>117</v>
      </c>
      <c r="M5" s="137"/>
      <c r="N5" s="144" t="s">
        <v>118</v>
      </c>
      <c r="O5" s="144"/>
      <c r="P5" s="144"/>
      <c r="Q5" s="151" t="n">
        <f aca="false">IF(AND(Q4&lt;&gt;"",B17&lt;&gt;0),(Q4-G11)+1,B17)</f>
        <v>202</v>
      </c>
      <c r="R5" s="151"/>
    </row>
    <row r="6" customFormat="false" ht="13.5" hidden="false" customHeight="true" outlineLevel="0" collapsed="false">
      <c r="B6" s="146"/>
      <c r="C6" s="146"/>
      <c r="D6" s="146"/>
      <c r="E6" s="146"/>
      <c r="F6" s="146"/>
      <c r="G6" s="147"/>
      <c r="H6" s="152" t="n">
        <f aca="false">IF(G5="Sistema Comum – Mainframe", 0.33, IF(G5="Sistema Comum – WEB", 0.35, IF(G5="Sistema OO", 0.36, IF(G5="Sistema Cliente/Servidor (Alta complexidade)", 0.37,IF(G5="Sistemas Gerenciais Complexos", 0.39, IF(G5="Software Básico, Framework, Sistemas Comerciais", 0.4, IF(G5="Software Militar *Exclusivo SISP v2.0", 0.45, "ERRO - Selecione o Tipo novamente")))))))</f>
        <v>0.36</v>
      </c>
      <c r="I6" s="137"/>
      <c r="J6" s="144" t="s">
        <v>119</v>
      </c>
      <c r="K6" s="12" t="n">
        <v>7</v>
      </c>
      <c r="L6" s="12" t="n">
        <v>7</v>
      </c>
      <c r="M6" s="137"/>
      <c r="N6" s="153" t="s">
        <v>120</v>
      </c>
      <c r="O6" s="153"/>
      <c r="P6" s="153"/>
      <c r="Q6" s="154" t="n">
        <f aca="false">IF(G8&lt;&gt;0,Q5/B17-1,"-")</f>
        <v>0</v>
      </c>
      <c r="R6" s="154"/>
    </row>
    <row r="7" customFormat="false" ht="24" hidden="false" customHeight="true" outlineLevel="0" collapsed="false">
      <c r="B7" s="139" t="s">
        <v>121</v>
      </c>
      <c r="C7" s="139"/>
      <c r="D7" s="139"/>
      <c r="E7" s="139"/>
      <c r="F7" s="139"/>
      <c r="G7" s="155" t="s">
        <v>122</v>
      </c>
      <c r="H7" s="155"/>
      <c r="I7" s="137"/>
      <c r="J7" s="144" t="s">
        <v>123</v>
      </c>
      <c r="K7" s="12" t="n">
        <v>13</v>
      </c>
      <c r="L7" s="12" t="n">
        <v>13</v>
      </c>
      <c r="M7" s="137"/>
      <c r="N7" s="156"/>
      <c r="O7" s="156"/>
      <c r="P7" s="156"/>
      <c r="Q7" s="157" t="s">
        <v>124</v>
      </c>
      <c r="R7" s="158" t="s">
        <v>125</v>
      </c>
    </row>
    <row r="8" customFormat="false" ht="19" hidden="false" customHeight="false" outlineLevel="0" collapsed="false">
      <c r="B8" s="159" t="s">
        <v>126</v>
      </c>
      <c r="C8" s="159"/>
      <c r="D8" s="159"/>
      <c r="E8" s="159"/>
      <c r="F8" s="159"/>
      <c r="G8" s="160" t="n">
        <v>200</v>
      </c>
      <c r="H8" s="160"/>
      <c r="I8" s="137"/>
      <c r="J8" s="144" t="s">
        <v>127</v>
      </c>
      <c r="K8" s="12" t="n">
        <v>20</v>
      </c>
      <c r="L8" s="12" t="n">
        <v>20</v>
      </c>
      <c r="M8" s="137"/>
      <c r="N8" s="161" t="s">
        <v>128</v>
      </c>
      <c r="O8" s="161"/>
      <c r="P8" s="161"/>
      <c r="Q8" s="162" t="str">
        <f aca="false">IF(Q5=B17,"-",GROWTH(R22:R24,Q22:Q24,Q6,1))</f>
        <v>-</v>
      </c>
      <c r="R8" s="163" t="str">
        <f aca="false">IF(Q5=B17,"-",TREND(R22:R24,Q22:Q24,Q6,0))</f>
        <v>-</v>
      </c>
    </row>
    <row r="9" customFormat="false" ht="15" hidden="false" customHeight="true" outlineLevel="0" collapsed="false">
      <c r="B9" s="164" t="s">
        <v>129</v>
      </c>
      <c r="C9" s="164"/>
      <c r="D9" s="165" t="s">
        <v>130</v>
      </c>
      <c r="E9" s="165" t="s">
        <v>131</v>
      </c>
      <c r="F9" s="166" t="s">
        <v>132</v>
      </c>
      <c r="G9" s="167" t="s">
        <v>133</v>
      </c>
      <c r="H9" s="167"/>
      <c r="I9" s="137"/>
      <c r="J9" s="144" t="s">
        <v>134</v>
      </c>
      <c r="K9" s="12" t="n">
        <v>26</v>
      </c>
      <c r="L9" s="12" t="n">
        <v>26</v>
      </c>
      <c r="M9" s="137"/>
      <c r="N9" s="168" t="s">
        <v>135</v>
      </c>
      <c r="O9" s="168"/>
      <c r="P9" s="168"/>
      <c r="Q9" s="169" t="str">
        <f aca="false">IF(Q5=B17,"-",Q8/100+1)</f>
        <v>-</v>
      </c>
      <c r="R9" s="170" t="str">
        <f aca="false">IF(Q5=B17,"-",R8/100+1)</f>
        <v>-</v>
      </c>
    </row>
    <row r="10" customFormat="false" ht="19.5" hidden="false" customHeight="true" outlineLevel="0" collapsed="false">
      <c r="B10" s="164"/>
      <c r="C10" s="164"/>
      <c r="D10" s="165"/>
      <c r="E10" s="165"/>
      <c r="F10" s="166"/>
      <c r="G10" s="171" t="s">
        <v>136</v>
      </c>
      <c r="H10" s="172" t="s">
        <v>137</v>
      </c>
      <c r="I10" s="137"/>
      <c r="J10" s="144" t="s">
        <v>138</v>
      </c>
      <c r="K10" s="12" t="n">
        <v>33</v>
      </c>
      <c r="L10" s="12" t="n">
        <v>33</v>
      </c>
      <c r="M10" s="137"/>
      <c r="N10" s="173" t="s">
        <v>139</v>
      </c>
      <c r="O10" s="173"/>
      <c r="P10" s="173"/>
      <c r="Q10" s="174" t="str">
        <f aca="false">IF(Q5=B17,"-",(Q8/100+1)*G8)</f>
        <v>-</v>
      </c>
      <c r="R10" s="175" t="str">
        <f aca="false">IF(Q5=B17,"-",(R8/100+1)*G8)</f>
        <v>-</v>
      </c>
    </row>
    <row r="11" customFormat="false" ht="15" hidden="false" customHeight="false" outlineLevel="0" collapsed="false">
      <c r="B11" s="176" t="s">
        <v>20</v>
      </c>
      <c r="C11" s="176"/>
      <c r="D11" s="177" t="n">
        <v>0.25</v>
      </c>
      <c r="E11" s="178" t="n">
        <v>0.25</v>
      </c>
      <c r="F11" s="179" t="n">
        <f aca="false">IF(ISERR($B$17*E11),"ERRO",$B$17*E11)</f>
        <v>50.5</v>
      </c>
      <c r="G11" s="180" t="n">
        <v>42369</v>
      </c>
      <c r="H11" s="181" t="n">
        <f aca="false">IF(E11="",G11,(IF(G11="","-",IF(ISERR(IF(AND((G11&gt;=0),(G11&lt;=2958465)),G11+(F11-1),"-")),"-",IF(AND((G11&gt;=0),(G11&lt;=2958465)),G11+(F11-1),"-")))))</f>
        <v>42418.5</v>
      </c>
      <c r="I11" s="137"/>
      <c r="J11" s="144" t="s">
        <v>140</v>
      </c>
      <c r="K11" s="12" t="n">
        <v>39</v>
      </c>
      <c r="L11" s="12" t="n">
        <v>39</v>
      </c>
      <c r="M11" s="137"/>
      <c r="N11" s="182" t="s">
        <v>141</v>
      </c>
      <c r="O11" s="182"/>
      <c r="P11" s="182"/>
      <c r="Q11" s="182"/>
      <c r="R11" s="182"/>
    </row>
    <row r="12" customFormat="false" ht="15" hidden="false" customHeight="false" outlineLevel="0" collapsed="false">
      <c r="B12" s="176" t="s">
        <v>142</v>
      </c>
      <c r="C12" s="176"/>
      <c r="D12" s="183" t="n">
        <f aca="false">IF(G4="SISP v1.0",15%,10%)</f>
        <v>0.1</v>
      </c>
      <c r="E12" s="178" t="n">
        <v>0.1</v>
      </c>
      <c r="F12" s="179" t="n">
        <f aca="false">IF(ISERR($B$17*E12),"ERRO",$B$17*E12)</f>
        <v>20.2</v>
      </c>
      <c r="G12" s="184" t="n">
        <f aca="false">IF(AND((H11&gt;=0),(H11&lt;=2958465)),H11,"-")</f>
        <v>42418.5</v>
      </c>
      <c r="H12" s="181" t="n">
        <f aca="false">IF(G12="", "-",(IF(AND((G12&gt;=0),(G12&lt;=2958465)),G12+(F12),"-")))</f>
        <v>42438.7</v>
      </c>
      <c r="I12" s="137"/>
      <c r="J12" s="144" t="s">
        <v>143</v>
      </c>
      <c r="K12" s="12" t="n">
        <v>46</v>
      </c>
      <c r="L12" s="12" t="n">
        <v>46</v>
      </c>
      <c r="M12" s="137"/>
      <c r="N12" s="185" t="s">
        <v>129</v>
      </c>
      <c r="O12" s="186" t="s">
        <v>131</v>
      </c>
      <c r="P12" s="186" t="s">
        <v>132</v>
      </c>
      <c r="Q12" s="187" t="s">
        <v>144</v>
      </c>
      <c r="R12" s="188" t="s">
        <v>145</v>
      </c>
    </row>
    <row r="13" customFormat="false" ht="14.5" hidden="false" customHeight="false" outlineLevel="0" collapsed="false">
      <c r="B13" s="176" t="s">
        <v>24</v>
      </c>
      <c r="C13" s="176"/>
      <c r="D13" s="177" t="n">
        <v>0.4</v>
      </c>
      <c r="E13" s="178" t="n">
        <v>0.4</v>
      </c>
      <c r="F13" s="179" t="n">
        <f aca="false">IF(ISERR($B$17*E13),"ERRO",$B$17*E13)</f>
        <v>80.8</v>
      </c>
      <c r="G13" s="184" t="n">
        <f aca="false">IF(AND((H12&gt;=0),(H12&lt;=2958465)),H12,"-")</f>
        <v>42438.7</v>
      </c>
      <c r="H13" s="181" t="n">
        <f aca="false">IF(G13="", "-",(IF(AND((G13&gt;=0),(G13&lt;=2958465)),G13+(F13),"-")))</f>
        <v>42519.5</v>
      </c>
      <c r="I13" s="137"/>
      <c r="J13" s="144" t="s">
        <v>146</v>
      </c>
      <c r="K13" s="12" t="n">
        <v>52</v>
      </c>
      <c r="L13" s="12" t="n">
        <v>52</v>
      </c>
      <c r="M13" s="137"/>
      <c r="N13" s="189" t="s">
        <v>20</v>
      </c>
      <c r="O13" s="190" t="n">
        <f aca="false">E11</f>
        <v>0.25</v>
      </c>
      <c r="P13" s="191" t="str">
        <f aca="false">IF(Q5=B17,"-",IF(AND($G$8&lt;&gt;0,$G$11&lt;&gt;""),$Q$5*O13,"-"))</f>
        <v>-</v>
      </c>
      <c r="Q13" s="192" t="str">
        <f aca="false">IF(Q5=B17,"-",IF(G11="","-",G11))</f>
        <v>-</v>
      </c>
      <c r="R13" s="193" t="str">
        <f aca="false">IF(Q13&lt;&gt;"-",(IF(P13&gt;1,((Q13+P13)-1),(Q13+P13))),"-")</f>
        <v>-</v>
      </c>
    </row>
    <row r="14" customFormat="false" ht="14.5" hidden="false" customHeight="false" outlineLevel="0" collapsed="false">
      <c r="B14" s="176" t="s">
        <v>26</v>
      </c>
      <c r="C14" s="176"/>
      <c r="D14" s="183" t="n">
        <f aca="false">IF(G4="SISP v1.0",10%,15%)</f>
        <v>0.15</v>
      </c>
      <c r="E14" s="178" t="n">
        <v>0.15</v>
      </c>
      <c r="F14" s="179" t="n">
        <f aca="false">IF(ISERR($B$17*E14),"ERRO",$B$17*E14)</f>
        <v>30.3</v>
      </c>
      <c r="G14" s="184" t="n">
        <f aca="false">IF(AND((H13&gt;=0),(H13&lt;=2958465)),H13,"-")</f>
        <v>42519.5</v>
      </c>
      <c r="H14" s="181" t="n">
        <f aca="false">IF(G14="", "-",(IF(AND((G14&gt;=0),(G14&lt;=2958465)),G14+(F14),"-")))</f>
        <v>42549.8</v>
      </c>
      <c r="I14" s="137"/>
      <c r="J14" s="144" t="s">
        <v>147</v>
      </c>
      <c r="K14" s="12" t="n">
        <v>59</v>
      </c>
      <c r="L14" s="12" t="n">
        <v>59</v>
      </c>
      <c r="M14" s="137"/>
      <c r="N14" s="176" t="s">
        <v>142</v>
      </c>
      <c r="O14" s="194" t="n">
        <f aca="false">E12</f>
        <v>0.1</v>
      </c>
      <c r="P14" s="195" t="str">
        <f aca="false">IF(Q5=B17,"-",IF(AND($G$8&lt;&gt;0,$G$11&lt;&gt;""),$Q$5*O14,"-"))</f>
        <v>-</v>
      </c>
      <c r="Q14" s="196" t="str">
        <f aca="false">R13</f>
        <v>-</v>
      </c>
      <c r="R14" s="181" t="str">
        <f aca="false">IF(Q14&lt;&gt;"-",Q14+P14,"-")</f>
        <v>-</v>
      </c>
    </row>
    <row r="15" customFormat="false" ht="16.5" hidden="false" customHeight="true" outlineLevel="0" collapsed="false">
      <c r="B15" s="176" t="s">
        <v>28</v>
      </c>
      <c r="C15" s="176"/>
      <c r="D15" s="177" t="n">
        <v>0.05</v>
      </c>
      <c r="E15" s="178" t="n">
        <v>0.05</v>
      </c>
      <c r="F15" s="179" t="n">
        <f aca="false">IF(ISERR($B$17*E15),"ERRO",$B$17*E15)</f>
        <v>10.1</v>
      </c>
      <c r="G15" s="184" t="n">
        <f aca="false">IF(AND((H14&gt;=0),(H14&lt;=2958465)),H14,"-")</f>
        <v>42549.8</v>
      </c>
      <c r="H15" s="181" t="n">
        <f aca="false">IF(G15="", "-",(IF(AND((G15&gt;=0),(G15&lt;=2958465)),G15+(F15),"-")))</f>
        <v>42559.9</v>
      </c>
      <c r="I15" s="137"/>
      <c r="J15" s="144" t="s">
        <v>148</v>
      </c>
      <c r="K15" s="12" t="n">
        <v>65</v>
      </c>
      <c r="L15" s="12" t="n">
        <v>65</v>
      </c>
      <c r="M15" s="137"/>
      <c r="N15" s="176" t="s">
        <v>24</v>
      </c>
      <c r="O15" s="194" t="n">
        <f aca="false">E13</f>
        <v>0.4</v>
      </c>
      <c r="P15" s="195" t="str">
        <f aca="false">IF(Q5=B17,"-",IF(AND($G$8&lt;&gt;0,$G$11&lt;&gt;""),$Q$5*O15,"-"))</f>
        <v>-</v>
      </c>
      <c r="Q15" s="196" t="str">
        <f aca="false">R14</f>
        <v>-</v>
      </c>
      <c r="R15" s="181" t="str">
        <f aca="false">IF(Q15&lt;&gt;"-",Q15+P15,"-")</f>
        <v>-</v>
      </c>
    </row>
    <row r="16" customFormat="false" ht="15" hidden="false" customHeight="true" outlineLevel="0" collapsed="false">
      <c r="B16" s="176" t="s">
        <v>30</v>
      </c>
      <c r="C16" s="176"/>
      <c r="D16" s="177" t="n">
        <v>0.05</v>
      </c>
      <c r="E16" s="178" t="n">
        <v>0.05</v>
      </c>
      <c r="F16" s="179" t="n">
        <f aca="false">IF(ISERR($B$17*E16),"ERRO",$B$17*E16)</f>
        <v>10.1</v>
      </c>
      <c r="G16" s="184" t="n">
        <f aca="false">IF(AND((H15&gt;=0),(H15&lt;=2958465)),H15,"-")</f>
        <v>42559.9</v>
      </c>
      <c r="H16" s="181" t="n">
        <f aca="false">IF(G16="", "-",(IF(AND((G16&gt;=0),(G16&lt;=2958465)),G16+(F16),"-")))</f>
        <v>42570</v>
      </c>
      <c r="I16" s="137"/>
      <c r="J16" s="197" t="s">
        <v>149</v>
      </c>
      <c r="K16" s="198" t="s">
        <v>150</v>
      </c>
      <c r="L16" s="198"/>
      <c r="M16" s="137"/>
      <c r="N16" s="176" t="s">
        <v>26</v>
      </c>
      <c r="O16" s="194" t="n">
        <f aca="false">E14</f>
        <v>0.15</v>
      </c>
      <c r="P16" s="195" t="str">
        <f aca="false">IF(Q5=B17,"-",IF(AND($G$8&lt;&gt;0,$G$11&lt;&gt;""),$Q$5*O16,"-"))</f>
        <v>-</v>
      </c>
      <c r="Q16" s="196" t="str">
        <f aca="false">R15</f>
        <v>-</v>
      </c>
      <c r="R16" s="181" t="str">
        <f aca="false">IF(Q16&lt;&gt;"-",Q16+P16,"-")</f>
        <v>-</v>
      </c>
    </row>
    <row r="17" customFormat="false" ht="15" hidden="false" customHeight="false" outlineLevel="0" collapsed="false">
      <c r="B17" s="199" t="n">
        <f aca="false">IF(G8="","Informe PF",IF(G7="Projetos com até 99 PF - Complexidade Baixa",(IF(G8&lt;=10,K6,IF(G8&lt;=20,K7,IF(G8&lt;=30,K8,IF(G8&lt;=40,K9,IF(G8&lt;=50,K10,IF(G8&lt;=60,K11,IF(G8&lt;=70,K12,IF(G8&lt;=85,K13,IF(G8&lt;=99,K14,"ERRO - Insira novamente o tamanho em PF do projeto")))))))))),(IF(G7="Projetos com até 99 PF - Complexidade Média ou Alta",(IF(G8&lt;=10,L6,IF(G8&lt;=20,L7,IF(G8&lt;=30,L8,IF(G8&lt;=40,L9,IF(G8&lt;=50,L10,IF(G8&lt;=60,L11,IF(G8&lt;=70,L12,IF(G8&lt;=99,L13,"ERRO - Insira novamente o tamanho em PF do projeto"))))))))),(IF(G8&lt;=99,"ERRO - Insira novamente o tamanho em PF do projeto",ROUND(POWER(G8, IF(H6&lt;&gt;0,H6,0.35))*30, 0)))))))</f>
        <v>202</v>
      </c>
      <c r="C17" s="200" t="s">
        <v>151</v>
      </c>
      <c r="D17" s="201" t="n">
        <v>1</v>
      </c>
      <c r="E17" s="201" t="n">
        <f aca="false">SUM(E11:E16)</f>
        <v>1</v>
      </c>
      <c r="F17" s="202" t="str">
        <f aca="false">IF(B17&lt;&gt;"ERRO - Insira novamente o tamanho em PF do projeto",SUM(F11:F16)&amp;" dias","ERRO - Insira novamente PF")</f>
        <v>202 dias</v>
      </c>
      <c r="G17" s="202"/>
      <c r="H17" s="202"/>
      <c r="I17" s="137"/>
      <c r="J17" s="197"/>
      <c r="K17" s="198"/>
      <c r="L17" s="198"/>
      <c r="M17" s="137"/>
      <c r="N17" s="176" t="s">
        <v>28</v>
      </c>
      <c r="O17" s="194" t="n">
        <f aca="false">E15</f>
        <v>0.05</v>
      </c>
      <c r="P17" s="195" t="str">
        <f aca="false">IF(Q5=B17,"-",IF(AND($G$8&lt;&gt;0,$G$11&lt;&gt;""),$Q$5*O17,"-"))</f>
        <v>-</v>
      </c>
      <c r="Q17" s="196" t="str">
        <f aca="false">R16</f>
        <v>-</v>
      </c>
      <c r="R17" s="181" t="str">
        <f aca="false">IF(Q17&lt;&gt;"-",Q17+P17,"-")</f>
        <v>-</v>
      </c>
    </row>
    <row r="18" customFormat="false" ht="14.25" hidden="false" customHeight="true" outlineLevel="0" collapsed="false">
      <c r="B18" s="203"/>
      <c r="C18" s="203"/>
      <c r="D18" s="203"/>
      <c r="E18" s="203"/>
      <c r="F18" s="204"/>
      <c r="G18" s="203"/>
      <c r="H18" s="203"/>
      <c r="I18" s="203"/>
      <c r="J18" s="205"/>
      <c r="K18" s="205"/>
      <c r="L18" s="205"/>
      <c r="M18" s="205"/>
      <c r="N18" s="206" t="s">
        <v>30</v>
      </c>
      <c r="O18" s="207" t="n">
        <f aca="false">E16</f>
        <v>0.05</v>
      </c>
      <c r="P18" s="208" t="str">
        <f aca="false">IF(Q5=B17,"-",IF(AND($G$8&lt;&gt;0,$G$11&lt;&gt;""),$Q$5*O18,"-"))</f>
        <v>-</v>
      </c>
      <c r="Q18" s="209" t="str">
        <f aca="false">R17</f>
        <v>-</v>
      </c>
      <c r="R18" s="210" t="str">
        <f aca="false">IF(Q18&lt;&gt;"-",Q18+P18,"-")</f>
        <v>-</v>
      </c>
    </row>
    <row r="19" customFormat="false" ht="14.5" hidden="false" customHeight="false" outlineLevel="0" collapsed="false">
      <c r="B19" s="205"/>
      <c r="C19" s="211"/>
      <c r="D19" s="205"/>
      <c r="E19" s="205"/>
      <c r="F19" s="205"/>
      <c r="G19" s="205"/>
      <c r="H19" s="205"/>
      <c r="I19" s="205"/>
      <c r="J19" s="205"/>
      <c r="K19" s="205"/>
      <c r="L19" s="205"/>
      <c r="M19" s="205"/>
      <c r="N19" s="205"/>
      <c r="O19" s="205"/>
      <c r="P19" s="205"/>
    </row>
    <row r="20" customFormat="false" ht="15" hidden="false" customHeight="false" outlineLevel="0" collapsed="false">
      <c r="B20" s="205"/>
      <c r="C20" s="211"/>
      <c r="D20" s="205"/>
      <c r="E20" s="205"/>
      <c r="F20" s="205"/>
      <c r="G20" s="205"/>
      <c r="H20" s="205"/>
      <c r="I20" s="205"/>
      <c r="J20" s="205"/>
      <c r="K20" s="205"/>
      <c r="L20" s="205"/>
      <c r="M20" s="205"/>
      <c r="N20" s="205"/>
      <c r="O20" s="205"/>
      <c r="P20" s="205"/>
    </row>
    <row r="21" customFormat="false" ht="29" hidden="false" customHeight="false" outlineLevel="0" collapsed="false">
      <c r="B21" s="205"/>
      <c r="C21" s="211"/>
      <c r="D21" s="205"/>
      <c r="E21" s="205"/>
      <c r="F21" s="205"/>
      <c r="G21" s="205"/>
      <c r="H21" s="205"/>
      <c r="I21" s="205"/>
      <c r="J21" s="205"/>
      <c r="K21" s="205"/>
      <c r="L21" s="205"/>
      <c r="M21" s="205"/>
      <c r="N21" s="205"/>
      <c r="O21" s="205"/>
      <c r="P21" s="205"/>
      <c r="Q21" s="212" t="s">
        <v>152</v>
      </c>
      <c r="R21" s="213" t="s">
        <v>153</v>
      </c>
      <c r="S21" s="214"/>
    </row>
    <row r="22" customFormat="false" ht="14.5" hidden="false" customHeight="false" outlineLevel="0" collapsed="false">
      <c r="B22" s="205"/>
      <c r="C22" s="211"/>
      <c r="D22" s="205"/>
      <c r="E22" s="205"/>
      <c r="F22" s="205"/>
      <c r="G22" s="205"/>
      <c r="H22" s="205"/>
      <c r="I22" s="205"/>
      <c r="J22" s="205"/>
      <c r="K22" s="205"/>
      <c r="L22" s="205"/>
      <c r="M22" s="205"/>
      <c r="N22" s="205"/>
      <c r="O22" s="205"/>
      <c r="P22" s="205"/>
      <c r="Q22" s="215" t="n">
        <v>-0.1</v>
      </c>
      <c r="R22" s="216" t="n">
        <v>20</v>
      </c>
      <c r="S22" s="214"/>
    </row>
    <row r="23" customFormat="false" ht="14.5" hidden="false" customHeight="false" outlineLevel="0" collapsed="false">
      <c r="Q23" s="215" t="n">
        <v>-0.2</v>
      </c>
      <c r="R23" s="216" t="n">
        <v>50</v>
      </c>
      <c r="S23" s="214"/>
    </row>
    <row r="24" customFormat="false" ht="15" hidden="false" customHeight="false" outlineLevel="0" collapsed="false">
      <c r="Q24" s="217" t="n">
        <v>-0.25</v>
      </c>
      <c r="R24" s="218" t="n">
        <v>70</v>
      </c>
      <c r="S24" s="214"/>
    </row>
    <row r="25" customFormat="false" ht="13" hidden="false" customHeight="false" outlineLevel="0" collapsed="false">
      <c r="Q25" s="214"/>
      <c r="R25" s="214"/>
      <c r="S25" s="214"/>
    </row>
    <row r="26" customFormat="false" ht="26" hidden="false" customHeight="false" outlineLevel="0" collapsed="false">
      <c r="Q26" s="219" t="s">
        <v>154</v>
      </c>
      <c r="R26" s="220" t="s">
        <v>124</v>
      </c>
      <c r="S26" s="221" t="s">
        <v>155</v>
      </c>
    </row>
    <row r="27" customFormat="false" ht="12.5" hidden="false" customHeight="false" outlineLevel="0" collapsed="false">
      <c r="Q27" s="222" t="n">
        <v>-0.01</v>
      </c>
      <c r="R27" s="223" t="n">
        <f aca="false">GROWTH($R$22:$R$24,$Q$22:$Q$24,Q27,1)</f>
        <v>9.49748705134286</v>
      </c>
      <c r="S27" s="224" t="n">
        <f aca="false">TREND($R$22:$R$24,$Q$22:$Q$24,Q27,0)</f>
        <v>2.62222222222222</v>
      </c>
    </row>
    <row r="28" customFormat="false" ht="12.5" hidden="false" customHeight="false" outlineLevel="0" collapsed="false">
      <c r="Q28" s="222" t="n">
        <v>-0.02</v>
      </c>
      <c r="R28" s="223" t="n">
        <f aca="false">GROWTH($R$22:$R$24,$Q$22:$Q$24,Q28,1)</f>
        <v>10.3367299396637</v>
      </c>
      <c r="S28" s="224" t="n">
        <f aca="false">TREND($R$22:$R$24,$Q$22:$Q$24,Q28,0)</f>
        <v>5.24444444444444</v>
      </c>
    </row>
    <row r="29" customFormat="false" ht="12.5" hidden="false" customHeight="false" outlineLevel="0" collapsed="false">
      <c r="Q29" s="222" t="n">
        <v>-0.03</v>
      </c>
      <c r="R29" s="223" t="n">
        <f aca="false">GROWTH($R$22:$R$24,$Q$22:$Q$24,Q29,1)</f>
        <v>11.2501323000416</v>
      </c>
      <c r="S29" s="224" t="n">
        <f aca="false">TREND($R$22:$R$24,$Q$22:$Q$24,Q29,0)</f>
        <v>7.86666666666666</v>
      </c>
    </row>
    <row r="30" customFormat="false" ht="12.5" hidden="false" customHeight="false" outlineLevel="0" collapsed="false">
      <c r="Q30" s="222" t="n">
        <v>-0.04</v>
      </c>
      <c r="R30" s="223" t="n">
        <f aca="false">GROWTH($R$22:$R$24,$Q$22:$Q$24,Q30,1)</f>
        <v>12.244247214275</v>
      </c>
      <c r="S30" s="224" t="n">
        <f aca="false">TREND($R$22:$R$24,$Q$22:$Q$24,Q30,0)</f>
        <v>10.4888888888889</v>
      </c>
    </row>
    <row r="31" customFormat="false" ht="12.5" hidden="false" customHeight="false" outlineLevel="0" collapsed="false">
      <c r="Q31" s="222" t="n">
        <v>-0.05</v>
      </c>
      <c r="R31" s="223" t="n">
        <f aca="false">GROWTH($R$22:$R$24,$Q$22:$Q$24,Q31,1)</f>
        <v>13.3262068254722</v>
      </c>
      <c r="S31" s="224" t="n">
        <f aca="false">TREND($R$22:$R$24,$Q$22:$Q$24,Q31,0)</f>
        <v>13.1111111111111</v>
      </c>
    </row>
    <row r="32" customFormat="false" ht="12.5" hidden="false" customHeight="false" outlineLevel="0" collapsed="false">
      <c r="Q32" s="222" t="n">
        <v>-0.06</v>
      </c>
      <c r="R32" s="223" t="n">
        <f aca="false">GROWTH($R$22:$R$24,$Q$22:$Q$24,Q32,1)</f>
        <v>14.5037735066491</v>
      </c>
      <c r="S32" s="224" t="n">
        <f aca="false">TREND($R$22:$R$24,$Q$22:$Q$24,Q32,0)</f>
        <v>15.7333333333333</v>
      </c>
    </row>
    <row r="33" customFormat="false" ht="12.5" hidden="false" customHeight="false" outlineLevel="0" collapsed="false">
      <c r="Q33" s="222" t="n">
        <v>-0.07</v>
      </c>
      <c r="R33" s="223" t="n">
        <f aca="false">GROWTH($R$22:$R$24,$Q$22:$Q$24,Q33,1)</f>
        <v>15.7853955508244</v>
      </c>
      <c r="S33" s="224" t="n">
        <f aca="false">TREND($R$22:$R$24,$Q$22:$Q$24,Q33,0)</f>
        <v>18.3555555555556</v>
      </c>
    </row>
    <row r="34" customFormat="false" ht="12.5" hidden="false" customHeight="false" outlineLevel="0" collapsed="false">
      <c r="Q34" s="222" t="n">
        <v>-0.08</v>
      </c>
      <c r="R34" s="223" t="n">
        <f aca="false">GROWTH($R$22:$R$24,$Q$22:$Q$24,Q34,1)</f>
        <v>17.1802677821572</v>
      </c>
      <c r="S34" s="224" t="n">
        <f aca="false">TREND($R$22:$R$24,$Q$22:$Q$24,Q34,0)</f>
        <v>20.9777777777778</v>
      </c>
    </row>
    <row r="35" customFormat="false" ht="12.5" hidden="false" customHeight="false" outlineLevel="0" collapsed="false">
      <c r="Q35" s="222" t="n">
        <v>-0.09</v>
      </c>
      <c r="R35" s="223" t="n">
        <f aca="false">GROWTH($R$22:$R$24,$Q$22:$Q$24,Q35,1)</f>
        <v>18.6983975229694</v>
      </c>
      <c r="S35" s="224" t="n">
        <f aca="false">TREND($R$22:$R$24,$Q$22:$Q$24,Q35,0)</f>
        <v>23.6</v>
      </c>
    </row>
    <row r="36" customFormat="false" ht="12.5" hidden="false" customHeight="false" outlineLevel="0" collapsed="false">
      <c r="Q36" s="222" t="n">
        <v>-0.1</v>
      </c>
      <c r="R36" s="225" t="n">
        <f aca="false">GROWTH($R$22:$R$24,$Q$22:$Q$24,Q36,1)</f>
        <v>20.3506763899281</v>
      </c>
      <c r="S36" s="226" t="n">
        <f aca="false">TREND($R$22:$R$24,$Q$22:$Q$24,Q36,0)</f>
        <v>26.2222222222222</v>
      </c>
    </row>
    <row r="37" customFormat="false" ht="12.5" hidden="false" customHeight="false" outlineLevel="0" collapsed="false">
      <c r="Q37" s="222" t="n">
        <v>-0.11</v>
      </c>
      <c r="R37" s="223" t="n">
        <f aca="false">GROWTH($R$22:$R$24,$Q$22:$Q$24,Q37,1)</f>
        <v>22.1489584344769</v>
      </c>
      <c r="S37" s="224" t="n">
        <f aca="false">TREND($R$22:$R$24,$Q$22:$Q$24,Q37,0)</f>
        <v>28.8444444444444</v>
      </c>
    </row>
    <row r="38" customFormat="false" ht="12.5" hidden="false" customHeight="false" outlineLevel="0" collapsed="false">
      <c r="Q38" s="222" t="n">
        <v>-0.12</v>
      </c>
      <c r="R38" s="223" t="n">
        <f aca="false">GROWTH($R$22:$R$24,$Q$22:$Q$24,Q38,1)</f>
        <v>24.1061451881266</v>
      </c>
      <c r="S38" s="224" t="n">
        <f aca="false">TREND($R$22:$R$24,$Q$22:$Q$24,Q38,0)</f>
        <v>31.4666666666667</v>
      </c>
    </row>
    <row r="39" customFormat="false" ht="12.5" hidden="false" customHeight="false" outlineLevel="0" collapsed="false">
      <c r="Q39" s="222" t="n">
        <v>-0.13</v>
      </c>
      <c r="R39" s="223" t="n">
        <f aca="false">GROWTH($R$22:$R$24,$Q$22:$Q$24,Q39,1)</f>
        <v>26.2362782227491</v>
      </c>
      <c r="S39" s="224" t="n">
        <f aca="false">TREND($R$22:$R$24,$Q$22:$Q$24,Q39,0)</f>
        <v>34.0888888888889</v>
      </c>
    </row>
    <row r="40" customFormat="false" ht="12.5" hidden="false" customHeight="false" outlineLevel="0" collapsed="false">
      <c r="Q40" s="222" t="n">
        <v>-0.14</v>
      </c>
      <c r="R40" s="223" t="n">
        <f aca="false">GROWTH($R$22:$R$24,$Q$22:$Q$24,Q40,1)</f>
        <v>28.5546398899372</v>
      </c>
      <c r="S40" s="224" t="n">
        <f aca="false">TREND($R$22:$R$24,$Q$22:$Q$24,Q40,0)</f>
        <v>36.7111111111111</v>
      </c>
    </row>
    <row r="41" customFormat="false" ht="12.5" hidden="false" customHeight="false" outlineLevel="0" collapsed="false">
      <c r="Q41" s="222" t="n">
        <v>-0.15</v>
      </c>
      <c r="R41" s="223" t="n">
        <f aca="false">GROWTH($R$22:$R$24,$Q$22:$Q$24,Q41,1)</f>
        <v>31.0778629621711</v>
      </c>
      <c r="S41" s="224" t="n">
        <f aca="false">TREND($R$22:$R$24,$Q$22:$Q$24,Q41,0)</f>
        <v>39.3333333333333</v>
      </c>
    </row>
    <row r="42" customFormat="false" ht="12.5" hidden="false" customHeight="false" outlineLevel="0" collapsed="false">
      <c r="Q42" s="222" t="n">
        <v>-0.16</v>
      </c>
      <c r="R42" s="223" t="n">
        <f aca="false">GROWTH($R$22:$R$24,$Q$22:$Q$24,Q42,1)</f>
        <v>33.8240499623969</v>
      </c>
      <c r="S42" s="224" t="n">
        <f aca="false">TREND($R$22:$R$24,$Q$22:$Q$24,Q42,0)</f>
        <v>41.9555555555556</v>
      </c>
    </row>
    <row r="43" customFormat="false" ht="12.5" hidden="false" customHeight="false" outlineLevel="0" collapsed="false">
      <c r="Q43" s="222" t="n">
        <v>-0.17</v>
      </c>
      <c r="R43" s="223" t="n">
        <f aca="false">GROWTH($R$22:$R$24,$Q$22:$Q$24,Q43,1)</f>
        <v>36.8129030381308</v>
      </c>
      <c r="S43" s="224" t="n">
        <f aca="false">TREND($R$22:$R$24,$Q$22:$Q$24,Q43,0)</f>
        <v>44.5777777777778</v>
      </c>
    </row>
    <row r="44" customFormat="false" ht="12.5" hidden="false" customHeight="false" outlineLevel="0" collapsed="false">
      <c r="Q44" s="222" t="n">
        <v>-0.18</v>
      </c>
      <c r="R44" s="223" t="n">
        <f aca="false">GROWTH($R$22:$R$24,$Q$22:$Q$24,Q44,1)</f>
        <v>40.0658653118542</v>
      </c>
      <c r="S44" s="224" t="n">
        <f aca="false">TREND($R$22:$R$24,$Q$22:$Q$24,Q44,0)</f>
        <v>47.2</v>
      </c>
    </row>
    <row r="45" customFormat="false" ht="12.5" hidden="false" customHeight="false" outlineLevel="0" collapsed="false">
      <c r="Q45" s="222" t="n">
        <v>-0.19</v>
      </c>
      <c r="R45" s="223" t="n">
        <f aca="false">GROWTH($R$22:$R$24,$Q$22:$Q$24,Q45,1)</f>
        <v>43.606274721798</v>
      </c>
      <c r="S45" s="224" t="n">
        <f aca="false">TREND($R$22:$R$24,$Q$22:$Q$24,Q45,0)</f>
        <v>49.8222222222222</v>
      </c>
    </row>
    <row r="46" customFormat="false" ht="12.5" hidden="false" customHeight="false" outlineLevel="0" collapsed="false">
      <c r="Q46" s="222" t="n">
        <v>-0.2</v>
      </c>
      <c r="R46" s="225" t="n">
        <v>50</v>
      </c>
      <c r="S46" s="226" t="n">
        <f aca="false">TREND($R$22:$R$24,$Q$22:$Q$24,Q46,0)</f>
        <v>52.4444444444444</v>
      </c>
    </row>
    <row r="47" customFormat="false" ht="12.5" hidden="false" customHeight="false" outlineLevel="0" collapsed="false">
      <c r="Q47" s="222" t="n">
        <v>-0.21</v>
      </c>
      <c r="R47" s="223" t="n">
        <f aca="false">GROWTH($R$22:$R$24,$Q$22:$Q$24,Q47,1)</f>
        <v>51.6532801866599</v>
      </c>
      <c r="S47" s="224" t="n">
        <f aca="false">TREND($R$22:$R$24,$Q$22:$Q$24,Q47,0)</f>
        <v>55.0666666666667</v>
      </c>
    </row>
    <row r="48" customFormat="false" ht="12.5" hidden="false" customHeight="false" outlineLevel="0" collapsed="false">
      <c r="Q48" s="222" t="n">
        <v>-0.22</v>
      </c>
      <c r="R48" s="223" t="n">
        <f aca="false">GROWTH($R$22:$R$24,$Q$22:$Q$24,Q48,1)</f>
        <v>56.2176083948218</v>
      </c>
      <c r="S48" s="224" t="n">
        <f aca="false">TREND($R$22:$R$24,$Q$22:$Q$24,Q48,0)</f>
        <v>57.6888888888889</v>
      </c>
    </row>
    <row r="49" customFormat="false" ht="12.5" hidden="false" customHeight="false" outlineLevel="0" collapsed="false">
      <c r="Q49" s="222" t="n">
        <v>-0.23</v>
      </c>
      <c r="R49" s="223" t="n">
        <f aca="false">GROWTH($R$22:$R$24,$Q$22:$Q$24,Q49,1)</f>
        <v>61.185262237223</v>
      </c>
      <c r="S49" s="224" t="n">
        <f aca="false">TREND($R$22:$R$24,$Q$22:$Q$24,Q49,0)</f>
        <v>60.3111111111111</v>
      </c>
    </row>
    <row r="50" customFormat="false" ht="12.5" hidden="false" customHeight="false" outlineLevel="0" collapsed="false">
      <c r="Q50" s="222" t="n">
        <v>-0.24</v>
      </c>
      <c r="R50" s="223" t="n">
        <f aca="false">GROWTH($R$22:$R$24,$Q$22:$Q$24,Q50,1)</f>
        <v>66.591881475032</v>
      </c>
      <c r="S50" s="224" t="n">
        <f aca="false">TREND($R$22:$R$24,$Q$22:$Q$24,Q50,0)</f>
        <v>62.9333333333333</v>
      </c>
    </row>
    <row r="51" customFormat="false" ht="12.5" hidden="false" customHeight="false" outlineLevel="0" collapsed="false">
      <c r="Q51" s="222" t="n">
        <v>-0.25</v>
      </c>
      <c r="R51" s="225" t="n">
        <v>70</v>
      </c>
      <c r="S51" s="226" t="n">
        <f aca="false">TREND($R$22:$R$24,$Q$22:$Q$24,Q51,0)</f>
        <v>65.5555555555555</v>
      </c>
    </row>
    <row r="52" customFormat="false" ht="12.5" hidden="false" customHeight="false" outlineLevel="0" collapsed="false">
      <c r="Q52" s="222" t="n">
        <v>-0.26</v>
      </c>
      <c r="R52" s="223" t="n">
        <f aca="false">GROWTH($R$22:$R$24,$Q$22:$Q$24,Q52,1)</f>
        <v>78.8805999579516</v>
      </c>
      <c r="S52" s="224" t="n">
        <f aca="false">TREND($R$22:$R$24,$Q$22:$Q$24,Q52,0)</f>
        <v>68.1777777777778</v>
      </c>
    </row>
    <row r="53" customFormat="false" ht="12.5" hidden="false" customHeight="false" outlineLevel="0" collapsed="false">
      <c r="Q53" s="222" t="n">
        <v>-0.27</v>
      </c>
      <c r="R53" s="223" t="n">
        <f aca="false">GROWTH($R$22:$R$24,$Q$22:$Q$24,Q53,1)</f>
        <v>85.8508629531329</v>
      </c>
      <c r="S53" s="224" t="n">
        <f aca="false">TREND($R$22:$R$24,$Q$22:$Q$24,Q53,0)</f>
        <v>70.8</v>
      </c>
    </row>
    <row r="54" customFormat="false" ht="12.5" hidden="false" customHeight="false" outlineLevel="0" collapsed="false">
      <c r="Q54" s="222" t="n">
        <v>-0.28</v>
      </c>
      <c r="R54" s="223" t="n">
        <f aca="false">GROWTH($R$22:$R$24,$Q$22:$Q$24,Q54,1)</f>
        <v>93.4370513627749</v>
      </c>
      <c r="S54" s="224" t="n">
        <f aca="false">TREND($R$22:$R$24,$Q$22:$Q$24,Q54,0)</f>
        <v>73.4222222222222</v>
      </c>
    </row>
    <row r="55" customFormat="false" ht="12.5" hidden="false" customHeight="false" outlineLevel="0" collapsed="false">
      <c r="Q55" s="222" t="n">
        <v>-0.29</v>
      </c>
      <c r="R55" s="223" t="n">
        <f aca="false">GROWTH($R$22:$R$24,$Q$22:$Q$24,Q55,1)</f>
        <v>101.693591270433</v>
      </c>
      <c r="S55" s="224" t="n">
        <f aca="false">TREND($R$22:$R$24,$Q$22:$Q$24,Q55,0)</f>
        <v>76.0444444444444</v>
      </c>
    </row>
    <row r="56" customFormat="false" ht="12.5" hidden="false" customHeight="false" outlineLevel="0" collapsed="false">
      <c r="Q56" s="222" t="n">
        <v>-0.3</v>
      </c>
      <c r="R56" s="223" t="n">
        <f aca="false">GROWTH($R$22:$R$24,$Q$22:$Q$24,Q56,1)</f>
        <v>110.679718105893</v>
      </c>
      <c r="S56" s="224" t="n">
        <f aca="false">TREND($R$22:$R$24,$Q$22:$Q$24,Q56,0)</f>
        <v>78.6666666666667</v>
      </c>
    </row>
    <row r="57" customFormat="false" ht="12.5" hidden="false" customHeight="false" outlineLevel="0" collapsed="false">
      <c r="Q57" s="222" t="n">
        <v>-0.31</v>
      </c>
      <c r="R57" s="223" t="n">
        <f aca="false">GROWTH($R$22:$R$24,$Q$22:$Q$24,Q57,1)</f>
        <v>120.459901621762</v>
      </c>
      <c r="S57" s="224" t="n">
        <f aca="false">TREND($R$22:$R$24,$Q$22:$Q$24,Q57,0)</f>
        <v>81.2888888888889</v>
      </c>
    </row>
    <row r="58" customFormat="false" ht="12.5" hidden="false" customHeight="false" outlineLevel="0" collapsed="false">
      <c r="Q58" s="222" t="n">
        <v>-0.32</v>
      </c>
      <c r="R58" s="223" t="n">
        <f aca="false">GROWTH($R$22:$R$24,$Q$22:$Q$24,Q58,1)</f>
        <v>131.10430842299</v>
      </c>
      <c r="S58" s="224" t="n">
        <f aca="false">TREND($R$22:$R$24,$Q$22:$Q$24,Q58,0)</f>
        <v>83.9111111111111</v>
      </c>
    </row>
    <row r="59" customFormat="false" ht="12.5" hidden="false" customHeight="false" outlineLevel="0" collapsed="false">
      <c r="Q59" s="222" t="n">
        <v>-0.33</v>
      </c>
      <c r="R59" s="223" t="n">
        <f aca="false">GROWTH($R$22:$R$24,$Q$22:$Q$24,Q59,1)</f>
        <v>142.689305367698</v>
      </c>
      <c r="S59" s="224" t="n">
        <f aca="false">TREND($R$22:$R$24,$Q$22:$Q$24,Q59,0)</f>
        <v>86.5333333333333</v>
      </c>
    </row>
    <row r="60" customFormat="false" ht="12.5" hidden="false" customHeight="false" outlineLevel="0" collapsed="false">
      <c r="Q60" s="222" t="n">
        <v>-0.34</v>
      </c>
      <c r="R60" s="223" t="n">
        <f aca="false">GROWTH($R$22:$R$24,$Q$22:$Q$24,Q60,1)</f>
        <v>155.298007450882</v>
      </c>
      <c r="S60" s="224" t="n">
        <f aca="false">TREND($R$22:$R$24,$Q$22:$Q$24,Q60,0)</f>
        <v>89.1555555555556</v>
      </c>
    </row>
    <row r="61" customFormat="false" ht="12.5" hidden="false" customHeight="false" outlineLevel="0" collapsed="false">
      <c r="Q61" s="222" t="n">
        <v>-0.35</v>
      </c>
      <c r="R61" s="223" t="n">
        <f aca="false">GROWTH($R$22:$R$24,$Q$22:$Q$24,Q61,1)</f>
        <v>169.02087410171</v>
      </c>
      <c r="S61" s="224" t="n">
        <f aca="false">TREND($R$22:$R$24,$Q$22:$Q$24,Q61,0)</f>
        <v>91.7777777777778</v>
      </c>
    </row>
    <row r="62" customFormat="false" ht="12.5" hidden="false" customHeight="false" outlineLevel="0" collapsed="false">
      <c r="Q62" s="222" t="n">
        <v>-0.36</v>
      </c>
      <c r="R62" s="223" t="n">
        <f aca="false">GROWTH($R$22:$R$24,$Q$22:$Q$24,Q62,1)</f>
        <v>183.956358172475</v>
      </c>
      <c r="S62" s="224" t="n">
        <f aca="false">TREND($R$22:$R$24,$Q$22:$Q$24,Q62,0)</f>
        <v>94.4</v>
      </c>
    </row>
    <row r="63" customFormat="false" ht="12.5" hidden="false" customHeight="false" outlineLevel="0" collapsed="false">
      <c r="Q63" s="222" t="n">
        <v>-0.37</v>
      </c>
      <c r="R63" s="223" t="n">
        <f aca="false">GROWTH($R$22:$R$24,$Q$22:$Q$24,Q63,1)</f>
        <v>200.211612275277</v>
      </c>
      <c r="S63" s="224" t="n">
        <f aca="false">TREND($R$22:$R$24,$Q$22:$Q$24,Q63,0)</f>
        <v>97.0222222222222</v>
      </c>
    </row>
    <row r="64" customFormat="false" ht="12.5" hidden="false" customHeight="false" outlineLevel="0" collapsed="false">
      <c r="Q64" s="222" t="n">
        <v>-0.38</v>
      </c>
      <c r="R64" s="223" t="n">
        <f aca="false">GROWTH($R$22:$R$24,$Q$22:$Q$24,Q64,1)</f>
        <v>217.903257533957</v>
      </c>
      <c r="S64" s="224" t="n">
        <f aca="false">TREND($R$22:$R$24,$Q$22:$Q$24,Q64,0)</f>
        <v>99.6444444444444</v>
      </c>
    </row>
    <row r="65" customFormat="false" ht="12.5" hidden="false" customHeight="false" outlineLevel="0" collapsed="false">
      <c r="Q65" s="222" t="n">
        <v>-0.39</v>
      </c>
      <c r="R65" s="223" t="n">
        <f aca="false">GROWTH($R$22:$R$24,$Q$22:$Q$24,Q65,1)</f>
        <v>237.158220266594</v>
      </c>
      <c r="S65" s="224" t="n">
        <f aca="false">TREND($R$22:$R$24,$Q$22:$Q$24,Q65,0)</f>
        <v>102.266666666667</v>
      </c>
    </row>
    <row r="66" customFormat="false" ht="12.5" hidden="false" customHeight="false" outlineLevel="0" collapsed="false">
      <c r="Q66" s="222" t="n">
        <v>-0.4</v>
      </c>
      <c r="R66" s="223" t="n">
        <f aca="false">GROWTH($R$22:$R$24,$Q$22:$Q$24,Q66,1)</f>
        <v>258.114642601218</v>
      </c>
      <c r="S66" s="224" t="n">
        <f aca="false">TREND($R$22:$R$24,$Q$22:$Q$24,Q66,0)</f>
        <v>104.888888888889</v>
      </c>
    </row>
    <row r="67" customFormat="false" ht="12.5" hidden="false" customHeight="false" outlineLevel="0" collapsed="false">
      <c r="Q67" s="222" t="n">
        <v>-0.41</v>
      </c>
      <c r="R67" s="223" t="n">
        <f aca="false">GROWTH($R$22:$R$24,$Q$22:$Q$24,Q67,1)</f>
        <v>280.922873557838</v>
      </c>
      <c r="S67" s="224" t="n">
        <f aca="false">TREND($R$22:$R$24,$Q$22:$Q$24,Q67,0)</f>
        <v>107.511111111111</v>
      </c>
    </row>
    <row r="68" customFormat="false" ht="12.5" hidden="false" customHeight="false" outlineLevel="0" collapsed="false">
      <c r="Q68" s="222" t="n">
        <v>-0.42</v>
      </c>
      <c r="R68" s="223" t="n">
        <f aca="false">GROWTH($R$22:$R$24,$Q$22:$Q$24,Q68,1)</f>
        <v>305.746547707173</v>
      </c>
      <c r="S68" s="224" t="n">
        <f aca="false">TREND($R$22:$R$24,$Q$22:$Q$24,Q68,0)</f>
        <v>110.133333333333</v>
      </c>
    </row>
    <row r="69" customFormat="false" ht="12.5" hidden="false" customHeight="false" outlineLevel="0" collapsed="false">
      <c r="Q69" s="222" t="n">
        <v>-0.43</v>
      </c>
      <c r="R69" s="223" t="n">
        <f aca="false">GROWTH($R$22:$R$24,$Q$22:$Q$24,Q69,1)</f>
        <v>332.763759144761</v>
      </c>
      <c r="S69" s="224" t="n">
        <f aca="false">TREND($R$22:$R$24,$Q$22:$Q$24,Q69,0)</f>
        <v>112.755555555556</v>
      </c>
    </row>
    <row r="70" customFormat="false" ht="12.5" hidden="false" customHeight="false" outlineLevel="0" collapsed="false">
      <c r="Q70" s="222" t="n">
        <v>-0.44</v>
      </c>
      <c r="R70" s="223" t="n">
        <f aca="false">GROWTH($R$22:$R$24,$Q$22:$Q$24,Q70,1)</f>
        <v>362.168339202983</v>
      </c>
      <c r="S70" s="224" t="n">
        <f aca="false">TREND($R$22:$R$24,$Q$22:$Q$24,Q70,0)</f>
        <v>115.377777777778</v>
      </c>
    </row>
    <row r="71" customFormat="false" ht="12.5" hidden="false" customHeight="false" outlineLevel="0" collapsed="false">
      <c r="Q71" s="222" t="n">
        <v>-0.45</v>
      </c>
      <c r="R71" s="223" t="n">
        <f aca="false">GROWTH($R$22:$R$24,$Q$22:$Q$24,Q71,1)</f>
        <v>394.171247067762</v>
      </c>
      <c r="S71" s="224" t="n">
        <f aca="false">TREND($R$22:$R$24,$Q$22:$Q$24,Q71,0)</f>
        <v>118</v>
      </c>
    </row>
    <row r="72" customFormat="false" ht="12.5" hidden="false" customHeight="false" outlineLevel="0" collapsed="false">
      <c r="Q72" s="222" t="n">
        <v>-0.46</v>
      </c>
      <c r="R72" s="223" t="n">
        <f aca="false">GROWTH($R$22:$R$24,$Q$22:$Q$24,Q72,1)</f>
        <v>429.002083276735</v>
      </c>
      <c r="S72" s="224" t="n">
        <f aca="false">TREND($R$22:$R$24,$Q$22:$Q$24,Q72,0)</f>
        <v>120.622222222222</v>
      </c>
    </row>
    <row r="73" customFormat="false" ht="12.5" hidden="false" customHeight="false" outlineLevel="0" collapsed="false">
      <c r="Q73" s="222" t="n">
        <v>-0.47</v>
      </c>
      <c r="R73" s="223" t="n">
        <f aca="false">GROWTH($R$22:$R$24,$Q$22:$Q$24,Q73,1)</f>
        <v>466.91073695728</v>
      </c>
      <c r="S73" s="224" t="n">
        <f aca="false">TREND($R$22:$R$24,$Q$22:$Q$24,Q73,0)</f>
        <v>123.244444444444</v>
      </c>
    </row>
    <row r="74" customFormat="false" ht="12.5" hidden="false" customHeight="false" outlineLevel="0" collapsed="false">
      <c r="Q74" s="222" t="n">
        <v>-0.48</v>
      </c>
      <c r="R74" s="223" t="n">
        <f aca="false">GROWTH($R$22:$R$24,$Q$22:$Q$24,Q74,1)</f>
        <v>508.16917862229</v>
      </c>
      <c r="S74" s="224" t="n">
        <f aca="false">TREND($R$22:$R$24,$Q$22:$Q$24,Q74,0)</f>
        <v>125.866666666667</v>
      </c>
    </row>
    <row r="75" customFormat="false" ht="12.5" hidden="false" customHeight="false" outlineLevel="0" collapsed="false">
      <c r="Q75" s="222" t="n">
        <v>-0.49</v>
      </c>
      <c r="R75" s="223" t="n">
        <f aca="false">GROWTH($R$22:$R$24,$Q$22:$Q$24,Q75,1)</f>
        <v>553.07341138587</v>
      </c>
      <c r="S75" s="224" t="n">
        <f aca="false">TREND($R$22:$R$24,$Q$22:$Q$24,Q75,0)</f>
        <v>128.488888888889</v>
      </c>
    </row>
    <row r="76" customFormat="false" ht="12.5" hidden="false" customHeight="false" outlineLevel="0" collapsed="false">
      <c r="Q76" s="222" t="n">
        <v>-0.5</v>
      </c>
      <c r="R76" s="223" t="n">
        <f aca="false">GROWTH($R$22:$R$24,$Q$22:$Q$24,Q76,1)</f>
        <v>601.945594597669</v>
      </c>
      <c r="S76" s="224" t="n">
        <f aca="false">TREND($R$22:$R$24,$Q$22:$Q$24,Q76,0)</f>
        <v>131.111111111111</v>
      </c>
    </row>
    <row r="77" customFormat="false" ht="12.5" hidden="false" customHeight="false" outlineLevel="0" collapsed="false">
      <c r="Q77" s="222" t="n">
        <v>-0.51</v>
      </c>
      <c r="R77" s="223" t="n">
        <f aca="false">GROWTH($R$22:$R$24,$Q$22:$Q$24,Q77,1)</f>
        <v>655.136355131605</v>
      </c>
      <c r="S77" s="224" t="n">
        <f aca="false">TREND($R$22:$R$24,$Q$22:$Q$24,Q77,0)</f>
        <v>133.733333333333</v>
      </c>
    </row>
    <row r="78" customFormat="false" ht="12.5" hidden="false" customHeight="false" outlineLevel="0" collapsed="false">
      <c r="Q78" s="222" t="n">
        <v>-0.52</v>
      </c>
      <c r="R78" s="223" t="n">
        <f aca="false">GROWTH($R$22:$R$24,$Q$22:$Q$24,Q78,1)</f>
        <v>713.027302910984</v>
      </c>
      <c r="S78" s="224" t="n">
        <f aca="false">TREND($R$22:$R$24,$Q$22:$Q$24,Q78,0)</f>
        <v>136.355555555556</v>
      </c>
    </row>
    <row r="79" customFormat="false" ht="12.5" hidden="false" customHeight="false" outlineLevel="0" collapsed="false">
      <c r="Q79" s="222" t="n">
        <v>-0.53</v>
      </c>
      <c r="R79" s="223" t="n">
        <f aca="false">GROWTH($R$22:$R$24,$Q$22:$Q$24,Q79,1)</f>
        <v>776.033768717326</v>
      </c>
      <c r="S79" s="224" t="n">
        <f aca="false">TREND($R$22:$R$24,$Q$22:$Q$24,Q79,0)</f>
        <v>138.977777777778</v>
      </c>
    </row>
    <row r="80" customFormat="false" ht="12.5" hidden="false" customHeight="false" outlineLevel="0" collapsed="false">
      <c r="Q80" s="222" t="n">
        <v>-0.54</v>
      </c>
      <c r="R80" s="223" t="n">
        <f aca="false">GROWTH($R$22:$R$24,$Q$22:$Q$24,Q80,1)</f>
        <v>844.60778392493</v>
      </c>
      <c r="S80" s="224" t="n">
        <f aca="false">TREND($R$22:$R$24,$Q$22:$Q$24,Q80,0)</f>
        <v>141.6</v>
      </c>
    </row>
    <row r="81" customFormat="false" ht="12.5" hidden="false" customHeight="false" outlineLevel="0" collapsed="false">
      <c r="Q81" s="222" t="n">
        <v>-0.55</v>
      </c>
      <c r="R81" s="223" t="n">
        <f aca="false">GROWTH($R$22:$R$24,$Q$22:$Q$24,Q81,1)</f>
        <v>919.241323538883</v>
      </c>
      <c r="S81" s="224" t="n">
        <f aca="false">TREND($R$22:$R$24,$Q$22:$Q$24,Q81,0)</f>
        <v>144.222222222222</v>
      </c>
    </row>
    <row r="82" customFormat="false" ht="12.5" hidden="false" customHeight="false" outlineLevel="0" collapsed="false">
      <c r="Q82" s="222" t="n">
        <v>-0.56</v>
      </c>
      <c r="R82" s="223" t="n">
        <f aca="false">GROWTH($R$22:$R$24,$Q$22:$Q$24,Q82,1)</f>
        <v>1000.46983580325</v>
      </c>
      <c r="S82" s="224" t="n">
        <f aca="false">TREND($R$22:$R$24,$Q$22:$Q$24,Q82,0)</f>
        <v>146.844444444444</v>
      </c>
    </row>
    <row r="83" customFormat="false" ht="12.5" hidden="false" customHeight="false" outlineLevel="0" collapsed="false">
      <c r="Q83" s="222" t="n">
        <v>-0.57</v>
      </c>
      <c r="R83" s="223" t="n">
        <f aca="false">GROWTH($R$22:$R$24,$Q$22:$Q$24,Q83,1)</f>
        <v>1088.87608370212</v>
      </c>
      <c r="S83" s="224" t="n">
        <f aca="false">TREND($R$22:$R$24,$Q$22:$Q$24,Q83,0)</f>
        <v>149.466666666667</v>
      </c>
    </row>
    <row r="84" customFormat="false" ht="12.5" hidden="false" customHeight="false" outlineLevel="0" collapsed="false">
      <c r="Q84" s="222" t="n">
        <v>-0.58</v>
      </c>
      <c r="R84" s="223" t="n">
        <f aca="false">GROWTH($R$22:$R$24,$Q$22:$Q$24,Q84,1)</f>
        <v>1185.09432591393</v>
      </c>
      <c r="S84" s="224" t="n">
        <f aca="false">TREND($R$22:$R$24,$Q$22:$Q$24,Q84,0)</f>
        <v>152.088888888889</v>
      </c>
    </row>
    <row r="85" customFormat="false" ht="12.5" hidden="false" customHeight="false" outlineLevel="0" collapsed="false">
      <c r="Q85" s="222" t="n">
        <v>-0.59</v>
      </c>
      <c r="R85" s="223" t="n">
        <f aca="false">GROWTH($R$22:$R$24,$Q$22:$Q$24,Q85,1)</f>
        <v>1289.81486721458</v>
      </c>
      <c r="S85" s="224" t="n">
        <f aca="false">TREND($R$22:$R$24,$Q$22:$Q$24,Q85,0)</f>
        <v>154.711111111111</v>
      </c>
    </row>
    <row r="86" customFormat="false" ht="12.5" hidden="false" customHeight="false" outlineLevel="0" collapsed="false">
      <c r="Q86" s="222" t="n">
        <v>-0.6</v>
      </c>
      <c r="R86" s="223" t="n">
        <f aca="false">GROWTH($R$22:$R$24,$Q$22:$Q$24,Q86,1)</f>
        <v>1403.78901097582</v>
      </c>
      <c r="S86" s="224" t="n">
        <f aca="false">TREND($R$22:$R$24,$Q$22:$Q$24,Q86,0)</f>
        <v>157.333333333333</v>
      </c>
    </row>
    <row r="87" customFormat="false" ht="12.5" hidden="false" customHeight="false" outlineLevel="0" collapsed="false">
      <c r="Q87" s="222" t="n">
        <v>-0.61</v>
      </c>
      <c r="R87" s="223" t="n">
        <f aca="false">GROWTH($R$22:$R$24,$Q$22:$Q$24,Q87,1)</f>
        <v>1527.83444928972</v>
      </c>
      <c r="S87" s="224" t="n">
        <f aca="false">TREND($R$22:$R$24,$Q$22:$Q$24,Q87,0)</f>
        <v>159.955555555556</v>
      </c>
    </row>
    <row r="88" customFormat="false" ht="12.5" hidden="false" customHeight="false" outlineLevel="0" collapsed="false">
      <c r="Q88" s="222" t="n">
        <v>-0.62</v>
      </c>
      <c r="R88" s="223" t="n">
        <f aca="false">GROWTH($R$22:$R$24,$Q$22:$Q$24,Q88,1)</f>
        <v>1662.84112939008</v>
      </c>
      <c r="S88" s="224" t="n">
        <f aca="false">TREND($R$22:$R$24,$Q$22:$Q$24,Q88,0)</f>
        <v>162.577777777778</v>
      </c>
    </row>
    <row r="89" customFormat="false" ht="12.5" hidden="false" customHeight="false" outlineLevel="0" collapsed="false">
      <c r="Q89" s="222" t="n">
        <v>-0.63</v>
      </c>
      <c r="R89" s="223" t="n">
        <f aca="false">GROWTH($R$22:$R$24,$Q$22:$Q$24,Q89,1)</f>
        <v>1809.77763845861</v>
      </c>
      <c r="S89" s="224" t="n">
        <f aca="false">TREND($R$22:$R$24,$Q$22:$Q$24,Q89,0)</f>
        <v>165.2</v>
      </c>
    </row>
    <row r="90" customFormat="false" ht="12.5" hidden="false" customHeight="false" outlineLevel="0" collapsed="false">
      <c r="Q90" s="222" t="n">
        <v>-0.64</v>
      </c>
      <c r="R90" s="223" t="n">
        <f aca="false">GROWTH($R$22:$R$24,$Q$22:$Q$24,Q90,1)</f>
        <v>1969.6981526228</v>
      </c>
      <c r="S90" s="224" t="n">
        <f aca="false">TREND($R$22:$R$24,$Q$22:$Q$24,Q90,0)</f>
        <v>167.822222222222</v>
      </c>
    </row>
    <row r="91" customFormat="false" ht="12.5" hidden="false" customHeight="false" outlineLevel="0" collapsed="false">
      <c r="Q91" s="222" t="n">
        <v>-0.65</v>
      </c>
      <c r="R91" s="223" t="n">
        <f aca="false">GROWTH($R$22:$R$24,$Q$22:$Q$24,Q91,1)</f>
        <v>2143.75</v>
      </c>
      <c r="S91" s="224" t="n">
        <f aca="false">TREND($R$22:$R$24,$Q$22:$Q$24,Q91,0)</f>
        <v>170.444444444444</v>
      </c>
    </row>
    <row r="92" customFormat="false" ht="12.5" hidden="false" customHeight="false" outlineLevel="0" collapsed="false">
      <c r="Q92" s="222" t="n">
        <v>-0.66</v>
      </c>
      <c r="R92" s="223" t="n">
        <f aca="false">GROWTH($R$22:$R$24,$Q$22:$Q$24,Q92,1)</f>
        <v>2333.18189204805</v>
      </c>
      <c r="S92" s="224" t="n">
        <f aca="false">TREND($R$22:$R$24,$Q$22:$Q$24,Q92,0)</f>
        <v>173.066666666667</v>
      </c>
    </row>
    <row r="93" customFormat="false" ht="12.5" hidden="false" customHeight="false" outlineLevel="0" collapsed="false">
      <c r="Q93" s="222" t="n">
        <v>-0.67</v>
      </c>
      <c r="R93" s="223" t="n">
        <f aca="false">GROWTH($R$22:$R$24,$Q$22:$Q$24,Q93,1)</f>
        <v>2539.35288227682</v>
      </c>
      <c r="S93" s="224" t="n">
        <f aca="false">TREND($R$22:$R$24,$Q$22:$Q$24,Q93,0)</f>
        <v>175.688888888889</v>
      </c>
    </row>
    <row r="94" customFormat="false" ht="12.5" hidden="false" customHeight="false" outlineLevel="0" collapsed="false">
      <c r="Q94" s="222" t="n">
        <v>-0.68</v>
      </c>
      <c r="R94" s="223" t="n">
        <f aca="false">GROWTH($R$22:$R$24,$Q$22:$Q$24,Q94,1)</f>
        <v>2763.74211659396</v>
      </c>
      <c r="S94" s="224" t="n">
        <f aca="false">TREND($R$22:$R$24,$Q$22:$Q$24,Q94,0)</f>
        <v>178.311111111111</v>
      </c>
    </row>
    <row r="95" customFormat="false" ht="12.5" hidden="false" customHeight="false" outlineLevel="0" collapsed="false">
      <c r="Q95" s="222" t="n">
        <v>-0.69</v>
      </c>
      <c r="R95" s="223" t="n">
        <f aca="false">GROWTH($R$22:$R$24,$Q$22:$Q$24,Q95,1)</f>
        <v>3007.95944523735</v>
      </c>
      <c r="S95" s="224" t="n">
        <f aca="false">TREND($R$22:$R$24,$Q$22:$Q$24,Q95,0)</f>
        <v>180.933333333333</v>
      </c>
    </row>
    <row r="96" customFormat="false" ht="12.5" hidden="false" customHeight="false" outlineLevel="0" collapsed="false">
      <c r="Q96" s="222" t="n">
        <v>-0.7</v>
      </c>
      <c r="R96" s="223" t="n">
        <f aca="false">GROWTH($R$22:$R$24,$Q$22:$Q$24,Q96,1)</f>
        <v>3273.75697242807</v>
      </c>
      <c r="S96" s="224" t="n">
        <f aca="false">TREND($R$22:$R$24,$Q$22:$Q$24,Q96,0)</f>
        <v>183.555555555556</v>
      </c>
    </row>
    <row r="97" customFormat="false" ht="12.5" hidden="false" customHeight="false" outlineLevel="0" collapsed="false">
      <c r="Q97" s="222" t="n">
        <v>-0.71</v>
      </c>
      <c r="R97" s="223" t="n">
        <f aca="false">GROWTH($R$22:$R$24,$Q$22:$Q$24,Q97,1)</f>
        <v>3563.04162660535</v>
      </c>
      <c r="S97" s="224" t="n">
        <f aca="false">TREND($R$22:$R$24,$Q$22:$Q$24,Q97,0)</f>
        <v>186.177777777778</v>
      </c>
    </row>
    <row r="98" customFormat="false" ht="12.5" hidden="false" customHeight="false" outlineLevel="0" collapsed="false">
      <c r="Q98" s="222" t="n">
        <v>-0.72</v>
      </c>
      <c r="R98" s="223" t="n">
        <f aca="false">GROWTH($R$22:$R$24,$Q$22:$Q$24,Q98,1)</f>
        <v>3877.88884142695</v>
      </c>
      <c r="S98" s="224" t="n">
        <f aca="false">TREND($R$22:$R$24,$Q$22:$Q$24,Q98,0)</f>
        <v>188.8</v>
      </c>
    </row>
    <row r="99" customFormat="false" ht="12.5" hidden="false" customHeight="false" outlineLevel="0" collapsed="false">
      <c r="Q99" s="222" t="n">
        <v>-0.73</v>
      </c>
      <c r="R99" s="223" t="n">
        <f aca="false">GROWTH($R$22:$R$24,$Q$22:$Q$24,Q99,1)</f>
        <v>4220.55744568749</v>
      </c>
      <c r="S99" s="224" t="n">
        <f aca="false">TREND($R$22:$R$24,$Q$22:$Q$24,Q99,0)</f>
        <v>191.422222222222</v>
      </c>
    </row>
    <row r="100" customFormat="false" ht="12.5" hidden="false" customHeight="false" outlineLevel="0" collapsed="false">
      <c r="Q100" s="222" t="n">
        <v>-0.74</v>
      </c>
      <c r="R100" s="223" t="n">
        <f aca="false">GROWTH($R$22:$R$24,$Q$22:$Q$24,Q100,1)</f>
        <v>4593.50586898036</v>
      </c>
      <c r="S100" s="224" t="n">
        <f aca="false">TREND($R$22:$R$24,$Q$22:$Q$24,Q100,0)</f>
        <v>194.044444444444</v>
      </c>
    </row>
    <row r="101" customFormat="false" ht="12.5" hidden="false" customHeight="false" outlineLevel="0" collapsed="false">
      <c r="Q101" s="222" t="n">
        <v>-0.75</v>
      </c>
      <c r="R101" s="223" t="n">
        <f aca="false">GROWTH($R$22:$R$24,$Q$22:$Q$24,Q101,1)</f>
        <v>4999.40977936859</v>
      </c>
      <c r="S101" s="224" t="n">
        <f aca="false">TREND($R$22:$R$24,$Q$22:$Q$24,Q101,0)</f>
        <v>196.666666666667</v>
      </c>
    </row>
    <row r="102" customFormat="false" ht="12.5" hidden="false" customHeight="false" outlineLevel="0" collapsed="false">
      <c r="Q102" s="222" t="n">
        <v>-0.76</v>
      </c>
      <c r="R102" s="223" t="n">
        <f aca="false">GROWTH($R$22:$R$24,$Q$22:$Q$24,Q102,1)</f>
        <v>5441.18127960383</v>
      </c>
      <c r="S102" s="224" t="n">
        <f aca="false">TREND($R$22:$R$24,$Q$22:$Q$24,Q102,0)</f>
        <v>199.288888888889</v>
      </c>
    </row>
    <row r="103" customFormat="false" ht="12.5" hidden="false" customHeight="false" outlineLevel="0" collapsed="false">
      <c r="Q103" s="222" t="n">
        <v>-0.77</v>
      </c>
      <c r="R103" s="223" t="n">
        <f aca="false">GROWTH($R$22:$R$24,$Q$22:$Q$24,Q103,1)</f>
        <v>5921.98979961399</v>
      </c>
      <c r="S103" s="224" t="n">
        <f aca="false">TREND($R$22:$R$24,$Q$22:$Q$24,Q103,0)</f>
        <v>201.911111111111</v>
      </c>
    </row>
    <row r="104" customFormat="false" ht="12.5" hidden="false" customHeight="false" outlineLevel="0" collapsed="false">
      <c r="Q104" s="222" t="n">
        <v>-0.78</v>
      </c>
      <c r="R104" s="223" t="n">
        <f aca="false">GROWTH($R$22:$R$24,$Q$22:$Q$24,Q104,1)</f>
        <v>6445.28483514992</v>
      </c>
      <c r="S104" s="224" t="n">
        <f aca="false">TREND($R$22:$R$24,$Q$22:$Q$24,Q104,0)</f>
        <v>204.533333333333</v>
      </c>
    </row>
    <row r="105" customFormat="false" ht="12.5" hidden="false" customHeight="false" outlineLevel="0" collapsed="false">
      <c r="Q105" s="222" t="n">
        <v>-0.79</v>
      </c>
      <c r="R105" s="223" t="n">
        <f aca="false">GROWTH($R$22:$R$24,$Q$22:$Q$24,Q105,1)</f>
        <v>7014.82069572651</v>
      </c>
      <c r="S105" s="224" t="n">
        <f aca="false">TREND($R$22:$R$24,$Q$22:$Q$24,Q105,0)</f>
        <v>207.155555555556</v>
      </c>
    </row>
    <row r="106" customFormat="false" ht="12.5" hidden="false" customHeight="false" outlineLevel="0" collapsed="false">
      <c r="Q106" s="222" t="n">
        <v>-0.8</v>
      </c>
      <c r="R106" s="223" t="n">
        <f aca="false">GROWTH($R$22:$R$24,$Q$22:$Q$24,Q106,1)</f>
        <v>7634.68343940897</v>
      </c>
      <c r="S106" s="224" t="n">
        <f aca="false">TREND($R$22:$R$24,$Q$22:$Q$24,Q106,0)</f>
        <v>209.777777777778</v>
      </c>
    </row>
    <row r="107" customFormat="false" ht="12.5" hidden="false" customHeight="false" outlineLevel="0" collapsed="false">
      <c r="Q107" s="222" t="n">
        <v>-0.81</v>
      </c>
      <c r="R107" s="223" t="n">
        <f aca="false">GROWTH($R$22:$R$24,$Q$22:$Q$24,Q107,1)</f>
        <v>8309.32018768426</v>
      </c>
      <c r="S107" s="224" t="n">
        <f aca="false">TREND($R$22:$R$24,$Q$22:$Q$24,Q107,0)</f>
        <v>212.4</v>
      </c>
    </row>
    <row r="108" customFormat="false" ht="12.5" hidden="false" customHeight="false" outlineLevel="0" collapsed="false">
      <c r="Q108" s="222" t="n">
        <v>-0.82</v>
      </c>
      <c r="R108" s="223" t="n">
        <f aca="false">GROWTH($R$22:$R$24,$Q$22:$Q$24,Q108,1)</f>
        <v>9043.57103073316</v>
      </c>
      <c r="S108" s="224" t="n">
        <f aca="false">TREND($R$22:$R$24,$Q$22:$Q$24,Q108,0)</f>
        <v>215.022222222222</v>
      </c>
    </row>
    <row r="109" customFormat="false" ht="12.5" hidden="false" customHeight="false" outlineLevel="0" collapsed="false">
      <c r="Q109" s="222" t="n">
        <v>-0.83</v>
      </c>
      <c r="R109" s="223" t="n">
        <f aca="false">GROWTH($R$22:$R$24,$Q$22:$Q$24,Q109,1)</f>
        <v>9842.70375200324</v>
      </c>
      <c r="S109" s="224" t="n">
        <f aca="false">TREND($R$22:$R$24,$Q$22:$Q$24,Q109,0)</f>
        <v>217.644444444444</v>
      </c>
    </row>
    <row r="110" customFormat="false" ht="12.5" hidden="false" customHeight="false" outlineLevel="0" collapsed="false">
      <c r="Q110" s="222" t="n">
        <v>-0.84</v>
      </c>
      <c r="R110" s="223" t="n">
        <f aca="false">GROWTH($R$22:$R$24,$Q$22:$Q$24,Q110,1)</f>
        <v>10712.4516212093</v>
      </c>
      <c r="S110" s="224" t="n">
        <f aca="false">TREND($R$22:$R$24,$Q$22:$Q$24,Q110,0)</f>
        <v>220.266666666667</v>
      </c>
    </row>
    <row r="111" customFormat="false" ht="12.5" hidden="false" customHeight="false" outlineLevel="0" collapsed="false">
      <c r="Q111" s="222" t="n">
        <v>-0.85</v>
      </c>
      <c r="R111" s="223" t="n">
        <f aca="false">GROWTH($R$22:$R$24,$Q$22:$Q$24,Q111,1)</f>
        <v>11659.054526902</v>
      </c>
      <c r="S111" s="224" t="n">
        <f aca="false">TREND($R$22:$R$24,$Q$22:$Q$24,Q111,0)</f>
        <v>222.888888888889</v>
      </c>
    </row>
    <row r="112" customFormat="false" ht="12.5" hidden="false" customHeight="false" outlineLevel="0" collapsed="false">
      <c r="Q112" s="222" t="n">
        <v>-0.86</v>
      </c>
      <c r="R112" s="223" t="n">
        <f aca="false">GROWTH($R$22:$R$24,$Q$22:$Q$24,Q112,1)</f>
        <v>12689.3037437055</v>
      </c>
      <c r="S112" s="224" t="n">
        <f aca="false">TREND($R$22:$R$24,$Q$22:$Q$24,Q112,0)</f>
        <v>225.511111111111</v>
      </c>
    </row>
    <row r="113" customFormat="false" ht="12.5" hidden="false" customHeight="false" outlineLevel="0" collapsed="false">
      <c r="Q113" s="222" t="n">
        <v>-0.87</v>
      </c>
      <c r="R113" s="223" t="n">
        <f aca="false">GROWTH($R$22:$R$24,$Q$22:$Q$24,Q113,1)</f>
        <v>13810.5906553988</v>
      </c>
      <c r="S113" s="224" t="n">
        <f aca="false">TREND($R$22:$R$24,$Q$22:$Q$24,Q113,0)</f>
        <v>228.133333333333</v>
      </c>
    </row>
    <row r="114" customFormat="false" ht="12.5" hidden="false" customHeight="false" outlineLevel="0" collapsed="false">
      <c r="Q114" s="222" t="n">
        <v>-0.88</v>
      </c>
      <c r="R114" s="223" t="n">
        <f aca="false">GROWTH($R$22:$R$24,$Q$22:$Q$24,Q114,1)</f>
        <v>15030.9597834003</v>
      </c>
      <c r="S114" s="224" t="n">
        <f aca="false">TREND($R$22:$R$24,$Q$22:$Q$24,Q114,0)</f>
        <v>230.755555555556</v>
      </c>
    </row>
    <row r="115" customFormat="false" ht="13" hidden="false" customHeight="false" outlineLevel="0" collapsed="false">
      <c r="Q115" s="227" t="n">
        <v>-0.89</v>
      </c>
      <c r="R115" s="228" t="n">
        <f aca="false">GROWTH($R$22:$R$24,$Q$22:$Q$24,Q115,1)</f>
        <v>16359.1665010995</v>
      </c>
      <c r="S115" s="229" t="n">
        <f aca="false">TREND($R$22:$R$24,$Q$22:$Q$24,Q115,0)</f>
        <v>233.377777777778</v>
      </c>
    </row>
    <row r="128" customFormat="false" ht="15.5" hidden="false" customHeight="false" outlineLevel="0" collapsed="false"/>
    <row r="129" customFormat="false" ht="15.5" hidden="false" customHeight="false" outlineLevel="0" collapsed="false"/>
    <row r="135" customFormat="false" ht="31.5" hidden="false" customHeight="true" outlineLevel="0" collapsed="false"/>
    <row r="136" customFormat="false" ht="15.5" hidden="false" customHeight="false" outlineLevel="0" collapsed="false"/>
    <row r="137" customFormat="false" ht="15.5" hidden="false" customHeight="false" outlineLevel="0" collapsed="false"/>
    <row r="144" customFormat="false" ht="15.5" hidden="false" customHeight="false" outlineLevel="0" collapsed="false"/>
  </sheetData>
  <mergeCells count="43">
    <mergeCell ref="D1:R1"/>
    <mergeCell ref="B2:H2"/>
    <mergeCell ref="J2:L2"/>
    <mergeCell ref="N2:R2"/>
    <mergeCell ref="B3:F3"/>
    <mergeCell ref="G3:H3"/>
    <mergeCell ref="J3:J5"/>
    <mergeCell ref="K3:L4"/>
    <mergeCell ref="N3:P3"/>
    <mergeCell ref="Q3:R3"/>
    <mergeCell ref="B4:F4"/>
    <mergeCell ref="G4:H4"/>
    <mergeCell ref="N4:P4"/>
    <mergeCell ref="Q4:R4"/>
    <mergeCell ref="B5:F6"/>
    <mergeCell ref="G5:G6"/>
    <mergeCell ref="N5:P5"/>
    <mergeCell ref="Q5:R5"/>
    <mergeCell ref="N6:P6"/>
    <mergeCell ref="Q6:R6"/>
    <mergeCell ref="B7:F7"/>
    <mergeCell ref="G7:H7"/>
    <mergeCell ref="N7:P7"/>
    <mergeCell ref="B8:F8"/>
    <mergeCell ref="G8:H8"/>
    <mergeCell ref="N8:P8"/>
    <mergeCell ref="B9:C10"/>
    <mergeCell ref="D9:D10"/>
    <mergeCell ref="E9:E10"/>
    <mergeCell ref="F9:F10"/>
    <mergeCell ref="G9:H9"/>
    <mergeCell ref="N9:P9"/>
    <mergeCell ref="N10:P10"/>
    <mergeCell ref="B11:C11"/>
    <mergeCell ref="N11:R11"/>
    <mergeCell ref="B12:C12"/>
    <mergeCell ref="B13:C13"/>
    <mergeCell ref="B14:C14"/>
    <mergeCell ref="B15:C15"/>
    <mergeCell ref="B16:C16"/>
    <mergeCell ref="J16:J17"/>
    <mergeCell ref="K16:L17"/>
    <mergeCell ref="F17:H17"/>
  </mergeCells>
  <conditionalFormatting sqref="B5:H6">
    <cfRule type="expression" priority="2" aboveAverage="0" equalAverage="0" bottom="0" percent="0" rank="0" text="" dxfId="0">
      <formula>$G$9="Projetos com até 99 PF - Complexidade Média ou Alta"</formula>
    </cfRule>
    <cfRule type="expression" priority="3" aboveAverage="0" equalAverage="0" bottom="0" percent="0" rank="0" text="" dxfId="1">
      <formula>$G$9="Projetos com até 99 PF - Complexidade Baixa"</formula>
    </cfRule>
  </conditionalFormatting>
  <conditionalFormatting sqref="E17">
    <cfRule type="expression" priority="4" aboveAverage="0" equalAverage="0" bottom="0" percent="0" rank="0" text="" dxfId="2">
      <formula>$E$17&lt;&gt;100%</formula>
    </cfRule>
  </conditionalFormatting>
  <conditionalFormatting sqref="E14">
    <cfRule type="expression" priority="5" aboveAverage="0" equalAverage="0" bottom="0" percent="0" rank="0" text="" dxfId="0">
      <formula>AND((OR($E$14=15%,$E$14=10%)),$E$14&lt;&gt;$D$14)</formula>
    </cfRule>
  </conditionalFormatting>
  <conditionalFormatting sqref="E12">
    <cfRule type="expression" priority="6" aboveAverage="0" equalAverage="0" bottom="0" percent="0" rank="0" text="" dxfId="1">
      <formula>AND((OR($E$12=15%,$E$12=10%)),$E$12&lt;&gt;$D$12)</formula>
    </cfRule>
  </conditionalFormatting>
  <dataValidations count="8">
    <dataValidation allowBlank="true" operator="between" prompt="Atenção ao alterar esse valor, pois ele varia de acordo com a versão do SISP" showDropDown="false" showErrorMessage="true" showInputMessage="true" sqref="E12 E14" type="none">
      <formula1>0</formula1>
      <formula2>0</formula2>
    </dataValidation>
    <dataValidation allowBlank="false" operator="between" prompt="Informe qual o tipo de projeto para determinação do expoente utilizado na fórmula de Capers Jones. Para descrição e valor referir-se a tabela abaixo" showDropDown="false" showErrorMessage="true" showInputMessage="true" sqref="G5:G6" type="list">
      <formula1>"Sistema Comum – Mainframe,Sistema Comum – WEB,Sistema OO,Sistema Cliente/Servidor (Alta complexidade),Sistemas Gerenciais Complexos,Software Básico,Framework,Sistemas Comerciais,Software Militar *Exclusivo SISP v2.0"</formula1>
      <formula2>0</formula2>
    </dataValidation>
    <dataValidation allowBlank="false" operator="between" showDropDown="false" showErrorMessage="true" showInputMessage="true" sqref="H5:H6" type="none">
      <formula1>0</formula1>
      <formula2>0</formula2>
    </dataValidation>
    <dataValidation allowBlank="true" operator="between" prompt="Informe qual o tipo de prazo que deseja distribuir os dias, se em dias úteis ou em dias corridos.&#10;Proporção utilizada: 7 dias corridos para cada 5 dias úteis (7/5)" showDropDown="false" showErrorMessage="true" showInputMessage="true" sqref="G3:H3" type="list">
      <formula1>"Úteis,Corridos"</formula1>
      <formula2>0</formula2>
    </dataValidation>
    <dataValidation allowBlank="true" operator="between" prompt="Informe qual a versão do Roteiro de Métricas (SISP) adota para o cálculo do prazo" showDropDown="false" showErrorMessage="true" showInputMessage="true" sqref="G4:H4" type="list">
      <formula1>"SISP v1.0,SISP v2.0/2.1"</formula1>
      <formula2>0</formula2>
    </dataValidation>
    <dataValidation allowBlank="true" operator="between" prompt="Informe a complexidade do projeto.&#10;Informação relevante apenas para projetos com menos de 100 PF" showDropDown="false" showErrorMessage="true" showInputMessage="true" sqref="G7:H7" type="list">
      <formula1>"Projetos com até 99 PF - Complexidade Baixa,Projetos com até 99 PF - Complexidade Média ou Alta,Projetos com mais de 99 PF "</formula1>
      <formula2>0</formula2>
    </dataValidation>
    <dataValidation allowBlank="true" error="- Este campo aceita apenas números&#10;- Projetos com mais de 99 PF devem  ter mais de 99 PF&#10;- Projetos com até 99 PF devem no máximo ter 99 PF" operator="between" prompt="Informe a quantidade de PF que deseja calcular o prazo" showDropDown="false" showErrorMessage="true" showInputMessage="true" sqref="G8" type="decimal">
      <formula1>IF(G7="Projetos com mais de 99 PF ",99.0000001,0)</formula1>
      <formula2>IF(G7="Projetos com mais de 99 PF ",1E+024,99)</formula2>
    </dataValidation>
    <dataValidation allowBlank="true" error="Data limite tem que ser maior que data inicial" operator="greaterThan" prompt="Informe a data que deseja que o projeto finalize" showDropDown="false" showErrorMessage="true" showInputMessage="true" sqref="Q4:R4" type="whole">
      <formula1>G11</formula1>
      <formula2>0</formula2>
    </dataValidation>
  </dataValidations>
  <printOptions headings="false" gridLines="false" gridLinesSet="true" horizontalCentered="false" verticalCentered="false"/>
  <pageMargins left="0.511805555555555" right="0.511805555555555"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2"/>
  <legacyDrawing r:id="rId3"/>
</worksheet>
</file>

<file path=docProps/app.xml><?xml version="1.0" encoding="utf-8"?>
<Properties xmlns="http://schemas.openxmlformats.org/officeDocument/2006/extended-properties" xmlns:vt="http://schemas.openxmlformats.org/officeDocument/2006/docPropsVTypes">
  <Template/>
  <TotalTime>7</TotalTime>
  <Application>LibreOffice/6.0.7.3$Linux_X86_64 LibreOffice_project/00m0$Build-3</Application>
  <Company>Basis Tecnologia da Informação S.A.</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2002-03-25T11:25:06Z</dcterms:created>
  <dc:creator>Wilson</dc:creator>
  <dc:description/>
  <dc:language>pt-BR</dc:language>
  <cp:lastModifiedBy/>
  <cp:lastPrinted>2012-02-01T18:39:25Z</cp:lastPrinted>
  <dcterms:modified xsi:type="dcterms:W3CDTF">2021-09-10T11:50:02Z</dcterms:modified>
  <cp:revision>4</cp:revision>
  <dc:subject/>
  <dc:title>Indicação de Tamanho e Esforço de Software</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Basis Tecnologia da Informação S.A.</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