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e01\e\SAQ SIR - COE01\HEBZIBAH\OBE\"/>
    </mc:Choice>
  </mc:AlternateContent>
  <bookViews>
    <workbookView xWindow="0" yWindow="0" windowWidth="28800" windowHeight="14130"/>
  </bookViews>
  <sheets>
    <sheet name="LMH" sheetId="2" r:id="rId1"/>
    <sheet name="Te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9" i="2" l="1"/>
  <c r="J99" i="2"/>
  <c r="I99" i="2"/>
  <c r="K95" i="2"/>
  <c r="J95" i="2"/>
  <c r="I95" i="2"/>
  <c r="F55" i="2" l="1"/>
  <c r="E55" i="2"/>
  <c r="D54" i="2"/>
  <c r="G54" i="2" s="1"/>
  <c r="D53" i="2"/>
  <c r="D55" i="2" s="1"/>
  <c r="G55" i="2" s="1"/>
  <c r="K98" i="2"/>
  <c r="J98" i="2"/>
  <c r="F91" i="2"/>
  <c r="E91" i="2"/>
  <c r="D90" i="2"/>
  <c r="G90" i="2" s="1"/>
  <c r="D89" i="2"/>
  <c r="D91" i="2" s="1"/>
  <c r="F85" i="2"/>
  <c r="E85" i="2"/>
  <c r="D84" i="2"/>
  <c r="G84" i="2" s="1"/>
  <c r="D83" i="2"/>
  <c r="D85" i="2" s="1"/>
  <c r="G85" i="2" s="1"/>
  <c r="F79" i="2"/>
  <c r="E79" i="2"/>
  <c r="D78" i="2"/>
  <c r="D79" i="2" s="1"/>
  <c r="D77" i="2"/>
  <c r="F73" i="2"/>
  <c r="E73" i="2"/>
  <c r="D72" i="2"/>
  <c r="G72" i="2" s="1"/>
  <c r="D71" i="2"/>
  <c r="D73" i="2" s="1"/>
  <c r="F67" i="2"/>
  <c r="E67" i="2"/>
  <c r="D66" i="2"/>
  <c r="G66" i="2" s="1"/>
  <c r="D65" i="2"/>
  <c r="D67" i="2" s="1"/>
  <c r="F61" i="2"/>
  <c r="E61" i="2"/>
  <c r="D60" i="2"/>
  <c r="G60" i="2" s="1"/>
  <c r="D59" i="2"/>
  <c r="D61" i="2" s="1"/>
  <c r="F49" i="2"/>
  <c r="E49" i="2"/>
  <c r="D48" i="2"/>
  <c r="G48" i="2" s="1"/>
  <c r="D47" i="2"/>
  <c r="D49" i="2" s="1"/>
  <c r="F43" i="2"/>
  <c r="E43" i="2"/>
  <c r="D42" i="2"/>
  <c r="D41" i="2"/>
  <c r="D43" i="2" s="1"/>
  <c r="F37" i="2"/>
  <c r="E37" i="2"/>
  <c r="D36" i="2"/>
  <c r="G36" i="2" s="1"/>
  <c r="D35" i="2"/>
  <c r="K94" i="2"/>
  <c r="J94" i="2"/>
  <c r="M6" i="2"/>
  <c r="G9" i="2"/>
  <c r="G10" i="2"/>
  <c r="G11" i="2"/>
  <c r="G12" i="2"/>
  <c r="G14" i="2"/>
  <c r="G15" i="2"/>
  <c r="G16" i="2"/>
  <c r="G17" i="2"/>
  <c r="G18" i="2"/>
  <c r="G19" i="2"/>
  <c r="G20" i="2"/>
  <c r="G21" i="2"/>
  <c r="G22" i="2"/>
  <c r="G23" i="2"/>
  <c r="G24" i="2"/>
  <c r="G26" i="2"/>
  <c r="G27" i="2"/>
  <c r="G28" i="2"/>
  <c r="G29" i="2"/>
  <c r="G30" i="2"/>
  <c r="G31" i="2"/>
  <c r="G32" i="2"/>
  <c r="G33" i="2"/>
  <c r="G34" i="2"/>
  <c r="G35" i="2"/>
  <c r="G38" i="2"/>
  <c r="G39" i="2"/>
  <c r="G40" i="2"/>
  <c r="G41" i="2"/>
  <c r="G42" i="2"/>
  <c r="G44" i="2"/>
  <c r="G45" i="2"/>
  <c r="G46" i="2"/>
  <c r="G47" i="2"/>
  <c r="G50" i="2"/>
  <c r="G51" i="2"/>
  <c r="G52" i="2"/>
  <c r="G53" i="2"/>
  <c r="G56" i="2"/>
  <c r="G57" i="2"/>
  <c r="G58" i="2"/>
  <c r="G59" i="2"/>
  <c r="G62" i="2"/>
  <c r="G63" i="2"/>
  <c r="G64" i="2"/>
  <c r="G65" i="2"/>
  <c r="G68" i="2"/>
  <c r="G69" i="2"/>
  <c r="G70" i="2"/>
  <c r="G71" i="2"/>
  <c r="G74" i="2"/>
  <c r="G75" i="2"/>
  <c r="G76" i="2"/>
  <c r="G77" i="2"/>
  <c r="G80" i="2"/>
  <c r="G81" i="2"/>
  <c r="G82" i="2"/>
  <c r="G83" i="2"/>
  <c r="G86" i="2"/>
  <c r="G87" i="2"/>
  <c r="G88" i="2"/>
  <c r="G89" i="2"/>
  <c r="G92" i="2"/>
  <c r="G91" i="2" l="1"/>
  <c r="G79" i="2"/>
  <c r="G73" i="2"/>
  <c r="G67" i="2"/>
  <c r="G61" i="2"/>
  <c r="G49" i="2"/>
  <c r="G43" i="2"/>
  <c r="G78" i="2"/>
  <c r="D37" i="2"/>
  <c r="T8" i="2"/>
  <c r="S8" i="2"/>
  <c r="T7" i="2"/>
  <c r="S7" i="2"/>
  <c r="T6" i="2"/>
  <c r="S6" i="2"/>
  <c r="N8" i="2"/>
  <c r="M8" i="2"/>
  <c r="N7" i="2"/>
  <c r="M7" i="2"/>
  <c r="N6" i="2"/>
  <c r="G37" i="2" l="1"/>
  <c r="F13" i="2"/>
  <c r="F31" i="2"/>
  <c r="K96" i="2" s="1"/>
  <c r="E31" i="2"/>
  <c r="D30" i="2"/>
  <c r="D29" i="2"/>
  <c r="D31" i="2" s="1"/>
  <c r="F25" i="2"/>
  <c r="E25" i="2"/>
  <c r="D24" i="2"/>
  <c r="D23" i="2"/>
  <c r="D25" i="2" s="1"/>
  <c r="G25" i="2" s="1"/>
  <c r="F19" i="2"/>
  <c r="E19" i="2"/>
  <c r="D18" i="2"/>
  <c r="D17" i="2"/>
  <c r="D19" i="2" s="1"/>
  <c r="E13" i="2"/>
  <c r="D12" i="2"/>
  <c r="D11" i="2"/>
  <c r="K100" i="2"/>
  <c r="J100" i="2"/>
  <c r="J96" i="2"/>
  <c r="D13" i="2" l="1"/>
  <c r="K102" i="2"/>
  <c r="J102" i="2"/>
  <c r="G8" i="2"/>
  <c r="E7" i="2"/>
  <c r="F7" i="2"/>
  <c r="D6" i="2"/>
  <c r="G6" i="2" s="1"/>
  <c r="D5" i="2"/>
  <c r="G13" i="2" l="1"/>
  <c r="I94" i="2"/>
  <c r="I96" i="2" s="1"/>
  <c r="I98" i="2"/>
  <c r="I100" i="2" s="1"/>
  <c r="D7" i="2"/>
  <c r="G7" i="2" s="1"/>
  <c r="G5" i="2"/>
  <c r="AE10" i="1"/>
  <c r="I102" i="2" l="1"/>
  <c r="I103" i="2" s="1"/>
  <c r="I104" i="2" s="1"/>
  <c r="G4" i="2"/>
  <c r="J113" i="2" l="1"/>
  <c r="L113" i="2"/>
  <c r="M113" i="2"/>
  <c r="K113" i="2"/>
  <c r="I113" i="2"/>
  <c r="G3" i="2"/>
  <c r="I114" i="2" l="1"/>
  <c r="AE37" i="1"/>
  <c r="AI36" i="1"/>
  <c r="AI37" i="1" s="1"/>
  <c r="AH36" i="1"/>
  <c r="AH37" i="1" s="1"/>
  <c r="AG36" i="1"/>
  <c r="AG37" i="1" s="1"/>
  <c r="AF36" i="1"/>
  <c r="AF37" i="1" s="1"/>
  <c r="AE36" i="1"/>
  <c r="AO34" i="1"/>
  <c r="AL34" i="1"/>
  <c r="AF33" i="1"/>
  <c r="AF34" i="1" s="1"/>
  <c r="AF35" i="1" s="1"/>
  <c r="AE33" i="1"/>
  <c r="AE34" i="1" s="1"/>
  <c r="AE35" i="1" s="1"/>
  <c r="AI32" i="1"/>
  <c r="AH32" i="1"/>
  <c r="AG32" i="1"/>
  <c r="AF32" i="1"/>
  <c r="AE32" i="1"/>
  <c r="AO31" i="1"/>
  <c r="AL31" i="1"/>
  <c r="AI31" i="1"/>
  <c r="AI34" i="1" s="1"/>
  <c r="AI35" i="1" s="1"/>
  <c r="AH31" i="1"/>
  <c r="AH34" i="1" s="1"/>
  <c r="AH35" i="1" s="1"/>
  <c r="AG31" i="1"/>
  <c r="AG34" i="1" s="1"/>
  <c r="AG35" i="1" s="1"/>
  <c r="AF31" i="1"/>
  <c r="AE31" i="1"/>
  <c r="AI30" i="1"/>
  <c r="AH30" i="1"/>
  <c r="AG30" i="1"/>
  <c r="AF30" i="1"/>
  <c r="AI29" i="1"/>
  <c r="AH29" i="1"/>
  <c r="AG29" i="1"/>
  <c r="AF29" i="1"/>
  <c r="AE29" i="1"/>
  <c r="AE30" i="1" s="1"/>
  <c r="AO28" i="1"/>
  <c r="AL28" i="1"/>
  <c r="AI28" i="1"/>
  <c r="AI27" i="1"/>
  <c r="AH27" i="1"/>
  <c r="AH28" i="1" s="1"/>
  <c r="AG27" i="1"/>
  <c r="AG28" i="1" s="1"/>
  <c r="AF26" i="1"/>
  <c r="AE26" i="1"/>
  <c r="AI25" i="1"/>
  <c r="AH25" i="1"/>
  <c r="AG25" i="1"/>
  <c r="AF25" i="1"/>
  <c r="AF27" i="1" s="1"/>
  <c r="AF28" i="1" s="1"/>
  <c r="AE25" i="1"/>
  <c r="AI24" i="1"/>
  <c r="AH24" i="1"/>
  <c r="AG24" i="1"/>
  <c r="AF24" i="1"/>
  <c r="AE24" i="1"/>
  <c r="AE27" i="1" s="1"/>
  <c r="AE28" i="1" s="1"/>
  <c r="AI23" i="1"/>
  <c r="AH23" i="1"/>
  <c r="AG23" i="1"/>
  <c r="AI22" i="1"/>
  <c r="AH22" i="1"/>
  <c r="AG22" i="1"/>
  <c r="AF22" i="1"/>
  <c r="AF23" i="1" s="1"/>
  <c r="AE22" i="1"/>
  <c r="AE23" i="1" s="1"/>
  <c r="AO20" i="1"/>
  <c r="AN20" i="1"/>
  <c r="AM20" i="1"/>
  <c r="AI20" i="1"/>
  <c r="AI21" i="1" s="1"/>
  <c r="AE20" i="1"/>
  <c r="AE21" i="1" s="1"/>
  <c r="AO19" i="1"/>
  <c r="AN19" i="1"/>
  <c r="AM19" i="1"/>
  <c r="AF19" i="1"/>
  <c r="AE19" i="1"/>
  <c r="AO18" i="1"/>
  <c r="AN18" i="1"/>
  <c r="AM18" i="1"/>
  <c r="AI18" i="1"/>
  <c r="AH18" i="1"/>
  <c r="AG18" i="1"/>
  <c r="AF18" i="1"/>
  <c r="AE18" i="1"/>
  <c r="AO17" i="1"/>
  <c r="AN17" i="1"/>
  <c r="AM17" i="1"/>
  <c r="AI17" i="1"/>
  <c r="AH17" i="1"/>
  <c r="AH20" i="1" s="1"/>
  <c r="AH21" i="1" s="1"/>
  <c r="AG17" i="1"/>
  <c r="AG20" i="1" s="1"/>
  <c r="AG21" i="1" s="1"/>
  <c r="AF17" i="1"/>
  <c r="AF20" i="1" s="1"/>
  <c r="AF21" i="1" s="1"/>
  <c r="AE17" i="1"/>
  <c r="AO16" i="1"/>
  <c r="AN16" i="1"/>
  <c r="AM16" i="1"/>
  <c r="AI16" i="1"/>
  <c r="AH16" i="1"/>
  <c r="AG16" i="1"/>
  <c r="AF16" i="1"/>
  <c r="AI15" i="1"/>
  <c r="AH15" i="1"/>
  <c r="AG15" i="1"/>
  <c r="AF15" i="1"/>
  <c r="AE15" i="1"/>
  <c r="AE16" i="1" s="1"/>
  <c r="AH14" i="1"/>
  <c r="AH13" i="1"/>
  <c r="AG13" i="1"/>
  <c r="AG14" i="1" s="1"/>
  <c r="AF13" i="1"/>
  <c r="AF14" i="1" s="1"/>
  <c r="AF12" i="1"/>
  <c r="AE12" i="1"/>
  <c r="AI11" i="1"/>
  <c r="AH11" i="1"/>
  <c r="AG11" i="1"/>
  <c r="AF11" i="1"/>
  <c r="AE11" i="1"/>
  <c r="AE13" i="1" s="1"/>
  <c r="AE14" i="1" s="1"/>
  <c r="AI10" i="1"/>
  <c r="AI13" i="1" s="1"/>
  <c r="AI14" i="1" s="1"/>
  <c r="AH10" i="1"/>
  <c r="AG10" i="1"/>
  <c r="AF10" i="1"/>
  <c r="AI9" i="1"/>
  <c r="AH9" i="1"/>
  <c r="AG9" i="1"/>
  <c r="AF9" i="1"/>
  <c r="AI8" i="1"/>
  <c r="AH8" i="1"/>
  <c r="AG8" i="1"/>
  <c r="AF8" i="1"/>
  <c r="AE8" i="1"/>
  <c r="AE9" i="1" s="1"/>
  <c r="AH7" i="1"/>
  <c r="AH6" i="1"/>
  <c r="AH43" i="1" s="1"/>
  <c r="AH44" i="1" s="1"/>
  <c r="AH45" i="1" s="1"/>
  <c r="AG6" i="1"/>
  <c r="AG7" i="1" s="1"/>
  <c r="AF6" i="1"/>
  <c r="AF7" i="1" s="1"/>
  <c r="AF39" i="1" s="1"/>
  <c r="AF40" i="1" s="1"/>
  <c r="AF41" i="1" s="1"/>
  <c r="AF47" i="1" s="1"/>
  <c r="AF5" i="1"/>
  <c r="AE5" i="1"/>
  <c r="AI4" i="1"/>
  <c r="AH4" i="1"/>
  <c r="AG4" i="1"/>
  <c r="AF4" i="1"/>
  <c r="AF43" i="1" s="1"/>
  <c r="AF44" i="1" s="1"/>
  <c r="AF45" i="1" s="1"/>
  <c r="AE4" i="1"/>
  <c r="AI3" i="1"/>
  <c r="AI6" i="1" s="1"/>
  <c r="AI7" i="1" s="1"/>
  <c r="AH3" i="1"/>
  <c r="AG3" i="1"/>
  <c r="AF3" i="1"/>
  <c r="AE3" i="1"/>
  <c r="AG39" i="1" l="1"/>
  <c r="AG40" i="1" s="1"/>
  <c r="AG41" i="1" s="1"/>
  <c r="AG47" i="1" s="1"/>
  <c r="AI43" i="1"/>
  <c r="AI44" i="1" s="1"/>
  <c r="AI45" i="1" s="1"/>
  <c r="AI39" i="1"/>
  <c r="AI40" i="1" s="1"/>
  <c r="AI41" i="1" s="1"/>
  <c r="AI47" i="1" s="1"/>
  <c r="AH39" i="1"/>
  <c r="AH40" i="1" s="1"/>
  <c r="AH41" i="1" s="1"/>
  <c r="AH47" i="1" s="1"/>
  <c r="AE6" i="1"/>
  <c r="AG43" i="1"/>
  <c r="AG44" i="1" s="1"/>
  <c r="AG45" i="1" s="1"/>
  <c r="AE39" i="1" l="1"/>
  <c r="AE40" i="1" s="1"/>
  <c r="AE41" i="1" s="1"/>
  <c r="AE7" i="1"/>
  <c r="AE43" i="1" s="1"/>
  <c r="AE44" i="1" s="1"/>
  <c r="AE45" i="1" s="1"/>
  <c r="AE47" i="1" l="1"/>
  <c r="AI58" i="1" l="1"/>
  <c r="AH58" i="1"/>
  <c r="AG58" i="1"/>
  <c r="AF58" i="1"/>
  <c r="AE58" i="1"/>
  <c r="AE48" i="1"/>
  <c r="AE49" i="1" s="1"/>
  <c r="AE59" i="1" l="1"/>
</calcChain>
</file>

<file path=xl/sharedStrings.xml><?xml version="1.0" encoding="utf-8"?>
<sst xmlns="http://schemas.openxmlformats.org/spreadsheetml/2006/main" count="236" uniqueCount="58">
  <si>
    <t>Register Number</t>
  </si>
  <si>
    <t>Exam</t>
  </si>
  <si>
    <t>CO1</t>
  </si>
  <si>
    <t>CO2</t>
  </si>
  <si>
    <t>CO3</t>
  </si>
  <si>
    <t>CO4</t>
  </si>
  <si>
    <t>CO5</t>
  </si>
  <si>
    <t>23UCA001</t>
  </si>
  <si>
    <t>CIA - I</t>
  </si>
  <si>
    <t>CIA - II</t>
  </si>
  <si>
    <t>Ass</t>
  </si>
  <si>
    <t>Total</t>
  </si>
  <si>
    <t>CIA</t>
  </si>
  <si>
    <t>For 50</t>
  </si>
  <si>
    <t>CO</t>
  </si>
  <si>
    <t>CO-Max Marks</t>
  </si>
  <si>
    <t>40% of COs</t>
  </si>
  <si>
    <t>60% of COs</t>
  </si>
  <si>
    <t>70% of COs</t>
  </si>
  <si>
    <t>ESE</t>
  </si>
  <si>
    <t>23UCA002</t>
  </si>
  <si>
    <t>23UCA003</t>
  </si>
  <si>
    <t>23UCA004</t>
  </si>
  <si>
    <t>23UCA005</t>
  </si>
  <si>
    <t>No of Students above 60% of marks in COs (CO1-17; CO2-23;CO3-22;CO4-22;CO5-12) (Total 10 Students)</t>
  </si>
  <si>
    <t xml:space="preserve">No of Students above 60% of marks in COs in Percentage </t>
  </si>
  <si>
    <t>Attainment Level</t>
  </si>
  <si>
    <t>No of Students above 60% of marks in COs (CO1-5; CO2-6;CO3-7;CO4-7;CO5-4) (Total 10 Students)</t>
  </si>
  <si>
    <t>Overall CO Attainment</t>
  </si>
  <si>
    <t>Course Attainment Level</t>
  </si>
  <si>
    <t>Course Attainment Level - Direct Method (80%)</t>
  </si>
  <si>
    <t>PSO - CO Mapped Value</t>
  </si>
  <si>
    <t>PSO 1</t>
  </si>
  <si>
    <t>PSO 2</t>
  </si>
  <si>
    <t>PSO 3</t>
  </si>
  <si>
    <t>PSO 4</t>
  </si>
  <si>
    <t>PSO 5</t>
  </si>
  <si>
    <t>PSA - the level of attainment of each PSO in a course</t>
  </si>
  <si>
    <t>The Mean PSA refers the PSO for that course</t>
  </si>
  <si>
    <t>LOT</t>
  </si>
  <si>
    <t>MOT</t>
  </si>
  <si>
    <t>HOT</t>
  </si>
  <si>
    <t>Ass - I</t>
  </si>
  <si>
    <t>Ass - II</t>
  </si>
  <si>
    <t xml:space="preserve">No of Students above 60% of marks in LOT, MOT, HOT in Percentage </t>
  </si>
  <si>
    <t>23UCA006</t>
  </si>
  <si>
    <t>23UCA007</t>
  </si>
  <si>
    <t>23UCA008</t>
  </si>
  <si>
    <t>23UCA009</t>
  </si>
  <si>
    <t>23UCA010</t>
  </si>
  <si>
    <t>23UCA011</t>
  </si>
  <si>
    <t>23UCA012</t>
  </si>
  <si>
    <t>23UCA013</t>
  </si>
  <si>
    <t>23UCA014</t>
  </si>
  <si>
    <t>23UCA015</t>
  </si>
  <si>
    <t>No of Students above 60% of marks in LOT - 40.8;  MOT - 43.2; HOT - 12 (Total 15 Students)</t>
  </si>
  <si>
    <t>TOTAL Not needed for Calculation</t>
  </si>
  <si>
    <t>No of Students above 60% of marks in  LOT - 17.4;  MOT - 21.6; HOT - 6 (Total 15 Students)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</si>
</sst>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/>
    </xf>
    <xf numFmtId="0" fontId="0" fillId="6" borderId="1" xfId="0" applyFill="1" applyBorder="1" applyAlignment="1" applyProtection="1">
      <alignment vertical="center"/>
      <protection locked="0"/>
    </xf>
    <xf numFmtId="2" fontId="0" fillId="0" borderId="1" xfId="0" applyNumberFormat="1" applyBorder="1" applyAlignment="1" applyProtection="1">
      <alignment vertical="center"/>
    </xf>
    <xf numFmtId="0" fontId="0" fillId="0" borderId="0" xfId="0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</xf>
    <xf numFmtId="0" fontId="2" fillId="6" borderId="1" xfId="0" applyFont="1" applyFill="1" applyBorder="1" applyAlignment="1" applyProtection="1">
      <alignment vertical="center"/>
      <protection locked="0"/>
    </xf>
    <xf numFmtId="2" fontId="2" fillId="2" borderId="1" xfId="0" applyNumberFormat="1" applyFont="1" applyFill="1" applyBorder="1" applyAlignment="1" applyProtection="1">
      <alignment horizontal="right" vertical="center" wrapText="1"/>
    </xf>
    <xf numFmtId="2" fontId="2" fillId="3" borderId="1" xfId="0" applyNumberFormat="1" applyFont="1" applyFill="1" applyBorder="1" applyAlignment="1" applyProtection="1">
      <alignment horizontal="right" vertical="center" wrapText="1"/>
    </xf>
    <xf numFmtId="2" fontId="2" fillId="4" borderId="1" xfId="0" applyNumberFormat="1" applyFont="1" applyFill="1" applyBorder="1" applyAlignment="1" applyProtection="1">
      <alignment horizontal="right" vertical="center" wrapText="1"/>
    </xf>
    <xf numFmtId="2" fontId="2" fillId="5" borderId="1" xfId="0" applyNumberFormat="1" applyFont="1" applyFill="1" applyBorder="1" applyAlignment="1" applyProtection="1">
      <alignment horizontal="right" vertical="center" wrapText="1"/>
    </xf>
    <xf numFmtId="2" fontId="2" fillId="6" borderId="1" xfId="0" applyNumberFormat="1" applyFont="1" applyFill="1" applyBorder="1" applyAlignment="1" applyProtection="1">
      <alignment horizontal="right" vertical="center"/>
    </xf>
    <xf numFmtId="0" fontId="2" fillId="0" borderId="0" xfId="0" applyFont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</xf>
    <xf numFmtId="0" fontId="3" fillId="6" borderId="1" xfId="0" applyFont="1" applyFill="1" applyBorder="1" applyAlignment="1" applyProtection="1">
      <alignment vertical="center"/>
      <protection locked="0"/>
    </xf>
    <xf numFmtId="2" fontId="3" fillId="0" borderId="1" xfId="0" applyNumberFormat="1" applyFont="1" applyBorder="1" applyAlignment="1" applyProtection="1">
      <alignment vertical="center"/>
    </xf>
    <xf numFmtId="0" fontId="3" fillId="0" borderId="0" xfId="0" applyFont="1" applyAlignment="1" applyProtection="1">
      <alignment vertical="center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</xf>
    <xf numFmtId="0" fontId="5" fillId="6" borderId="1" xfId="0" applyFont="1" applyFill="1" applyBorder="1" applyAlignment="1" applyProtection="1">
      <alignment vertical="center"/>
      <protection locked="0"/>
    </xf>
    <xf numFmtId="2" fontId="4" fillId="0" borderId="1" xfId="0" applyNumberFormat="1" applyFont="1" applyBorder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0" fillId="7" borderId="1" xfId="0" applyFill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vertical="center"/>
    </xf>
    <xf numFmtId="0" fontId="6" fillId="6" borderId="1" xfId="0" applyFont="1" applyFill="1" applyBorder="1" applyAlignment="1" applyProtection="1">
      <alignment vertical="center"/>
      <protection locked="0"/>
    </xf>
    <xf numFmtId="2" fontId="6" fillId="0" borderId="1" xfId="0" applyNumberFormat="1" applyFont="1" applyBorder="1" applyAlignment="1" applyProtection="1">
      <alignment vertical="center"/>
    </xf>
    <xf numFmtId="0" fontId="6" fillId="0" borderId="0" xfId="0" applyFont="1" applyAlignment="1" applyProtection="1">
      <alignment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1" xfId="0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2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1" fillId="0" borderId="0" xfId="0" applyFont="1" applyFill="1" applyAlignment="1" applyProtection="1">
      <alignment horizontal="center" vertical="center" wrapText="1"/>
      <protection locked="0"/>
    </xf>
    <xf numFmtId="2" fontId="0" fillId="0" borderId="0" xfId="0" applyNumberFormat="1" applyFill="1" applyAlignment="1" applyProtection="1">
      <alignment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0" fillId="0" borderId="1" xfId="0" applyNumberFormat="1" applyFill="1" applyBorder="1" applyAlignment="1" applyProtection="1">
      <alignment vertical="center"/>
    </xf>
    <xf numFmtId="0" fontId="5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vertical="center"/>
    </xf>
    <xf numFmtId="0" fontId="5" fillId="0" borderId="1" xfId="0" applyFont="1" applyBorder="1" applyAlignment="1" applyProtection="1">
      <alignment vertical="center"/>
    </xf>
    <xf numFmtId="0" fontId="7" fillId="0" borderId="0" xfId="0" applyFont="1" applyFill="1" applyAlignment="1" applyProtection="1">
      <alignment vertical="center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vertical="center"/>
    </xf>
    <xf numFmtId="2" fontId="1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vertical="center"/>
      <protection locked="0"/>
    </xf>
    <xf numFmtId="2" fontId="8" fillId="0" borderId="1" xfId="0" applyNumberFormat="1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4"/>
  <sheetViews>
    <sheetView tabSelected="1" zoomScale="130" zoomScaleNormal="130" workbookViewId="0">
      <pane ySplit="2" topLeftCell="A87" activePane="bottomLeft" state="frozen"/>
      <selection pane="bottomLeft" activeCell="K99" sqref="K99"/>
    </sheetView>
  </sheetViews>
  <sheetFormatPr defaultColWidth="9.140625" defaultRowHeight="15" x14ac:dyDescent="0.25"/>
  <cols>
    <col min="1" max="1" width="10.140625" style="39" bestFit="1" customWidth="1"/>
    <col min="2" max="2" width="6.7109375" style="39" bestFit="1" customWidth="1"/>
    <col min="3" max="3" width="6.7109375" style="48" customWidth="1"/>
    <col min="4" max="4" width="4.85546875" style="40" customWidth="1"/>
    <col min="5" max="5" width="5.140625" style="40" customWidth="1"/>
    <col min="6" max="6" width="5.28515625" style="35" customWidth="1"/>
    <col min="7" max="7" width="9.5703125" style="42" bestFit="1" customWidth="1"/>
    <col min="8" max="16384" width="9.140625" style="35"/>
  </cols>
  <sheetData>
    <row r="2" spans="1:20" s="8" customFormat="1" ht="30" customHeight="1" x14ac:dyDescent="0.25">
      <c r="A2" s="1" t="s">
        <v>0</v>
      </c>
      <c r="B2" s="1" t="s">
        <v>1</v>
      </c>
      <c r="C2" s="45"/>
      <c r="D2" s="2" t="s">
        <v>39</v>
      </c>
      <c r="E2" s="3" t="s">
        <v>40</v>
      </c>
      <c r="F2" s="4" t="s">
        <v>41</v>
      </c>
      <c r="G2" s="37" t="s">
        <v>56</v>
      </c>
    </row>
    <row r="3" spans="1:20" s="12" customFormat="1" x14ac:dyDescent="0.25">
      <c r="A3" s="9" t="s">
        <v>7</v>
      </c>
      <c r="B3" s="9" t="s">
        <v>8</v>
      </c>
      <c r="C3" s="46"/>
      <c r="D3" s="2">
        <v>29</v>
      </c>
      <c r="E3" s="3">
        <v>36</v>
      </c>
      <c r="F3" s="4">
        <v>10</v>
      </c>
      <c r="G3" s="51">
        <f>SUM(D3:F3)</f>
        <v>75</v>
      </c>
    </row>
    <row r="4" spans="1:20" s="12" customFormat="1" x14ac:dyDescent="0.25">
      <c r="A4" s="9"/>
      <c r="B4" s="9" t="s">
        <v>9</v>
      </c>
      <c r="C4" s="46"/>
      <c r="D4" s="2">
        <v>29</v>
      </c>
      <c r="E4" s="3">
        <v>36</v>
      </c>
      <c r="F4" s="4">
        <v>10</v>
      </c>
      <c r="G4" s="51">
        <f t="shared" ref="G4:G6" si="0">SUM(D4:F4)</f>
        <v>75</v>
      </c>
      <c r="J4" s="56" t="s">
        <v>12</v>
      </c>
      <c r="K4" s="56"/>
      <c r="L4" s="56"/>
      <c r="M4" s="56"/>
      <c r="N4" s="56"/>
      <c r="P4" s="56" t="s">
        <v>19</v>
      </c>
      <c r="Q4" s="56"/>
      <c r="R4" s="56"/>
      <c r="S4" s="56"/>
      <c r="T4" s="56"/>
    </row>
    <row r="5" spans="1:20" s="12" customFormat="1" x14ac:dyDescent="0.25">
      <c r="A5" s="9"/>
      <c r="B5" s="9" t="s">
        <v>42</v>
      </c>
      <c r="C5" s="46">
        <v>3</v>
      </c>
      <c r="D5" s="2">
        <f>C5*5/3</f>
        <v>5</v>
      </c>
      <c r="E5" s="3"/>
      <c r="F5" s="4"/>
      <c r="G5" s="51">
        <f t="shared" si="0"/>
        <v>5</v>
      </c>
      <c r="J5" s="25" t="s">
        <v>14</v>
      </c>
      <c r="K5" s="25" t="s">
        <v>15</v>
      </c>
      <c r="L5" s="25"/>
      <c r="M5" s="25" t="s">
        <v>17</v>
      </c>
      <c r="N5" s="25" t="s">
        <v>18</v>
      </c>
      <c r="P5" s="25" t="s">
        <v>14</v>
      </c>
      <c r="Q5" s="25" t="s">
        <v>15</v>
      </c>
      <c r="R5" s="25"/>
      <c r="S5" s="25" t="s">
        <v>17</v>
      </c>
      <c r="T5" s="25" t="s">
        <v>18</v>
      </c>
    </row>
    <row r="6" spans="1:20" s="12" customFormat="1" x14ac:dyDescent="0.25">
      <c r="A6" s="9"/>
      <c r="B6" s="9" t="s">
        <v>43</v>
      </c>
      <c r="C6" s="46">
        <v>3</v>
      </c>
      <c r="D6" s="2">
        <f>C6*5/3</f>
        <v>5</v>
      </c>
      <c r="E6" s="3"/>
      <c r="F6" s="4"/>
      <c r="G6" s="51">
        <f t="shared" si="0"/>
        <v>5</v>
      </c>
      <c r="J6" s="25" t="s">
        <v>39</v>
      </c>
      <c r="K6" s="25">
        <v>68</v>
      </c>
      <c r="L6" s="25"/>
      <c r="M6" s="30">
        <f>60/100*K6</f>
        <v>40.799999999999997</v>
      </c>
      <c r="N6" s="30">
        <f>70/100*K6</f>
        <v>47.599999999999994</v>
      </c>
      <c r="P6" s="25" t="s">
        <v>39</v>
      </c>
      <c r="Q6" s="25">
        <v>29</v>
      </c>
      <c r="R6" s="25"/>
      <c r="S6" s="30">
        <f>60/100*Q6</f>
        <v>17.399999999999999</v>
      </c>
      <c r="T6" s="30">
        <f>70/100*Q6</f>
        <v>20.299999999999997</v>
      </c>
    </row>
    <row r="7" spans="1:20" s="20" customFormat="1" x14ac:dyDescent="0.25">
      <c r="A7" s="13"/>
      <c r="B7" s="13" t="s">
        <v>11</v>
      </c>
      <c r="C7" s="47"/>
      <c r="D7" s="2">
        <f>SUM(D3:D6)</f>
        <v>68</v>
      </c>
      <c r="E7" s="2">
        <f t="shared" ref="E7:F7" si="1">SUM(E3:E6)</f>
        <v>72</v>
      </c>
      <c r="F7" s="2">
        <f t="shared" si="1"/>
        <v>20</v>
      </c>
      <c r="G7" s="43">
        <f>SUM(D7:F7)</f>
        <v>160</v>
      </c>
      <c r="J7" s="25" t="s">
        <v>40</v>
      </c>
      <c r="K7" s="25">
        <v>72</v>
      </c>
      <c r="L7" s="25"/>
      <c r="M7" s="30">
        <f t="shared" ref="M7:M8" si="2">60/100*K7</f>
        <v>43.199999999999996</v>
      </c>
      <c r="N7" s="30">
        <f t="shared" ref="N7:N8" si="3">70/100*K7</f>
        <v>50.4</v>
      </c>
      <c r="P7" s="25" t="s">
        <v>40</v>
      </c>
      <c r="Q7" s="25">
        <v>36</v>
      </c>
      <c r="R7" s="25"/>
      <c r="S7" s="30">
        <f t="shared" ref="S7:S8" si="4">60/100*Q7</f>
        <v>21.599999999999998</v>
      </c>
      <c r="T7" s="30">
        <f t="shared" ref="T7:T8" si="5">70/100*Q7</f>
        <v>25.2</v>
      </c>
    </row>
    <row r="8" spans="1:20" s="29" customFormat="1" x14ac:dyDescent="0.25">
      <c r="A8" s="26"/>
      <c r="B8" s="26" t="s">
        <v>19</v>
      </c>
      <c r="C8" s="47"/>
      <c r="D8" s="2">
        <v>29</v>
      </c>
      <c r="E8" s="3">
        <v>36</v>
      </c>
      <c r="F8" s="4">
        <v>10</v>
      </c>
      <c r="G8" s="43">
        <f>SUM(D8:F8)</f>
        <v>75</v>
      </c>
      <c r="J8" s="25" t="s">
        <v>41</v>
      </c>
      <c r="K8" s="25">
        <v>20</v>
      </c>
      <c r="L8" s="25"/>
      <c r="M8" s="30">
        <f t="shared" si="2"/>
        <v>12</v>
      </c>
      <c r="N8" s="30">
        <f t="shared" si="3"/>
        <v>14</v>
      </c>
      <c r="P8" s="25" t="s">
        <v>41</v>
      </c>
      <c r="Q8" s="25">
        <v>10</v>
      </c>
      <c r="R8" s="25"/>
      <c r="S8" s="30">
        <f t="shared" si="4"/>
        <v>6</v>
      </c>
      <c r="T8" s="30">
        <f t="shared" si="5"/>
        <v>7</v>
      </c>
    </row>
    <row r="9" spans="1:20" s="12" customFormat="1" x14ac:dyDescent="0.25">
      <c r="A9" s="9" t="s">
        <v>20</v>
      </c>
      <c r="B9" s="9" t="s">
        <v>8</v>
      </c>
      <c r="C9" s="46"/>
      <c r="D9" s="2">
        <v>17</v>
      </c>
      <c r="E9" s="3">
        <v>21</v>
      </c>
      <c r="F9" s="4">
        <v>6</v>
      </c>
      <c r="G9" s="51">
        <f t="shared" ref="G9:G72" si="6">SUM(D9:F9)</f>
        <v>44</v>
      </c>
      <c r="J9" s="20"/>
      <c r="K9" s="20"/>
      <c r="L9" s="20"/>
      <c r="M9" s="20"/>
      <c r="N9" s="20"/>
    </row>
    <row r="10" spans="1:20" s="12" customFormat="1" x14ac:dyDescent="0.25">
      <c r="A10" s="9"/>
      <c r="B10" s="9" t="s">
        <v>9</v>
      </c>
      <c r="C10" s="46"/>
      <c r="D10" s="2">
        <v>19</v>
      </c>
      <c r="E10" s="3">
        <v>23</v>
      </c>
      <c r="F10" s="4">
        <v>6</v>
      </c>
      <c r="G10" s="51">
        <f t="shared" si="6"/>
        <v>48</v>
      </c>
      <c r="J10" s="29"/>
      <c r="K10" s="29"/>
      <c r="L10" s="29"/>
      <c r="M10" s="29"/>
      <c r="N10" s="29"/>
    </row>
    <row r="11" spans="1:20" s="12" customFormat="1" x14ac:dyDescent="0.25">
      <c r="A11" s="9"/>
      <c r="B11" s="9" t="s">
        <v>42</v>
      </c>
      <c r="C11" s="46">
        <v>2</v>
      </c>
      <c r="D11" s="2">
        <f>C11*5/3</f>
        <v>3.3333333333333335</v>
      </c>
      <c r="E11" s="3"/>
      <c r="F11" s="4"/>
      <c r="G11" s="51">
        <f t="shared" si="6"/>
        <v>3.3333333333333335</v>
      </c>
    </row>
    <row r="12" spans="1:20" s="12" customFormat="1" x14ac:dyDescent="0.25">
      <c r="A12" s="9"/>
      <c r="B12" s="9" t="s">
        <v>43</v>
      </c>
      <c r="C12" s="46">
        <v>1</v>
      </c>
      <c r="D12" s="2">
        <f>C12*5/3</f>
        <v>1.6666666666666667</v>
      </c>
      <c r="E12" s="3"/>
      <c r="F12" s="4"/>
      <c r="G12" s="51">
        <f t="shared" si="6"/>
        <v>1.6666666666666667</v>
      </c>
    </row>
    <row r="13" spans="1:20" s="20" customFormat="1" x14ac:dyDescent="0.25">
      <c r="A13" s="13"/>
      <c r="B13" s="13" t="s">
        <v>11</v>
      </c>
      <c r="C13" s="47"/>
      <c r="D13" s="2">
        <f>SUM(D9:D12)</f>
        <v>41</v>
      </c>
      <c r="E13" s="2">
        <f t="shared" ref="E13:F13" si="7">SUM(E9:E12)</f>
        <v>44</v>
      </c>
      <c r="F13" s="2">
        <f t="shared" si="7"/>
        <v>12</v>
      </c>
      <c r="G13" s="43">
        <f t="shared" si="6"/>
        <v>97</v>
      </c>
    </row>
    <row r="14" spans="1:20" s="29" customFormat="1" x14ac:dyDescent="0.25">
      <c r="A14" s="26"/>
      <c r="B14" s="26" t="s">
        <v>19</v>
      </c>
      <c r="C14" s="47"/>
      <c r="D14" s="2">
        <v>18</v>
      </c>
      <c r="E14" s="3">
        <v>26</v>
      </c>
      <c r="F14" s="4">
        <v>5</v>
      </c>
      <c r="G14" s="43">
        <f t="shared" si="6"/>
        <v>49</v>
      </c>
    </row>
    <row r="15" spans="1:20" s="12" customFormat="1" x14ac:dyDescent="0.25">
      <c r="A15" s="9" t="s">
        <v>21</v>
      </c>
      <c r="B15" s="9" t="s">
        <v>8</v>
      </c>
      <c r="C15" s="46"/>
      <c r="D15" s="2">
        <v>21</v>
      </c>
      <c r="E15" s="3">
        <v>30</v>
      </c>
      <c r="F15" s="4">
        <v>8</v>
      </c>
      <c r="G15" s="51">
        <f t="shared" si="6"/>
        <v>59</v>
      </c>
    </row>
    <row r="16" spans="1:20" s="12" customFormat="1" x14ac:dyDescent="0.25">
      <c r="A16" s="9"/>
      <c r="B16" s="9" t="s">
        <v>9</v>
      </c>
      <c r="C16" s="46"/>
      <c r="D16" s="2">
        <v>24</v>
      </c>
      <c r="E16" s="3">
        <v>31</v>
      </c>
      <c r="F16" s="4">
        <v>7</v>
      </c>
      <c r="G16" s="51">
        <f t="shared" si="6"/>
        <v>62</v>
      </c>
    </row>
    <row r="17" spans="1:7" s="12" customFormat="1" x14ac:dyDescent="0.25">
      <c r="A17" s="9"/>
      <c r="B17" s="9" t="s">
        <v>42</v>
      </c>
      <c r="C17" s="46">
        <v>1</v>
      </c>
      <c r="D17" s="2">
        <f>C17*5/3</f>
        <v>1.6666666666666667</v>
      </c>
      <c r="E17" s="3"/>
      <c r="F17" s="4"/>
      <c r="G17" s="51">
        <f t="shared" si="6"/>
        <v>1.6666666666666667</v>
      </c>
    </row>
    <row r="18" spans="1:7" s="12" customFormat="1" x14ac:dyDescent="0.25">
      <c r="A18" s="9"/>
      <c r="B18" s="9" t="s">
        <v>43</v>
      </c>
      <c r="C18" s="46">
        <v>2</v>
      </c>
      <c r="D18" s="2">
        <f>C18*5/3</f>
        <v>3.3333333333333335</v>
      </c>
      <c r="E18" s="3"/>
      <c r="F18" s="4"/>
      <c r="G18" s="51">
        <f t="shared" si="6"/>
        <v>3.3333333333333335</v>
      </c>
    </row>
    <row r="19" spans="1:7" s="20" customFormat="1" x14ac:dyDescent="0.25">
      <c r="A19" s="13"/>
      <c r="B19" s="13" t="s">
        <v>11</v>
      </c>
      <c r="C19" s="47"/>
      <c r="D19" s="2">
        <f>SUM(D15:D18)</f>
        <v>50</v>
      </c>
      <c r="E19" s="2">
        <f t="shared" ref="E19:F19" si="8">SUM(E15:E18)</f>
        <v>61</v>
      </c>
      <c r="F19" s="2">
        <f t="shared" si="8"/>
        <v>15</v>
      </c>
      <c r="G19" s="43">
        <f t="shared" si="6"/>
        <v>126</v>
      </c>
    </row>
    <row r="20" spans="1:7" s="29" customFormat="1" x14ac:dyDescent="0.25">
      <c r="A20" s="26"/>
      <c r="B20" s="26" t="s">
        <v>19</v>
      </c>
      <c r="C20" s="47"/>
      <c r="D20" s="2">
        <v>24</v>
      </c>
      <c r="E20" s="3">
        <v>29</v>
      </c>
      <c r="F20" s="4">
        <v>8</v>
      </c>
      <c r="G20" s="43">
        <f t="shared" si="6"/>
        <v>61</v>
      </c>
    </row>
    <row r="21" spans="1:7" s="12" customFormat="1" x14ac:dyDescent="0.25">
      <c r="A21" s="9" t="s">
        <v>22</v>
      </c>
      <c r="B21" s="9" t="s">
        <v>8</v>
      </c>
      <c r="C21" s="46"/>
      <c r="D21" s="2">
        <v>20</v>
      </c>
      <c r="E21" s="3">
        <v>28</v>
      </c>
      <c r="F21" s="4">
        <v>6</v>
      </c>
      <c r="G21" s="51">
        <f t="shared" si="6"/>
        <v>54</v>
      </c>
    </row>
    <row r="22" spans="1:7" s="12" customFormat="1" x14ac:dyDescent="0.25">
      <c r="A22" s="9"/>
      <c r="B22" s="9" t="s">
        <v>9</v>
      </c>
      <c r="C22" s="46"/>
      <c r="D22" s="2">
        <v>19</v>
      </c>
      <c r="E22" s="3">
        <v>27</v>
      </c>
      <c r="F22" s="4">
        <v>5</v>
      </c>
      <c r="G22" s="51">
        <f t="shared" si="6"/>
        <v>51</v>
      </c>
    </row>
    <row r="23" spans="1:7" s="12" customFormat="1" x14ac:dyDescent="0.25">
      <c r="A23" s="9"/>
      <c r="B23" s="9" t="s">
        <v>42</v>
      </c>
      <c r="C23" s="46">
        <v>1</v>
      </c>
      <c r="D23" s="2">
        <f>C23*5/3</f>
        <v>1.6666666666666667</v>
      </c>
      <c r="E23" s="3"/>
      <c r="F23" s="4"/>
      <c r="G23" s="51">
        <f t="shared" si="6"/>
        <v>1.6666666666666667</v>
      </c>
    </row>
    <row r="24" spans="1:7" s="12" customFormat="1" x14ac:dyDescent="0.25">
      <c r="A24" s="9"/>
      <c r="B24" s="9" t="s">
        <v>43</v>
      </c>
      <c r="C24" s="46">
        <v>1</v>
      </c>
      <c r="D24" s="2">
        <f>C24*5/3</f>
        <v>1.6666666666666667</v>
      </c>
      <c r="E24" s="3"/>
      <c r="F24" s="4"/>
      <c r="G24" s="51">
        <f t="shared" si="6"/>
        <v>1.6666666666666667</v>
      </c>
    </row>
    <row r="25" spans="1:7" s="20" customFormat="1" x14ac:dyDescent="0.25">
      <c r="A25" s="13"/>
      <c r="B25" s="13" t="s">
        <v>11</v>
      </c>
      <c r="C25" s="47"/>
      <c r="D25" s="2">
        <f>SUM(D21:D24)</f>
        <v>42.333333333333329</v>
      </c>
      <c r="E25" s="2">
        <f t="shared" ref="E25:F25" si="9">SUM(E21:E24)</f>
        <v>55</v>
      </c>
      <c r="F25" s="2">
        <f t="shared" si="9"/>
        <v>11</v>
      </c>
      <c r="G25" s="43">
        <f t="shared" si="6"/>
        <v>108.33333333333333</v>
      </c>
    </row>
    <row r="26" spans="1:7" s="29" customFormat="1" x14ac:dyDescent="0.25">
      <c r="A26" s="26"/>
      <c r="B26" s="26" t="s">
        <v>19</v>
      </c>
      <c r="C26" s="47"/>
      <c r="D26" s="2">
        <v>23</v>
      </c>
      <c r="E26" s="3">
        <v>15</v>
      </c>
      <c r="F26" s="4">
        <v>4</v>
      </c>
      <c r="G26" s="43">
        <f t="shared" si="6"/>
        <v>42</v>
      </c>
    </row>
    <row r="27" spans="1:7" s="12" customFormat="1" x14ac:dyDescent="0.25">
      <c r="A27" s="9" t="s">
        <v>23</v>
      </c>
      <c r="B27" s="9" t="s">
        <v>8</v>
      </c>
      <c r="C27" s="46"/>
      <c r="D27" s="2">
        <v>25</v>
      </c>
      <c r="E27" s="3">
        <v>22</v>
      </c>
      <c r="F27" s="4">
        <v>4</v>
      </c>
      <c r="G27" s="51">
        <f t="shared" si="6"/>
        <v>51</v>
      </c>
    </row>
    <row r="28" spans="1:7" s="12" customFormat="1" x14ac:dyDescent="0.25">
      <c r="A28" s="9"/>
      <c r="B28" s="9" t="s">
        <v>9</v>
      </c>
      <c r="C28" s="46"/>
      <c r="D28" s="2">
        <v>23</v>
      </c>
      <c r="E28" s="3">
        <v>20</v>
      </c>
      <c r="F28" s="4">
        <v>5</v>
      </c>
      <c r="G28" s="51">
        <f t="shared" si="6"/>
        <v>48</v>
      </c>
    </row>
    <row r="29" spans="1:7" s="12" customFormat="1" x14ac:dyDescent="0.25">
      <c r="A29" s="9"/>
      <c r="B29" s="9" t="s">
        <v>42</v>
      </c>
      <c r="C29" s="46">
        <v>2</v>
      </c>
      <c r="D29" s="2">
        <f>C29*5/3</f>
        <v>3.3333333333333335</v>
      </c>
      <c r="E29" s="3"/>
      <c r="F29" s="4"/>
      <c r="G29" s="51">
        <f t="shared" si="6"/>
        <v>3.3333333333333335</v>
      </c>
    </row>
    <row r="30" spans="1:7" s="12" customFormat="1" x14ac:dyDescent="0.25">
      <c r="A30" s="9"/>
      <c r="B30" s="9" t="s">
        <v>43</v>
      </c>
      <c r="C30" s="46">
        <v>2</v>
      </c>
      <c r="D30" s="2">
        <f>C30*5/3</f>
        <v>3.3333333333333335</v>
      </c>
      <c r="E30" s="3"/>
      <c r="F30" s="4"/>
      <c r="G30" s="51">
        <f t="shared" si="6"/>
        <v>3.3333333333333335</v>
      </c>
    </row>
    <row r="31" spans="1:7" s="20" customFormat="1" x14ac:dyDescent="0.25">
      <c r="A31" s="13"/>
      <c r="B31" s="13" t="s">
        <v>11</v>
      </c>
      <c r="C31" s="47"/>
      <c r="D31" s="2">
        <f>SUM(D27:D30)</f>
        <v>54.666666666666671</v>
      </c>
      <c r="E31" s="2">
        <f t="shared" ref="E31:F31" si="10">SUM(E27:E30)</f>
        <v>42</v>
      </c>
      <c r="F31" s="2">
        <f t="shared" si="10"/>
        <v>9</v>
      </c>
      <c r="G31" s="43">
        <f t="shared" si="6"/>
        <v>105.66666666666667</v>
      </c>
    </row>
    <row r="32" spans="1:7" s="29" customFormat="1" x14ac:dyDescent="0.25">
      <c r="A32" s="26"/>
      <c r="B32" s="26" t="s">
        <v>19</v>
      </c>
      <c r="C32" s="47"/>
      <c r="D32" s="2">
        <v>9</v>
      </c>
      <c r="E32" s="3">
        <v>21</v>
      </c>
      <c r="F32" s="4">
        <v>6</v>
      </c>
      <c r="G32" s="43">
        <f t="shared" si="6"/>
        <v>36</v>
      </c>
    </row>
    <row r="33" spans="1:7" s="29" customFormat="1" x14ac:dyDescent="0.25">
      <c r="A33" s="9" t="s">
        <v>45</v>
      </c>
      <c r="B33" s="9" t="s">
        <v>8</v>
      </c>
      <c r="C33" s="47"/>
      <c r="D33" s="2">
        <v>9</v>
      </c>
      <c r="E33" s="3">
        <v>16</v>
      </c>
      <c r="F33" s="4">
        <v>4</v>
      </c>
      <c r="G33" s="51">
        <f t="shared" si="6"/>
        <v>29</v>
      </c>
    </row>
    <row r="34" spans="1:7" s="29" customFormat="1" x14ac:dyDescent="0.25">
      <c r="A34" s="9"/>
      <c r="B34" s="9" t="s">
        <v>9</v>
      </c>
      <c r="C34" s="47"/>
      <c r="D34" s="2">
        <v>11</v>
      </c>
      <c r="E34" s="3">
        <v>14</v>
      </c>
      <c r="F34" s="4">
        <v>3</v>
      </c>
      <c r="G34" s="51">
        <f t="shared" si="6"/>
        <v>28</v>
      </c>
    </row>
    <row r="35" spans="1:7" s="29" customFormat="1" x14ac:dyDescent="0.25">
      <c r="A35" s="9"/>
      <c r="B35" s="9" t="s">
        <v>42</v>
      </c>
      <c r="C35" s="47">
        <v>2</v>
      </c>
      <c r="D35" s="2">
        <f>C35*5/3</f>
        <v>3.3333333333333335</v>
      </c>
      <c r="E35" s="3"/>
      <c r="F35" s="4"/>
      <c r="G35" s="51">
        <f t="shared" si="6"/>
        <v>3.3333333333333335</v>
      </c>
    </row>
    <row r="36" spans="1:7" s="29" customFormat="1" x14ac:dyDescent="0.25">
      <c r="A36" s="9"/>
      <c r="B36" s="9" t="s">
        <v>43</v>
      </c>
      <c r="C36" s="47">
        <v>0</v>
      </c>
      <c r="D36" s="2">
        <f>C36*5/3</f>
        <v>0</v>
      </c>
      <c r="E36" s="3"/>
      <c r="F36" s="4"/>
      <c r="G36" s="51">
        <f t="shared" si="6"/>
        <v>0</v>
      </c>
    </row>
    <row r="37" spans="1:7" s="29" customFormat="1" x14ac:dyDescent="0.25">
      <c r="A37" s="13"/>
      <c r="B37" s="13" t="s">
        <v>11</v>
      </c>
      <c r="C37" s="47"/>
      <c r="D37" s="2">
        <f>SUM(D33:D36)</f>
        <v>23.333333333333332</v>
      </c>
      <c r="E37" s="3">
        <f t="shared" ref="E37:F37" si="11">SUM(E33:E36)</f>
        <v>30</v>
      </c>
      <c r="F37" s="4">
        <f t="shared" si="11"/>
        <v>7</v>
      </c>
      <c r="G37" s="43">
        <f t="shared" si="6"/>
        <v>60.333333333333329</v>
      </c>
    </row>
    <row r="38" spans="1:7" s="29" customFormat="1" x14ac:dyDescent="0.25">
      <c r="A38" s="26"/>
      <c r="B38" s="26" t="s">
        <v>19</v>
      </c>
      <c r="C38" s="47"/>
      <c r="D38" s="2">
        <v>19</v>
      </c>
      <c r="E38" s="3">
        <v>18</v>
      </c>
      <c r="F38" s="4">
        <v>7</v>
      </c>
      <c r="G38" s="43">
        <f t="shared" si="6"/>
        <v>44</v>
      </c>
    </row>
    <row r="39" spans="1:7" s="29" customFormat="1" x14ac:dyDescent="0.25">
      <c r="A39" s="9" t="s">
        <v>46</v>
      </c>
      <c r="B39" s="9" t="s">
        <v>8</v>
      </c>
      <c r="C39" s="47"/>
      <c r="D39" s="2">
        <v>10</v>
      </c>
      <c r="E39" s="3">
        <v>9</v>
      </c>
      <c r="F39" s="4">
        <v>5</v>
      </c>
      <c r="G39" s="51">
        <f t="shared" si="6"/>
        <v>24</v>
      </c>
    </row>
    <row r="40" spans="1:7" s="29" customFormat="1" x14ac:dyDescent="0.25">
      <c r="A40" s="9"/>
      <c r="B40" s="9" t="s">
        <v>9</v>
      </c>
      <c r="C40" s="47"/>
      <c r="D40" s="2">
        <v>9</v>
      </c>
      <c r="E40" s="3">
        <v>4</v>
      </c>
      <c r="F40" s="4">
        <v>4</v>
      </c>
      <c r="G40" s="51">
        <f t="shared" si="6"/>
        <v>17</v>
      </c>
    </row>
    <row r="41" spans="1:7" s="29" customFormat="1" x14ac:dyDescent="0.25">
      <c r="A41" s="9"/>
      <c r="B41" s="9" t="s">
        <v>42</v>
      </c>
      <c r="C41" s="47">
        <v>1</v>
      </c>
      <c r="D41" s="2">
        <f>C41*5/3</f>
        <v>1.6666666666666667</v>
      </c>
      <c r="E41" s="3"/>
      <c r="F41" s="4"/>
      <c r="G41" s="51">
        <f t="shared" si="6"/>
        <v>1.6666666666666667</v>
      </c>
    </row>
    <row r="42" spans="1:7" s="29" customFormat="1" x14ac:dyDescent="0.25">
      <c r="A42" s="9"/>
      <c r="B42" s="9" t="s">
        <v>43</v>
      </c>
      <c r="C42" s="47">
        <v>1</v>
      </c>
      <c r="D42" s="2">
        <f>C42*5/3</f>
        <v>1.6666666666666667</v>
      </c>
      <c r="E42" s="3"/>
      <c r="F42" s="4"/>
      <c r="G42" s="51">
        <f t="shared" si="6"/>
        <v>1.6666666666666667</v>
      </c>
    </row>
    <row r="43" spans="1:7" s="29" customFormat="1" x14ac:dyDescent="0.25">
      <c r="A43" s="13"/>
      <c r="B43" s="13" t="s">
        <v>11</v>
      </c>
      <c r="C43" s="47"/>
      <c r="D43" s="2">
        <f>SUM(D39:D42)</f>
        <v>22.333333333333336</v>
      </c>
      <c r="E43" s="2">
        <f t="shared" ref="E43:F43" si="12">SUM(E39:E42)</f>
        <v>13</v>
      </c>
      <c r="F43" s="2">
        <f t="shared" si="12"/>
        <v>9</v>
      </c>
      <c r="G43" s="43">
        <f t="shared" si="6"/>
        <v>44.333333333333336</v>
      </c>
    </row>
    <row r="44" spans="1:7" s="29" customFormat="1" x14ac:dyDescent="0.25">
      <c r="A44" s="26"/>
      <c r="B44" s="26" t="s">
        <v>19</v>
      </c>
      <c r="C44" s="47"/>
      <c r="D44" s="2">
        <v>12</v>
      </c>
      <c r="E44" s="3">
        <v>26</v>
      </c>
      <c r="F44" s="4">
        <v>4</v>
      </c>
      <c r="G44" s="43">
        <f t="shared" si="6"/>
        <v>42</v>
      </c>
    </row>
    <row r="45" spans="1:7" s="29" customFormat="1" x14ac:dyDescent="0.25">
      <c r="A45" s="9" t="s">
        <v>47</v>
      </c>
      <c r="B45" s="9" t="s">
        <v>8</v>
      </c>
      <c r="C45" s="47"/>
      <c r="D45" s="2">
        <v>7</v>
      </c>
      <c r="E45" s="3">
        <v>6</v>
      </c>
      <c r="F45" s="4">
        <v>3</v>
      </c>
      <c r="G45" s="51">
        <f t="shared" si="6"/>
        <v>16</v>
      </c>
    </row>
    <row r="46" spans="1:7" s="29" customFormat="1" x14ac:dyDescent="0.25">
      <c r="A46" s="9"/>
      <c r="B46" s="9" t="s">
        <v>9</v>
      </c>
      <c r="C46" s="47"/>
      <c r="D46" s="2">
        <v>6</v>
      </c>
      <c r="E46" s="3">
        <v>5</v>
      </c>
      <c r="F46" s="4">
        <v>0</v>
      </c>
      <c r="G46" s="51">
        <f t="shared" si="6"/>
        <v>11</v>
      </c>
    </row>
    <row r="47" spans="1:7" s="29" customFormat="1" x14ac:dyDescent="0.25">
      <c r="A47" s="9"/>
      <c r="B47" s="9" t="s">
        <v>42</v>
      </c>
      <c r="C47" s="47">
        <v>3</v>
      </c>
      <c r="D47" s="2">
        <f>C47*5/3</f>
        <v>5</v>
      </c>
      <c r="E47" s="3"/>
      <c r="F47" s="4"/>
      <c r="G47" s="51">
        <f t="shared" si="6"/>
        <v>5</v>
      </c>
    </row>
    <row r="48" spans="1:7" s="29" customFormat="1" x14ac:dyDescent="0.25">
      <c r="A48" s="9"/>
      <c r="B48" s="9" t="s">
        <v>43</v>
      </c>
      <c r="C48" s="47">
        <v>2</v>
      </c>
      <c r="D48" s="2">
        <f>C48*5/3</f>
        <v>3.3333333333333335</v>
      </c>
      <c r="E48" s="3"/>
      <c r="F48" s="4"/>
      <c r="G48" s="51">
        <f t="shared" si="6"/>
        <v>3.3333333333333335</v>
      </c>
    </row>
    <row r="49" spans="1:7" s="29" customFormat="1" x14ac:dyDescent="0.25">
      <c r="A49" s="13"/>
      <c r="B49" s="13" t="s">
        <v>11</v>
      </c>
      <c r="C49" s="47"/>
      <c r="D49" s="2">
        <f>SUM(D45:D48)</f>
        <v>21.333333333333332</v>
      </c>
      <c r="E49" s="2">
        <f t="shared" ref="E49:F49" si="13">SUM(E45:E48)</f>
        <v>11</v>
      </c>
      <c r="F49" s="2">
        <f t="shared" si="13"/>
        <v>3</v>
      </c>
      <c r="G49" s="43">
        <f t="shared" si="6"/>
        <v>35.333333333333329</v>
      </c>
    </row>
    <row r="50" spans="1:7" s="29" customFormat="1" x14ac:dyDescent="0.25">
      <c r="A50" s="26"/>
      <c r="B50" s="26" t="s">
        <v>19</v>
      </c>
      <c r="C50" s="47"/>
      <c r="D50" s="2">
        <v>19</v>
      </c>
      <c r="E50" s="3">
        <v>26</v>
      </c>
      <c r="F50" s="4">
        <v>7</v>
      </c>
      <c r="G50" s="43">
        <f t="shared" si="6"/>
        <v>52</v>
      </c>
    </row>
    <row r="51" spans="1:7" s="29" customFormat="1" x14ac:dyDescent="0.25">
      <c r="A51" s="9" t="s">
        <v>48</v>
      </c>
      <c r="B51" s="9" t="s">
        <v>8</v>
      </c>
      <c r="C51" s="47"/>
      <c r="D51" s="2">
        <v>18</v>
      </c>
      <c r="E51" s="3">
        <v>18</v>
      </c>
      <c r="F51" s="4">
        <v>6</v>
      </c>
      <c r="G51" s="51">
        <f t="shared" si="6"/>
        <v>42</v>
      </c>
    </row>
    <row r="52" spans="1:7" s="29" customFormat="1" x14ac:dyDescent="0.25">
      <c r="A52" s="9"/>
      <c r="B52" s="9" t="s">
        <v>9</v>
      </c>
      <c r="C52" s="47"/>
      <c r="D52" s="2">
        <v>21</v>
      </c>
      <c r="E52" s="3">
        <v>20</v>
      </c>
      <c r="F52" s="4">
        <v>4</v>
      </c>
      <c r="G52" s="51">
        <f t="shared" si="6"/>
        <v>45</v>
      </c>
    </row>
    <row r="53" spans="1:7" s="29" customFormat="1" x14ac:dyDescent="0.25">
      <c r="A53" s="9"/>
      <c r="B53" s="9" t="s">
        <v>42</v>
      </c>
      <c r="C53" s="47">
        <v>0</v>
      </c>
      <c r="D53" s="2">
        <f>C53*5/3</f>
        <v>0</v>
      </c>
      <c r="E53" s="3"/>
      <c r="F53" s="4"/>
      <c r="G53" s="51">
        <f t="shared" si="6"/>
        <v>0</v>
      </c>
    </row>
    <row r="54" spans="1:7" s="29" customFormat="1" x14ac:dyDescent="0.25">
      <c r="A54" s="9"/>
      <c r="B54" s="9" t="s">
        <v>43</v>
      </c>
      <c r="C54" s="47">
        <v>2</v>
      </c>
      <c r="D54" s="2">
        <f>C54*5/3</f>
        <v>3.3333333333333335</v>
      </c>
      <c r="E54" s="3"/>
      <c r="F54" s="4"/>
      <c r="G54" s="51">
        <f t="shared" si="6"/>
        <v>3.3333333333333335</v>
      </c>
    </row>
    <row r="55" spans="1:7" s="29" customFormat="1" x14ac:dyDescent="0.25">
      <c r="A55" s="13"/>
      <c r="B55" s="13" t="s">
        <v>11</v>
      </c>
      <c r="C55" s="47"/>
      <c r="D55" s="2">
        <f>SUM(D51:D54)</f>
        <v>42.333333333333336</v>
      </c>
      <c r="E55" s="2">
        <f t="shared" ref="E55:F55" si="14">SUM(E51:E54)</f>
        <v>38</v>
      </c>
      <c r="F55" s="2">
        <f t="shared" si="14"/>
        <v>10</v>
      </c>
      <c r="G55" s="43">
        <f t="shared" si="6"/>
        <v>90.333333333333343</v>
      </c>
    </row>
    <row r="56" spans="1:7" s="29" customFormat="1" x14ac:dyDescent="0.25">
      <c r="A56" s="26"/>
      <c r="B56" s="26" t="s">
        <v>19</v>
      </c>
      <c r="C56" s="47"/>
      <c r="D56" s="2">
        <v>20</v>
      </c>
      <c r="E56" s="3">
        <v>19</v>
      </c>
      <c r="F56" s="4">
        <v>6</v>
      </c>
      <c r="G56" s="43">
        <f t="shared" si="6"/>
        <v>45</v>
      </c>
    </row>
    <row r="57" spans="1:7" s="29" customFormat="1" x14ac:dyDescent="0.25">
      <c r="A57" s="9" t="s">
        <v>49</v>
      </c>
      <c r="B57" s="9" t="s">
        <v>8</v>
      </c>
      <c r="C57" s="47"/>
      <c r="D57" s="2">
        <v>23</v>
      </c>
      <c r="E57" s="3">
        <v>26</v>
      </c>
      <c r="F57" s="4">
        <v>4</v>
      </c>
      <c r="G57" s="51">
        <f t="shared" si="6"/>
        <v>53</v>
      </c>
    </row>
    <row r="58" spans="1:7" s="29" customFormat="1" x14ac:dyDescent="0.25">
      <c r="A58" s="9"/>
      <c r="B58" s="9" t="s">
        <v>9</v>
      </c>
      <c r="C58" s="47"/>
      <c r="D58" s="2">
        <v>20</v>
      </c>
      <c r="E58" s="3">
        <v>29</v>
      </c>
      <c r="F58" s="4">
        <v>5</v>
      </c>
      <c r="G58" s="51">
        <f t="shared" si="6"/>
        <v>54</v>
      </c>
    </row>
    <row r="59" spans="1:7" s="29" customFormat="1" x14ac:dyDescent="0.25">
      <c r="A59" s="9"/>
      <c r="B59" s="9" t="s">
        <v>42</v>
      </c>
      <c r="C59" s="47">
        <v>1</v>
      </c>
      <c r="D59" s="2">
        <f>C59*5/3</f>
        <v>1.6666666666666667</v>
      </c>
      <c r="E59" s="3"/>
      <c r="F59" s="4"/>
      <c r="G59" s="51">
        <f t="shared" si="6"/>
        <v>1.6666666666666667</v>
      </c>
    </row>
    <row r="60" spans="1:7" s="29" customFormat="1" x14ac:dyDescent="0.25">
      <c r="A60" s="9"/>
      <c r="B60" s="9" t="s">
        <v>43</v>
      </c>
      <c r="C60" s="47">
        <v>2</v>
      </c>
      <c r="D60" s="2">
        <f>C60*5/3</f>
        <v>3.3333333333333335</v>
      </c>
      <c r="E60" s="3"/>
      <c r="F60" s="4"/>
      <c r="G60" s="51">
        <f t="shared" si="6"/>
        <v>3.3333333333333335</v>
      </c>
    </row>
    <row r="61" spans="1:7" s="29" customFormat="1" x14ac:dyDescent="0.25">
      <c r="A61" s="13"/>
      <c r="B61" s="13" t="s">
        <v>11</v>
      </c>
      <c r="C61" s="47"/>
      <c r="D61" s="2">
        <f>SUM(D57:D60)</f>
        <v>48</v>
      </c>
      <c r="E61" s="2">
        <f t="shared" ref="E61:F61" si="15">SUM(E57:E60)</f>
        <v>55</v>
      </c>
      <c r="F61" s="2">
        <f t="shared" si="15"/>
        <v>9</v>
      </c>
      <c r="G61" s="43">
        <f t="shared" si="6"/>
        <v>112</v>
      </c>
    </row>
    <row r="62" spans="1:7" s="29" customFormat="1" x14ac:dyDescent="0.25">
      <c r="A62" s="26"/>
      <c r="B62" s="26" t="s">
        <v>19</v>
      </c>
      <c r="C62" s="47"/>
      <c r="D62" s="2">
        <v>25</v>
      </c>
      <c r="E62" s="3">
        <v>28</v>
      </c>
      <c r="F62" s="4">
        <v>4</v>
      </c>
      <c r="G62" s="43">
        <f t="shared" si="6"/>
        <v>57</v>
      </c>
    </row>
    <row r="63" spans="1:7" s="29" customFormat="1" x14ac:dyDescent="0.25">
      <c r="A63" s="9" t="s">
        <v>50</v>
      </c>
      <c r="B63" s="9" t="s">
        <v>8</v>
      </c>
      <c r="C63" s="47"/>
      <c r="D63" s="2">
        <v>19</v>
      </c>
      <c r="E63" s="3">
        <v>23</v>
      </c>
      <c r="F63" s="4">
        <v>7</v>
      </c>
      <c r="G63" s="51">
        <f t="shared" si="6"/>
        <v>49</v>
      </c>
    </row>
    <row r="64" spans="1:7" s="29" customFormat="1" x14ac:dyDescent="0.25">
      <c r="A64" s="9"/>
      <c r="B64" s="9" t="s">
        <v>9</v>
      </c>
      <c r="C64" s="47"/>
      <c r="D64" s="2">
        <v>17</v>
      </c>
      <c r="E64" s="3">
        <v>27</v>
      </c>
      <c r="F64" s="4">
        <v>6</v>
      </c>
      <c r="G64" s="51">
        <f t="shared" si="6"/>
        <v>50</v>
      </c>
    </row>
    <row r="65" spans="1:7" s="29" customFormat="1" x14ac:dyDescent="0.25">
      <c r="A65" s="9"/>
      <c r="B65" s="9" t="s">
        <v>42</v>
      </c>
      <c r="C65" s="47">
        <v>2</v>
      </c>
      <c r="D65" s="2">
        <f>C65*5/3</f>
        <v>3.3333333333333335</v>
      </c>
      <c r="E65" s="3"/>
      <c r="F65" s="4"/>
      <c r="G65" s="51">
        <f t="shared" si="6"/>
        <v>3.3333333333333335</v>
      </c>
    </row>
    <row r="66" spans="1:7" s="29" customFormat="1" x14ac:dyDescent="0.25">
      <c r="A66" s="9"/>
      <c r="B66" s="9" t="s">
        <v>43</v>
      </c>
      <c r="C66" s="47">
        <v>3</v>
      </c>
      <c r="D66" s="2">
        <f>C66*5/3</f>
        <v>5</v>
      </c>
      <c r="E66" s="3"/>
      <c r="F66" s="4"/>
      <c r="G66" s="51">
        <f t="shared" si="6"/>
        <v>5</v>
      </c>
    </row>
    <row r="67" spans="1:7" s="29" customFormat="1" x14ac:dyDescent="0.25">
      <c r="A67" s="13"/>
      <c r="B67" s="13" t="s">
        <v>11</v>
      </c>
      <c r="C67" s="47"/>
      <c r="D67" s="2">
        <f>SUM(D63:D66)</f>
        <v>44.333333333333336</v>
      </c>
      <c r="E67" s="2">
        <f t="shared" ref="E67:F67" si="16">SUM(E63:E66)</f>
        <v>50</v>
      </c>
      <c r="F67" s="2">
        <f t="shared" si="16"/>
        <v>13</v>
      </c>
      <c r="G67" s="43">
        <f t="shared" si="6"/>
        <v>107.33333333333334</v>
      </c>
    </row>
    <row r="68" spans="1:7" s="29" customFormat="1" x14ac:dyDescent="0.25">
      <c r="A68" s="26"/>
      <c r="B68" s="26" t="s">
        <v>19</v>
      </c>
      <c r="C68" s="47"/>
      <c r="D68" s="2">
        <v>21</v>
      </c>
      <c r="E68" s="3">
        <v>27</v>
      </c>
      <c r="F68" s="4">
        <v>5</v>
      </c>
      <c r="G68" s="43">
        <f t="shared" si="6"/>
        <v>53</v>
      </c>
    </row>
    <row r="69" spans="1:7" s="29" customFormat="1" x14ac:dyDescent="0.25">
      <c r="A69" s="9" t="s">
        <v>51</v>
      </c>
      <c r="B69" s="9" t="s">
        <v>8</v>
      </c>
      <c r="C69" s="47"/>
      <c r="D69" s="2">
        <v>24</v>
      </c>
      <c r="E69" s="3">
        <v>31</v>
      </c>
      <c r="F69" s="4">
        <v>8</v>
      </c>
      <c r="G69" s="51">
        <f t="shared" si="6"/>
        <v>63</v>
      </c>
    </row>
    <row r="70" spans="1:7" s="29" customFormat="1" x14ac:dyDescent="0.25">
      <c r="A70" s="9"/>
      <c r="B70" s="9" t="s">
        <v>9</v>
      </c>
      <c r="C70" s="47"/>
      <c r="D70" s="2">
        <v>26</v>
      </c>
      <c r="E70" s="3">
        <v>22</v>
      </c>
      <c r="F70" s="4">
        <v>7</v>
      </c>
      <c r="G70" s="51">
        <f t="shared" si="6"/>
        <v>55</v>
      </c>
    </row>
    <row r="71" spans="1:7" s="29" customFormat="1" x14ac:dyDescent="0.25">
      <c r="A71" s="9"/>
      <c r="B71" s="9" t="s">
        <v>42</v>
      </c>
      <c r="C71" s="47">
        <v>2</v>
      </c>
      <c r="D71" s="2">
        <f>C71*5/3</f>
        <v>3.3333333333333335</v>
      </c>
      <c r="E71" s="3"/>
      <c r="F71" s="4"/>
      <c r="G71" s="51">
        <f t="shared" si="6"/>
        <v>3.3333333333333335</v>
      </c>
    </row>
    <row r="72" spans="1:7" s="29" customFormat="1" x14ac:dyDescent="0.25">
      <c r="A72" s="9"/>
      <c r="B72" s="9" t="s">
        <v>43</v>
      </c>
      <c r="C72" s="47">
        <v>1</v>
      </c>
      <c r="D72" s="2">
        <f>C72*5/3</f>
        <v>1.6666666666666667</v>
      </c>
      <c r="E72" s="3"/>
      <c r="F72" s="4"/>
      <c r="G72" s="51">
        <f t="shared" si="6"/>
        <v>1.6666666666666667</v>
      </c>
    </row>
    <row r="73" spans="1:7" s="29" customFormat="1" x14ac:dyDescent="0.25">
      <c r="A73" s="13"/>
      <c r="B73" s="13" t="s">
        <v>11</v>
      </c>
      <c r="C73" s="47"/>
      <c r="D73" s="2">
        <f>SUM(D69:D72)</f>
        <v>55</v>
      </c>
      <c r="E73" s="2">
        <f t="shared" ref="E73:F73" si="17">SUM(E69:E72)</f>
        <v>53</v>
      </c>
      <c r="F73" s="2">
        <f t="shared" si="17"/>
        <v>15</v>
      </c>
      <c r="G73" s="43">
        <f t="shared" ref="G73:G92" si="18">SUM(D73:F73)</f>
        <v>123</v>
      </c>
    </row>
    <row r="74" spans="1:7" s="29" customFormat="1" x14ac:dyDescent="0.25">
      <c r="A74" s="26"/>
      <c r="B74" s="26" t="s">
        <v>19</v>
      </c>
      <c r="C74" s="47"/>
      <c r="D74" s="2">
        <v>21</v>
      </c>
      <c r="E74" s="3">
        <v>20</v>
      </c>
      <c r="F74" s="4">
        <v>8</v>
      </c>
      <c r="G74" s="43">
        <f t="shared" si="18"/>
        <v>49</v>
      </c>
    </row>
    <row r="75" spans="1:7" s="29" customFormat="1" x14ac:dyDescent="0.25">
      <c r="A75" s="9" t="s">
        <v>52</v>
      </c>
      <c r="B75" s="9" t="s">
        <v>8</v>
      </c>
      <c r="C75" s="47"/>
      <c r="D75" s="2">
        <v>16</v>
      </c>
      <c r="E75" s="3">
        <v>18</v>
      </c>
      <c r="F75" s="4">
        <v>5</v>
      </c>
      <c r="G75" s="51">
        <f t="shared" si="18"/>
        <v>39</v>
      </c>
    </row>
    <row r="76" spans="1:7" s="29" customFormat="1" x14ac:dyDescent="0.25">
      <c r="A76" s="9"/>
      <c r="B76" s="9" t="s">
        <v>9</v>
      </c>
      <c r="C76" s="47"/>
      <c r="D76" s="2">
        <v>10</v>
      </c>
      <c r="E76" s="3">
        <v>23</v>
      </c>
      <c r="F76" s="4">
        <v>7</v>
      </c>
      <c r="G76" s="51">
        <f t="shared" si="18"/>
        <v>40</v>
      </c>
    </row>
    <row r="77" spans="1:7" s="29" customFormat="1" x14ac:dyDescent="0.25">
      <c r="A77" s="9"/>
      <c r="B77" s="9" t="s">
        <v>42</v>
      </c>
      <c r="C77" s="47">
        <v>2</v>
      </c>
      <c r="D77" s="2">
        <f>C77*5/3</f>
        <v>3.3333333333333335</v>
      </c>
      <c r="E77" s="3"/>
      <c r="F77" s="4"/>
      <c r="G77" s="51">
        <f t="shared" si="18"/>
        <v>3.3333333333333335</v>
      </c>
    </row>
    <row r="78" spans="1:7" s="29" customFormat="1" x14ac:dyDescent="0.25">
      <c r="A78" s="9"/>
      <c r="B78" s="9" t="s">
        <v>43</v>
      </c>
      <c r="C78" s="47">
        <v>2</v>
      </c>
      <c r="D78" s="2">
        <f>C78*5/3</f>
        <v>3.3333333333333335</v>
      </c>
      <c r="E78" s="3"/>
      <c r="F78" s="4"/>
      <c r="G78" s="51">
        <f t="shared" si="18"/>
        <v>3.3333333333333335</v>
      </c>
    </row>
    <row r="79" spans="1:7" s="29" customFormat="1" x14ac:dyDescent="0.25">
      <c r="A79" s="13"/>
      <c r="B79" s="13" t="s">
        <v>11</v>
      </c>
      <c r="C79" s="47"/>
      <c r="D79" s="2">
        <f>SUM(D75:D78)</f>
        <v>32.666666666666664</v>
      </c>
      <c r="E79" s="2">
        <f t="shared" ref="E79:F79" si="19">SUM(E75:E78)</f>
        <v>41</v>
      </c>
      <c r="F79" s="2">
        <f t="shared" si="19"/>
        <v>12</v>
      </c>
      <c r="G79" s="43">
        <f t="shared" si="18"/>
        <v>85.666666666666657</v>
      </c>
    </row>
    <row r="80" spans="1:7" s="29" customFormat="1" x14ac:dyDescent="0.25">
      <c r="A80" s="26"/>
      <c r="B80" s="26" t="s">
        <v>19</v>
      </c>
      <c r="C80" s="47"/>
      <c r="D80" s="2">
        <v>23</v>
      </c>
      <c r="E80" s="3">
        <v>22</v>
      </c>
      <c r="F80" s="4">
        <v>5</v>
      </c>
      <c r="G80" s="43">
        <f t="shared" si="18"/>
        <v>50</v>
      </c>
    </row>
    <row r="81" spans="1:13" s="29" customFormat="1" x14ac:dyDescent="0.25">
      <c r="A81" s="9" t="s">
        <v>53</v>
      </c>
      <c r="B81" s="9" t="s">
        <v>8</v>
      </c>
      <c r="C81" s="47"/>
      <c r="D81" s="2">
        <v>7</v>
      </c>
      <c r="E81" s="3">
        <v>14</v>
      </c>
      <c r="F81" s="4">
        <v>7</v>
      </c>
      <c r="G81" s="51">
        <f t="shared" si="18"/>
        <v>28</v>
      </c>
    </row>
    <row r="82" spans="1:13" s="29" customFormat="1" x14ac:dyDescent="0.25">
      <c r="A82" s="9"/>
      <c r="B82" s="9" t="s">
        <v>9</v>
      </c>
      <c r="C82" s="47"/>
      <c r="D82" s="2">
        <v>15</v>
      </c>
      <c r="E82" s="3">
        <v>12</v>
      </c>
      <c r="F82" s="4">
        <v>0</v>
      </c>
      <c r="G82" s="51">
        <f t="shared" si="18"/>
        <v>27</v>
      </c>
    </row>
    <row r="83" spans="1:13" s="29" customFormat="1" x14ac:dyDescent="0.25">
      <c r="A83" s="9"/>
      <c r="B83" s="9" t="s">
        <v>42</v>
      </c>
      <c r="C83" s="47">
        <v>1</v>
      </c>
      <c r="D83" s="2">
        <f>C83*5/3</f>
        <v>1.6666666666666667</v>
      </c>
      <c r="E83" s="3"/>
      <c r="F83" s="4"/>
      <c r="G83" s="51">
        <f t="shared" si="18"/>
        <v>1.6666666666666667</v>
      </c>
    </row>
    <row r="84" spans="1:13" s="29" customFormat="1" x14ac:dyDescent="0.25">
      <c r="A84" s="9"/>
      <c r="B84" s="9" t="s">
        <v>43</v>
      </c>
      <c r="C84" s="47">
        <v>1</v>
      </c>
      <c r="D84" s="2">
        <f>C84*5/3</f>
        <v>1.6666666666666667</v>
      </c>
      <c r="E84" s="3"/>
      <c r="F84" s="4"/>
      <c r="G84" s="51">
        <f t="shared" si="18"/>
        <v>1.6666666666666667</v>
      </c>
    </row>
    <row r="85" spans="1:13" s="29" customFormat="1" x14ac:dyDescent="0.25">
      <c r="A85" s="13"/>
      <c r="B85" s="13" t="s">
        <v>11</v>
      </c>
      <c r="C85" s="47"/>
      <c r="D85" s="2">
        <f>SUM(D81:D84)</f>
        <v>25.333333333333336</v>
      </c>
      <c r="E85" s="2">
        <f t="shared" ref="E85:F85" si="20">SUM(E81:E84)</f>
        <v>26</v>
      </c>
      <c r="F85" s="2">
        <f t="shared" si="20"/>
        <v>7</v>
      </c>
      <c r="G85" s="43">
        <f t="shared" si="18"/>
        <v>58.333333333333336</v>
      </c>
    </row>
    <row r="86" spans="1:13" s="29" customFormat="1" x14ac:dyDescent="0.25">
      <c r="A86" s="26"/>
      <c r="B86" s="26" t="s">
        <v>19</v>
      </c>
      <c r="C86" s="47"/>
      <c r="D86" s="2">
        <v>12</v>
      </c>
      <c r="E86" s="3">
        <v>18</v>
      </c>
      <c r="F86" s="4">
        <v>0</v>
      </c>
      <c r="G86" s="43">
        <f t="shared" si="18"/>
        <v>30</v>
      </c>
    </row>
    <row r="87" spans="1:13" s="29" customFormat="1" x14ac:dyDescent="0.25">
      <c r="A87" s="9" t="s">
        <v>54</v>
      </c>
      <c r="B87" s="9" t="s">
        <v>8</v>
      </c>
      <c r="C87" s="47"/>
      <c r="D87" s="2">
        <v>14</v>
      </c>
      <c r="E87" s="3">
        <v>27</v>
      </c>
      <c r="F87" s="4">
        <v>6</v>
      </c>
      <c r="G87" s="51">
        <f t="shared" si="18"/>
        <v>47</v>
      </c>
    </row>
    <row r="88" spans="1:13" s="29" customFormat="1" x14ac:dyDescent="0.25">
      <c r="A88" s="9"/>
      <c r="B88" s="9" t="s">
        <v>9</v>
      </c>
      <c r="C88" s="47"/>
      <c r="D88" s="2">
        <v>23</v>
      </c>
      <c r="E88" s="3">
        <v>21</v>
      </c>
      <c r="F88" s="4">
        <v>3</v>
      </c>
      <c r="G88" s="51">
        <f t="shared" si="18"/>
        <v>47</v>
      </c>
    </row>
    <row r="89" spans="1:13" s="29" customFormat="1" x14ac:dyDescent="0.25">
      <c r="A89" s="9"/>
      <c r="B89" s="9" t="s">
        <v>42</v>
      </c>
      <c r="C89" s="47">
        <v>3</v>
      </c>
      <c r="D89" s="2">
        <f>C89*5/3</f>
        <v>5</v>
      </c>
      <c r="E89" s="3"/>
      <c r="F89" s="4"/>
      <c r="G89" s="51">
        <f t="shared" si="18"/>
        <v>5</v>
      </c>
    </row>
    <row r="90" spans="1:13" s="29" customFormat="1" x14ac:dyDescent="0.25">
      <c r="A90" s="9"/>
      <c r="B90" s="9" t="s">
        <v>43</v>
      </c>
      <c r="C90" s="47">
        <v>1</v>
      </c>
      <c r="D90" s="2">
        <f>C90*5/3</f>
        <v>1.6666666666666667</v>
      </c>
      <c r="E90" s="3"/>
      <c r="F90" s="4"/>
      <c r="G90" s="51">
        <f t="shared" si="18"/>
        <v>1.6666666666666667</v>
      </c>
    </row>
    <row r="91" spans="1:13" s="29" customFormat="1" x14ac:dyDescent="0.25">
      <c r="A91" s="13"/>
      <c r="B91" s="13" t="s">
        <v>11</v>
      </c>
      <c r="C91" s="47"/>
      <c r="D91" s="2">
        <f>SUM(D87:D90)</f>
        <v>43.666666666666664</v>
      </c>
      <c r="E91" s="2">
        <f t="shared" ref="E91:F91" si="21">SUM(E87:E90)</f>
        <v>48</v>
      </c>
      <c r="F91" s="2">
        <f t="shared" si="21"/>
        <v>9</v>
      </c>
      <c r="G91" s="43">
        <f t="shared" si="18"/>
        <v>100.66666666666666</v>
      </c>
    </row>
    <row r="92" spans="1:13" s="29" customFormat="1" x14ac:dyDescent="0.25">
      <c r="A92" s="26"/>
      <c r="B92" s="26" t="s">
        <v>19</v>
      </c>
      <c r="C92" s="47"/>
      <c r="D92" s="2">
        <v>28</v>
      </c>
      <c r="E92" s="3">
        <v>25</v>
      </c>
      <c r="F92" s="4">
        <v>4</v>
      </c>
      <c r="G92" s="43">
        <f t="shared" si="18"/>
        <v>57</v>
      </c>
    </row>
    <row r="93" spans="1:13" x14ac:dyDescent="0.25">
      <c r="A93" s="50"/>
      <c r="I93" s="35">
        <v>10</v>
      </c>
    </row>
    <row r="94" spans="1:13" x14ac:dyDescent="0.25">
      <c r="A94" s="36"/>
      <c r="B94" s="9" t="s">
        <v>55</v>
      </c>
      <c r="C94" s="49"/>
      <c r="D94" s="37"/>
      <c r="E94" s="25"/>
      <c r="F94" s="25"/>
      <c r="G94" s="37"/>
      <c r="H94" s="37"/>
      <c r="I94" s="44">
        <f>COUNTIFS(D3:D92,"&gt;=40.8",B3:B92,"Total")</f>
        <v>10</v>
      </c>
      <c r="J94" s="44">
        <f>COUNTIFS(E3:E92,"&gt;=43.2",B3:B92,"Total")</f>
        <v>8</v>
      </c>
      <c r="K94" s="44">
        <f>COUNTIFS(F3:F92,"&gt;=12",B3:B92,"Total")</f>
        <v>6</v>
      </c>
      <c r="L94" s="44"/>
      <c r="M94" s="44"/>
    </row>
    <row r="95" spans="1:13" x14ac:dyDescent="0.25">
      <c r="A95" s="36"/>
      <c r="B95" s="9" t="s">
        <v>44</v>
      </c>
      <c r="C95" s="49"/>
      <c r="D95" s="37"/>
      <c r="E95" s="25"/>
      <c r="F95" s="25"/>
      <c r="G95" s="37"/>
      <c r="H95" s="37"/>
      <c r="I95" s="38">
        <f>100/15*I94</f>
        <v>66.666666666666671</v>
      </c>
      <c r="J95" s="38">
        <f t="shared" ref="J95:K95" si="22">100/15*J94</f>
        <v>53.333333333333336</v>
      </c>
      <c r="K95" s="38">
        <f t="shared" si="22"/>
        <v>40</v>
      </c>
      <c r="L95" s="38"/>
      <c r="M95" s="38"/>
    </row>
    <row r="96" spans="1:13" x14ac:dyDescent="0.25">
      <c r="A96" s="36" t="s">
        <v>12</v>
      </c>
      <c r="B96" s="9" t="s">
        <v>26</v>
      </c>
      <c r="C96" s="49"/>
      <c r="D96" s="37"/>
      <c r="E96" s="25"/>
      <c r="F96" s="25"/>
      <c r="G96" s="37"/>
      <c r="H96" s="37"/>
      <c r="I96" s="38">
        <f>IF(I95&lt;40,0,(IF(AND(I95&gt;=40,I95&lt;60),1,(IF(AND(I95&gt;=60,I95&lt;75),2,3)))))</f>
        <v>2</v>
      </c>
      <c r="J96" s="38">
        <f>IF(J95&lt;40,0,(IF(AND(J95&gt;=40,J95&lt;60),1,(IF(AND(J95&gt;=60,J95&lt;75),2,3)))))</f>
        <v>1</v>
      </c>
      <c r="K96" s="38">
        <f>IF(K95&lt;40,0,(IF(AND(K95&gt;=40,K95&lt;60),1,(IF(AND(K95&gt;=60,K95&lt;75),2,3)))))</f>
        <v>1</v>
      </c>
      <c r="L96" s="38"/>
      <c r="M96" s="38"/>
    </row>
    <row r="97" spans="1:13" x14ac:dyDescent="0.25">
      <c r="A97" s="36"/>
      <c r="B97" s="9"/>
      <c r="C97" s="49"/>
      <c r="D97" s="37"/>
      <c r="E97" s="25"/>
      <c r="F97" s="25"/>
      <c r="G97" s="37"/>
      <c r="H97" s="37"/>
      <c r="I97" s="38"/>
      <c r="J97" s="38"/>
      <c r="K97" s="38"/>
      <c r="L97" s="38"/>
      <c r="M97" s="38"/>
    </row>
    <row r="98" spans="1:13" x14ac:dyDescent="0.25">
      <c r="A98" s="36"/>
      <c r="B98" s="9" t="s">
        <v>57</v>
      </c>
      <c r="C98" s="49"/>
      <c r="D98" s="37"/>
      <c r="E98" s="25"/>
      <c r="F98" s="25"/>
      <c r="G98" s="37"/>
      <c r="H98" s="37"/>
      <c r="I98" s="44">
        <f>COUNTIFS(D3:D92,"&gt;=17.4",B3:B92,"ESE")</f>
        <v>12</v>
      </c>
      <c r="J98" s="44">
        <f>COUNTIFS(E3:E92,"&gt;=21.6",B3:B92,"ESE")</f>
        <v>9</v>
      </c>
      <c r="K98" s="44">
        <f>COUNTIFS(F3:F92,"&gt;=6",B3:B92,"ESE")</f>
        <v>7</v>
      </c>
      <c r="L98" s="44"/>
      <c r="M98" s="44"/>
    </row>
    <row r="99" spans="1:13" x14ac:dyDescent="0.25">
      <c r="A99" s="36"/>
      <c r="B99" s="9" t="s">
        <v>44</v>
      </c>
      <c r="C99" s="49"/>
      <c r="D99" s="37"/>
      <c r="E99" s="25"/>
      <c r="F99" s="25"/>
      <c r="G99" s="37"/>
      <c r="H99" s="37"/>
      <c r="I99" s="38">
        <f>100/15*I98</f>
        <v>80</v>
      </c>
      <c r="J99" s="38">
        <f>100/15*J98</f>
        <v>60</v>
      </c>
      <c r="K99" s="38">
        <f>100/15*K98</f>
        <v>46.666666666666671</v>
      </c>
      <c r="L99" s="38"/>
      <c r="M99" s="38"/>
    </row>
    <row r="100" spans="1:13" x14ac:dyDescent="0.25">
      <c r="A100" s="36" t="s">
        <v>19</v>
      </c>
      <c r="B100" s="9" t="s">
        <v>26</v>
      </c>
      <c r="C100" s="49"/>
      <c r="D100" s="37"/>
      <c r="E100" s="25"/>
      <c r="F100" s="25"/>
      <c r="G100" s="37"/>
      <c r="H100" s="37"/>
      <c r="I100" s="38">
        <f>IF(I99&lt;40,0,(IF(AND(I99&gt;=40,I99&lt;60),1,(IF(AND(I99&gt;=60,I99&lt;75),2,3)))))</f>
        <v>3</v>
      </c>
      <c r="J100" s="38">
        <f t="shared" ref="J100:K100" si="23">IF(J99&lt;40,0,(IF(AND(J99&gt;=40,J99&lt;60),1,(IF(AND(J99&gt;=60,J99&lt;75),2,3)))))</f>
        <v>2</v>
      </c>
      <c r="K100" s="38">
        <f t="shared" si="23"/>
        <v>1</v>
      </c>
      <c r="L100" s="38"/>
      <c r="M100" s="38"/>
    </row>
    <row r="101" spans="1:13" x14ac:dyDescent="0.25">
      <c r="A101" s="36"/>
      <c r="B101" s="9"/>
      <c r="C101" s="49"/>
      <c r="D101" s="37"/>
      <c r="E101" s="25"/>
      <c r="F101" s="25"/>
      <c r="G101" s="37"/>
      <c r="H101" s="37"/>
      <c r="I101" s="38"/>
      <c r="J101" s="38"/>
      <c r="K101" s="38"/>
      <c r="L101" s="38"/>
      <c r="M101" s="38"/>
    </row>
    <row r="102" spans="1:13" x14ac:dyDescent="0.25">
      <c r="A102" s="36"/>
      <c r="B102" s="9" t="s">
        <v>28</v>
      </c>
      <c r="C102" s="49"/>
      <c r="D102" s="37"/>
      <c r="E102" s="25"/>
      <c r="F102" s="25"/>
      <c r="G102" s="37"/>
      <c r="H102" s="37"/>
      <c r="I102" s="38">
        <f>(I96+I100)/2</f>
        <v>2.5</v>
      </c>
      <c r="J102" s="38">
        <f t="shared" ref="J102:K102" si="24">(J96+J100)/2</f>
        <v>1.5</v>
      </c>
      <c r="K102" s="38">
        <f t="shared" si="24"/>
        <v>1</v>
      </c>
      <c r="L102" s="38"/>
      <c r="M102" s="38"/>
    </row>
    <row r="103" spans="1:13" x14ac:dyDescent="0.25">
      <c r="A103" s="36"/>
      <c r="B103" s="9" t="s">
        <v>29</v>
      </c>
      <c r="C103" s="49"/>
      <c r="D103" s="37"/>
      <c r="E103" s="25"/>
      <c r="F103" s="25"/>
      <c r="G103" s="37"/>
      <c r="H103" s="37"/>
      <c r="I103" s="38">
        <f>AVERAGE(I102:K102)</f>
        <v>1.6666666666666667</v>
      </c>
      <c r="J103" s="38"/>
      <c r="K103" s="38"/>
      <c r="L103" s="38"/>
      <c r="M103" s="38"/>
    </row>
    <row r="104" spans="1:13" x14ac:dyDescent="0.25">
      <c r="A104" s="36"/>
      <c r="B104" s="9" t="s">
        <v>30</v>
      </c>
      <c r="C104" s="49"/>
      <c r="D104" s="37"/>
      <c r="E104" s="25"/>
      <c r="F104" s="25"/>
      <c r="G104" s="37"/>
      <c r="H104" s="37"/>
      <c r="I104" s="38">
        <f>80/100*I103</f>
        <v>1.3333333333333335</v>
      </c>
      <c r="J104" s="38"/>
      <c r="K104" s="38"/>
      <c r="L104" s="38"/>
      <c r="M104" s="38"/>
    </row>
    <row r="105" spans="1:13" x14ac:dyDescent="0.25">
      <c r="A105" s="36"/>
      <c r="B105" s="36"/>
      <c r="C105" s="49"/>
      <c r="D105" s="37"/>
      <c r="E105" s="25"/>
      <c r="F105" s="25"/>
      <c r="G105" s="37"/>
      <c r="H105" s="37"/>
      <c r="I105" s="38"/>
      <c r="J105" s="38"/>
      <c r="K105" s="38"/>
      <c r="L105" s="38"/>
      <c r="M105" s="38"/>
    </row>
    <row r="106" spans="1:13" x14ac:dyDescent="0.25">
      <c r="A106" s="36"/>
      <c r="B106" s="36" t="s">
        <v>31</v>
      </c>
      <c r="C106" s="49"/>
      <c r="D106" s="37"/>
      <c r="E106" s="25"/>
      <c r="F106" s="25"/>
      <c r="G106" s="37"/>
      <c r="H106" s="37"/>
      <c r="I106" s="38"/>
      <c r="J106" s="38"/>
      <c r="K106" s="38"/>
      <c r="L106" s="38"/>
      <c r="M106" s="38"/>
    </row>
    <row r="107" spans="1:13" x14ac:dyDescent="0.25">
      <c r="A107" s="36"/>
      <c r="B107" s="36" t="s">
        <v>32</v>
      </c>
      <c r="C107" s="49"/>
      <c r="D107" s="37"/>
      <c r="E107" s="25"/>
      <c r="F107" s="25"/>
      <c r="G107" s="37"/>
      <c r="H107" s="37"/>
      <c r="I107" s="44">
        <v>3</v>
      </c>
      <c r="J107" s="44">
        <v>3</v>
      </c>
      <c r="K107" s="44">
        <v>3</v>
      </c>
      <c r="L107" s="44">
        <v>2</v>
      </c>
      <c r="M107" s="44">
        <v>2</v>
      </c>
    </row>
    <row r="108" spans="1:13" x14ac:dyDescent="0.25">
      <c r="A108" s="36"/>
      <c r="B108" s="36" t="s">
        <v>33</v>
      </c>
      <c r="C108" s="49"/>
      <c r="D108" s="37"/>
      <c r="E108" s="25"/>
      <c r="F108" s="25"/>
      <c r="G108" s="37"/>
      <c r="H108" s="37"/>
      <c r="I108" s="44">
        <v>3</v>
      </c>
      <c r="J108" s="44">
        <v>2</v>
      </c>
      <c r="K108" s="44">
        <v>2</v>
      </c>
      <c r="L108" s="44">
        <v>2</v>
      </c>
      <c r="M108" s="44">
        <v>1</v>
      </c>
    </row>
    <row r="109" spans="1:13" x14ac:dyDescent="0.25">
      <c r="A109" s="36"/>
      <c r="B109" s="36" t="s">
        <v>34</v>
      </c>
      <c r="C109" s="49"/>
      <c r="D109" s="37"/>
      <c r="E109" s="25"/>
      <c r="F109" s="25"/>
      <c r="G109" s="37"/>
      <c r="H109" s="37"/>
      <c r="I109" s="44">
        <v>1</v>
      </c>
      <c r="J109" s="44">
        <v>2</v>
      </c>
      <c r="K109" s="44">
        <v>0</v>
      </c>
      <c r="L109" s="44">
        <v>1</v>
      </c>
      <c r="M109" s="44">
        <v>2</v>
      </c>
    </row>
    <row r="110" spans="1:13" x14ac:dyDescent="0.25">
      <c r="A110" s="36"/>
      <c r="B110" s="36" t="s">
        <v>35</v>
      </c>
      <c r="C110" s="49"/>
      <c r="D110" s="37"/>
      <c r="E110" s="25"/>
      <c r="F110" s="25"/>
      <c r="G110" s="37"/>
      <c r="H110" s="37"/>
      <c r="I110" s="44">
        <v>2</v>
      </c>
      <c r="J110" s="44">
        <v>3</v>
      </c>
      <c r="K110" s="44">
        <v>2</v>
      </c>
      <c r="L110" s="44">
        <v>1</v>
      </c>
      <c r="M110" s="44">
        <v>0</v>
      </c>
    </row>
    <row r="111" spans="1:13" x14ac:dyDescent="0.25">
      <c r="A111" s="36"/>
      <c r="B111" s="36" t="s">
        <v>36</v>
      </c>
      <c r="C111" s="49"/>
      <c r="D111" s="37"/>
      <c r="E111" s="25"/>
      <c r="F111" s="25"/>
      <c r="G111" s="37"/>
      <c r="H111" s="37"/>
      <c r="I111" s="44">
        <v>2</v>
      </c>
      <c r="J111" s="44">
        <v>2</v>
      </c>
      <c r="K111" s="44">
        <v>1</v>
      </c>
      <c r="L111" s="44">
        <v>0</v>
      </c>
      <c r="M111" s="44">
        <v>2</v>
      </c>
    </row>
    <row r="112" spans="1:13" x14ac:dyDescent="0.25">
      <c r="A112" s="36"/>
      <c r="B112" s="36"/>
      <c r="C112" s="49"/>
      <c r="D112" s="37"/>
      <c r="E112" s="25"/>
      <c r="F112" s="25"/>
      <c r="G112" s="37"/>
      <c r="H112" s="37"/>
      <c r="I112" s="38"/>
      <c r="J112" s="38"/>
      <c r="K112" s="38"/>
      <c r="L112" s="38"/>
      <c r="M112" s="38"/>
    </row>
    <row r="113" spans="1:13" x14ac:dyDescent="0.25">
      <c r="A113" s="36"/>
      <c r="B113" s="52" t="s">
        <v>37</v>
      </c>
      <c r="C113" s="53"/>
      <c r="D113" s="53"/>
      <c r="E113" s="54"/>
      <c r="F113" s="54"/>
      <c r="G113" s="53"/>
      <c r="H113" s="53"/>
      <c r="I113" s="55">
        <f>((I102*I107)+(J102*J107)+(K102*K107)+(L102*L107)+(M102*M107))/(SUM(I107:M107))</f>
        <v>1.1538461538461537</v>
      </c>
      <c r="J113" s="55">
        <f>((I102*I108)+(J102*J108)+(K102*K108)+(L102*L108)+(M102*M108))/SUM(I108:M108)</f>
        <v>1.25</v>
      </c>
      <c r="K113" s="55">
        <f>((I102*I109)+(J102*J109)+(K102*K109)+(L102*L109)+(M102*M109))/SUM(I109:M109)</f>
        <v>0.91666666666666663</v>
      </c>
      <c r="L113" s="55">
        <f>((I102*I110)+(J102*J110)+(K102*K110)+(L102*L110)+(M102*M110))/SUM(I110:M110)</f>
        <v>1.4375</v>
      </c>
      <c r="M113" s="55">
        <f>((I102*I111)+(J102*J111)+(K102*K111)+(L102*L111)+(M102*M111))/SUM(I111:M111)</f>
        <v>1.2857142857142858</v>
      </c>
    </row>
    <row r="114" spans="1:13" x14ac:dyDescent="0.25">
      <c r="A114" s="36"/>
      <c r="B114" s="36" t="s">
        <v>38</v>
      </c>
      <c r="C114" s="49"/>
      <c r="D114" s="37"/>
      <c r="E114" s="25"/>
      <c r="F114" s="25"/>
      <c r="G114" s="37"/>
      <c r="H114" s="37"/>
      <c r="I114" s="38">
        <f>AVERAGE(I113:M113)</f>
        <v>1.2087454212454212</v>
      </c>
      <c r="J114" s="38"/>
      <c r="K114" s="38"/>
      <c r="L114" s="38"/>
      <c r="M114" s="38"/>
    </row>
  </sheetData>
  <sheetProtection selectLockedCells="1"/>
  <protectedRanges>
    <protectedRange password="C58F" sqref="A115:C1048576 A1:C93" name="Range1"/>
    <protectedRange password="C58F" sqref="M96 A97:B97 A94:A96 A101:B114 A98:A100 I94:M95 I97:M114" name="Range1_1"/>
    <protectedRange password="C58F" sqref="I96" name="Range1_2"/>
    <protectedRange password="C58F" sqref="J96" name="Range1_3"/>
    <protectedRange password="C58F" sqref="K96" name="Range1_4"/>
    <protectedRange password="C58F" sqref="L96" name="Range1_5"/>
    <protectedRange password="C58F" sqref="B94:B96" name="Range1_6"/>
    <protectedRange password="C58F" sqref="B98:B100" name="Range1_7"/>
  </protectedRanges>
  <mergeCells count="2">
    <mergeCell ref="J4:N4"/>
    <mergeCell ref="P4:T4"/>
  </mergeCells>
  <printOptions gridLines="1"/>
  <pageMargins left="7.874015748031496E-2" right="7.874015748031496E-2" top="7.874015748031496E-2" bottom="7.874015748031496E-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59"/>
  <sheetViews>
    <sheetView zoomScale="130" zoomScaleNormal="130" workbookViewId="0">
      <pane ySplit="2" topLeftCell="A3" activePane="bottomLeft" state="frozen"/>
      <selection pane="bottomLeft" activeCell="AE39" sqref="AE39"/>
    </sheetView>
  </sheetViews>
  <sheetFormatPr defaultColWidth="9.140625" defaultRowHeight="15" x14ac:dyDescent="0.25"/>
  <cols>
    <col min="1" max="1" width="10.140625" style="39" bestFit="1" customWidth="1"/>
    <col min="2" max="2" width="6.7109375" style="39" bestFit="1" customWidth="1"/>
    <col min="3" max="4" width="3.42578125" style="40" customWidth="1"/>
    <col min="5" max="6" width="3.42578125" style="35" customWidth="1"/>
    <col min="7" max="8" width="3.42578125" style="40" customWidth="1"/>
    <col min="9" max="10" width="3.42578125" style="35" customWidth="1"/>
    <col min="11" max="12" width="3.42578125" style="40" customWidth="1"/>
    <col min="13" max="14" width="3.42578125" style="35" customWidth="1"/>
    <col min="15" max="16" width="3.42578125" style="40" customWidth="1"/>
    <col min="17" max="18" width="3.42578125" style="35" customWidth="1"/>
    <col min="19" max="20" width="3.42578125" style="40" customWidth="1"/>
    <col min="21" max="27" width="3.42578125" style="35" customWidth="1"/>
    <col min="28" max="29" width="3.42578125" style="40" customWidth="1"/>
    <col min="30" max="30" width="3.42578125" style="35" customWidth="1"/>
    <col min="31" max="31" width="8.7109375" style="41" bestFit="1" customWidth="1"/>
    <col min="32" max="35" width="7" style="41" bestFit="1" customWidth="1"/>
    <col min="36" max="39" width="9.140625" style="35"/>
    <col min="40" max="40" width="10.85546875" style="35" bestFit="1" customWidth="1"/>
    <col min="41" max="16384" width="9.140625" style="35"/>
  </cols>
  <sheetData>
    <row r="2" spans="1:41" s="8" customFormat="1" ht="30" customHeight="1" x14ac:dyDescent="0.25">
      <c r="A2" s="1" t="s">
        <v>0</v>
      </c>
      <c r="B2" s="1" t="s">
        <v>1</v>
      </c>
      <c r="C2" s="2">
        <v>1</v>
      </c>
      <c r="D2" s="2">
        <v>2</v>
      </c>
      <c r="E2" s="3">
        <v>3</v>
      </c>
      <c r="F2" s="3">
        <v>4</v>
      </c>
      <c r="G2" s="2">
        <v>5</v>
      </c>
      <c r="H2" s="2">
        <v>6</v>
      </c>
      <c r="I2" s="3">
        <v>7</v>
      </c>
      <c r="J2" s="3">
        <v>8</v>
      </c>
      <c r="K2" s="2">
        <v>9</v>
      </c>
      <c r="L2" s="2">
        <v>10</v>
      </c>
      <c r="M2" s="3">
        <v>11</v>
      </c>
      <c r="N2" s="3">
        <v>12</v>
      </c>
      <c r="O2" s="2">
        <v>13</v>
      </c>
      <c r="P2" s="2">
        <v>14</v>
      </c>
      <c r="Q2" s="3">
        <v>15</v>
      </c>
      <c r="R2" s="3">
        <v>16</v>
      </c>
      <c r="S2" s="2">
        <v>17</v>
      </c>
      <c r="T2" s="2">
        <v>18</v>
      </c>
      <c r="U2" s="3">
        <v>19</v>
      </c>
      <c r="V2" s="3">
        <v>20</v>
      </c>
      <c r="W2" s="3">
        <v>21</v>
      </c>
      <c r="X2" s="4">
        <v>22</v>
      </c>
      <c r="Y2" s="4">
        <v>23</v>
      </c>
      <c r="Z2" s="5">
        <v>24</v>
      </c>
      <c r="AA2" s="5">
        <v>25</v>
      </c>
      <c r="AB2" s="4">
        <v>26</v>
      </c>
      <c r="AC2" s="5">
        <v>27</v>
      </c>
      <c r="AD2" s="6">
        <v>28</v>
      </c>
      <c r="AE2" s="7" t="s">
        <v>2</v>
      </c>
      <c r="AF2" s="7" t="s">
        <v>3</v>
      </c>
      <c r="AG2" s="7" t="s">
        <v>4</v>
      </c>
      <c r="AH2" s="7" t="s">
        <v>5</v>
      </c>
      <c r="AI2" s="7" t="s">
        <v>6</v>
      </c>
    </row>
    <row r="3" spans="1:41" s="12" customFormat="1" x14ac:dyDescent="0.25">
      <c r="A3" s="9" t="s">
        <v>7</v>
      </c>
      <c r="B3" s="9" t="s">
        <v>8</v>
      </c>
      <c r="C3" s="2">
        <v>1</v>
      </c>
      <c r="D3" s="2">
        <v>1</v>
      </c>
      <c r="E3" s="3">
        <v>1</v>
      </c>
      <c r="F3" s="3">
        <v>1</v>
      </c>
      <c r="G3" s="2">
        <v>1</v>
      </c>
      <c r="H3" s="2">
        <v>1</v>
      </c>
      <c r="I3" s="3">
        <v>1</v>
      </c>
      <c r="J3" s="3">
        <v>1</v>
      </c>
      <c r="K3" s="2">
        <v>1</v>
      </c>
      <c r="L3" s="2">
        <v>1</v>
      </c>
      <c r="M3" s="3">
        <v>1</v>
      </c>
      <c r="N3" s="3">
        <v>1</v>
      </c>
      <c r="O3" s="2">
        <v>1</v>
      </c>
      <c r="P3" s="2">
        <v>1</v>
      </c>
      <c r="Q3" s="3">
        <v>1</v>
      </c>
      <c r="R3" s="3">
        <v>2</v>
      </c>
      <c r="S3" s="2">
        <v>2</v>
      </c>
      <c r="T3" s="2">
        <v>2</v>
      </c>
      <c r="U3" s="3">
        <v>2</v>
      </c>
      <c r="V3" s="3">
        <v>2</v>
      </c>
      <c r="W3" s="3">
        <v>4</v>
      </c>
      <c r="X3" s="4">
        <v>4</v>
      </c>
      <c r="Y3" s="4">
        <v>4</v>
      </c>
      <c r="Z3" s="5">
        <v>4</v>
      </c>
      <c r="AA3" s="5">
        <v>4</v>
      </c>
      <c r="AB3" s="4">
        <v>10</v>
      </c>
      <c r="AC3" s="5">
        <v>10</v>
      </c>
      <c r="AD3" s="10">
        <v>10</v>
      </c>
      <c r="AE3" s="11">
        <f>SUM(C3,D3,G3,H3,K3,L3,O3,P3,S3,T3)</f>
        <v>12</v>
      </c>
      <c r="AF3" s="11">
        <f>SUM(E3,F3,I3,J3,M3,N3,Q3,R3,U3,V3,W3)</f>
        <v>17</v>
      </c>
      <c r="AG3" s="11">
        <f>SUM(X3,Y3,AB3)</f>
        <v>18</v>
      </c>
      <c r="AH3" s="11">
        <f>SUM(Z3,AA3,AC3)</f>
        <v>18</v>
      </c>
      <c r="AI3" s="11">
        <f>SUM(AD3)</f>
        <v>10</v>
      </c>
    </row>
    <row r="4" spans="1:41" s="12" customFormat="1" x14ac:dyDescent="0.25">
      <c r="A4" s="9"/>
      <c r="B4" s="9" t="s">
        <v>9</v>
      </c>
      <c r="C4" s="2">
        <v>1</v>
      </c>
      <c r="D4" s="2">
        <v>1</v>
      </c>
      <c r="E4" s="3">
        <v>1</v>
      </c>
      <c r="F4" s="3">
        <v>1</v>
      </c>
      <c r="G4" s="2">
        <v>1</v>
      </c>
      <c r="H4" s="2">
        <v>1</v>
      </c>
      <c r="I4" s="3">
        <v>1</v>
      </c>
      <c r="J4" s="3">
        <v>1</v>
      </c>
      <c r="K4" s="2">
        <v>1</v>
      </c>
      <c r="L4" s="2">
        <v>1</v>
      </c>
      <c r="M4" s="3">
        <v>1</v>
      </c>
      <c r="N4" s="3">
        <v>1</v>
      </c>
      <c r="O4" s="2">
        <v>1</v>
      </c>
      <c r="P4" s="2">
        <v>1</v>
      </c>
      <c r="Q4" s="3">
        <v>1</v>
      </c>
      <c r="R4" s="3">
        <v>2</v>
      </c>
      <c r="S4" s="2">
        <v>2</v>
      </c>
      <c r="T4" s="2">
        <v>2</v>
      </c>
      <c r="U4" s="3">
        <v>2</v>
      </c>
      <c r="V4" s="3">
        <v>2</v>
      </c>
      <c r="W4" s="3">
        <v>4</v>
      </c>
      <c r="X4" s="4">
        <v>4</v>
      </c>
      <c r="Y4" s="4">
        <v>4</v>
      </c>
      <c r="Z4" s="5">
        <v>4</v>
      </c>
      <c r="AA4" s="5">
        <v>4</v>
      </c>
      <c r="AB4" s="4">
        <v>10</v>
      </c>
      <c r="AC4" s="5">
        <v>10</v>
      </c>
      <c r="AD4" s="10">
        <v>10</v>
      </c>
      <c r="AE4" s="11">
        <f>SUM(C4,D4,G4,H4,K4,L4,O4,P4,S4,T4)</f>
        <v>12</v>
      </c>
      <c r="AF4" s="11">
        <f>SUM(E4,F4,I4,J4,M4,N4,Q4,R4,U4,V4,W4)</f>
        <v>17</v>
      </c>
      <c r="AG4" s="11">
        <f>SUM(X4,Y4,AB4)</f>
        <v>18</v>
      </c>
      <c r="AH4" s="11">
        <f>SUM(Z4,AA4,AC4)</f>
        <v>18</v>
      </c>
      <c r="AI4" s="11">
        <f>SUM(AD4)</f>
        <v>10</v>
      </c>
    </row>
    <row r="5" spans="1:41" s="12" customFormat="1" x14ac:dyDescent="0.25">
      <c r="A5" s="9"/>
      <c r="B5" s="9" t="s">
        <v>10</v>
      </c>
      <c r="C5" s="2">
        <v>3</v>
      </c>
      <c r="D5" s="2">
        <v>3</v>
      </c>
      <c r="E5" s="3"/>
      <c r="F5" s="3"/>
      <c r="G5" s="2"/>
      <c r="H5" s="2"/>
      <c r="I5" s="3"/>
      <c r="J5" s="3"/>
      <c r="K5" s="2"/>
      <c r="L5" s="2"/>
      <c r="M5" s="3"/>
      <c r="N5" s="3"/>
      <c r="O5" s="2"/>
      <c r="P5" s="2"/>
      <c r="Q5" s="3"/>
      <c r="R5" s="3"/>
      <c r="S5" s="2"/>
      <c r="T5" s="2"/>
      <c r="U5" s="3"/>
      <c r="V5" s="3"/>
      <c r="W5" s="3"/>
      <c r="X5" s="4"/>
      <c r="Y5" s="4"/>
      <c r="Z5" s="5"/>
      <c r="AA5" s="5"/>
      <c r="AB5" s="4"/>
      <c r="AC5" s="5"/>
      <c r="AD5" s="10"/>
      <c r="AE5" s="11">
        <f>C5*5/3</f>
        <v>5</v>
      </c>
      <c r="AF5" s="11">
        <f>D5*5/3</f>
        <v>5</v>
      </c>
      <c r="AG5" s="11"/>
      <c r="AH5" s="11"/>
      <c r="AI5" s="11"/>
    </row>
    <row r="6" spans="1:41" s="20" customFormat="1" x14ac:dyDescent="0.25">
      <c r="A6" s="13"/>
      <c r="B6" s="13" t="s">
        <v>11</v>
      </c>
      <c r="C6" s="2"/>
      <c r="D6" s="2"/>
      <c r="E6" s="3"/>
      <c r="F6" s="3"/>
      <c r="G6" s="2"/>
      <c r="H6" s="2"/>
      <c r="I6" s="3"/>
      <c r="J6" s="3"/>
      <c r="K6" s="2"/>
      <c r="L6" s="2"/>
      <c r="M6" s="3"/>
      <c r="N6" s="3"/>
      <c r="O6" s="2"/>
      <c r="P6" s="2"/>
      <c r="Q6" s="3"/>
      <c r="R6" s="3"/>
      <c r="S6" s="2"/>
      <c r="T6" s="2"/>
      <c r="U6" s="3"/>
      <c r="V6" s="3"/>
      <c r="W6" s="3"/>
      <c r="X6" s="4"/>
      <c r="Y6" s="4"/>
      <c r="Z6" s="5"/>
      <c r="AA6" s="5"/>
      <c r="AB6" s="4"/>
      <c r="AC6" s="5"/>
      <c r="AD6" s="14"/>
      <c r="AE6" s="15">
        <f>SUM(AE3:AE5)</f>
        <v>29</v>
      </c>
      <c r="AF6" s="16">
        <f t="shared" ref="AF6:AI6" si="0">SUM(AF3:AF5)</f>
        <v>39</v>
      </c>
      <c r="AG6" s="17">
        <f t="shared" si="0"/>
        <v>36</v>
      </c>
      <c r="AH6" s="18">
        <f t="shared" si="0"/>
        <v>36</v>
      </c>
      <c r="AI6" s="19">
        <f t="shared" si="0"/>
        <v>20</v>
      </c>
      <c r="AK6" s="56" t="s">
        <v>12</v>
      </c>
      <c r="AL6" s="56"/>
      <c r="AM6" s="56"/>
      <c r="AN6" s="56"/>
      <c r="AO6" s="56"/>
    </row>
    <row r="7" spans="1:41" s="24" customFormat="1" x14ac:dyDescent="0.25">
      <c r="A7" s="21"/>
      <c r="B7" s="21" t="s">
        <v>13</v>
      </c>
      <c r="C7" s="2"/>
      <c r="D7" s="2"/>
      <c r="E7" s="3"/>
      <c r="F7" s="3"/>
      <c r="G7" s="2"/>
      <c r="H7" s="2"/>
      <c r="I7" s="3"/>
      <c r="J7" s="3"/>
      <c r="K7" s="2"/>
      <c r="L7" s="2"/>
      <c r="M7" s="3"/>
      <c r="N7" s="3"/>
      <c r="O7" s="2"/>
      <c r="P7" s="2"/>
      <c r="Q7" s="3"/>
      <c r="R7" s="3"/>
      <c r="S7" s="2"/>
      <c r="T7" s="2"/>
      <c r="U7" s="3"/>
      <c r="V7" s="3"/>
      <c r="W7" s="3"/>
      <c r="X7" s="4"/>
      <c r="Y7" s="4"/>
      <c r="Z7" s="5"/>
      <c r="AA7" s="5"/>
      <c r="AB7" s="4"/>
      <c r="AC7" s="5"/>
      <c r="AD7" s="22"/>
      <c r="AE7" s="23">
        <f>0.3125*AE6</f>
        <v>9.0625</v>
      </c>
      <c r="AF7" s="23">
        <f t="shared" ref="AF7:AI7" si="1">0.3125*AF6</f>
        <v>12.1875</v>
      </c>
      <c r="AG7" s="23">
        <f t="shared" si="1"/>
        <v>11.25</v>
      </c>
      <c r="AH7" s="23">
        <f t="shared" si="1"/>
        <v>11.25</v>
      </c>
      <c r="AI7" s="23">
        <f t="shared" si="1"/>
        <v>6.25</v>
      </c>
      <c r="AK7" s="25" t="s">
        <v>14</v>
      </c>
      <c r="AL7" s="25" t="s">
        <v>15</v>
      </c>
      <c r="AM7" s="25" t="s">
        <v>16</v>
      </c>
      <c r="AN7" s="25" t="s">
        <v>17</v>
      </c>
      <c r="AO7" s="25" t="s">
        <v>18</v>
      </c>
    </row>
    <row r="8" spans="1:41" s="29" customFormat="1" x14ac:dyDescent="0.25">
      <c r="A8" s="26"/>
      <c r="B8" s="26" t="s">
        <v>19</v>
      </c>
      <c r="C8" s="2">
        <v>1</v>
      </c>
      <c r="D8" s="2">
        <v>1</v>
      </c>
      <c r="E8" s="3">
        <v>1</v>
      </c>
      <c r="F8" s="3">
        <v>1</v>
      </c>
      <c r="G8" s="2">
        <v>1</v>
      </c>
      <c r="H8" s="2">
        <v>1</v>
      </c>
      <c r="I8" s="3">
        <v>1</v>
      </c>
      <c r="J8" s="3">
        <v>1</v>
      </c>
      <c r="K8" s="2">
        <v>1</v>
      </c>
      <c r="L8" s="2">
        <v>1</v>
      </c>
      <c r="M8" s="3">
        <v>1</v>
      </c>
      <c r="N8" s="3">
        <v>1</v>
      </c>
      <c r="O8" s="2">
        <v>1</v>
      </c>
      <c r="P8" s="2">
        <v>1</v>
      </c>
      <c r="Q8" s="3">
        <v>1</v>
      </c>
      <c r="R8" s="3">
        <v>2</v>
      </c>
      <c r="S8" s="2">
        <v>2</v>
      </c>
      <c r="T8" s="2">
        <v>2</v>
      </c>
      <c r="U8" s="3">
        <v>2</v>
      </c>
      <c r="V8" s="3">
        <v>2</v>
      </c>
      <c r="W8" s="3">
        <v>4</v>
      </c>
      <c r="X8" s="4">
        <v>4</v>
      </c>
      <c r="Y8" s="4">
        <v>4</v>
      </c>
      <c r="Z8" s="5">
        <v>4</v>
      </c>
      <c r="AA8" s="5">
        <v>4</v>
      </c>
      <c r="AB8" s="4">
        <v>10</v>
      </c>
      <c r="AC8" s="5">
        <v>10</v>
      </c>
      <c r="AD8" s="27">
        <v>10</v>
      </c>
      <c r="AE8" s="28">
        <f>SUM(C8,D8,G8,H8,K8,L8,O8,P8,S8,T8)</f>
        <v>12</v>
      </c>
      <c r="AF8" s="28">
        <f>SUM(E8,F8,I8,J8,M8,N8,Q8,R8,U8,V8,W8)</f>
        <v>17</v>
      </c>
      <c r="AG8" s="28">
        <f>SUM(X8,Y8,AB8)</f>
        <v>18</v>
      </c>
      <c r="AH8" s="28">
        <f>SUM(Z8,AA8,AC8)</f>
        <v>18</v>
      </c>
      <c r="AI8" s="28">
        <f>SUM(AD8)</f>
        <v>10</v>
      </c>
      <c r="AK8" s="25" t="s">
        <v>2</v>
      </c>
      <c r="AL8" s="25">
        <v>29</v>
      </c>
      <c r="AM8" s="25">
        <v>11.6</v>
      </c>
      <c r="AN8" s="30">
        <v>17.399999999999999</v>
      </c>
      <c r="AO8" s="25">
        <v>20.3</v>
      </c>
    </row>
    <row r="9" spans="1:41" s="34" customFormat="1" x14ac:dyDescent="0.25">
      <c r="A9" s="31"/>
      <c r="B9" s="31" t="s">
        <v>13</v>
      </c>
      <c r="C9" s="2"/>
      <c r="D9" s="2"/>
      <c r="E9" s="3"/>
      <c r="F9" s="3"/>
      <c r="G9" s="2"/>
      <c r="H9" s="2"/>
      <c r="I9" s="3"/>
      <c r="J9" s="3"/>
      <c r="K9" s="2"/>
      <c r="L9" s="2"/>
      <c r="M9" s="3"/>
      <c r="N9" s="3"/>
      <c r="O9" s="2"/>
      <c r="P9" s="2"/>
      <c r="Q9" s="3"/>
      <c r="R9" s="3"/>
      <c r="S9" s="2"/>
      <c r="T9" s="2"/>
      <c r="U9" s="3"/>
      <c r="V9" s="3"/>
      <c r="W9" s="3"/>
      <c r="X9" s="4"/>
      <c r="Y9" s="4"/>
      <c r="Z9" s="5"/>
      <c r="AA9" s="5"/>
      <c r="AB9" s="4"/>
      <c r="AC9" s="5"/>
      <c r="AD9" s="32"/>
      <c r="AE9" s="33">
        <f>0.67*AE8</f>
        <v>8.0400000000000009</v>
      </c>
      <c r="AF9" s="33">
        <f t="shared" ref="AF9:AI9" si="2">0.67*AF8</f>
        <v>11.39</v>
      </c>
      <c r="AG9" s="33">
        <f t="shared" si="2"/>
        <v>12.06</v>
      </c>
      <c r="AH9" s="33">
        <f t="shared" si="2"/>
        <v>12.06</v>
      </c>
      <c r="AI9" s="33">
        <f t="shared" si="2"/>
        <v>6.7</v>
      </c>
      <c r="AK9" s="25" t="s">
        <v>3</v>
      </c>
      <c r="AL9" s="25">
        <v>39</v>
      </c>
      <c r="AM9" s="25">
        <v>15.6</v>
      </c>
      <c r="AN9" s="30">
        <v>23.4</v>
      </c>
      <c r="AO9" s="25">
        <v>27.3</v>
      </c>
    </row>
    <row r="10" spans="1:41" s="12" customFormat="1" x14ac:dyDescent="0.25">
      <c r="A10" s="9" t="s">
        <v>20</v>
      </c>
      <c r="B10" s="9" t="s">
        <v>8</v>
      </c>
      <c r="C10" s="2">
        <v>0</v>
      </c>
      <c r="D10" s="2">
        <v>0</v>
      </c>
      <c r="E10" s="3">
        <v>0</v>
      </c>
      <c r="F10" s="3">
        <v>0</v>
      </c>
      <c r="G10" s="2">
        <v>0</v>
      </c>
      <c r="H10" s="2">
        <v>0</v>
      </c>
      <c r="I10" s="3">
        <v>1</v>
      </c>
      <c r="J10" s="3">
        <v>1</v>
      </c>
      <c r="K10" s="2">
        <v>0</v>
      </c>
      <c r="L10" s="2">
        <v>0</v>
      </c>
      <c r="M10" s="3">
        <v>1</v>
      </c>
      <c r="N10" s="3">
        <v>1</v>
      </c>
      <c r="O10" s="2">
        <v>0</v>
      </c>
      <c r="P10" s="2">
        <v>0</v>
      </c>
      <c r="Q10" s="3">
        <v>1</v>
      </c>
      <c r="R10" s="3">
        <v>1</v>
      </c>
      <c r="S10" s="2">
        <v>1</v>
      </c>
      <c r="T10" s="2">
        <v>1</v>
      </c>
      <c r="U10" s="3">
        <v>1</v>
      </c>
      <c r="V10" s="3">
        <v>1</v>
      </c>
      <c r="W10" s="3">
        <v>1</v>
      </c>
      <c r="X10" s="4">
        <v>4</v>
      </c>
      <c r="Y10" s="4">
        <v>4</v>
      </c>
      <c r="Z10" s="5">
        <v>1</v>
      </c>
      <c r="AA10" s="5">
        <v>1</v>
      </c>
      <c r="AB10" s="4">
        <v>10</v>
      </c>
      <c r="AC10" s="5">
        <v>10</v>
      </c>
      <c r="AD10" s="10">
        <v>1</v>
      </c>
      <c r="AE10" s="11">
        <f>SUM(C10,D10,G10,H10,K10,L10,O10,P10,S10,T10)</f>
        <v>2</v>
      </c>
      <c r="AF10" s="11">
        <f>SUM(E10,F10,I10,J10,M10,N10,Q10,R10,U10,V10,W10)</f>
        <v>9</v>
      </c>
      <c r="AG10" s="11">
        <f>SUM(X10,Y10,AB10)</f>
        <v>18</v>
      </c>
      <c r="AH10" s="11">
        <f>SUM(Z10,AA10,AC10)</f>
        <v>12</v>
      </c>
      <c r="AI10" s="11">
        <f>SUM(AD10)</f>
        <v>1</v>
      </c>
      <c r="AK10" s="25" t="s">
        <v>4</v>
      </c>
      <c r="AL10" s="25">
        <v>36</v>
      </c>
      <c r="AM10" s="25">
        <v>14.4</v>
      </c>
      <c r="AN10" s="30">
        <v>21.6</v>
      </c>
      <c r="AO10" s="25">
        <v>25.2</v>
      </c>
    </row>
    <row r="11" spans="1:41" s="12" customFormat="1" x14ac:dyDescent="0.25">
      <c r="A11" s="9"/>
      <c r="B11" s="9" t="s">
        <v>9</v>
      </c>
      <c r="C11" s="2">
        <v>1</v>
      </c>
      <c r="D11" s="2">
        <v>1</v>
      </c>
      <c r="E11" s="3">
        <v>0</v>
      </c>
      <c r="F11" s="3">
        <v>0</v>
      </c>
      <c r="G11" s="2">
        <v>1</v>
      </c>
      <c r="H11" s="2">
        <v>1</v>
      </c>
      <c r="I11" s="3">
        <v>0</v>
      </c>
      <c r="J11" s="3">
        <v>1</v>
      </c>
      <c r="K11" s="2">
        <v>1</v>
      </c>
      <c r="L11" s="2">
        <v>1</v>
      </c>
      <c r="M11" s="3">
        <v>1</v>
      </c>
      <c r="N11" s="3">
        <v>1</v>
      </c>
      <c r="O11" s="2">
        <v>1</v>
      </c>
      <c r="P11" s="2">
        <v>1</v>
      </c>
      <c r="Q11" s="3">
        <v>1</v>
      </c>
      <c r="R11" s="3">
        <v>1</v>
      </c>
      <c r="S11" s="2">
        <v>1</v>
      </c>
      <c r="T11" s="2">
        <v>1</v>
      </c>
      <c r="U11" s="3">
        <v>1</v>
      </c>
      <c r="V11" s="3">
        <v>1</v>
      </c>
      <c r="W11" s="3">
        <v>1</v>
      </c>
      <c r="X11" s="4">
        <v>3</v>
      </c>
      <c r="Y11" s="4">
        <v>1</v>
      </c>
      <c r="Z11" s="5">
        <v>1</v>
      </c>
      <c r="AA11" s="5">
        <v>1</v>
      </c>
      <c r="AB11" s="4">
        <v>1</v>
      </c>
      <c r="AC11" s="5">
        <v>10</v>
      </c>
      <c r="AD11" s="10">
        <v>1</v>
      </c>
      <c r="AE11" s="11">
        <f>SUM(C11,D11,G11,H11,K11,L11,O11,P11,S11,T11)</f>
        <v>10</v>
      </c>
      <c r="AF11" s="11">
        <f>SUM(E11,F11,I11,J11,M11,N11,Q11,R11,U11,V11,W11)</f>
        <v>8</v>
      </c>
      <c r="AG11" s="11">
        <f>SUM(X11,Y11,AB11)</f>
        <v>5</v>
      </c>
      <c r="AH11" s="11">
        <f>SUM(Z11,AA11,AC11)</f>
        <v>12</v>
      </c>
      <c r="AI11" s="11">
        <f>SUM(AD11)</f>
        <v>1</v>
      </c>
      <c r="AK11" s="25" t="s">
        <v>5</v>
      </c>
      <c r="AL11" s="25">
        <v>36</v>
      </c>
      <c r="AM11" s="25">
        <v>14.4</v>
      </c>
      <c r="AN11" s="30">
        <v>21.6</v>
      </c>
      <c r="AO11" s="25">
        <v>25.2</v>
      </c>
    </row>
    <row r="12" spans="1:41" s="12" customFormat="1" x14ac:dyDescent="0.25">
      <c r="A12" s="9"/>
      <c r="B12" s="9" t="s">
        <v>10</v>
      </c>
      <c r="C12" s="2">
        <v>2</v>
      </c>
      <c r="D12" s="2">
        <v>2</v>
      </c>
      <c r="E12" s="3"/>
      <c r="F12" s="3"/>
      <c r="G12" s="2"/>
      <c r="H12" s="2"/>
      <c r="I12" s="3"/>
      <c r="J12" s="3"/>
      <c r="K12" s="2"/>
      <c r="L12" s="2"/>
      <c r="M12" s="3"/>
      <c r="N12" s="3"/>
      <c r="O12" s="2"/>
      <c r="P12" s="2"/>
      <c r="Q12" s="3"/>
      <c r="R12" s="3"/>
      <c r="S12" s="2"/>
      <c r="T12" s="2"/>
      <c r="U12" s="3"/>
      <c r="V12" s="3"/>
      <c r="W12" s="3"/>
      <c r="X12" s="4"/>
      <c r="Y12" s="4"/>
      <c r="Z12" s="5"/>
      <c r="AA12" s="5"/>
      <c r="AB12" s="4"/>
      <c r="AC12" s="5"/>
      <c r="AD12" s="10"/>
      <c r="AE12" s="11">
        <f>C12*5/3</f>
        <v>3.3333333333333335</v>
      </c>
      <c r="AF12" s="11">
        <f>D12*5/3</f>
        <v>3.3333333333333335</v>
      </c>
      <c r="AG12" s="11"/>
      <c r="AH12" s="11"/>
      <c r="AI12" s="11"/>
      <c r="AK12" s="25" t="s">
        <v>6</v>
      </c>
      <c r="AL12" s="25">
        <v>20</v>
      </c>
      <c r="AM12" s="25">
        <v>8</v>
      </c>
      <c r="AN12" s="30">
        <v>12</v>
      </c>
      <c r="AO12" s="25">
        <v>14</v>
      </c>
    </row>
    <row r="13" spans="1:41" s="20" customFormat="1" x14ac:dyDescent="0.25">
      <c r="A13" s="13"/>
      <c r="B13" s="13" t="s">
        <v>11</v>
      </c>
      <c r="C13" s="2"/>
      <c r="D13" s="2"/>
      <c r="E13" s="3"/>
      <c r="F13" s="3"/>
      <c r="G13" s="2"/>
      <c r="H13" s="2"/>
      <c r="I13" s="3"/>
      <c r="J13" s="3"/>
      <c r="K13" s="2"/>
      <c r="L13" s="2"/>
      <c r="M13" s="3"/>
      <c r="N13" s="3"/>
      <c r="O13" s="2"/>
      <c r="P13" s="2"/>
      <c r="Q13" s="3"/>
      <c r="R13" s="3"/>
      <c r="S13" s="2"/>
      <c r="T13" s="2"/>
      <c r="U13" s="3"/>
      <c r="V13" s="3"/>
      <c r="W13" s="3"/>
      <c r="X13" s="4"/>
      <c r="Y13" s="4"/>
      <c r="Z13" s="5"/>
      <c r="AA13" s="5"/>
      <c r="AB13" s="4"/>
      <c r="AC13" s="5"/>
      <c r="AD13" s="14"/>
      <c r="AE13" s="15">
        <f>SUM(AE10:AE12)</f>
        <v>15.333333333333334</v>
      </c>
      <c r="AF13" s="16">
        <f t="shared" ref="AF13:AI13" si="3">SUM(AF10:AF12)</f>
        <v>20.333333333333332</v>
      </c>
      <c r="AG13" s="17">
        <f t="shared" si="3"/>
        <v>23</v>
      </c>
      <c r="AH13" s="18">
        <f t="shared" si="3"/>
        <v>24</v>
      </c>
      <c r="AI13" s="19">
        <f t="shared" si="3"/>
        <v>2</v>
      </c>
      <c r="AK13" s="35"/>
      <c r="AL13" s="35"/>
      <c r="AM13" s="35"/>
      <c r="AN13" s="35"/>
      <c r="AO13" s="35"/>
    </row>
    <row r="14" spans="1:41" s="24" customFormat="1" x14ac:dyDescent="0.25">
      <c r="A14" s="21"/>
      <c r="B14" s="21" t="s">
        <v>13</v>
      </c>
      <c r="C14" s="2"/>
      <c r="D14" s="2"/>
      <c r="E14" s="3"/>
      <c r="F14" s="3"/>
      <c r="G14" s="2"/>
      <c r="H14" s="2"/>
      <c r="I14" s="3"/>
      <c r="J14" s="3"/>
      <c r="K14" s="2"/>
      <c r="L14" s="2"/>
      <c r="M14" s="3"/>
      <c r="N14" s="3"/>
      <c r="O14" s="2"/>
      <c r="P14" s="2"/>
      <c r="Q14" s="3"/>
      <c r="R14" s="3"/>
      <c r="S14" s="2"/>
      <c r="T14" s="2"/>
      <c r="U14" s="3"/>
      <c r="V14" s="3"/>
      <c r="W14" s="3"/>
      <c r="X14" s="4"/>
      <c r="Y14" s="4"/>
      <c r="Z14" s="5"/>
      <c r="AA14" s="5"/>
      <c r="AB14" s="4"/>
      <c r="AC14" s="5"/>
      <c r="AD14" s="22"/>
      <c r="AE14" s="23">
        <f>0.3125*AE13</f>
        <v>4.791666666666667</v>
      </c>
      <c r="AF14" s="23">
        <f t="shared" ref="AF14:AI14" si="4">0.3125*AF13</f>
        <v>6.3541666666666661</v>
      </c>
      <c r="AG14" s="23">
        <f t="shared" si="4"/>
        <v>7.1875</v>
      </c>
      <c r="AH14" s="23">
        <f t="shared" si="4"/>
        <v>7.5</v>
      </c>
      <c r="AI14" s="23">
        <f t="shared" si="4"/>
        <v>0.625</v>
      </c>
      <c r="AK14" s="57" t="s">
        <v>19</v>
      </c>
      <c r="AL14" s="57"/>
      <c r="AM14" s="57"/>
      <c r="AN14" s="57"/>
      <c r="AO14" s="57"/>
    </row>
    <row r="15" spans="1:41" s="29" customFormat="1" x14ac:dyDescent="0.25">
      <c r="A15" s="26"/>
      <c r="B15" s="26" t="s">
        <v>19</v>
      </c>
      <c r="C15" s="2">
        <v>1</v>
      </c>
      <c r="D15" s="2">
        <v>1</v>
      </c>
      <c r="E15" s="3">
        <v>1</v>
      </c>
      <c r="F15" s="3">
        <v>1</v>
      </c>
      <c r="G15" s="2">
        <v>1</v>
      </c>
      <c r="H15" s="2">
        <v>1</v>
      </c>
      <c r="I15" s="3">
        <v>1</v>
      </c>
      <c r="J15" s="3">
        <v>1</v>
      </c>
      <c r="K15" s="2">
        <v>1</v>
      </c>
      <c r="L15" s="2">
        <v>1</v>
      </c>
      <c r="M15" s="3">
        <v>1</v>
      </c>
      <c r="N15" s="3">
        <v>1</v>
      </c>
      <c r="O15" s="2">
        <v>1</v>
      </c>
      <c r="P15" s="2">
        <v>1</v>
      </c>
      <c r="Q15" s="3">
        <v>1</v>
      </c>
      <c r="R15" s="3">
        <v>1</v>
      </c>
      <c r="S15" s="2">
        <v>1</v>
      </c>
      <c r="T15" s="2">
        <v>1</v>
      </c>
      <c r="U15" s="3">
        <v>1</v>
      </c>
      <c r="V15" s="3">
        <v>1</v>
      </c>
      <c r="W15" s="3">
        <v>1</v>
      </c>
      <c r="X15" s="4">
        <v>1</v>
      </c>
      <c r="Y15" s="4">
        <v>1</v>
      </c>
      <c r="Z15" s="5">
        <v>1</v>
      </c>
      <c r="AA15" s="5">
        <v>1</v>
      </c>
      <c r="AB15" s="4">
        <v>1</v>
      </c>
      <c r="AC15" s="5">
        <v>1</v>
      </c>
      <c r="AD15" s="27">
        <v>1</v>
      </c>
      <c r="AE15" s="28">
        <f>SUM(C15,D15,G15,H15,K15,L15,O15,P15,S15,T15)</f>
        <v>10</v>
      </c>
      <c r="AF15" s="28">
        <f>SUM(E15,F15,I15,J15,M15,N15,Q15,R15,U15,V15,W15)</f>
        <v>11</v>
      </c>
      <c r="AG15" s="28">
        <f>SUM(X15,Y15,AB15)</f>
        <v>3</v>
      </c>
      <c r="AH15" s="28">
        <f>SUM(Z15,AA15,AC15)</f>
        <v>3</v>
      </c>
      <c r="AI15" s="28">
        <f>SUM(AD15)</f>
        <v>1</v>
      </c>
      <c r="AK15" s="12" t="s">
        <v>14</v>
      </c>
      <c r="AL15" s="12" t="s">
        <v>15</v>
      </c>
      <c r="AM15" s="12" t="s">
        <v>16</v>
      </c>
      <c r="AN15" s="12" t="s">
        <v>17</v>
      </c>
      <c r="AO15" s="12" t="s">
        <v>18</v>
      </c>
    </row>
    <row r="16" spans="1:41" s="34" customFormat="1" x14ac:dyDescent="0.25">
      <c r="A16" s="31"/>
      <c r="B16" s="31" t="s">
        <v>13</v>
      </c>
      <c r="C16" s="2"/>
      <c r="D16" s="2"/>
      <c r="E16" s="3"/>
      <c r="F16" s="3"/>
      <c r="G16" s="2"/>
      <c r="H16" s="2"/>
      <c r="I16" s="3"/>
      <c r="J16" s="3"/>
      <c r="K16" s="2"/>
      <c r="L16" s="2"/>
      <c r="M16" s="3"/>
      <c r="N16" s="3"/>
      <c r="O16" s="2"/>
      <c r="P16" s="2"/>
      <c r="Q16" s="3"/>
      <c r="R16" s="3"/>
      <c r="S16" s="2"/>
      <c r="T16" s="2"/>
      <c r="U16" s="3"/>
      <c r="V16" s="3"/>
      <c r="W16" s="3"/>
      <c r="X16" s="4"/>
      <c r="Y16" s="4"/>
      <c r="Z16" s="5"/>
      <c r="AA16" s="5"/>
      <c r="AB16" s="4"/>
      <c r="AC16" s="5"/>
      <c r="AD16" s="32"/>
      <c r="AE16" s="33">
        <f>0.67*AE15</f>
        <v>6.7</v>
      </c>
      <c r="AF16" s="33">
        <f t="shared" ref="AF16:AI16" si="5">0.67*AF15</f>
        <v>7.37</v>
      </c>
      <c r="AG16" s="33">
        <f t="shared" si="5"/>
        <v>2.0100000000000002</v>
      </c>
      <c r="AH16" s="33">
        <f t="shared" si="5"/>
        <v>2.0100000000000002</v>
      </c>
      <c r="AI16" s="33">
        <f t="shared" si="5"/>
        <v>0.67</v>
      </c>
      <c r="AK16" s="20" t="s">
        <v>2</v>
      </c>
      <c r="AL16" s="20">
        <v>12</v>
      </c>
      <c r="AM16" s="20">
        <f>AL16*40/100</f>
        <v>4.8</v>
      </c>
      <c r="AN16" s="20">
        <f>AL16*60/100</f>
        <v>7.2</v>
      </c>
      <c r="AO16" s="20">
        <f>AL16*70/100</f>
        <v>8.4</v>
      </c>
    </row>
    <row r="17" spans="1:41" s="12" customFormat="1" x14ac:dyDescent="0.25">
      <c r="A17" s="9" t="s">
        <v>21</v>
      </c>
      <c r="B17" s="9" t="s">
        <v>8</v>
      </c>
      <c r="C17" s="2">
        <v>0</v>
      </c>
      <c r="D17" s="2">
        <v>0</v>
      </c>
      <c r="E17" s="3">
        <v>1</v>
      </c>
      <c r="F17" s="3">
        <v>1</v>
      </c>
      <c r="G17" s="2">
        <v>0</v>
      </c>
      <c r="H17" s="2">
        <v>1</v>
      </c>
      <c r="I17" s="3">
        <v>1</v>
      </c>
      <c r="J17" s="3">
        <v>1</v>
      </c>
      <c r="K17" s="2">
        <v>1</v>
      </c>
      <c r="L17" s="2">
        <v>1</v>
      </c>
      <c r="M17" s="3">
        <v>1</v>
      </c>
      <c r="N17" s="3">
        <v>1</v>
      </c>
      <c r="O17" s="2">
        <v>1</v>
      </c>
      <c r="P17" s="2">
        <v>1</v>
      </c>
      <c r="Q17" s="3">
        <v>1</v>
      </c>
      <c r="R17" s="3">
        <v>1</v>
      </c>
      <c r="S17" s="2">
        <v>1</v>
      </c>
      <c r="T17" s="2">
        <v>1</v>
      </c>
      <c r="U17" s="3">
        <v>1</v>
      </c>
      <c r="V17" s="3">
        <v>1</v>
      </c>
      <c r="W17" s="3">
        <v>1</v>
      </c>
      <c r="X17" s="4">
        <v>1</v>
      </c>
      <c r="Y17" s="4">
        <v>1</v>
      </c>
      <c r="Z17" s="5">
        <v>1</v>
      </c>
      <c r="AA17" s="5">
        <v>1</v>
      </c>
      <c r="AB17" s="4">
        <v>1</v>
      </c>
      <c r="AC17" s="5">
        <v>1</v>
      </c>
      <c r="AD17" s="10">
        <v>1</v>
      </c>
      <c r="AE17" s="11">
        <f>SUM(C17,D17,G17,H17,K17,L17,O17,P17,S17,T17)</f>
        <v>7</v>
      </c>
      <c r="AF17" s="11">
        <f>SUM(E17,F17,I17,J17,M17,N17,Q17,R17,U17,V17,W17)</f>
        <v>11</v>
      </c>
      <c r="AG17" s="11">
        <f>SUM(X17,Y17,AB17)</f>
        <v>3</v>
      </c>
      <c r="AH17" s="11">
        <f>SUM(Z17,AA17,AC17)</f>
        <v>3</v>
      </c>
      <c r="AI17" s="11">
        <f>SUM(AD17)</f>
        <v>1</v>
      </c>
      <c r="AK17" s="24" t="s">
        <v>3</v>
      </c>
      <c r="AL17" s="20">
        <v>17</v>
      </c>
      <c r="AM17" s="20">
        <f t="shared" ref="AM17:AM20" si="6">AL17*40/100</f>
        <v>6.8</v>
      </c>
      <c r="AN17" s="20">
        <f t="shared" ref="AN17:AN20" si="7">AL17*60/100</f>
        <v>10.199999999999999</v>
      </c>
      <c r="AO17" s="20">
        <f t="shared" ref="AO17:AO20" si="8">AL17*70/100</f>
        <v>11.9</v>
      </c>
    </row>
    <row r="18" spans="1:41" s="12" customFormat="1" x14ac:dyDescent="0.25">
      <c r="A18" s="9"/>
      <c r="B18" s="9" t="s">
        <v>9</v>
      </c>
      <c r="C18" s="2">
        <v>0</v>
      </c>
      <c r="D18" s="2">
        <v>0</v>
      </c>
      <c r="E18" s="3">
        <v>1</v>
      </c>
      <c r="F18" s="3">
        <v>1</v>
      </c>
      <c r="G18" s="2">
        <v>0</v>
      </c>
      <c r="H18" s="2">
        <v>0</v>
      </c>
      <c r="I18" s="3">
        <v>1</v>
      </c>
      <c r="J18" s="3">
        <v>1</v>
      </c>
      <c r="K18" s="2">
        <v>1</v>
      </c>
      <c r="L18" s="2">
        <v>1</v>
      </c>
      <c r="M18" s="3">
        <v>1</v>
      </c>
      <c r="N18" s="3">
        <v>1</v>
      </c>
      <c r="O18" s="2">
        <v>1</v>
      </c>
      <c r="P18" s="2">
        <v>1</v>
      </c>
      <c r="Q18" s="3">
        <v>1</v>
      </c>
      <c r="R18" s="3">
        <v>1</v>
      </c>
      <c r="S18" s="2">
        <v>1</v>
      </c>
      <c r="T18" s="2">
        <v>1</v>
      </c>
      <c r="U18" s="3">
        <v>0</v>
      </c>
      <c r="V18" s="3">
        <v>0</v>
      </c>
      <c r="W18" s="3">
        <v>0</v>
      </c>
      <c r="X18" s="4">
        <v>1</v>
      </c>
      <c r="Y18" s="4">
        <v>1</v>
      </c>
      <c r="Z18" s="5">
        <v>1</v>
      </c>
      <c r="AA18" s="5">
        <v>1</v>
      </c>
      <c r="AB18" s="4">
        <v>1</v>
      </c>
      <c r="AC18" s="5">
        <v>1</v>
      </c>
      <c r="AD18" s="10">
        <v>1</v>
      </c>
      <c r="AE18" s="11">
        <f>SUM(C18,D18,G18,H18,K18,L18,O18,P18,S18,T18)</f>
        <v>6</v>
      </c>
      <c r="AF18" s="11">
        <f>SUM(E18,F18,I18,J18,M18,N18,Q18,R18,U18,V18,W18)</f>
        <v>8</v>
      </c>
      <c r="AG18" s="11">
        <f>SUM(X18,Y18,AB18)</f>
        <v>3</v>
      </c>
      <c r="AH18" s="11">
        <f>SUM(Z18,AA18,AC18)</f>
        <v>3</v>
      </c>
      <c r="AI18" s="11">
        <f>SUM(AD18)</f>
        <v>1</v>
      </c>
      <c r="AK18" s="29" t="s">
        <v>4</v>
      </c>
      <c r="AL18" s="20">
        <v>18</v>
      </c>
      <c r="AM18" s="20">
        <f t="shared" si="6"/>
        <v>7.2</v>
      </c>
      <c r="AN18" s="20">
        <f t="shared" si="7"/>
        <v>10.8</v>
      </c>
      <c r="AO18" s="20">
        <f t="shared" si="8"/>
        <v>12.6</v>
      </c>
    </row>
    <row r="19" spans="1:41" s="12" customFormat="1" x14ac:dyDescent="0.25">
      <c r="A19" s="9"/>
      <c r="B19" s="9" t="s">
        <v>10</v>
      </c>
      <c r="C19" s="2">
        <v>2</v>
      </c>
      <c r="D19" s="2">
        <v>2</v>
      </c>
      <c r="E19" s="3"/>
      <c r="F19" s="3"/>
      <c r="G19" s="2"/>
      <c r="H19" s="2"/>
      <c r="I19" s="3"/>
      <c r="J19" s="3"/>
      <c r="K19" s="2"/>
      <c r="L19" s="2"/>
      <c r="M19" s="3"/>
      <c r="N19" s="3"/>
      <c r="O19" s="2"/>
      <c r="P19" s="2"/>
      <c r="Q19" s="3"/>
      <c r="R19" s="3"/>
      <c r="S19" s="2"/>
      <c r="T19" s="2"/>
      <c r="U19" s="3"/>
      <c r="V19" s="3"/>
      <c r="W19" s="3"/>
      <c r="X19" s="4"/>
      <c r="Y19" s="4"/>
      <c r="Z19" s="5"/>
      <c r="AA19" s="5"/>
      <c r="AB19" s="4"/>
      <c r="AC19" s="5"/>
      <c r="AD19" s="10"/>
      <c r="AE19" s="11">
        <f>C19*5/3</f>
        <v>3.3333333333333335</v>
      </c>
      <c r="AF19" s="11">
        <f>D19*5/3</f>
        <v>3.3333333333333335</v>
      </c>
      <c r="AG19" s="11"/>
      <c r="AH19" s="11"/>
      <c r="AI19" s="11"/>
      <c r="AK19" s="34" t="s">
        <v>5</v>
      </c>
      <c r="AL19" s="20">
        <v>18</v>
      </c>
      <c r="AM19" s="20">
        <f t="shared" si="6"/>
        <v>7.2</v>
      </c>
      <c r="AN19" s="20">
        <f t="shared" si="7"/>
        <v>10.8</v>
      </c>
      <c r="AO19" s="20">
        <f t="shared" si="8"/>
        <v>12.6</v>
      </c>
    </row>
    <row r="20" spans="1:41" s="20" customFormat="1" x14ac:dyDescent="0.25">
      <c r="A20" s="13"/>
      <c r="B20" s="13" t="s">
        <v>11</v>
      </c>
      <c r="C20" s="2"/>
      <c r="D20" s="2"/>
      <c r="E20" s="3"/>
      <c r="F20" s="3"/>
      <c r="G20" s="2"/>
      <c r="H20" s="2"/>
      <c r="I20" s="3"/>
      <c r="J20" s="3"/>
      <c r="K20" s="2"/>
      <c r="L20" s="2"/>
      <c r="M20" s="3"/>
      <c r="N20" s="3"/>
      <c r="O20" s="2"/>
      <c r="P20" s="2"/>
      <c r="Q20" s="3"/>
      <c r="R20" s="3"/>
      <c r="S20" s="2"/>
      <c r="T20" s="2"/>
      <c r="U20" s="3"/>
      <c r="V20" s="3"/>
      <c r="W20" s="3"/>
      <c r="X20" s="4"/>
      <c r="Y20" s="4"/>
      <c r="Z20" s="5"/>
      <c r="AA20" s="5"/>
      <c r="AB20" s="4"/>
      <c r="AC20" s="5"/>
      <c r="AD20" s="14"/>
      <c r="AE20" s="15">
        <f>SUM(AE17:AE19)</f>
        <v>16.333333333333332</v>
      </c>
      <c r="AF20" s="16">
        <f t="shared" ref="AF20:AI20" si="9">SUM(AF17:AF19)</f>
        <v>22.333333333333332</v>
      </c>
      <c r="AG20" s="17">
        <f t="shared" si="9"/>
        <v>6</v>
      </c>
      <c r="AH20" s="18">
        <f t="shared" si="9"/>
        <v>6</v>
      </c>
      <c r="AI20" s="19">
        <f t="shared" si="9"/>
        <v>2</v>
      </c>
      <c r="AK20" s="12" t="s">
        <v>6</v>
      </c>
      <c r="AL20" s="20">
        <v>10</v>
      </c>
      <c r="AM20" s="20">
        <f t="shared" si="6"/>
        <v>4</v>
      </c>
      <c r="AN20" s="20">
        <f t="shared" si="7"/>
        <v>6</v>
      </c>
      <c r="AO20" s="20">
        <f t="shared" si="8"/>
        <v>7</v>
      </c>
    </row>
    <row r="21" spans="1:41" s="24" customFormat="1" x14ac:dyDescent="0.25">
      <c r="A21" s="21"/>
      <c r="B21" s="21" t="s">
        <v>13</v>
      </c>
      <c r="C21" s="2"/>
      <c r="D21" s="2"/>
      <c r="E21" s="3"/>
      <c r="F21" s="3"/>
      <c r="G21" s="2"/>
      <c r="H21" s="2"/>
      <c r="I21" s="3"/>
      <c r="J21" s="3"/>
      <c r="K21" s="2"/>
      <c r="L21" s="2"/>
      <c r="M21" s="3"/>
      <c r="N21" s="3"/>
      <c r="O21" s="2"/>
      <c r="P21" s="2"/>
      <c r="Q21" s="3"/>
      <c r="R21" s="3"/>
      <c r="S21" s="2"/>
      <c r="T21" s="2"/>
      <c r="U21" s="3"/>
      <c r="V21" s="3"/>
      <c r="W21" s="3"/>
      <c r="X21" s="4"/>
      <c r="Y21" s="4"/>
      <c r="Z21" s="5"/>
      <c r="AA21" s="5"/>
      <c r="AB21" s="4"/>
      <c r="AC21" s="5"/>
      <c r="AD21" s="22"/>
      <c r="AE21" s="23">
        <f>0.3125*AE20</f>
        <v>5.1041666666666661</v>
      </c>
      <c r="AF21" s="23">
        <f t="shared" ref="AF21:AI21" si="10">0.3125*AF20</f>
        <v>6.9791666666666661</v>
      </c>
      <c r="AG21" s="23">
        <f t="shared" si="10"/>
        <v>1.875</v>
      </c>
      <c r="AH21" s="23">
        <f t="shared" si="10"/>
        <v>1.875</v>
      </c>
      <c r="AI21" s="23">
        <f t="shared" si="10"/>
        <v>0.625</v>
      </c>
    </row>
    <row r="22" spans="1:41" s="29" customFormat="1" x14ac:dyDescent="0.25">
      <c r="A22" s="26"/>
      <c r="B22" s="26" t="s">
        <v>19</v>
      </c>
      <c r="C22" s="2">
        <v>1</v>
      </c>
      <c r="D22" s="2">
        <v>1</v>
      </c>
      <c r="E22" s="3">
        <v>1</v>
      </c>
      <c r="F22" s="3">
        <v>1</v>
      </c>
      <c r="G22" s="2">
        <v>1</v>
      </c>
      <c r="H22" s="2">
        <v>1</v>
      </c>
      <c r="I22" s="3">
        <v>1</v>
      </c>
      <c r="J22" s="3">
        <v>1</v>
      </c>
      <c r="K22" s="2">
        <v>1</v>
      </c>
      <c r="L22" s="2">
        <v>1</v>
      </c>
      <c r="M22" s="3">
        <v>1</v>
      </c>
      <c r="N22" s="3">
        <v>1</v>
      </c>
      <c r="O22" s="2">
        <v>1</v>
      </c>
      <c r="P22" s="2">
        <v>1</v>
      </c>
      <c r="Q22" s="3">
        <v>1</v>
      </c>
      <c r="R22" s="3">
        <v>1</v>
      </c>
      <c r="S22" s="2">
        <v>1</v>
      </c>
      <c r="T22" s="2">
        <v>1</v>
      </c>
      <c r="U22" s="3">
        <v>1</v>
      </c>
      <c r="V22" s="3">
        <v>1</v>
      </c>
      <c r="W22" s="3">
        <v>1</v>
      </c>
      <c r="X22" s="4">
        <v>1</v>
      </c>
      <c r="Y22" s="4">
        <v>1</v>
      </c>
      <c r="Z22" s="5">
        <v>1</v>
      </c>
      <c r="AA22" s="5">
        <v>1</v>
      </c>
      <c r="AB22" s="4">
        <v>1</v>
      </c>
      <c r="AC22" s="5">
        <v>1</v>
      </c>
      <c r="AD22" s="27">
        <v>1</v>
      </c>
      <c r="AE22" s="28">
        <f>SUM(C22,D22,G22,H22,K22,L22,O22,P22,S22,T22)</f>
        <v>10</v>
      </c>
      <c r="AF22" s="28">
        <f>SUM(E22,F22,I22,J22,M22,N22,Q22,R22,U22,V22,W22)</f>
        <v>11</v>
      </c>
      <c r="AG22" s="28">
        <f>SUM(X22,Y22,AB22)</f>
        <v>3</v>
      </c>
      <c r="AH22" s="28">
        <f>SUM(Z22,AA22,AC22)</f>
        <v>3</v>
      </c>
      <c r="AI22" s="28">
        <f>SUM(AD22)</f>
        <v>1</v>
      </c>
    </row>
    <row r="23" spans="1:41" s="34" customFormat="1" x14ac:dyDescent="0.25">
      <c r="A23" s="31"/>
      <c r="B23" s="31" t="s">
        <v>13</v>
      </c>
      <c r="C23" s="2"/>
      <c r="D23" s="2"/>
      <c r="E23" s="3"/>
      <c r="F23" s="3"/>
      <c r="G23" s="2"/>
      <c r="H23" s="2"/>
      <c r="I23" s="3"/>
      <c r="J23" s="3"/>
      <c r="K23" s="2"/>
      <c r="L23" s="2"/>
      <c r="M23" s="3"/>
      <c r="N23" s="3"/>
      <c r="O23" s="2"/>
      <c r="P23" s="2"/>
      <c r="Q23" s="3"/>
      <c r="R23" s="3"/>
      <c r="S23" s="2"/>
      <c r="T23" s="2"/>
      <c r="U23" s="3"/>
      <c r="V23" s="3"/>
      <c r="W23" s="3"/>
      <c r="X23" s="4"/>
      <c r="Y23" s="4"/>
      <c r="Z23" s="5"/>
      <c r="AA23" s="5"/>
      <c r="AB23" s="4"/>
      <c r="AC23" s="5"/>
      <c r="AD23" s="32"/>
      <c r="AE23" s="33">
        <f>0.67*AE22</f>
        <v>6.7</v>
      </c>
      <c r="AF23" s="33">
        <f t="shared" ref="AF23:AI23" si="11">0.67*AF22</f>
        <v>7.37</v>
      </c>
      <c r="AG23" s="33">
        <f t="shared" si="11"/>
        <v>2.0100000000000002</v>
      </c>
      <c r="AH23" s="33">
        <f t="shared" si="11"/>
        <v>2.0100000000000002</v>
      </c>
      <c r="AI23" s="33">
        <f t="shared" si="11"/>
        <v>0.67</v>
      </c>
    </row>
    <row r="24" spans="1:41" s="12" customFormat="1" x14ac:dyDescent="0.25">
      <c r="A24" s="9" t="s">
        <v>22</v>
      </c>
      <c r="B24" s="9" t="s">
        <v>8</v>
      </c>
      <c r="C24" s="2">
        <v>0</v>
      </c>
      <c r="D24" s="2">
        <v>0</v>
      </c>
      <c r="E24" s="3">
        <v>1</v>
      </c>
      <c r="F24" s="3">
        <v>1</v>
      </c>
      <c r="G24" s="2">
        <v>0</v>
      </c>
      <c r="H24" s="2">
        <v>0</v>
      </c>
      <c r="I24" s="3">
        <v>1</v>
      </c>
      <c r="J24" s="3">
        <v>1</v>
      </c>
      <c r="K24" s="2">
        <v>0</v>
      </c>
      <c r="L24" s="2">
        <v>0</v>
      </c>
      <c r="M24" s="3">
        <v>1</v>
      </c>
      <c r="N24" s="3">
        <v>1</v>
      </c>
      <c r="O24" s="2">
        <v>0</v>
      </c>
      <c r="P24" s="2">
        <v>0</v>
      </c>
      <c r="Q24" s="3">
        <v>1</v>
      </c>
      <c r="R24" s="3">
        <v>1</v>
      </c>
      <c r="S24" s="2">
        <v>0</v>
      </c>
      <c r="T24" s="2">
        <v>0</v>
      </c>
      <c r="U24" s="3">
        <v>1</v>
      </c>
      <c r="V24" s="3">
        <v>1</v>
      </c>
      <c r="W24" s="3">
        <v>1</v>
      </c>
      <c r="X24" s="4">
        <v>1</v>
      </c>
      <c r="Y24" s="4">
        <v>1</v>
      </c>
      <c r="Z24" s="5">
        <v>1</v>
      </c>
      <c r="AA24" s="5">
        <v>1</v>
      </c>
      <c r="AB24" s="4">
        <v>1</v>
      </c>
      <c r="AC24" s="5">
        <v>1</v>
      </c>
      <c r="AD24" s="10">
        <v>1</v>
      </c>
      <c r="AE24" s="11">
        <f>SUM(C24,D24,G24,H24,K24,L24,O24,P24,S24,T24)</f>
        <v>0</v>
      </c>
      <c r="AF24" s="11">
        <f>SUM(E24,F24,I24,J24,M24,N24,Q24,R24,U24,V24,W24)</f>
        <v>11</v>
      </c>
      <c r="AG24" s="11">
        <f>SUM(X24,Y24,AB24)</f>
        <v>3</v>
      </c>
      <c r="AH24" s="11">
        <f>SUM(Z24,AA24,AC24)</f>
        <v>3</v>
      </c>
      <c r="AI24" s="11">
        <f>SUM(AD24)</f>
        <v>1</v>
      </c>
      <c r="AK24" s="29"/>
      <c r="AL24" s="29"/>
      <c r="AM24" s="29"/>
      <c r="AN24" s="29"/>
      <c r="AO24" s="29"/>
    </row>
    <row r="25" spans="1:41" s="12" customFormat="1" x14ac:dyDescent="0.25">
      <c r="A25" s="9"/>
      <c r="B25" s="9" t="s">
        <v>9</v>
      </c>
      <c r="C25" s="2">
        <v>1</v>
      </c>
      <c r="D25" s="2">
        <v>1</v>
      </c>
      <c r="E25" s="3">
        <v>0</v>
      </c>
      <c r="F25" s="3">
        <v>0</v>
      </c>
      <c r="G25" s="2">
        <v>1</v>
      </c>
      <c r="H25" s="2">
        <v>1</v>
      </c>
      <c r="I25" s="3">
        <v>0</v>
      </c>
      <c r="J25" s="3">
        <v>1</v>
      </c>
      <c r="K25" s="2">
        <v>1</v>
      </c>
      <c r="L25" s="2">
        <v>1</v>
      </c>
      <c r="M25" s="3">
        <v>1</v>
      </c>
      <c r="N25" s="3">
        <v>1</v>
      </c>
      <c r="O25" s="2">
        <v>1</v>
      </c>
      <c r="P25" s="2">
        <v>1</v>
      </c>
      <c r="Q25" s="3">
        <v>1</v>
      </c>
      <c r="R25" s="3">
        <v>1</v>
      </c>
      <c r="S25" s="2">
        <v>1</v>
      </c>
      <c r="T25" s="2">
        <v>1</v>
      </c>
      <c r="U25" s="3">
        <v>1</v>
      </c>
      <c r="V25" s="3">
        <v>1</v>
      </c>
      <c r="W25" s="3">
        <v>1</v>
      </c>
      <c r="X25" s="4">
        <v>1</v>
      </c>
      <c r="Y25" s="4">
        <v>1</v>
      </c>
      <c r="Z25" s="5">
        <v>1</v>
      </c>
      <c r="AA25" s="5">
        <v>1</v>
      </c>
      <c r="AB25" s="4">
        <v>1</v>
      </c>
      <c r="AC25" s="5">
        <v>1</v>
      </c>
      <c r="AD25" s="10">
        <v>1</v>
      </c>
      <c r="AE25" s="11">
        <f>SUM(C25,D25,G25,H25,K25,L25,O25,P25,S25,T25)</f>
        <v>10</v>
      </c>
      <c r="AF25" s="11">
        <f>SUM(E25,F25,I25,J25,M25,N25,Q25,R25,U25,V25,W25)</f>
        <v>8</v>
      </c>
      <c r="AG25" s="11">
        <f>SUM(X25,Y25,AB25)</f>
        <v>3</v>
      </c>
      <c r="AH25" s="11">
        <f>SUM(Z25,AA25,AC25)</f>
        <v>3</v>
      </c>
      <c r="AI25" s="11">
        <f>SUM(AD25)</f>
        <v>1</v>
      </c>
      <c r="AK25" s="29"/>
      <c r="AL25" s="29"/>
      <c r="AM25" s="29"/>
      <c r="AN25" s="29"/>
      <c r="AO25" s="29"/>
    </row>
    <row r="26" spans="1:41" s="12" customFormat="1" x14ac:dyDescent="0.25">
      <c r="A26" s="9"/>
      <c r="B26" s="9" t="s">
        <v>10</v>
      </c>
      <c r="C26" s="2">
        <v>2</v>
      </c>
      <c r="D26" s="2">
        <v>2</v>
      </c>
      <c r="E26" s="3"/>
      <c r="F26" s="3"/>
      <c r="G26" s="2"/>
      <c r="H26" s="2"/>
      <c r="I26" s="3"/>
      <c r="J26" s="3"/>
      <c r="K26" s="2"/>
      <c r="L26" s="2"/>
      <c r="M26" s="3"/>
      <c r="N26" s="3"/>
      <c r="O26" s="2"/>
      <c r="P26" s="2"/>
      <c r="Q26" s="3"/>
      <c r="R26" s="3"/>
      <c r="S26" s="2"/>
      <c r="T26" s="2"/>
      <c r="U26" s="3"/>
      <c r="V26" s="3"/>
      <c r="W26" s="3"/>
      <c r="X26" s="4"/>
      <c r="Y26" s="4"/>
      <c r="Z26" s="5"/>
      <c r="AA26" s="5"/>
      <c r="AB26" s="4"/>
      <c r="AC26" s="5"/>
      <c r="AD26" s="10"/>
      <c r="AE26" s="11">
        <f>C26*5/3</f>
        <v>3.3333333333333335</v>
      </c>
      <c r="AF26" s="11">
        <f>D26*5/3</f>
        <v>3.3333333333333335</v>
      </c>
      <c r="AG26" s="11"/>
      <c r="AH26" s="11"/>
      <c r="AI26" s="11"/>
      <c r="AK26" s="29" t="s">
        <v>12</v>
      </c>
      <c r="AL26" s="29"/>
      <c r="AM26" s="29"/>
      <c r="AN26" s="29" t="s">
        <v>19</v>
      </c>
      <c r="AO26" s="29"/>
    </row>
    <row r="27" spans="1:41" s="20" customFormat="1" x14ac:dyDescent="0.25">
      <c r="A27" s="13"/>
      <c r="B27" s="13" t="s">
        <v>11</v>
      </c>
      <c r="C27" s="2"/>
      <c r="D27" s="2"/>
      <c r="E27" s="3"/>
      <c r="F27" s="3"/>
      <c r="G27" s="2"/>
      <c r="H27" s="2"/>
      <c r="I27" s="3"/>
      <c r="J27" s="3"/>
      <c r="K27" s="2"/>
      <c r="L27" s="2"/>
      <c r="M27" s="3"/>
      <c r="N27" s="3"/>
      <c r="O27" s="2"/>
      <c r="P27" s="2"/>
      <c r="Q27" s="3"/>
      <c r="R27" s="3"/>
      <c r="S27" s="2"/>
      <c r="T27" s="2"/>
      <c r="U27" s="3"/>
      <c r="V27" s="3"/>
      <c r="W27" s="3"/>
      <c r="X27" s="4"/>
      <c r="Y27" s="4"/>
      <c r="Z27" s="5"/>
      <c r="AA27" s="5"/>
      <c r="AB27" s="4"/>
      <c r="AC27" s="5"/>
      <c r="AD27" s="14"/>
      <c r="AE27" s="15">
        <f>SUM(AE24:AE26)</f>
        <v>13.333333333333334</v>
      </c>
      <c r="AF27" s="16">
        <f t="shared" ref="AF27:AI27" si="12">SUM(AF24:AF26)</f>
        <v>22.333333333333332</v>
      </c>
      <c r="AG27" s="17">
        <f t="shared" si="12"/>
        <v>6</v>
      </c>
      <c r="AH27" s="18">
        <f t="shared" si="12"/>
        <v>6</v>
      </c>
      <c r="AI27" s="19">
        <f t="shared" si="12"/>
        <v>2</v>
      </c>
      <c r="AK27" s="29">
        <v>160</v>
      </c>
      <c r="AL27" s="29">
        <v>68</v>
      </c>
      <c r="AM27" s="29"/>
      <c r="AN27" s="29">
        <v>75</v>
      </c>
      <c r="AO27" s="29">
        <v>29</v>
      </c>
    </row>
    <row r="28" spans="1:41" s="24" customFormat="1" x14ac:dyDescent="0.25">
      <c r="A28" s="21"/>
      <c r="B28" s="21" t="s">
        <v>13</v>
      </c>
      <c r="C28" s="2"/>
      <c r="D28" s="2"/>
      <c r="E28" s="3"/>
      <c r="F28" s="3"/>
      <c r="G28" s="2"/>
      <c r="H28" s="2"/>
      <c r="I28" s="3"/>
      <c r="J28" s="3"/>
      <c r="K28" s="2"/>
      <c r="L28" s="2"/>
      <c r="M28" s="3"/>
      <c r="N28" s="3"/>
      <c r="O28" s="2"/>
      <c r="P28" s="2"/>
      <c r="Q28" s="3"/>
      <c r="R28" s="3"/>
      <c r="S28" s="2"/>
      <c r="T28" s="2"/>
      <c r="U28" s="3"/>
      <c r="V28" s="3"/>
      <c r="W28" s="3"/>
      <c r="X28" s="4"/>
      <c r="Y28" s="4"/>
      <c r="Z28" s="5"/>
      <c r="AA28" s="5"/>
      <c r="AB28" s="4"/>
      <c r="AC28" s="5"/>
      <c r="AD28" s="22"/>
      <c r="AE28" s="23">
        <f>0.3125*AE27</f>
        <v>4.166666666666667</v>
      </c>
      <c r="AF28" s="23">
        <f t="shared" ref="AF28:AI28" si="13">0.3125*AF27</f>
        <v>6.9791666666666661</v>
      </c>
      <c r="AG28" s="23">
        <f t="shared" si="13"/>
        <v>1.875</v>
      </c>
      <c r="AH28" s="23">
        <f t="shared" si="13"/>
        <v>1.875</v>
      </c>
      <c r="AI28" s="23">
        <f t="shared" si="13"/>
        <v>0.625</v>
      </c>
      <c r="AK28" s="29">
        <v>100</v>
      </c>
      <c r="AL28" s="29">
        <f>AK28*AL27/AK27</f>
        <v>42.5</v>
      </c>
      <c r="AM28" s="29"/>
      <c r="AN28" s="29">
        <v>100</v>
      </c>
      <c r="AO28" s="29">
        <f>AN28*AO27/AN27</f>
        <v>38.666666666666664</v>
      </c>
    </row>
    <row r="29" spans="1:41" s="29" customFormat="1" x14ac:dyDescent="0.25">
      <c r="A29" s="26"/>
      <c r="B29" s="26" t="s">
        <v>19</v>
      </c>
      <c r="C29" s="2">
        <v>0</v>
      </c>
      <c r="D29" s="2">
        <v>0</v>
      </c>
      <c r="E29" s="3">
        <v>1</v>
      </c>
      <c r="F29" s="3">
        <v>1</v>
      </c>
      <c r="G29" s="2">
        <v>0</v>
      </c>
      <c r="H29" s="2">
        <v>0</v>
      </c>
      <c r="I29" s="3">
        <v>1</v>
      </c>
      <c r="J29" s="3">
        <v>1</v>
      </c>
      <c r="K29" s="2">
        <v>0</v>
      </c>
      <c r="L29" s="2">
        <v>0</v>
      </c>
      <c r="M29" s="3">
        <v>1</v>
      </c>
      <c r="N29" s="3">
        <v>1</v>
      </c>
      <c r="O29" s="2">
        <v>0</v>
      </c>
      <c r="P29" s="2">
        <v>0</v>
      </c>
      <c r="Q29" s="3">
        <v>1</v>
      </c>
      <c r="R29" s="3">
        <v>1</v>
      </c>
      <c r="S29" s="2">
        <v>1</v>
      </c>
      <c r="T29" s="2">
        <v>1</v>
      </c>
      <c r="U29" s="3">
        <v>1</v>
      </c>
      <c r="V29" s="3">
        <v>1</v>
      </c>
      <c r="W29" s="3">
        <v>1</v>
      </c>
      <c r="X29" s="4">
        <v>1</v>
      </c>
      <c r="Y29" s="4">
        <v>1</v>
      </c>
      <c r="Z29" s="5">
        <v>1</v>
      </c>
      <c r="AA29" s="5">
        <v>1</v>
      </c>
      <c r="AB29" s="4">
        <v>1</v>
      </c>
      <c r="AC29" s="5">
        <v>1</v>
      </c>
      <c r="AD29" s="27">
        <v>1</v>
      </c>
      <c r="AE29" s="28">
        <f>SUM(C29,D29,G29,H29,K29,L29,O29,P29,S29,T29)</f>
        <v>2</v>
      </c>
      <c r="AF29" s="28">
        <f>SUM(E29,F29,I29,J29,M29,N29,Q29,R29,U29,V29,W29)</f>
        <v>11</v>
      </c>
      <c r="AG29" s="28">
        <f>SUM(X29,Y29,AB29)</f>
        <v>3</v>
      </c>
      <c r="AH29" s="28">
        <f>SUM(Z29,AA29,AC29)</f>
        <v>3</v>
      </c>
      <c r="AI29" s="28">
        <f>SUM(AD29)</f>
        <v>1</v>
      </c>
    </row>
    <row r="30" spans="1:41" s="34" customFormat="1" x14ac:dyDescent="0.25">
      <c r="A30" s="31"/>
      <c r="B30" s="31" t="s">
        <v>13</v>
      </c>
      <c r="C30" s="2"/>
      <c r="D30" s="2"/>
      <c r="E30" s="3"/>
      <c r="F30" s="3"/>
      <c r="G30" s="2"/>
      <c r="H30" s="2"/>
      <c r="I30" s="3"/>
      <c r="J30" s="3"/>
      <c r="K30" s="2"/>
      <c r="L30" s="2"/>
      <c r="M30" s="3"/>
      <c r="N30" s="3"/>
      <c r="O30" s="2"/>
      <c r="P30" s="2"/>
      <c r="Q30" s="3"/>
      <c r="R30" s="3"/>
      <c r="S30" s="2"/>
      <c r="T30" s="2"/>
      <c r="U30" s="3"/>
      <c r="V30" s="3"/>
      <c r="W30" s="3"/>
      <c r="X30" s="4"/>
      <c r="Y30" s="4"/>
      <c r="Z30" s="5"/>
      <c r="AA30" s="5"/>
      <c r="AB30" s="4"/>
      <c r="AC30" s="5"/>
      <c r="AD30" s="32"/>
      <c r="AE30" s="33">
        <f>0.67*AE29</f>
        <v>1.34</v>
      </c>
      <c r="AF30" s="33">
        <f t="shared" ref="AF30:AI30" si="14">0.67*AF29</f>
        <v>7.37</v>
      </c>
      <c r="AG30" s="33">
        <f t="shared" si="14"/>
        <v>2.0100000000000002</v>
      </c>
      <c r="AH30" s="33">
        <f t="shared" si="14"/>
        <v>2.0100000000000002</v>
      </c>
      <c r="AI30" s="33">
        <f t="shared" si="14"/>
        <v>0.67</v>
      </c>
      <c r="AK30" s="29">
        <v>160</v>
      </c>
      <c r="AL30" s="29">
        <v>72</v>
      </c>
      <c r="AM30" s="29"/>
      <c r="AN30" s="29">
        <v>75</v>
      </c>
      <c r="AO30" s="29">
        <v>36</v>
      </c>
    </row>
    <row r="31" spans="1:41" s="12" customFormat="1" x14ac:dyDescent="0.25">
      <c r="A31" s="9" t="s">
        <v>23</v>
      </c>
      <c r="B31" s="9" t="s">
        <v>8</v>
      </c>
      <c r="C31" s="2">
        <v>1</v>
      </c>
      <c r="D31" s="2">
        <v>0</v>
      </c>
      <c r="E31" s="3">
        <v>1</v>
      </c>
      <c r="F31" s="3">
        <v>1</v>
      </c>
      <c r="G31" s="2">
        <v>1</v>
      </c>
      <c r="H31" s="2">
        <v>1</v>
      </c>
      <c r="I31" s="3">
        <v>1</v>
      </c>
      <c r="J31" s="3">
        <v>1</v>
      </c>
      <c r="K31" s="2">
        <v>0</v>
      </c>
      <c r="L31" s="2">
        <v>0</v>
      </c>
      <c r="M31" s="3">
        <v>1</v>
      </c>
      <c r="N31" s="3">
        <v>1</v>
      </c>
      <c r="O31" s="2">
        <v>1</v>
      </c>
      <c r="P31" s="2">
        <v>1</v>
      </c>
      <c r="Q31" s="3">
        <v>1</v>
      </c>
      <c r="R31" s="3">
        <v>1</v>
      </c>
      <c r="S31" s="2">
        <v>0</v>
      </c>
      <c r="T31" s="2">
        <v>0</v>
      </c>
      <c r="U31" s="3">
        <v>1</v>
      </c>
      <c r="V31" s="3">
        <v>1</v>
      </c>
      <c r="W31" s="3">
        <v>1</v>
      </c>
      <c r="X31" s="4">
        <v>1</v>
      </c>
      <c r="Y31" s="4">
        <v>1</v>
      </c>
      <c r="Z31" s="5">
        <v>1</v>
      </c>
      <c r="AA31" s="5">
        <v>1</v>
      </c>
      <c r="AB31" s="4">
        <v>10</v>
      </c>
      <c r="AC31" s="5">
        <v>1</v>
      </c>
      <c r="AD31" s="10">
        <v>1</v>
      </c>
      <c r="AE31" s="11">
        <f>SUM(C31,D31,G31,H31,K31,L31,O31,P31,S31,T31)</f>
        <v>5</v>
      </c>
      <c r="AF31" s="11">
        <f>SUM(E31,F31,I31,J31,M31,N31,Q31,R31,U31,V31,W31)</f>
        <v>11</v>
      </c>
      <c r="AG31" s="11">
        <f>SUM(X31,Y31,AB31)</f>
        <v>12</v>
      </c>
      <c r="AH31" s="11">
        <f>SUM(Z31,AA31,AC31)</f>
        <v>3</v>
      </c>
      <c r="AI31" s="11">
        <f>SUM(AD31)</f>
        <v>1</v>
      </c>
      <c r="AK31" s="29">
        <v>100</v>
      </c>
      <c r="AL31" s="29">
        <f>AK31*AL30/AK30</f>
        <v>45</v>
      </c>
      <c r="AM31" s="29"/>
      <c r="AN31" s="29">
        <v>100</v>
      </c>
      <c r="AO31" s="29">
        <f>AN31*AO30/AN30</f>
        <v>48</v>
      </c>
    </row>
    <row r="32" spans="1:41" s="12" customFormat="1" x14ac:dyDescent="0.25">
      <c r="A32" s="9"/>
      <c r="B32" s="9" t="s">
        <v>9</v>
      </c>
      <c r="C32" s="2">
        <v>1</v>
      </c>
      <c r="D32" s="2">
        <v>1</v>
      </c>
      <c r="E32" s="3">
        <v>1</v>
      </c>
      <c r="F32" s="3">
        <v>1</v>
      </c>
      <c r="G32" s="2">
        <v>1</v>
      </c>
      <c r="H32" s="2">
        <v>1</v>
      </c>
      <c r="I32" s="3">
        <v>1</v>
      </c>
      <c r="J32" s="3">
        <v>1</v>
      </c>
      <c r="K32" s="2">
        <v>1</v>
      </c>
      <c r="L32" s="2">
        <v>0</v>
      </c>
      <c r="M32" s="3">
        <v>1</v>
      </c>
      <c r="N32" s="3">
        <v>1</v>
      </c>
      <c r="O32" s="2">
        <v>1</v>
      </c>
      <c r="P32" s="2">
        <v>1</v>
      </c>
      <c r="Q32" s="3">
        <v>1</v>
      </c>
      <c r="R32" s="3">
        <v>1</v>
      </c>
      <c r="S32" s="2">
        <v>0</v>
      </c>
      <c r="T32" s="2">
        <v>0</v>
      </c>
      <c r="U32" s="3">
        <v>1</v>
      </c>
      <c r="V32" s="3">
        <v>1</v>
      </c>
      <c r="W32" s="3">
        <v>1</v>
      </c>
      <c r="X32" s="4">
        <v>1</v>
      </c>
      <c r="Y32" s="4">
        <v>1</v>
      </c>
      <c r="Z32" s="5">
        <v>1</v>
      </c>
      <c r="AA32" s="5">
        <v>1</v>
      </c>
      <c r="AB32" s="4">
        <v>10</v>
      </c>
      <c r="AC32" s="5">
        <v>1</v>
      </c>
      <c r="AD32" s="10">
        <v>1</v>
      </c>
      <c r="AE32" s="11">
        <f>SUM(C32,D32,G32,H32,K32,L32,O32,P32,S32,T32)</f>
        <v>7</v>
      </c>
      <c r="AF32" s="11">
        <f>SUM(E32,F32,I32,J32,M32,N32,Q32,R32,U32,V32,W32)</f>
        <v>11</v>
      </c>
      <c r="AG32" s="11">
        <f>SUM(X32,Y32,AB32)</f>
        <v>12</v>
      </c>
      <c r="AH32" s="11">
        <f>SUM(Z32,AA32,AC32)</f>
        <v>3</v>
      </c>
      <c r="AI32" s="11">
        <f>SUM(AD32)</f>
        <v>1</v>
      </c>
      <c r="AK32" s="29"/>
      <c r="AL32" s="29"/>
      <c r="AM32" s="29"/>
      <c r="AN32" s="29"/>
      <c r="AO32" s="29"/>
    </row>
    <row r="33" spans="1:41" s="12" customFormat="1" x14ac:dyDescent="0.25">
      <c r="A33" s="9"/>
      <c r="B33" s="9" t="s">
        <v>10</v>
      </c>
      <c r="C33" s="2">
        <v>2</v>
      </c>
      <c r="D33" s="2">
        <v>2</v>
      </c>
      <c r="E33" s="3"/>
      <c r="F33" s="3"/>
      <c r="G33" s="2"/>
      <c r="H33" s="2"/>
      <c r="I33" s="3"/>
      <c r="J33" s="3"/>
      <c r="K33" s="2"/>
      <c r="L33" s="2"/>
      <c r="M33" s="3"/>
      <c r="N33" s="3"/>
      <c r="O33" s="2"/>
      <c r="P33" s="2"/>
      <c r="Q33" s="3"/>
      <c r="R33" s="3"/>
      <c r="S33" s="2"/>
      <c r="T33" s="2"/>
      <c r="U33" s="3"/>
      <c r="V33" s="3"/>
      <c r="W33" s="3"/>
      <c r="X33" s="4"/>
      <c r="Y33" s="4"/>
      <c r="Z33" s="5"/>
      <c r="AA33" s="5"/>
      <c r="AB33" s="4"/>
      <c r="AC33" s="5"/>
      <c r="AD33" s="10"/>
      <c r="AE33" s="11">
        <f>C33*5/3</f>
        <v>3.3333333333333335</v>
      </c>
      <c r="AF33" s="11">
        <f>D33*5/3</f>
        <v>3.3333333333333335</v>
      </c>
      <c r="AG33" s="11"/>
      <c r="AH33" s="11"/>
      <c r="AI33" s="11"/>
      <c r="AK33" s="29">
        <v>160</v>
      </c>
      <c r="AL33" s="29">
        <v>20</v>
      </c>
      <c r="AM33" s="29"/>
      <c r="AN33" s="29">
        <v>75</v>
      </c>
      <c r="AO33" s="29">
        <v>10</v>
      </c>
    </row>
    <row r="34" spans="1:41" s="20" customFormat="1" x14ac:dyDescent="0.25">
      <c r="A34" s="13"/>
      <c r="B34" s="13" t="s">
        <v>11</v>
      </c>
      <c r="C34" s="2"/>
      <c r="D34" s="2"/>
      <c r="E34" s="3"/>
      <c r="F34" s="3"/>
      <c r="G34" s="2"/>
      <c r="H34" s="2"/>
      <c r="I34" s="3"/>
      <c r="J34" s="3"/>
      <c r="K34" s="2"/>
      <c r="L34" s="2"/>
      <c r="M34" s="3"/>
      <c r="N34" s="3"/>
      <c r="O34" s="2"/>
      <c r="P34" s="2"/>
      <c r="Q34" s="3"/>
      <c r="R34" s="3"/>
      <c r="S34" s="2"/>
      <c r="T34" s="2"/>
      <c r="U34" s="3"/>
      <c r="V34" s="3"/>
      <c r="W34" s="3"/>
      <c r="X34" s="4"/>
      <c r="Y34" s="4"/>
      <c r="Z34" s="5"/>
      <c r="AA34" s="5"/>
      <c r="AB34" s="4"/>
      <c r="AC34" s="5"/>
      <c r="AD34" s="14"/>
      <c r="AE34" s="15">
        <f>SUM(AE31:AE33)</f>
        <v>15.333333333333334</v>
      </c>
      <c r="AF34" s="16">
        <f t="shared" ref="AF34:AI34" si="15">SUM(AF31:AF33)</f>
        <v>25.333333333333332</v>
      </c>
      <c r="AG34" s="17">
        <f t="shared" si="15"/>
        <v>24</v>
      </c>
      <c r="AH34" s="18">
        <f t="shared" si="15"/>
        <v>6</v>
      </c>
      <c r="AI34" s="19">
        <f t="shared" si="15"/>
        <v>2</v>
      </c>
      <c r="AK34" s="29">
        <v>100</v>
      </c>
      <c r="AL34" s="29">
        <f>AK34*AL33/AK33</f>
        <v>12.5</v>
      </c>
      <c r="AM34" s="29"/>
      <c r="AN34" s="29">
        <v>100</v>
      </c>
      <c r="AO34" s="29">
        <f>AN34*AO33/AN33</f>
        <v>13.333333333333334</v>
      </c>
    </row>
    <row r="35" spans="1:41" s="24" customFormat="1" x14ac:dyDescent="0.25">
      <c r="A35" s="21"/>
      <c r="B35" s="21" t="s">
        <v>13</v>
      </c>
      <c r="C35" s="2"/>
      <c r="D35" s="2"/>
      <c r="E35" s="3"/>
      <c r="F35" s="3"/>
      <c r="G35" s="2"/>
      <c r="H35" s="2"/>
      <c r="I35" s="3"/>
      <c r="J35" s="3"/>
      <c r="K35" s="2"/>
      <c r="L35" s="2"/>
      <c r="M35" s="3"/>
      <c r="N35" s="3"/>
      <c r="O35" s="2"/>
      <c r="P35" s="2"/>
      <c r="Q35" s="3"/>
      <c r="R35" s="3"/>
      <c r="S35" s="2"/>
      <c r="T35" s="2"/>
      <c r="U35" s="3"/>
      <c r="V35" s="3"/>
      <c r="W35" s="3"/>
      <c r="X35" s="4"/>
      <c r="Y35" s="4"/>
      <c r="Z35" s="5"/>
      <c r="AA35" s="5"/>
      <c r="AB35" s="4"/>
      <c r="AC35" s="5"/>
      <c r="AD35" s="22"/>
      <c r="AE35" s="23">
        <f>0.3125*AE34</f>
        <v>4.791666666666667</v>
      </c>
      <c r="AF35" s="23">
        <f t="shared" ref="AF35:AI35" si="16">0.3125*AF34</f>
        <v>7.9166666666666661</v>
      </c>
      <c r="AG35" s="23">
        <f t="shared" si="16"/>
        <v>7.5</v>
      </c>
      <c r="AH35" s="23">
        <f t="shared" si="16"/>
        <v>1.875</v>
      </c>
      <c r="AI35" s="23">
        <f t="shared" si="16"/>
        <v>0.625</v>
      </c>
      <c r="AK35" s="29"/>
      <c r="AL35" s="29"/>
      <c r="AM35" s="29"/>
      <c r="AN35" s="29"/>
      <c r="AO35" s="29"/>
    </row>
    <row r="36" spans="1:41" s="29" customFormat="1" x14ac:dyDescent="0.25">
      <c r="A36" s="26"/>
      <c r="B36" s="26" t="s">
        <v>19</v>
      </c>
      <c r="C36" s="2">
        <v>0</v>
      </c>
      <c r="D36" s="2">
        <v>0</v>
      </c>
      <c r="E36" s="3">
        <v>1</v>
      </c>
      <c r="F36" s="3">
        <v>1</v>
      </c>
      <c r="G36" s="2">
        <v>0</v>
      </c>
      <c r="H36" s="2">
        <v>0</v>
      </c>
      <c r="I36" s="3">
        <v>1</v>
      </c>
      <c r="J36" s="3">
        <v>1</v>
      </c>
      <c r="K36" s="2">
        <v>0</v>
      </c>
      <c r="L36" s="2">
        <v>0</v>
      </c>
      <c r="M36" s="3">
        <v>1</v>
      </c>
      <c r="N36" s="3">
        <v>1</v>
      </c>
      <c r="O36" s="2">
        <v>0</v>
      </c>
      <c r="P36" s="2">
        <v>0</v>
      </c>
      <c r="Q36" s="3">
        <v>1</v>
      </c>
      <c r="R36" s="3">
        <v>1</v>
      </c>
      <c r="S36" s="2">
        <v>0</v>
      </c>
      <c r="T36" s="2">
        <v>0</v>
      </c>
      <c r="U36" s="3">
        <v>1</v>
      </c>
      <c r="V36" s="3">
        <v>1</v>
      </c>
      <c r="W36" s="3">
        <v>1</v>
      </c>
      <c r="X36" s="4">
        <v>1</v>
      </c>
      <c r="Y36" s="4">
        <v>1</v>
      </c>
      <c r="Z36" s="5">
        <v>1</v>
      </c>
      <c r="AA36" s="5">
        <v>1</v>
      </c>
      <c r="AB36" s="4">
        <v>1</v>
      </c>
      <c r="AC36" s="5">
        <v>1</v>
      </c>
      <c r="AD36" s="27">
        <v>1</v>
      </c>
      <c r="AE36" s="28">
        <f>SUM(C36,D36,G36,H36,K36,L36,O36,P36,S36,T36)</f>
        <v>0</v>
      </c>
      <c r="AF36" s="28">
        <f>SUM(E36,F36,I36,J36,M36,N36,Q36,R36,U36,V36,W36)</f>
        <v>11</v>
      </c>
      <c r="AG36" s="28">
        <f>SUM(X36,Y36,AB36)</f>
        <v>3</v>
      </c>
      <c r="AH36" s="28">
        <f>SUM(Z36,AA36,AC36)</f>
        <v>3</v>
      </c>
      <c r="AI36" s="28">
        <f>SUM(AD36)</f>
        <v>1</v>
      </c>
    </row>
    <row r="37" spans="1:41" s="34" customFormat="1" x14ac:dyDescent="0.25">
      <c r="A37" s="31"/>
      <c r="B37" s="31" t="s">
        <v>13</v>
      </c>
      <c r="C37" s="2"/>
      <c r="D37" s="2"/>
      <c r="E37" s="3"/>
      <c r="F37" s="3"/>
      <c r="G37" s="2"/>
      <c r="H37" s="2"/>
      <c r="I37" s="3"/>
      <c r="J37" s="3"/>
      <c r="K37" s="2"/>
      <c r="L37" s="2"/>
      <c r="M37" s="3"/>
      <c r="N37" s="3"/>
      <c r="O37" s="2"/>
      <c r="P37" s="2"/>
      <c r="Q37" s="3"/>
      <c r="R37" s="3"/>
      <c r="S37" s="2"/>
      <c r="T37" s="2"/>
      <c r="U37" s="3"/>
      <c r="V37" s="3"/>
      <c r="W37" s="3"/>
      <c r="X37" s="4"/>
      <c r="Y37" s="4"/>
      <c r="Z37" s="5"/>
      <c r="AA37" s="5"/>
      <c r="AB37" s="4"/>
      <c r="AC37" s="5"/>
      <c r="AD37" s="32"/>
      <c r="AE37" s="33">
        <f>0.67*AE36</f>
        <v>0</v>
      </c>
      <c r="AF37" s="33">
        <f t="shared" ref="AF37:AI37" si="17">0.67*AF36</f>
        <v>7.37</v>
      </c>
      <c r="AG37" s="33">
        <f t="shared" si="17"/>
        <v>2.0100000000000002</v>
      </c>
      <c r="AH37" s="33">
        <f t="shared" si="17"/>
        <v>2.0100000000000002</v>
      </c>
      <c r="AI37" s="33">
        <f t="shared" si="17"/>
        <v>0.67</v>
      </c>
      <c r="AK37" s="29"/>
      <c r="AL37" s="29"/>
      <c r="AM37" s="29"/>
      <c r="AN37" s="29"/>
      <c r="AO37" s="29"/>
    </row>
    <row r="38" spans="1:41" x14ac:dyDescent="0.25">
      <c r="A38" s="36"/>
      <c r="B38" s="36"/>
      <c r="C38" s="37"/>
      <c r="D38" s="37"/>
      <c r="E38" s="25"/>
      <c r="F38" s="25"/>
      <c r="G38" s="37"/>
      <c r="H38" s="37"/>
      <c r="I38" s="25"/>
      <c r="J38" s="25"/>
      <c r="K38" s="37"/>
      <c r="L38" s="37"/>
      <c r="M38" s="25"/>
      <c r="N38" s="25"/>
      <c r="O38" s="37"/>
      <c r="P38" s="37"/>
      <c r="Q38" s="25"/>
      <c r="R38" s="25"/>
      <c r="S38" s="37"/>
      <c r="T38" s="37"/>
      <c r="U38" s="25"/>
      <c r="V38" s="25"/>
      <c r="W38" s="25"/>
      <c r="X38" s="25"/>
      <c r="Y38" s="25"/>
      <c r="Z38" s="25"/>
      <c r="AA38" s="25"/>
      <c r="AB38" s="37"/>
      <c r="AC38" s="37"/>
      <c r="AD38" s="25"/>
      <c r="AE38" s="38"/>
      <c r="AF38" s="38"/>
      <c r="AG38" s="38"/>
      <c r="AH38" s="38"/>
      <c r="AI38" s="38"/>
    </row>
    <row r="39" spans="1:41" x14ac:dyDescent="0.25">
      <c r="A39" s="36"/>
      <c r="B39" s="9" t="s">
        <v>24</v>
      </c>
      <c r="C39" s="37"/>
      <c r="D39" s="37"/>
      <c r="E39" s="25"/>
      <c r="F39" s="25"/>
      <c r="G39" s="37"/>
      <c r="H39" s="37"/>
      <c r="I39" s="25"/>
      <c r="J39" s="25"/>
      <c r="K39" s="37"/>
      <c r="L39" s="37"/>
      <c r="M39" s="25"/>
      <c r="N39" s="25"/>
      <c r="O39" s="37"/>
      <c r="P39" s="37"/>
      <c r="Q39" s="25"/>
      <c r="R39" s="25"/>
      <c r="S39" s="37"/>
      <c r="T39" s="37"/>
      <c r="U39" s="25"/>
      <c r="V39" s="25"/>
      <c r="W39" s="25"/>
      <c r="X39" s="25"/>
      <c r="Y39" s="25"/>
      <c r="Z39" s="25"/>
      <c r="AA39" s="25"/>
      <c r="AB39" s="37"/>
      <c r="AC39" s="37"/>
      <c r="AD39" s="25"/>
      <c r="AE39" s="38">
        <f>COUNTIFS(AE3:AE34,"&gt;=17",B3:B34,"Total")</f>
        <v>1</v>
      </c>
      <c r="AF39" s="38">
        <f>COUNTIFS(AF3:AF34,"&gt;=23",B3:B34,"Total")</f>
        <v>2</v>
      </c>
      <c r="AG39" s="38">
        <f>COUNTIFS(AG3:AG34,"&gt;=21",B3:B34,"Total")</f>
        <v>3</v>
      </c>
      <c r="AH39" s="38">
        <f>COUNTIFS(AH3:AH34,"&gt;=21",B3:B34,"Total")</f>
        <v>2</v>
      </c>
      <c r="AI39" s="38">
        <f>COUNTIFS(AI3:AI34,"&gt;=12",B3:B34,"Total")</f>
        <v>1</v>
      </c>
    </row>
    <row r="40" spans="1:41" x14ac:dyDescent="0.25">
      <c r="A40" s="36"/>
      <c r="B40" s="9" t="s">
        <v>25</v>
      </c>
      <c r="C40" s="37"/>
      <c r="D40" s="37"/>
      <c r="E40" s="25"/>
      <c r="F40" s="25"/>
      <c r="G40" s="37"/>
      <c r="H40" s="37"/>
      <c r="I40" s="25"/>
      <c r="J40" s="25"/>
      <c r="K40" s="37"/>
      <c r="L40" s="37"/>
      <c r="M40" s="25"/>
      <c r="N40" s="25"/>
      <c r="O40" s="37"/>
      <c r="P40" s="37"/>
      <c r="Q40" s="25"/>
      <c r="R40" s="25"/>
      <c r="S40" s="37"/>
      <c r="T40" s="37"/>
      <c r="U40" s="25"/>
      <c r="V40" s="25"/>
      <c r="W40" s="25"/>
      <c r="X40" s="25"/>
      <c r="Y40" s="25"/>
      <c r="Z40" s="25"/>
      <c r="AA40" s="25"/>
      <c r="AB40" s="37"/>
      <c r="AC40" s="37"/>
      <c r="AD40" s="25"/>
      <c r="AE40" s="38">
        <f>100/5*AE39</f>
        <v>20</v>
      </c>
      <c r="AF40" s="38">
        <f t="shared" ref="AF40:AI40" si="18">100/5*AF39</f>
        <v>40</v>
      </c>
      <c r="AG40" s="38">
        <f t="shared" si="18"/>
        <v>60</v>
      </c>
      <c r="AH40" s="38">
        <f t="shared" si="18"/>
        <v>40</v>
      </c>
      <c r="AI40" s="38">
        <f t="shared" si="18"/>
        <v>20</v>
      </c>
    </row>
    <row r="41" spans="1:41" x14ac:dyDescent="0.25">
      <c r="A41" s="36" t="s">
        <v>12</v>
      </c>
      <c r="B41" s="9" t="s">
        <v>26</v>
      </c>
      <c r="C41" s="37"/>
      <c r="D41" s="37"/>
      <c r="E41" s="25"/>
      <c r="F41" s="25"/>
      <c r="G41" s="37"/>
      <c r="H41" s="37"/>
      <c r="I41" s="25"/>
      <c r="J41" s="25"/>
      <c r="K41" s="37"/>
      <c r="L41" s="37"/>
      <c r="M41" s="25"/>
      <c r="N41" s="25"/>
      <c r="O41" s="37"/>
      <c r="P41" s="37"/>
      <c r="Q41" s="25"/>
      <c r="R41" s="25"/>
      <c r="S41" s="37"/>
      <c r="T41" s="37"/>
      <c r="U41" s="25"/>
      <c r="V41" s="25"/>
      <c r="W41" s="25"/>
      <c r="X41" s="25"/>
      <c r="Y41" s="25"/>
      <c r="Z41" s="25"/>
      <c r="AA41" s="25"/>
      <c r="AB41" s="37"/>
      <c r="AC41" s="37"/>
      <c r="AD41" s="25"/>
      <c r="AE41" s="38">
        <f>IF(AE40&lt;40,0,(IF(AND(AE40&gt;=40,AE40&lt;60),1,(IF(AND(AE40&gt;=60,AE40&lt;75),2,3)))))</f>
        <v>0</v>
      </c>
      <c r="AF41" s="38">
        <f>IF(AF40&lt;40,0,(IF(AND(AF40&gt;=40,AF40&lt;60),1,(IF(AND(AF40&gt;=60,AF40&lt;75),2,3)))))</f>
        <v>1</v>
      </c>
      <c r="AG41" s="38">
        <f>IF(AG40&lt;40,0,(IF(AND(AG40&gt;=40,AG40&lt;60),1,(IF(AND(AG40&gt;=60,AG40&lt;75),2,3)))))</f>
        <v>2</v>
      </c>
      <c r="AH41" s="38">
        <f>IF(AH40&lt;40,0,(IF(AND(AH40&gt;=40,AH40&lt;60),1,(IF(AND(AH40&gt;=60,AH40&lt;75),2,3)))))</f>
        <v>1</v>
      </c>
      <c r="AI41" s="38">
        <f t="shared" ref="AI41" si="19">IF(AI40&lt;40,0,(IF(AND(AI40&gt;=40,AI40&lt;60),1,(IF(AND(AI40&gt;=60,AI40&lt;75),2,3)))))</f>
        <v>0</v>
      </c>
    </row>
    <row r="42" spans="1:41" x14ac:dyDescent="0.25">
      <c r="A42" s="36"/>
      <c r="B42" s="9"/>
      <c r="C42" s="37"/>
      <c r="D42" s="37"/>
      <c r="E42" s="25"/>
      <c r="F42" s="25"/>
      <c r="G42" s="37"/>
      <c r="H42" s="37"/>
      <c r="I42" s="25"/>
      <c r="J42" s="25"/>
      <c r="K42" s="37"/>
      <c r="L42" s="37"/>
      <c r="M42" s="25"/>
      <c r="N42" s="25"/>
      <c r="O42" s="37"/>
      <c r="P42" s="37"/>
      <c r="Q42" s="25"/>
      <c r="R42" s="25"/>
      <c r="S42" s="37"/>
      <c r="T42" s="37"/>
      <c r="U42" s="25"/>
      <c r="V42" s="25"/>
      <c r="W42" s="25"/>
      <c r="X42" s="25"/>
      <c r="Y42" s="25"/>
      <c r="Z42" s="25"/>
      <c r="AA42" s="25"/>
      <c r="AB42" s="37"/>
      <c r="AC42" s="37"/>
      <c r="AD42" s="25"/>
      <c r="AE42" s="38"/>
      <c r="AF42" s="38"/>
      <c r="AG42" s="38"/>
      <c r="AH42" s="38"/>
      <c r="AI42" s="38"/>
    </row>
    <row r="43" spans="1:41" x14ac:dyDescent="0.25">
      <c r="A43" s="36"/>
      <c r="B43" s="9" t="s">
        <v>27</v>
      </c>
      <c r="C43" s="37"/>
      <c r="D43" s="37"/>
      <c r="E43" s="25"/>
      <c r="F43" s="25"/>
      <c r="G43" s="37"/>
      <c r="H43" s="37"/>
      <c r="I43" s="25"/>
      <c r="J43" s="25"/>
      <c r="K43" s="37"/>
      <c r="L43" s="37"/>
      <c r="M43" s="25"/>
      <c r="N43" s="25"/>
      <c r="O43" s="37"/>
      <c r="P43" s="37"/>
      <c r="Q43" s="25"/>
      <c r="R43" s="25"/>
      <c r="S43" s="37"/>
      <c r="T43" s="37"/>
      <c r="U43" s="25"/>
      <c r="V43" s="25"/>
      <c r="W43" s="25"/>
      <c r="X43" s="25"/>
      <c r="Y43" s="25"/>
      <c r="Z43" s="25"/>
      <c r="AA43" s="25"/>
      <c r="AB43" s="37"/>
      <c r="AC43" s="37"/>
      <c r="AD43" s="25"/>
      <c r="AE43" s="38">
        <f>COUNTIFS(AE3:AE36,"&gt;=7",B3:B36,"ESE")</f>
        <v>3</v>
      </c>
      <c r="AF43" s="38">
        <f>COUNTIFS(AF3:AF36,"&gt;=10",B3:B36,"ESE")</f>
        <v>5</v>
      </c>
      <c r="AG43" s="38">
        <f>COUNTIFS(AG3:AG36,"&gt;=11",B3:B36,"ESE")</f>
        <v>1</v>
      </c>
      <c r="AH43" s="38">
        <f>COUNTIFS(AH3:AH36,"&gt;=11",B3:B36,"ESE")</f>
        <v>1</v>
      </c>
      <c r="AI43" s="38">
        <f>COUNTIFS(AI3:AI36,"&gt;=6",B3:B36,"ESE")</f>
        <v>1</v>
      </c>
    </row>
    <row r="44" spans="1:41" x14ac:dyDescent="0.25">
      <c r="A44" s="36"/>
      <c r="B44" s="9" t="s">
        <v>25</v>
      </c>
      <c r="C44" s="37"/>
      <c r="D44" s="37"/>
      <c r="E44" s="25"/>
      <c r="F44" s="25"/>
      <c r="G44" s="37"/>
      <c r="H44" s="37"/>
      <c r="I44" s="25"/>
      <c r="J44" s="25"/>
      <c r="K44" s="37"/>
      <c r="L44" s="37"/>
      <c r="M44" s="25"/>
      <c r="N44" s="25"/>
      <c r="O44" s="37"/>
      <c r="P44" s="37"/>
      <c r="Q44" s="25"/>
      <c r="R44" s="25"/>
      <c r="S44" s="37"/>
      <c r="T44" s="37"/>
      <c r="U44" s="25"/>
      <c r="V44" s="25"/>
      <c r="W44" s="25"/>
      <c r="X44" s="25"/>
      <c r="Y44" s="25"/>
      <c r="Z44" s="25"/>
      <c r="AA44" s="25"/>
      <c r="AB44" s="37"/>
      <c r="AC44" s="37"/>
      <c r="AD44" s="25"/>
      <c r="AE44" s="38">
        <f>100/5*AE43</f>
        <v>60</v>
      </c>
      <c r="AF44" s="38">
        <f t="shared" ref="AF44:AI44" si="20">100/5*AF43</f>
        <v>100</v>
      </c>
      <c r="AG44" s="38">
        <f t="shared" si="20"/>
        <v>20</v>
      </c>
      <c r="AH44" s="38">
        <f t="shared" si="20"/>
        <v>20</v>
      </c>
      <c r="AI44" s="38">
        <f t="shared" si="20"/>
        <v>20</v>
      </c>
    </row>
    <row r="45" spans="1:41" x14ac:dyDescent="0.25">
      <c r="A45" s="36" t="s">
        <v>19</v>
      </c>
      <c r="B45" s="9" t="s">
        <v>26</v>
      </c>
      <c r="C45" s="37"/>
      <c r="D45" s="37"/>
      <c r="E45" s="25"/>
      <c r="F45" s="25"/>
      <c r="G45" s="37"/>
      <c r="H45" s="37"/>
      <c r="I45" s="25"/>
      <c r="J45" s="25"/>
      <c r="K45" s="37"/>
      <c r="L45" s="37"/>
      <c r="M45" s="25"/>
      <c r="N45" s="25"/>
      <c r="O45" s="37"/>
      <c r="P45" s="37"/>
      <c r="Q45" s="25"/>
      <c r="R45" s="25"/>
      <c r="S45" s="37"/>
      <c r="T45" s="37"/>
      <c r="U45" s="25"/>
      <c r="V45" s="25"/>
      <c r="W45" s="25"/>
      <c r="X45" s="25"/>
      <c r="Y45" s="25"/>
      <c r="Z45" s="25"/>
      <c r="AA45" s="25"/>
      <c r="AB45" s="37"/>
      <c r="AC45" s="37"/>
      <c r="AD45" s="25"/>
      <c r="AE45" s="38">
        <f>IF(AE44&lt;40,0,(IF(AND(AE44&gt;=40,AE44&lt;60),1,(IF(AND(AE44&gt;=60,AE44&lt;75),2,3)))))</f>
        <v>2</v>
      </c>
      <c r="AF45" s="38">
        <f t="shared" ref="AF45:AI45" si="21">IF(AF44&lt;40,0,(IF(AND(AF44&gt;=40,AF44&lt;60),1,(IF(AND(AF44&gt;=60,AF44&lt;75),2,3)))))</f>
        <v>3</v>
      </c>
      <c r="AG45" s="38">
        <f t="shared" si="21"/>
        <v>0</v>
      </c>
      <c r="AH45" s="38">
        <f t="shared" si="21"/>
        <v>0</v>
      </c>
      <c r="AI45" s="38">
        <f t="shared" si="21"/>
        <v>0</v>
      </c>
    </row>
    <row r="46" spans="1:41" x14ac:dyDescent="0.25">
      <c r="A46" s="36"/>
      <c r="B46" s="9"/>
      <c r="C46" s="37"/>
      <c r="D46" s="37"/>
      <c r="E46" s="25"/>
      <c r="F46" s="25"/>
      <c r="G46" s="37"/>
      <c r="H46" s="37"/>
      <c r="I46" s="25"/>
      <c r="J46" s="25"/>
      <c r="K46" s="37"/>
      <c r="L46" s="37"/>
      <c r="M46" s="25"/>
      <c r="N46" s="25"/>
      <c r="O46" s="37"/>
      <c r="P46" s="37"/>
      <c r="Q46" s="25"/>
      <c r="R46" s="25"/>
      <c r="S46" s="37"/>
      <c r="T46" s="37"/>
      <c r="U46" s="25"/>
      <c r="V46" s="25"/>
      <c r="W46" s="25"/>
      <c r="X46" s="25"/>
      <c r="Y46" s="25"/>
      <c r="Z46" s="25"/>
      <c r="AA46" s="25"/>
      <c r="AB46" s="37"/>
      <c r="AC46" s="37"/>
      <c r="AD46" s="25"/>
      <c r="AE46" s="38"/>
      <c r="AF46" s="38"/>
      <c r="AG46" s="38"/>
      <c r="AH46" s="38"/>
      <c r="AI46" s="38"/>
    </row>
    <row r="47" spans="1:41" x14ac:dyDescent="0.25">
      <c r="A47" s="36"/>
      <c r="B47" s="9" t="s">
        <v>28</v>
      </c>
      <c r="C47" s="37"/>
      <c r="D47" s="37"/>
      <c r="E47" s="25"/>
      <c r="F47" s="25"/>
      <c r="G47" s="37"/>
      <c r="H47" s="37"/>
      <c r="I47" s="25"/>
      <c r="J47" s="25"/>
      <c r="K47" s="37"/>
      <c r="L47" s="37"/>
      <c r="M47" s="25"/>
      <c r="N47" s="25"/>
      <c r="O47" s="37"/>
      <c r="P47" s="37"/>
      <c r="Q47" s="25"/>
      <c r="R47" s="25"/>
      <c r="S47" s="37"/>
      <c r="T47" s="37"/>
      <c r="U47" s="25"/>
      <c r="V47" s="25"/>
      <c r="W47" s="25"/>
      <c r="X47" s="25"/>
      <c r="Y47" s="25"/>
      <c r="Z47" s="25"/>
      <c r="AA47" s="25"/>
      <c r="AB47" s="37"/>
      <c r="AC47" s="37"/>
      <c r="AD47" s="25"/>
      <c r="AE47" s="38">
        <f>(AE41+AE45)/2</f>
        <v>1</v>
      </c>
      <c r="AF47" s="38">
        <f t="shared" ref="AF47:AI47" si="22">(AF41+AF45)/2</f>
        <v>2</v>
      </c>
      <c r="AG47" s="38">
        <f t="shared" si="22"/>
        <v>1</v>
      </c>
      <c r="AH47" s="38">
        <f t="shared" si="22"/>
        <v>0.5</v>
      </c>
      <c r="AI47" s="38">
        <f t="shared" si="22"/>
        <v>0</v>
      </c>
    </row>
    <row r="48" spans="1:41" x14ac:dyDescent="0.25">
      <c r="A48" s="36"/>
      <c r="B48" s="9" t="s">
        <v>29</v>
      </c>
      <c r="C48" s="37"/>
      <c r="D48" s="37"/>
      <c r="E48" s="25"/>
      <c r="F48" s="25"/>
      <c r="G48" s="37"/>
      <c r="H48" s="37"/>
      <c r="I48" s="25"/>
      <c r="J48" s="25"/>
      <c r="K48" s="37"/>
      <c r="L48" s="37"/>
      <c r="M48" s="25"/>
      <c r="N48" s="25"/>
      <c r="O48" s="37"/>
      <c r="P48" s="37"/>
      <c r="Q48" s="25"/>
      <c r="R48" s="25"/>
      <c r="S48" s="37"/>
      <c r="T48" s="37"/>
      <c r="U48" s="25"/>
      <c r="V48" s="25"/>
      <c r="W48" s="25"/>
      <c r="X48" s="25"/>
      <c r="Y48" s="25"/>
      <c r="Z48" s="25"/>
      <c r="AA48" s="25"/>
      <c r="AB48" s="37"/>
      <c r="AC48" s="37"/>
      <c r="AD48" s="25"/>
      <c r="AE48" s="38">
        <f>AVERAGE(AE47:AI47)</f>
        <v>0.9</v>
      </c>
      <c r="AF48" s="38"/>
      <c r="AG48" s="38"/>
      <c r="AH48" s="38"/>
      <c r="AI48" s="38"/>
    </row>
    <row r="49" spans="1:35" x14ac:dyDescent="0.25">
      <c r="A49" s="36"/>
      <c r="B49" s="9" t="s">
        <v>30</v>
      </c>
      <c r="C49" s="37"/>
      <c r="D49" s="37"/>
      <c r="E49" s="25"/>
      <c r="F49" s="25"/>
      <c r="G49" s="37"/>
      <c r="H49" s="37"/>
      <c r="I49" s="25"/>
      <c r="J49" s="25"/>
      <c r="K49" s="37"/>
      <c r="L49" s="37"/>
      <c r="M49" s="25"/>
      <c r="N49" s="25"/>
      <c r="O49" s="37"/>
      <c r="P49" s="37"/>
      <c r="Q49" s="25"/>
      <c r="R49" s="25"/>
      <c r="S49" s="37"/>
      <c r="T49" s="37"/>
      <c r="U49" s="25"/>
      <c r="V49" s="25"/>
      <c r="W49" s="25"/>
      <c r="X49" s="25"/>
      <c r="Y49" s="25"/>
      <c r="Z49" s="25"/>
      <c r="AA49" s="25"/>
      <c r="AB49" s="37"/>
      <c r="AC49" s="37"/>
      <c r="AD49" s="25"/>
      <c r="AE49" s="38">
        <f>80/100*AE48</f>
        <v>0.72000000000000008</v>
      </c>
      <c r="AF49" s="38"/>
      <c r="AG49" s="38"/>
      <c r="AH49" s="38"/>
      <c r="AI49" s="38"/>
    </row>
    <row r="50" spans="1:35" x14ac:dyDescent="0.25">
      <c r="A50" s="36"/>
      <c r="B50" s="36"/>
      <c r="C50" s="37"/>
      <c r="D50" s="37"/>
      <c r="E50" s="25"/>
      <c r="F50" s="25"/>
      <c r="G50" s="37"/>
      <c r="H50" s="37"/>
      <c r="I50" s="25"/>
      <c r="J50" s="25"/>
      <c r="K50" s="37"/>
      <c r="L50" s="37"/>
      <c r="M50" s="25"/>
      <c r="N50" s="25"/>
      <c r="O50" s="37"/>
      <c r="P50" s="37"/>
      <c r="Q50" s="25"/>
      <c r="R50" s="25"/>
      <c r="S50" s="37"/>
      <c r="T50" s="37"/>
      <c r="U50" s="25"/>
      <c r="V50" s="25"/>
      <c r="W50" s="25"/>
      <c r="X50" s="25"/>
      <c r="Y50" s="25"/>
      <c r="Z50" s="25"/>
      <c r="AA50" s="25"/>
      <c r="AB50" s="37"/>
      <c r="AC50" s="37"/>
      <c r="AD50" s="25"/>
      <c r="AE50" s="38"/>
      <c r="AF50" s="38"/>
      <c r="AG50" s="38"/>
      <c r="AH50" s="38"/>
      <c r="AI50" s="38"/>
    </row>
    <row r="51" spans="1:35" x14ac:dyDescent="0.25">
      <c r="A51" s="36"/>
      <c r="B51" s="36" t="s">
        <v>31</v>
      </c>
      <c r="C51" s="37"/>
      <c r="D51" s="37"/>
      <c r="E51" s="25"/>
      <c r="F51" s="25"/>
      <c r="G51" s="37"/>
      <c r="H51" s="37"/>
      <c r="I51" s="25"/>
      <c r="J51" s="25"/>
      <c r="K51" s="37"/>
      <c r="L51" s="37"/>
      <c r="M51" s="25"/>
      <c r="N51" s="25"/>
      <c r="O51" s="37"/>
      <c r="P51" s="37"/>
      <c r="Q51" s="25"/>
      <c r="R51" s="25"/>
      <c r="S51" s="37"/>
      <c r="T51" s="37"/>
      <c r="U51" s="25"/>
      <c r="V51" s="25"/>
      <c r="W51" s="25"/>
      <c r="X51" s="25"/>
      <c r="Y51" s="25"/>
      <c r="Z51" s="25"/>
      <c r="AA51" s="25"/>
      <c r="AB51" s="37"/>
      <c r="AC51" s="37"/>
      <c r="AD51" s="25"/>
      <c r="AE51" s="38"/>
      <c r="AF51" s="38"/>
      <c r="AG51" s="38"/>
      <c r="AH51" s="38"/>
      <c r="AI51" s="38"/>
    </row>
    <row r="52" spans="1:35" x14ac:dyDescent="0.25">
      <c r="A52" s="36"/>
      <c r="B52" s="36" t="s">
        <v>32</v>
      </c>
      <c r="C52" s="37"/>
      <c r="D52" s="37"/>
      <c r="E52" s="25"/>
      <c r="F52" s="25"/>
      <c r="G52" s="37"/>
      <c r="H52" s="37"/>
      <c r="I52" s="25"/>
      <c r="J52" s="25"/>
      <c r="K52" s="37"/>
      <c r="L52" s="37"/>
      <c r="M52" s="25"/>
      <c r="N52" s="25"/>
      <c r="O52" s="37"/>
      <c r="P52" s="37"/>
      <c r="Q52" s="25"/>
      <c r="R52" s="25"/>
      <c r="S52" s="37"/>
      <c r="T52" s="37"/>
      <c r="U52" s="25"/>
      <c r="V52" s="25"/>
      <c r="W52" s="25"/>
      <c r="X52" s="25"/>
      <c r="Y52" s="25"/>
      <c r="Z52" s="25"/>
      <c r="AA52" s="25"/>
      <c r="AB52" s="37"/>
      <c r="AC52" s="37"/>
      <c r="AD52" s="25"/>
      <c r="AE52" s="38">
        <v>3</v>
      </c>
      <c r="AF52" s="38">
        <v>3</v>
      </c>
      <c r="AG52" s="38">
        <v>3</v>
      </c>
      <c r="AH52" s="38">
        <v>2</v>
      </c>
      <c r="AI52" s="38">
        <v>2</v>
      </c>
    </row>
    <row r="53" spans="1:35" x14ac:dyDescent="0.25">
      <c r="A53" s="36"/>
      <c r="B53" s="36" t="s">
        <v>33</v>
      </c>
      <c r="C53" s="37"/>
      <c r="D53" s="37"/>
      <c r="E53" s="25"/>
      <c r="F53" s="25"/>
      <c r="G53" s="37"/>
      <c r="H53" s="37"/>
      <c r="I53" s="25"/>
      <c r="J53" s="25"/>
      <c r="K53" s="37"/>
      <c r="L53" s="37"/>
      <c r="M53" s="25"/>
      <c r="N53" s="25"/>
      <c r="O53" s="37"/>
      <c r="P53" s="37"/>
      <c r="Q53" s="25"/>
      <c r="R53" s="25"/>
      <c r="S53" s="37"/>
      <c r="T53" s="37"/>
      <c r="U53" s="25"/>
      <c r="V53" s="25"/>
      <c r="W53" s="25"/>
      <c r="X53" s="25"/>
      <c r="Y53" s="25"/>
      <c r="Z53" s="25"/>
      <c r="AA53" s="25"/>
      <c r="AB53" s="37"/>
      <c r="AC53" s="37"/>
      <c r="AD53" s="25"/>
      <c r="AE53" s="38">
        <v>3</v>
      </c>
      <c r="AF53" s="38">
        <v>2</v>
      </c>
      <c r="AG53" s="38">
        <v>2</v>
      </c>
      <c r="AH53" s="38">
        <v>2</v>
      </c>
      <c r="AI53" s="38">
        <v>1</v>
      </c>
    </row>
    <row r="54" spans="1:35" x14ac:dyDescent="0.25">
      <c r="A54" s="36"/>
      <c r="B54" s="36" t="s">
        <v>34</v>
      </c>
      <c r="C54" s="37"/>
      <c r="D54" s="37"/>
      <c r="E54" s="25"/>
      <c r="F54" s="25"/>
      <c r="G54" s="37"/>
      <c r="H54" s="37"/>
      <c r="I54" s="25"/>
      <c r="J54" s="25"/>
      <c r="K54" s="37"/>
      <c r="L54" s="37"/>
      <c r="M54" s="25"/>
      <c r="N54" s="25"/>
      <c r="O54" s="37"/>
      <c r="P54" s="37"/>
      <c r="Q54" s="25"/>
      <c r="R54" s="25"/>
      <c r="S54" s="37"/>
      <c r="T54" s="37"/>
      <c r="U54" s="25"/>
      <c r="V54" s="25"/>
      <c r="W54" s="25"/>
      <c r="X54" s="25"/>
      <c r="Y54" s="25"/>
      <c r="Z54" s="25"/>
      <c r="AA54" s="25"/>
      <c r="AB54" s="37"/>
      <c r="AC54" s="37"/>
      <c r="AD54" s="25"/>
      <c r="AE54" s="38">
        <v>1</v>
      </c>
      <c r="AF54" s="38">
        <v>2</v>
      </c>
      <c r="AG54" s="38">
        <v>0</v>
      </c>
      <c r="AH54" s="38">
        <v>1</v>
      </c>
      <c r="AI54" s="38">
        <v>2</v>
      </c>
    </row>
    <row r="55" spans="1:35" x14ac:dyDescent="0.25">
      <c r="A55" s="36"/>
      <c r="B55" s="36" t="s">
        <v>35</v>
      </c>
      <c r="C55" s="37"/>
      <c r="D55" s="37"/>
      <c r="E55" s="25"/>
      <c r="F55" s="25"/>
      <c r="G55" s="37"/>
      <c r="H55" s="37"/>
      <c r="I55" s="25"/>
      <c r="J55" s="25"/>
      <c r="K55" s="37"/>
      <c r="L55" s="37"/>
      <c r="M55" s="25"/>
      <c r="N55" s="25"/>
      <c r="O55" s="37"/>
      <c r="P55" s="37"/>
      <c r="Q55" s="25"/>
      <c r="R55" s="25"/>
      <c r="S55" s="37"/>
      <c r="T55" s="37"/>
      <c r="U55" s="25"/>
      <c r="V55" s="25"/>
      <c r="W55" s="25"/>
      <c r="X55" s="25"/>
      <c r="Y55" s="25"/>
      <c r="Z55" s="25"/>
      <c r="AA55" s="25"/>
      <c r="AB55" s="37"/>
      <c r="AC55" s="37"/>
      <c r="AD55" s="25"/>
      <c r="AE55" s="38">
        <v>2</v>
      </c>
      <c r="AF55" s="38">
        <v>3</v>
      </c>
      <c r="AG55" s="38">
        <v>2</v>
      </c>
      <c r="AH55" s="38">
        <v>1</v>
      </c>
      <c r="AI55" s="38">
        <v>0</v>
      </c>
    </row>
    <row r="56" spans="1:35" x14ac:dyDescent="0.25">
      <c r="A56" s="36"/>
      <c r="B56" s="36" t="s">
        <v>36</v>
      </c>
      <c r="C56" s="37"/>
      <c r="D56" s="37"/>
      <c r="E56" s="25"/>
      <c r="F56" s="25"/>
      <c r="G56" s="37"/>
      <c r="H56" s="37"/>
      <c r="I56" s="25"/>
      <c r="J56" s="25"/>
      <c r="K56" s="37"/>
      <c r="L56" s="37"/>
      <c r="M56" s="25"/>
      <c r="N56" s="25"/>
      <c r="O56" s="37"/>
      <c r="P56" s="37"/>
      <c r="Q56" s="25"/>
      <c r="R56" s="25"/>
      <c r="S56" s="37"/>
      <c r="T56" s="37"/>
      <c r="U56" s="25"/>
      <c r="V56" s="25"/>
      <c r="W56" s="25"/>
      <c r="X56" s="25"/>
      <c r="Y56" s="25"/>
      <c r="Z56" s="25"/>
      <c r="AA56" s="25"/>
      <c r="AB56" s="37"/>
      <c r="AC56" s="37"/>
      <c r="AD56" s="25"/>
      <c r="AE56" s="38">
        <v>2</v>
      </c>
      <c r="AF56" s="38">
        <v>2</v>
      </c>
      <c r="AG56" s="38">
        <v>1</v>
      </c>
      <c r="AH56" s="38">
        <v>0</v>
      </c>
      <c r="AI56" s="38">
        <v>2</v>
      </c>
    </row>
    <row r="57" spans="1:35" x14ac:dyDescent="0.25">
      <c r="A57" s="36"/>
      <c r="B57" s="36"/>
      <c r="C57" s="37"/>
      <c r="D57" s="37"/>
      <c r="E57" s="25"/>
      <c r="F57" s="25"/>
      <c r="G57" s="37"/>
      <c r="H57" s="37"/>
      <c r="I57" s="25"/>
      <c r="J57" s="25"/>
      <c r="K57" s="37"/>
      <c r="L57" s="37"/>
      <c r="M57" s="25"/>
      <c r="N57" s="25"/>
      <c r="O57" s="37"/>
      <c r="P57" s="37"/>
      <c r="Q57" s="25"/>
      <c r="R57" s="25"/>
      <c r="S57" s="37"/>
      <c r="T57" s="37"/>
      <c r="U57" s="25"/>
      <c r="V57" s="25"/>
      <c r="W57" s="25"/>
      <c r="X57" s="25"/>
      <c r="Y57" s="25"/>
      <c r="Z57" s="25"/>
      <c r="AA57" s="25"/>
      <c r="AB57" s="37"/>
      <c r="AC57" s="37"/>
      <c r="AD57" s="25"/>
      <c r="AE57" s="38"/>
      <c r="AF57" s="38"/>
      <c r="AG57" s="38"/>
      <c r="AH57" s="38"/>
      <c r="AI57" s="38"/>
    </row>
    <row r="58" spans="1:35" x14ac:dyDescent="0.25">
      <c r="A58" s="36"/>
      <c r="B58" s="36" t="s">
        <v>37</v>
      </c>
      <c r="C58" s="37"/>
      <c r="D58" s="37"/>
      <c r="E58" s="25"/>
      <c r="F58" s="25"/>
      <c r="G58" s="37"/>
      <c r="H58" s="37"/>
      <c r="I58" s="25"/>
      <c r="J58" s="25"/>
      <c r="K58" s="37"/>
      <c r="L58" s="37"/>
      <c r="M58" s="25"/>
      <c r="N58" s="25"/>
      <c r="O58" s="37"/>
      <c r="P58" s="37"/>
      <c r="Q58" s="25"/>
      <c r="R58" s="25"/>
      <c r="S58" s="37"/>
      <c r="T58" s="37"/>
      <c r="U58" s="25"/>
      <c r="V58" s="25"/>
      <c r="W58" s="25"/>
      <c r="X58" s="25"/>
      <c r="Y58" s="25"/>
      <c r="Z58" s="25"/>
      <c r="AA58" s="25"/>
      <c r="AB58" s="37"/>
      <c r="AC58" s="37"/>
      <c r="AD58" s="25"/>
      <c r="AE58" s="38">
        <f>((AE47*AE52)+(AF47*AF52)+(AG47*AG52)+(AH47*AH52)+(AI47*AI52))/(SUM(AE52:AI52))</f>
        <v>1</v>
      </c>
      <c r="AF58" s="38">
        <f>((AE47*AE53)+(AF47*AF53)+(AG47*AG53)+(AH47*AH53)+(AI47*AI53))/SUM(AE53:AI53)</f>
        <v>1</v>
      </c>
      <c r="AG58" s="38">
        <f>((AE47*AE54)+(AF47*AF54)+(AG47*AG54)+(AH47*AH54)+(AI47*AI54))/SUM(AE54:AI54)</f>
        <v>0.91666666666666663</v>
      </c>
      <c r="AH58" s="38">
        <f>((AE47*AE55)+(AF47*AF55)+(AG47*AG55)+(AH47*AH55)+(AI47*AI55))/SUM(AE55:AI55)</f>
        <v>1.3125</v>
      </c>
      <c r="AI58" s="38">
        <f>((AE47*AE56)+(AF47*AF56)+(AG47*AG56)+(AH47*AH56)+(AI47*AI56))/SUM(AE56:AI56)</f>
        <v>1</v>
      </c>
    </row>
    <row r="59" spans="1:35" x14ac:dyDescent="0.25">
      <c r="A59" s="36"/>
      <c r="B59" s="36" t="s">
        <v>38</v>
      </c>
      <c r="C59" s="37"/>
      <c r="D59" s="37"/>
      <c r="E59" s="25"/>
      <c r="F59" s="25"/>
      <c r="G59" s="37"/>
      <c r="H59" s="37"/>
      <c r="I59" s="25"/>
      <c r="J59" s="25"/>
      <c r="K59" s="37"/>
      <c r="L59" s="37"/>
      <c r="M59" s="25"/>
      <c r="N59" s="25"/>
      <c r="O59" s="37"/>
      <c r="P59" s="37"/>
      <c r="Q59" s="25"/>
      <c r="R59" s="25"/>
      <c r="S59" s="37"/>
      <c r="T59" s="37"/>
      <c r="U59" s="25"/>
      <c r="V59" s="25"/>
      <c r="W59" s="25"/>
      <c r="X59" s="25"/>
      <c r="Y59" s="25"/>
      <c r="Z59" s="25"/>
      <c r="AA59" s="25"/>
      <c r="AB59" s="37"/>
      <c r="AC59" s="37"/>
      <c r="AD59" s="25"/>
      <c r="AE59" s="38">
        <f>AVERAGE(AE58:AI58)</f>
        <v>1.0458333333333332</v>
      </c>
      <c r="AF59" s="38"/>
      <c r="AG59" s="38"/>
      <c r="AH59" s="38"/>
      <c r="AI59" s="38"/>
    </row>
  </sheetData>
  <sheetProtection selectLockedCells="1"/>
  <protectedRanges>
    <protectedRange password="C58F" sqref="AI41 A42:B42 A39:A41 A46:B1048576 A43:A45 A1:B38 AE1:AI40 AE42:AI1048576" name="Range1"/>
    <protectedRange password="C58F" sqref="AE41" name="Range1_2"/>
    <protectedRange password="C58F" sqref="AF41" name="Range1_3"/>
    <protectedRange password="C58F" sqref="AG41" name="Range1_4"/>
    <protectedRange password="C58F" sqref="AH41" name="Range1_5"/>
    <protectedRange password="C58F" sqref="B39:B41" name="Range1_6"/>
    <protectedRange password="C58F" sqref="B43:B45" name="Range1_7"/>
  </protectedRanges>
  <mergeCells count="2">
    <mergeCell ref="AK6:AO6"/>
    <mergeCell ref="AK14:AO14"/>
  </mergeCells>
  <printOptions gridLines="1"/>
  <pageMargins left="7.874015748031496E-2" right="7.874015748031496E-2" top="7.874015748031496E-2" bottom="7.874015748031496E-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LMH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</dc:creator>
  <cp:lastModifiedBy>ACE</cp:lastModifiedBy>
  <dcterms:created xsi:type="dcterms:W3CDTF">2023-12-22T11:11:02Z</dcterms:created>
  <dcterms:modified xsi:type="dcterms:W3CDTF">2023-12-27T11:50:22Z</dcterms:modified>
</cp:coreProperties>
</file>