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chartsheet+xml" PartName="/xl/chartsheets/sheet8.xml"/>
  <Override ContentType="application/vnd.openxmlformats-officedocument.spreadsheetml.chartsheet+xml" PartName="/xl/chartsheets/sheet2.xml"/>
  <Override ContentType="application/vnd.openxmlformats-officedocument.spreadsheetml.chartsheet+xml" PartName="/xl/chartsheets/sheet3.xml"/>
  <Override ContentType="application/vnd.openxmlformats-officedocument.spreadsheetml.chartsheet+xml" PartName="/xl/chartsheets/sheet6.xml"/>
  <Override ContentType="application/vnd.openxmlformats-officedocument.spreadsheetml.chartsheet+xml" PartName="/xl/chartsheets/sheet7.xml"/>
  <Override ContentType="application/vnd.openxmlformats-officedocument.spreadsheetml.chartsheet+xml" PartName="/xl/chartsheets/sheet5.xml"/>
  <Override ContentType="application/vnd.openxmlformats-officedocument.spreadsheetml.chartsheet+xml" PartName="/xl/chartsheets/sheet4.xml"/>
  <Override ContentType="application/vnd.openxmlformats-officedocument.spreadsheetml.chartsheet+xml" PartName="/xl/chartsheets/sheet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claimer" sheetId="1" r:id="rId4"/>
    <sheet state="visible" name="Raw Data" sheetId="2" r:id="rId5"/>
    <sheet state="visible" name="MAIN MODEL - Current Trends" sheetId="3" r:id="rId6"/>
    <sheet state="visible" name="Detail2-332020" sheetId="4" r:id="rId7"/>
    <sheet state="visible" name="Chart - Hospitalized vs Capacit" sheetId="5" r:id="rId8"/>
    <sheet state="visible" name="Chart - Hospitalized #Flattenin" sheetId="6" r:id="rId9"/>
    <sheet state="visible" name="Chart - Hospitalized w Full Con" sheetId="7" r:id="rId10"/>
    <sheet state="visible" name="Chart - Infected, Susceptible, " sheetId="8" r:id="rId11"/>
    <sheet state="visible" name="Chart - Impact of Strict Distan" sheetId="9" r:id="rId12"/>
    <sheet state="visible" name="Chart - Chances of Infection Ov" sheetId="10" r:id="rId13"/>
    <sheet state="visible" name="Chart - All Metrics, Log Scale" sheetId="11" r:id="rId14"/>
    <sheet state="visible" name="Model w FlatteningTheCurve" sheetId="12" r:id="rId15"/>
    <sheet state="visible" name="Model w FlatteningTheCurve (2 w" sheetId="13" r:id="rId16"/>
    <sheet state="visible" name="Model w FlatteningTheCurve (1 m" sheetId="14" r:id="rId17"/>
    <sheet state="visible" name="Model w FlatteningTheCurve (Pes" sheetId="15" r:id="rId18"/>
    <sheet state="visible" name="Model w Full Containment" sheetId="16" r:id="rId19"/>
    <sheet state="visible" name="Model w Full Containment (1 wk " sheetId="17" r:id="rId20"/>
    <sheet state="visible" name="Model w Full Containment (2 wk " sheetId="18" r:id="rId21"/>
    <sheet state="visible" name="Chart - #FlatteningTheCurve R0 " sheetId="19" r:id="rId22"/>
    <sheet state="visible" name="0.8" sheetId="20" r:id="rId23"/>
    <sheet state="visible" name="0.9" sheetId="21" r:id="rId24"/>
    <sheet state="visible" name="1" sheetId="22" r:id="rId25"/>
    <sheet state="visible" name="1.1" sheetId="23" r:id="rId26"/>
    <sheet state="visible" name="1.2" sheetId="24" r:id="rId27"/>
    <sheet state="visible" name="1.3" sheetId="25" r:id="rId28"/>
    <sheet state="visible" name="1.4" sheetId="26" r:id="rId29"/>
    <sheet state="visible" name="1.5" sheetId="27" r:id="rId30"/>
    <sheet state="visible" name="1.6" sheetId="28" r:id="rId31"/>
    <sheet state="visible" name="1.7" sheetId="29" r:id="rId32"/>
    <sheet state="visible" name="1.8" sheetId="30" r:id="rId33"/>
  </sheets>
  <definedNames/>
  <calcPr/>
  <pivotCaches>
    <pivotCache cacheId="0" r:id="rId34"/>
  </pivotCaches>
</workbook>
</file>

<file path=xl/comments1.xml><?xml version="1.0" encoding="utf-8"?>
<comments xmlns:r="http://schemas.openxmlformats.org/officeDocument/2006/relationships" xmlns="http://schemas.openxmlformats.org/spreadsheetml/2006/main">
  <authors>
    <author/>
  </authors>
  <commentList>
    <comment authorId="0" ref="B7">
      <text>
        <t xml:space="preserve">Source data: https://en.wikipedia.org/wiki/List_of_states_and_territories_of_the_United_States_by_population
	-Max Henderson</t>
      </text>
    </comment>
    <comment authorId="0" ref="B8">
      <text>
        <t xml:space="preserve">Source Data: https://www.kff.org/other/state-indicator/beds-by-ownership/?currentTimeframe=0&amp;sortModel=%7B%22colId%22:%22Location%22,%22sort%22:%22asc%22%7D
	-Max Henderson</t>
      </text>
    </comment>
    <comment authorId="0" ref="D6">
      <text>
        <t xml:space="preserve">Assume all ICU patients die when hospitals are overloaded
	-Max Henderson</t>
      </text>
    </comment>
    <comment authorId="0" ref="K1">
      <text>
        <t xml:space="preserve">Source demographic data: https://www.statista.com/graphic/1/241488/population-of-the-us-by-sex-and-age.jpg
Source statistical data: https://www.imperial.ac.uk/media/imperial-college/medicine/sph/ide/gida-fellowships/Imperial-College-COVID19-NPI-modelling-16-03-2020.pdf
	-Max Henderson</t>
      </text>
    </comment>
  </commentList>
</comments>
</file>

<file path=xl/sharedStrings.xml><?xml version="1.0" encoding="utf-8"?>
<sst xmlns="http://schemas.openxmlformats.org/spreadsheetml/2006/main" count="3450" uniqueCount="481">
  <si>
    <t>Disclaimer: The information herein is provided for informational purposes only, is just the author's opinion, and should not be misconstrued as medical or expert advice. There are many unknowns, and the author of this document makes no warranty, expressed or implied, as to the results obtained from the use of the information, and shall have no liability for the accuracy of the information and cannot be held liable for any third-party claims or losses of any damages. The information contained in this web site does not constitute a confirmed offer to sell or the solicitation of an offer to buy any product or service, and should not be relied upon in connection with any investment decision or action. Author may, at any time, revise the information on this web site without notice and makes no commitment to update this information.</t>
  </si>
  <si>
    <t>County</t>
  </si>
  <si>
    <t>Any user shall have the right to view the information, reproduce it, and share it.</t>
  </si>
  <si>
    <t>State/Region</t>
  </si>
  <si>
    <t>Country</t>
  </si>
  <si>
    <t>Model Inputs</t>
  </si>
  <si>
    <t>Date</t>
  </si>
  <si>
    <t>Cases</t>
  </si>
  <si>
    <t>Deaths</t>
  </si>
  <si>
    <t>Additional Inputs Reflected In, But Not Directly Used in Model</t>
  </si>
  <si>
    <t>Demographics</t>
  </si>
  <si>
    <t>% Hosp</t>
  </si>
  <si>
    <t>% Hosp ICU</t>
  </si>
  <si>
    <t>Recovered</t>
  </si>
  <si>
    <t>Latitude</t>
  </si>
  <si>
    <t>Longitude</t>
  </si>
  <si>
    <t>% CFR</t>
  </si>
  <si>
    <t>Population</t>
  </si>
  <si>
    <t>Hospital Beds Per 1000</t>
  </si>
  <si>
    <t>Hubei</t>
  </si>
  <si>
    <t>Mainland China</t>
  </si>
  <si>
    <t>Alabama</t>
  </si>
  <si>
    <t>US</t>
  </si>
  <si>
    <t>Alaska</t>
  </si>
  <si>
    <t>Arizona</t>
  </si>
  <si>
    <t>Arkansas</t>
  </si>
  <si>
    <t>California</t>
  </si>
  <si>
    <t>Last Updated Date</t>
  </si>
  <si>
    <t>Colorado</t>
  </si>
  <si>
    <t>Connecticut</t>
  </si>
  <si>
    <t>Delaware</t>
  </si>
  <si>
    <t>District of Columbia</t>
  </si>
  <si>
    <t>Model Interval</t>
  </si>
  <si>
    <t>Florida</t>
  </si>
  <si>
    <t>days</t>
  </si>
  <si>
    <t>Georgia</t>
  </si>
  <si>
    <t>Hawaii</t>
  </si>
  <si>
    <t>Idaho</t>
  </si>
  <si>
    <t>Illinois</t>
  </si>
  <si>
    <t>Indiana</t>
  </si>
  <si>
    <t>0-9</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</si>
  <si>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</si>
  <si>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</si>
  <si>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</si>
  <si>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</si>
  <si>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</si>
  <si>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</si>
  <si>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</si>
  <si>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</si>
  <si>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</si>
  <si>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</si>
  <si>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</si>
  <si>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</si>
  <si>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</si>
  <si>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</si>
  <si>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</si>
  <si>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</si>
  <si>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</si>
  <si>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</si>
  <si>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</si>
  <si>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</si>
  <si>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</si>
  <si>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</si>
  <si>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</si>
  <si>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</si>
  <si>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</si>
  <si>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</si>
  <si>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</si>
  <si>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</si>
  <si>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</si>
  <si>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</si>
  <si>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</si>
  <si>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</si>
  <si>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</si>
  <si>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</si>
  <si>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</si>
  <si>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</si>
  <si>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South Korea</t>
  </si>
  <si>
    <t>Italy</t>
  </si>
  <si>
    <t>Iran</t>
  </si>
  <si>
    <t>Guangdong</t>
  </si>
  <si>
    <t>Henan</t>
  </si>
  <si>
    <t>Zhejiang</t>
  </si>
  <si>
    <t>Hunan</t>
  </si>
  <si>
    <t>Anhui</t>
  </si>
  <si>
    <t>Jiangxi</t>
  </si>
  <si>
    <t>Shandong</t>
  </si>
  <si>
    <t>Diamond Princess cruise ship</t>
  </si>
  <si>
    <t>Others</t>
  </si>
  <si>
    <t>Jiangsu</t>
  </si>
  <si>
    <t>Chongqing</t>
  </si>
  <si>
    <t>Sichuan</t>
  </si>
  <si>
    <t>Heilongjiang</t>
  </si>
  <si>
    <t>Beijing</t>
  </si>
  <si>
    <t>Shanghai</t>
  </si>
  <si>
    <t>Hebei</t>
  </si>
  <si>
    <t>Fujian</t>
  </si>
  <si>
    <t>Japan</t>
  </si>
  <si>
    <t>Guangxi</t>
  </si>
  <si>
    <t>Shaanxi</t>
  </si>
  <si>
    <t>France</t>
  </si>
  <si>
    <t>Germany</t>
  </si>
  <si>
    <t>Yunnan</t>
  </si>
  <si>
    <t>Hainan</t>
  </si>
  <si>
    <t>Spain</t>
  </si>
  <si>
    <t>Guizhou</t>
  </si>
  <si>
    <t>Tianjin</t>
  </si>
  <si>
    <t>Shanxi</t>
  </si>
  <si>
    <t>Liaoning</t>
  </si>
  <si>
    <t>Singapore</t>
  </si>
  <si>
    <t>Hong Kong</t>
  </si>
  <si>
    <t>Jilin</t>
  </si>
  <si>
    <t>Gansu</t>
  </si>
  <si>
    <t>Xinjiang</t>
  </si>
  <si>
    <t>Inner Mongolia</t>
  </si>
  <si>
    <t>Ningxia</t>
  </si>
  <si>
    <t>Kuwait</t>
  </si>
  <si>
    <t>Switzerland</t>
  </si>
  <si>
    <t>UK</t>
  </si>
  <si>
    <t>Bahrain</t>
  </si>
  <si>
    <t>Unassigned Location (From Diamond Princess)</t>
  </si>
  <si>
    <t>Thailand</t>
  </si>
  <si>
    <t>Taiwan</t>
  </si>
  <si>
    <t>Malaysia</t>
  </si>
  <si>
    <t>Iraq</t>
  </si>
  <si>
    <t>Norway</t>
  </si>
  <si>
    <t>United Arab Emirates</t>
  </si>
  <si>
    <t>Netherlands</t>
  </si>
  <si>
    <t>Austria</t>
  </si>
  <si>
    <t>Sweden</t>
  </si>
  <si>
    <t>King County, WA</t>
  </si>
  <si>
    <t>Toronto, ON</t>
  </si>
  <si>
    <t>Canada</t>
  </si>
  <si>
    <t>Qinghai</t>
  </si>
  <si>
    <t>Vietnam</t>
  </si>
  <si>
    <t>New South Wales</t>
  </si>
  <si>
    <t>Australia</t>
  </si>
  <si>
    <t>Belgium</t>
  </si>
  <si>
    <t>Lebanon</t>
  </si>
  <si>
    <t>Israel</t>
  </si>
  <si>
    <t>Oman</t>
  </si>
  <si>
    <t>Queensland</t>
  </si>
  <si>
    <t>Iceland</t>
  </si>
  <si>
    <t>Santa Clara, CA</t>
  </si>
  <si>
    <t>Macau</t>
  </si>
  <si>
    <t>San Marino</t>
  </si>
  <si>
    <t>Victoria</t>
  </si>
  <si>
    <t>British Columbia</t>
  </si>
  <si>
    <t>Croatia</t>
  </si>
  <si>
    <t>Ecuador</t>
  </si>
  <si>
    <t>Greece</t>
  </si>
  <si>
    <t>Qatar</t>
  </si>
  <si>
    <t>Denmark</t>
  </si>
  <si>
    <t>Finland</t>
  </si>
  <si>
    <t>Snohomish County, WA</t>
  </si>
  <si>
    <t>Algeria</t>
  </si>
  <si>
    <t>Czech Republic</t>
  </si>
  <si>
    <t>India</t>
  </si>
  <si>
    <t>Mexico</t>
  </si>
  <si>
    <t>Pakistan</t>
  </si>
  <si>
    <t>Cook County, IL</t>
  </si>
  <si>
    <t>South Australia</t>
  </si>
  <si>
    <t>Azerbaijan</t>
  </si>
  <si>
    <t>Philippines</t>
  </si>
  <si>
    <t>Romania</t>
  </si>
  <si>
    <t>Russia</t>
  </si>
  <si>
    <t>Western Australia</t>
  </si>
  <si>
    <t>Brazil</t>
  </si>
  <si>
    <t>Egypt</t>
  </si>
  <si>
    <t>Estonia</t>
  </si>
  <si>
    <t>Indonesia</t>
  </si>
  <si>
    <t>Ireland</t>
  </si>
  <si>
    <t>Portugal</t>
  </si>
  <si>
    <t>Senegal</t>
  </si>
  <si>
    <t>Fulton County, GA</t>
  </si>
  <si>
    <t>Grafton County, NH</t>
  </si>
  <si>
    <t>Hillsborough, FL</t>
  </si>
  <si>
    <t>Providence, RI</t>
  </si>
  <si>
    <t>Sacramento County, CA</t>
  </si>
  <si>
    <t>San Benito, CA</t>
  </si>
  <si>
    <t>San Diego County, CA</t>
  </si>
  <si>
    <t>San Mateo, CA</t>
  </si>
  <si>
    <t>Washington County, OR</t>
  </si>
  <si>
    <t>Afghanistan</t>
  </si>
  <si>
    <t>Andorra</t>
  </si>
  <si>
    <t>Argentina</t>
  </si>
  <si>
    <t>Armenia</t>
  </si>
  <si>
    <t>Tasmania</t>
  </si>
  <si>
    <t>Belarus</t>
  </si>
  <si>
    <t>Cambodia</t>
  </si>
  <si>
    <t>Montreal, QC</t>
  </si>
  <si>
    <t>London, ON</t>
  </si>
  <si>
    <t>Chile</t>
  </si>
  <si>
    <t>Dominican Republic</t>
  </si>
  <si>
    <t>Jordan</t>
  </si>
  <si>
    <t>Latvia</t>
  </si>
  <si>
    <t>Lithuania</t>
  </si>
  <si>
    <t>Luxembourg</t>
  </si>
  <si>
    <t>Tibet</t>
  </si>
  <si>
    <t>Monaco</t>
  </si>
  <si>
    <t>Morocco</t>
  </si>
  <si>
    <t>Nepal</t>
  </si>
  <si>
    <t>New Zealand</t>
  </si>
  <si>
    <t>Nigeria</t>
  </si>
  <si>
    <t>North Macedonia</t>
  </si>
  <si>
    <t>Saudi Arabia</t>
  </si>
  <si>
    <t>Sri Lanka</t>
  </si>
  <si>
    <t>Norfolk County, MA</t>
  </si>
  <si>
    <t>Berkeley, CA</t>
  </si>
  <si>
    <t>Boston, MA</t>
  </si>
  <si>
    <t>Humboldt County, CA</t>
  </si>
  <si>
    <t>Los Angeles, CA</t>
  </si>
  <si>
    <t>Madison, WI</t>
  </si>
  <si>
    <t>Estimated Initial R0</t>
  </si>
  <si>
    <t>Maricopa County, AZ</t>
  </si>
  <si>
    <t>New York City, NY</t>
  </si>
  <si>
    <t>Doubling Period</t>
  </si>
  <si>
    <t>Orange, CA</t>
  </si>
  <si>
    <t>Placer County, CA</t>
  </si>
  <si>
    <t>San Antonio, TX</t>
  </si>
  <si>
    <t>Sarasota, FL</t>
  </si>
  <si>
    <t>doubling periods while incubating</t>
  </si>
  <si>
    <t>Hospitalization Rate</t>
  </si>
  <si>
    <t>Sonoma County, CA</t>
  </si>
  <si>
    <t>Tempe, AZ</t>
  </si>
  <si>
    <t>Umatilla, OR</t>
  </si>
  <si>
    <t>Case Fatality Rate</t>
  </si>
  <si>
    <t>Wake County, NC</t>
  </si>
  <si>
    <t>Westchester County, NY</t>
  </si>
  <si>
    <t>Fatality Rate Increase If Hospitals Overloaded</t>
  </si>
  <si>
    <t>Ukraine</t>
  </si>
  <si>
    <t>From Diamond Princess</t>
  </si>
  <si>
    <t>Lackland, TX (From Diamond Princess)</t>
  </si>
  <si>
    <t>Omaha, NE (From Diamond Princess)</t>
  </si>
  <si>
    <t>Recovery Period</t>
  </si>
  <si>
    <t>Travis, CA (From Diamond Princess)</t>
  </si>
  <si>
    <t>Hospital Beds</t>
  </si>
  <si>
    <t>Incubation Period</t>
  </si>
  <si>
    <t>Hospital Bed Utilization</t>
  </si>
  <si>
    <t>Contagious Period</t>
  </si>
  <si>
    <t>Emergency Capacity</t>
  </si>
  <si>
    <t>Notes</t>
  </si>
  <si>
    <t>Effective R0</t>
  </si>
  <si>
    <t>Beginning Susceptible</t>
  </si>
  <si>
    <t>New Infected (Strict Distancing)</t>
  </si>
  <si>
    <t>Current Infected  (Strict Distancing)</t>
  </si>
  <si>
    <t>Recovered or Died  (Strict Distancing)</t>
  </si>
  <si>
    <t>Ending Susceptible (Strict Distancing - Right Axis)</t>
  </si>
  <si>
    <t>Actual Reported (Hospitalized?)  (#FlatteningTheCurve)</t>
  </si>
  <si>
    <t>Predicted Hospitalized (2 mths of #FlatteningTheCurve - Immediately)</t>
  </si>
  <si>
    <t>Cumulative Infected (Strict Distancing - Right Axis)</t>
  </si>
  <si>
    <t>Cumulative Deaths  (Strict Distancing)</t>
  </si>
  <si>
    <t>Available Hospital Beds</t>
  </si>
  <si>
    <t>Value of S&amp;P 500</t>
  </si>
  <si>
    <t>Estimated Actual Chance of Infection  (Strict Distancing)</t>
  </si>
  <si>
    <t>Predicted Chance of Infection  (Strict Distancing)</t>
  </si>
  <si>
    <t>Cumulative Predicted Chance of Infection (Strict Distancing - Right Axis)</t>
  </si>
  <si>
    <t>Checksum</t>
  </si>
  <si>
    <t>R0</t>
  </si>
  <si>
    <t>% Susceptible</t>
  </si>
  <si>
    <t>Value of S&amp;P 500 (Right Axis, in 1000ths of a $)</t>
  </si>
  <si>
    <t>you are here &gt;</t>
  </si>
  <si>
    <t>Santa Clara County, CA</t>
  </si>
  <si>
    <t>Palestine</t>
  </si>
  <si>
    <t>Grand Princess Cruise Ship</t>
  </si>
  <si>
    <t>New York County, NY</t>
  </si>
  <si>
    <t>San Francisco County, CA</t>
  </si>
  <si>
    <t>Slovenia</t>
  </si>
  <si>
    <t>French Guiana</t>
  </si>
  <si>
    <t>Poland</t>
  </si>
  <si>
    <t>Harris County, TX</t>
  </si>
  <si>
    <t>Unassigned Location, WA</t>
  </si>
  <si>
    <t>Hungary</t>
  </si>
  <si>
    <t>Bergen County, NJ</t>
  </si>
  <si>
    <t>Nassau County, NY</t>
  </si>
  <si>
    <t>Bosnia and Herzegovina</t>
  </si>
  <si>
    <t>Malta</t>
  </si>
  <si>
    <t>Saint Barthelemy</t>
  </si>
  <si>
    <t>Contra Costa County, CA</t>
  </si>
  <si>
    <t>Douglas County, CO</t>
  </si>
  <si>
    <t>Fort Bend County, TX</t>
  </si>
  <si>
    <t>Montgomery County, MD</t>
  </si>
  <si>
    <t>Orange County, CA</t>
  </si>
  <si>
    <t>Providence County, RI</t>
  </si>
  <si>
    <t>Suffolk County, MA</t>
  </si>
  <si>
    <t>Martinique</t>
  </si>
  <si>
    <t>Alameda County, CA</t>
  </si>
  <si>
    <t>Broward County, FL</t>
  </si>
  <si>
    <t>Denver County, CO</t>
  </si>
  <si>
    <t>Fairfield County, CT</t>
  </si>
  <si>
    <t>Floyd County, GA</t>
  </si>
  <si>
    <t>Lee County, FL</t>
  </si>
  <si>
    <t>Pinal County, AZ</t>
  </si>
  <si>
    <t>Rockland County, NY</t>
  </si>
  <si>
    <t>Saratoga County, NY</t>
  </si>
  <si>
    <t>Summit County, CO</t>
  </si>
  <si>
    <t>Bhutan</t>
  </si>
  <si>
    <t>Cameroon</t>
  </si>
  <si>
    <t>Calgary, Alberta</t>
  </si>
  <si>
    <t>Edmonton, Alberta</t>
  </si>
  <si>
    <t>Colombia</t>
  </si>
  <si>
    <t>Costa Rica</t>
  </si>
  <si>
    <t>Faroe Islands</t>
  </si>
  <si>
    <t>Gibraltar</t>
  </si>
  <si>
    <t>Liechtenstein</t>
  </si>
  <si>
    <t>Peru</t>
  </si>
  <si>
    <t>Serbia</t>
  </si>
  <si>
    <t>Slovakia</t>
  </si>
  <si>
    <t>South Africa</t>
  </si>
  <si>
    <t>Togo</t>
  </si>
  <si>
    <t>Tunisia</t>
  </si>
  <si>
    <t>Charleston County, SC</t>
  </si>
  <si>
    <t>Chatham County, NC</t>
  </si>
  <si>
    <t>Clark County, NV</t>
  </si>
  <si>
    <t>Clark County, WA</t>
  </si>
  <si>
    <t>Cobb County, GA</t>
  </si>
  <si>
    <t>Davis County, UT</t>
  </si>
  <si>
    <t>Delaware County, PA</t>
  </si>
  <si>
    <t>Douglas County, NE</t>
  </si>
  <si>
    <t>El Paso County, CO</t>
  </si>
  <si>
    <t>Fayette County, KY</t>
  </si>
  <si>
    <t>Grant County, WA</t>
  </si>
  <si>
    <t>Honolulu County, HI</t>
  </si>
  <si>
    <t>Jackson County, OR</t>
  </si>
  <si>
    <t>Jefferson County, WA</t>
  </si>
  <si>
    <t>Kershaw County, SC</t>
  </si>
  <si>
    <t>Klamath County, OR</t>
  </si>
  <si>
    <t>Madera County, CA</t>
  </si>
  <si>
    <t>Marion County, IN</t>
  </si>
  <si>
    <t>Middlesex County, MA</t>
  </si>
  <si>
    <t>Pierce County, WA</t>
  </si>
  <si>
    <t>Plymouth County, MA</t>
  </si>
  <si>
    <t>Ramsey County, MN</t>
  </si>
  <si>
    <t>Santa Cruz County, CA</t>
  </si>
  <si>
    <t>Santa Rosa County, FL</t>
  </si>
  <si>
    <t>Tulsa County, OK</t>
  </si>
  <si>
    <t>Washoe County, NV</t>
  </si>
  <si>
    <t>Wayne County, PA</t>
  </si>
  <si>
    <t>Williamson County, TN</t>
  </si>
  <si>
    <t>Yolo County, CA</t>
  </si>
  <si>
    <t>Vatican City</t>
  </si>
  <si>
    <t>Northern Territory</t>
  </si>
  <si>
    <t>Montgomery County, TX</t>
  </si>
  <si>
    <t>China</t>
  </si>
  <si>
    <t>Korea, South</t>
  </si>
  <si>
    <t>Diamond Princess</t>
  </si>
  <si>
    <t>Cruise Ship</t>
  </si>
  <si>
    <t>United Kingdom</t>
  </si>
  <si>
    <t>Czechia</t>
  </si>
  <si>
    <t>Taiwan*</t>
  </si>
  <si>
    <t>Ontario</t>
  </si>
  <si>
    <t>Grand Princess</t>
  </si>
  <si>
    <t>Alberta</t>
  </si>
  <si>
    <t>Albania</t>
  </si>
  <si>
    <t>Brunei</t>
  </si>
  <si>
    <t>Quebec</t>
  </si>
  <si>
    <t>Maldives</t>
  </si>
  <si>
    <t>Panama</t>
  </si>
  <si>
    <t>Bulgaria</t>
  </si>
  <si>
    <t>Cyprus</t>
  </si>
  <si>
    <t>Paraguay</t>
  </si>
  <si>
    <t>Bangladesh</t>
  </si>
  <si>
    <t>Moldova</t>
  </si>
  <si>
    <t>Bolivia</t>
  </si>
  <si>
    <t>Burkina Faso</t>
  </si>
  <si>
    <t>St Martin</t>
  </si>
  <si>
    <t>Honduras</t>
  </si>
  <si>
    <t>Channel Islands</t>
  </si>
  <si>
    <t>New Brunswick</t>
  </si>
  <si>
    <t>Congo (Kinshasa)</t>
  </si>
  <si>
    <t>Cote d'Ivoire</t>
  </si>
  <si>
    <t>Holy See</t>
  </si>
  <si>
    <t>Jamaica</t>
  </si>
  <si>
    <t>Mongolia</t>
  </si>
  <si>
    <t>Reunion</t>
  </si>
  <si>
    <t>SUM of Cases</t>
  </si>
  <si>
    <t>SUM of Deaths</t>
  </si>
  <si>
    <t>SUM of Recovered</t>
  </si>
  <si>
    <t>SUM of Population</t>
  </si>
  <si>
    <t>SUM of Hospital Beds Per 1000</t>
  </si>
  <si>
    <t>Turkey</t>
  </si>
  <si>
    <t>occupied Palestinian territory</t>
  </si>
  <si>
    <t>20-29</t>
  </si>
  <si>
    <t>30-39</t>
  </si>
  <si>
    <t>40-49</t>
  </si>
  <si>
    <t>Current Reported Deaths/Million</t>
  </si>
  <si>
    <t>50-59</t>
  </si>
  <si>
    <t>- 0.4 dpm testing contains the spread with little economic impact (South Korea)</t>
  </si>
  <si>
    <t>60-69</t>
  </si>
  <si>
    <t>Grand Total</t>
  </si>
  <si>
    <t>- 6 dpm quarantine contains the spread with three months of economic impact (China)</t>
  </si>
  <si>
    <t>70-79</t>
  </si>
  <si>
    <t>Emergency Capacity Build</t>
  </si>
  <si>
    <t>- 13 dpm without intervention is headed toward chaos (Iran)</t>
  </si>
  <si>
    <t>80+</t>
  </si>
  <si>
    <t>New Infected</t>
  </si>
  <si>
    <t>Current Infected</t>
  </si>
  <si>
    <t>Recovered or Died</t>
  </si>
  <si>
    <t>Ending Susceptible (Right Axis)</t>
  </si>
  <si>
    <t>Actual Reported (Hospitalized?) (Current Trends)</t>
  </si>
  <si>
    <t>Predicted Hospitalized (Current Trends)</t>
  </si>
  <si>
    <t>Cumulative Infected (Right Axis)</t>
  </si>
  <si>
    <t>Cumulative Deaths</t>
  </si>
  <si>
    <t>Estimated Actual Chance of Infection</t>
  </si>
  <si>
    <t>Predicted Chance of Infection</t>
  </si>
  <si>
    <t>Cumulative Predicted Chance of Infection (Right Axis)</t>
  </si>
  <si>
    <t>Kazakhstan</t>
  </si>
  <si>
    <t>Venezuela</t>
  </si>
  <si>
    <t>Ghana</t>
  </si>
  <si>
    <t>Manitoba</t>
  </si>
  <si>
    <t>Cuba</t>
  </si>
  <si>
    <t>Guyana</t>
  </si>
  <si>
    <t>Uruguay</t>
  </si>
  <si>
    <t>French Polynesia</t>
  </si>
  <si>
    <t>Guam</t>
  </si>
  <si>
    <t>Puerto Rico</t>
  </si>
  <si>
    <t>Aruba</t>
  </si>
  <si>
    <t>Saskatchewan</t>
  </si>
  <si>
    <t>Jersey</t>
  </si>
  <si>
    <t>Kosovo</t>
  </si>
  <si>
    <t>Namibia</t>
  </si>
  <si>
    <t>Seychelles</t>
  </si>
  <si>
    <t>Trinidad and Tobago</t>
  </si>
  <si>
    <t>Antigua and Barbuda</t>
  </si>
  <si>
    <t>Australian Capital Territory</t>
  </si>
  <si>
    <t>Newfoundland and Labrador</t>
  </si>
  <si>
    <t>Prince Edward Island</t>
  </si>
  <si>
    <t>Cayman Islands</t>
  </si>
  <si>
    <t>Central African Republic</t>
  </si>
  <si>
    <t>Congo (Brazzaville)</t>
  </si>
  <si>
    <t>Curacao</t>
  </si>
  <si>
    <t>Equatorial Guinea</t>
  </si>
  <si>
    <t>Eswatini</t>
  </si>
  <si>
    <t>Ethiopia</t>
  </si>
  <si>
    <t>Mayotte</t>
  </si>
  <si>
    <t>Gabon</t>
  </si>
  <si>
    <t>Guadeloupe</t>
  </si>
  <si>
    <t>Guatemala</t>
  </si>
  <si>
    <t>Guernsey</t>
  </si>
  <si>
    <t>Guinea</t>
  </si>
  <si>
    <t>Kenya</t>
  </si>
  <si>
    <t>Mauritania</t>
  </si>
  <si>
    <t>Rwanda</t>
  </si>
  <si>
    <t>Saint Lucia</t>
  </si>
  <si>
    <t>Saint Vincent and the Grenadines</t>
  </si>
  <si>
    <t>Sudan</t>
  </si>
  <si>
    <t>Suriname</t>
  </si>
  <si>
    <t>Virgin Islands, U.S.</t>
  </si>
  <si>
    <t>Uzbekistan</t>
  </si>
  <si>
    <t>Predicted Hospitalized (2 mths of #FlatteningTheCurve 2 week delay)</t>
  </si>
  <si>
    <t>Nova Scotia</t>
  </si>
  <si>
    <t>Tanzania</t>
  </si>
  <si>
    <t>Barbados</t>
  </si>
  <si>
    <t>Bahamas, The</t>
  </si>
  <si>
    <t>Kyrgyzstan</t>
  </si>
  <si>
    <t>Mauritius</t>
  </si>
  <si>
    <t>Montenegro</t>
  </si>
  <si>
    <t>Virgin Islands</t>
  </si>
  <si>
    <t>Benin</t>
  </si>
  <si>
    <t>Greenland</t>
  </si>
  <si>
    <t>New Caledonia</t>
  </si>
  <si>
    <t>Liberia</t>
  </si>
  <si>
    <t>United States Virgin Islands</t>
  </si>
  <si>
    <t>Bermuda</t>
  </si>
  <si>
    <t>Zambia</t>
  </si>
  <si>
    <t>Chad</t>
  </si>
  <si>
    <t>Djibouti</t>
  </si>
  <si>
    <t>El Salvador</t>
  </si>
  <si>
    <t>Fiji</t>
  </si>
  <si>
    <t>Gambia, The</t>
  </si>
  <si>
    <t>Nicaragua</t>
  </si>
  <si>
    <t>Somalia</t>
  </si>
  <si>
    <t>Montserrat</t>
  </si>
  <si>
    <t>Republic of the Congo</t>
  </si>
  <si>
    <t>The Bahamas</t>
  </si>
  <si>
    <t>The Gambia</t>
  </si>
  <si>
    <t>Predicted Hospitalized (2 mths of #FlatteningTheCurve 1 month delay)</t>
  </si>
  <si>
    <t>Actual Reported (Hospitalized?)  (Full Containment - Strict Distancing)</t>
  </si>
  <si>
    <t>Predicted Hospitalized  (30d of Full Containment - Immediately)</t>
  </si>
  <si>
    <t>Predicted Hospitalized  (30d of Full Containment - 1 Week Delay)</t>
  </si>
  <si>
    <t>Predicted Hospitalized  (30d of Full Containment - 2 Week Delay)</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</si>
</sst>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0%"/>
    <numFmt numFmtId="165" formatCode="m/d/yyyy"/>
    <numFmt numFmtId="166" formatCode="m/d/yy"/>
    <numFmt numFmtId="167" formatCode="0.000%"/>
    <numFmt numFmtId="168" formatCode="0.0"/>
    <numFmt numFmtId="169" formatCode="m-d"/>
  </numFmts>
  <fonts count="28">
    <font>
      <sz val="10.0"/>
      <color rgb="FF000000"/>
      <name val="Arial"/>
    </font>
    <font>
      <b/>
      <sz val="14.0"/>
      <color rgb="FF282828"/>
      <name val="Arial"/>
    </font>
    <font>
      <b/>
      <sz val="14.0"/>
      <color rgb="FF282828"/>
      <name val="MetaWebPro-Normal"/>
    </font>
    <font>
      <sz val="9.0"/>
      <color rgb="FF282828"/>
      <name val="MetaWebPro-Normal"/>
    </font>
    <font>
      <b/>
      <sz val="9.0"/>
      <color rgb="FF24292E"/>
      <name val="Arial"/>
    </font>
    <font>
      <b/>
      <u/>
      <color theme="1"/>
      <name val="Arial"/>
    </font>
    <font>
      <b/>
      <sz val="9.0"/>
      <color rgb="FF24292E"/>
      <name val="-apple-system"/>
    </font>
    <font>
      <b/>
      <u/>
      <color theme="1"/>
      <name val="Arial"/>
    </font>
    <font>
      <color theme="1"/>
      <name val="Arial"/>
    </font>
    <font>
      <b/>
      <color theme="1"/>
      <name val="Arial"/>
    </font>
    <font>
      <sz val="9.0"/>
      <color rgb="FF1B1F23"/>
      <name val="SFMono-Regular"/>
    </font>
    <font>
      <sz val="9.0"/>
      <color rgb="FF24292E"/>
      <name val="-apple-system"/>
    </font>
    <font>
      <sz val="9.0"/>
      <color rgb="FF24292E"/>
      <name val="Arial"/>
    </font>
    <font>
      <sz val="11.0"/>
      <color rgb="FF222222"/>
      <name val="Sans-serif"/>
    </font>
    <font>
      <b/>
      <color rgb="FFFFFFFF"/>
    </font>
    <font/>
    <font>
      <color rgb="FF0000FF"/>
      <name val="Arial"/>
    </font>
    <font>
      <i/>
      <color theme="1"/>
      <name val="Arial"/>
    </font>
    <font>
      <b/>
      <u/>
      <color theme="1"/>
      <name val="Arial"/>
    </font>
    <font>
      <b/>
      <u/>
      <color theme="1"/>
      <name val="Arial"/>
    </font>
    <font>
      <b/>
      <u/>
      <color theme="1"/>
      <name val="Arial"/>
    </font>
    <font>
      <b/>
      <u/>
      <color theme="1"/>
      <name val="Arial"/>
    </font>
    <font>
      <b/>
      <i/>
      <u/>
      <color theme="1"/>
      <name val="Arial"/>
    </font>
    <font>
      <i/>
    </font>
    <font>
      <color rgb="FF0000FF"/>
    </font>
    <font>
      <b/>
      <u/>
    </font>
    <font>
      <b/>
      <u/>
      <color theme="1"/>
      <name val="Arial"/>
    </font>
    <font>
      <b/>
      <u/>
      <color theme="1"/>
      <name val="Arial"/>
    </font>
  </fonts>
  <fills count="11">
    <fill>
      <patternFill patternType="none"/>
    </fill>
    <fill>
      <patternFill patternType="lightGray"/>
    </fill>
    <fill>
      <patternFill patternType="solid">
        <fgColor rgb="FFF6F8FA"/>
        <bgColor rgb="FFF6F8FA"/>
      </patternFill>
    </fill>
    <fill>
      <patternFill patternType="solid">
        <fgColor rgb="FFD9D9D9"/>
        <bgColor rgb="FFD9D9D9"/>
      </patternFill>
    </fill>
    <fill>
      <patternFill patternType="solid">
        <fgColor rgb="FFFFFFFF"/>
        <bgColor rgb="FFFFFFFF"/>
      </patternFill>
    </fill>
    <fill>
      <patternFill patternType="solid">
        <fgColor rgb="FFF8F9FA"/>
        <bgColor rgb="FFF8F9FA"/>
      </patternFill>
    </fill>
    <fill>
      <patternFill patternType="solid">
        <fgColor rgb="FFF5F5E4"/>
        <bgColor rgb="FFF5F5E4"/>
      </patternFill>
    </fill>
    <fill>
      <patternFill patternType="solid">
        <fgColor rgb="FFCCCCCC"/>
        <bgColor rgb="FFCCCCCC"/>
      </patternFill>
    </fill>
    <fill>
      <patternFill patternType="solid">
        <fgColor rgb="FFFFFF00"/>
        <bgColor rgb="FFFFFF00"/>
      </patternFill>
    </fill>
    <fill>
      <patternFill patternType="solid">
        <fgColor rgb="FFFF9900"/>
        <bgColor rgb="FFFF9900"/>
      </patternFill>
    </fill>
    <fill>
      <patternFill patternType="solid">
        <fgColor rgb="FFF9CB9C"/>
        <bgColor rgb="FFF9CB9C"/>
      </patternFill>
    </fill>
  </fills>
  <borders count="9">
    <border/>
    <border>
      <left style="thin">
        <color rgb="FFDFE2E5"/>
      </left>
      <right style="thin">
        <color rgb="FFDFE2E5"/>
      </right>
      <top style="thin">
        <color rgb="FF000000"/>
      </top>
      <bottom style="thin">
        <color rgb="FFDFE2E5"/>
      </bottom>
    </border>
    <border>
      <right style="thin">
        <color rgb="FFFFFFFF"/>
      </right>
      <bottom style="thin">
        <color rgb="FFA3B2CC"/>
      </bottom>
    </border>
    <border>
      <left style="thin">
        <color rgb="FFFFFFFF"/>
      </left>
      <right style="thin">
        <color rgb="FFFFFFFF"/>
      </right>
      <bottom style="thin">
        <color rgb="FFA3B2CC"/>
      </bottom>
    </border>
    <border>
      <left style="thin">
        <color rgb="FFFFFFFF"/>
      </left>
      <bottom style="thin">
        <color rgb="FFA3B2CC"/>
      </bottom>
    </border>
    <border>
      <right style="thin">
        <color rgb="FFFFFFFF"/>
      </right>
      <top style="thin">
        <color rgb="FFA3B2CC"/>
      </top>
      <bottom style="thin">
        <color rgb="FFA3B2CC"/>
      </bottom>
    </border>
    <border>
      <left style="thin">
        <color rgb="FFFFFFFF"/>
      </left>
      <right style="thin">
        <color rgb="FFFFFFFF"/>
      </right>
      <top style="thin">
        <color rgb="FFA3B2CC"/>
      </top>
      <bottom style="thin">
        <color rgb="FFA3B2CC"/>
      </bottom>
    </border>
    <border>
      <left style="thin">
        <color rgb="FFFFFFFF"/>
      </left>
      <top style="thin">
        <color rgb="FFA3B2CC"/>
      </top>
      <bottom style="thin">
        <color rgb="FFA3B2CC"/>
      </bottom>
    </border>
    <border>
      <bottom style="thin">
        <color rgb="FF000000"/>
      </bottom>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Font="1"/>
    <xf borderId="0" fillId="0" fontId="3" numFmtId="0" xfId="0" applyFont="1"/>
    <xf borderId="0" fillId="0" fontId="3" numFmtId="0" xfId="0" applyAlignment="1" applyFont="1">
      <alignment readingOrder="0"/>
    </xf>
    <xf borderId="1" fillId="2" fontId="4" numFmtId="0" xfId="0" applyAlignment="1" applyBorder="1" applyFill="1" applyFont="1">
      <alignment horizontal="left" readingOrder="0" shrinkToFit="0" wrapText="0"/>
    </xf>
    <xf borderId="0" fillId="0" fontId="5" numFmtId="0" xfId="0" applyAlignment="1" applyFont="1">
      <alignment readingOrder="0"/>
    </xf>
    <xf borderId="1" fillId="2" fontId="6" numFmtId="0" xfId="0" applyAlignment="1" applyBorder="1" applyFont="1">
      <alignment horizontal="left" readingOrder="0" shrinkToFit="0" wrapText="0"/>
    </xf>
    <xf borderId="0" fillId="0" fontId="7" numFmtId="1" xfId="0" applyAlignment="1" applyFont="1" applyNumberFormat="1">
      <alignment readingOrder="0"/>
    </xf>
    <xf borderId="0" fillId="3" fontId="8" numFmtId="0" xfId="0" applyFill="1" applyFont="1"/>
    <xf borderId="0" fillId="0" fontId="9" numFmtId="0" xfId="0" applyFont="1"/>
    <xf borderId="0" fillId="0" fontId="8" numFmtId="164" xfId="0" applyFont="1" applyNumberFormat="1"/>
    <xf borderId="0" fillId="4" fontId="10" numFmtId="0" xfId="0" applyAlignment="1" applyFill="1" applyFont="1">
      <alignment horizontal="right" shrinkToFit="0" vertical="top" wrapText="0"/>
    </xf>
    <xf borderId="0" fillId="4" fontId="11" numFmtId="0" xfId="0" applyAlignment="1" applyFont="1">
      <alignment horizontal="left" readingOrder="0" shrinkToFit="0" wrapText="0"/>
    </xf>
    <xf borderId="0" fillId="4" fontId="12" numFmtId="165" xfId="0" applyAlignment="1" applyFont="1" applyNumberFormat="1">
      <alignment horizontal="left" readingOrder="0" shrinkToFit="0" wrapText="0"/>
    </xf>
    <xf borderId="0" fillId="2" fontId="11" numFmtId="0" xfId="0" applyAlignment="1" applyFont="1">
      <alignment horizontal="left" readingOrder="0" shrinkToFit="0" wrapText="0"/>
    </xf>
    <xf borderId="0" fillId="2" fontId="12" numFmtId="0" xfId="0" applyAlignment="1" applyFont="1">
      <alignment horizontal="left" readingOrder="0" shrinkToFit="0" wrapText="0"/>
    </xf>
    <xf borderId="0" fillId="2" fontId="11" numFmtId="0" xfId="0" applyAlignment="1" applyFont="1">
      <alignment horizontal="left" readingOrder="0" shrinkToFit="0" wrapText="0"/>
    </xf>
    <xf borderId="0" fillId="5" fontId="13" numFmtId="3" xfId="0" applyAlignment="1" applyFill="1" applyFont="1" applyNumberFormat="1">
      <alignment horizontal="center" readingOrder="0"/>
    </xf>
    <xf borderId="2" fillId="0" fontId="14" numFmtId="0" xfId="0" applyAlignment="1" applyBorder="1" applyFont="1">
      <alignment horizontal="center" readingOrder="0"/>
    </xf>
    <xf borderId="0" fillId="0" fontId="8" numFmtId="0" xfId="0" applyAlignment="1" applyFont="1">
      <alignment readingOrder="0"/>
    </xf>
    <xf borderId="0" fillId="2" fontId="11" numFmtId="0" xfId="0" applyAlignment="1" applyFont="1">
      <alignment horizontal="left" shrinkToFit="0" wrapText="0"/>
    </xf>
    <xf borderId="3" fillId="0" fontId="14" numFmtId="0" xfId="0" applyAlignment="1" applyBorder="1" applyFont="1">
      <alignment horizontal="center" readingOrder="0"/>
    </xf>
    <xf borderId="4" fillId="0" fontId="14" numFmtId="0" xfId="0" applyAlignment="1" applyBorder="1" applyFont="1">
      <alignment horizontal="center" readingOrder="0"/>
    </xf>
    <xf borderId="5" fillId="0" fontId="15" numFmtId="0" xfId="0" applyBorder="1" applyFont="1"/>
    <xf borderId="6" fillId="0" fontId="15" numFmtId="0" xfId="0" applyAlignment="1" applyBorder="1" applyFont="1">
      <alignment readingOrder="0"/>
    </xf>
    <xf borderId="6" fillId="0" fontId="15" numFmtId="165" xfId="0" applyAlignment="1" applyBorder="1" applyFont="1" applyNumberFormat="1">
      <alignment readingOrder="0"/>
    </xf>
    <xf borderId="6" fillId="0" fontId="15" numFmtId="0" xfId="0" applyBorder="1" applyFont="1"/>
    <xf borderId="0" fillId="0" fontId="9" numFmtId="0" xfId="0" applyAlignment="1" applyFont="1">
      <alignment readingOrder="0"/>
    </xf>
    <xf borderId="7" fillId="0" fontId="15" numFmtId="0" xfId="0" applyAlignment="1" applyBorder="1" applyFont="1">
      <alignment readingOrder="0"/>
    </xf>
    <xf borderId="0" fillId="0" fontId="16" numFmtId="166" xfId="0" applyAlignment="1" applyFont="1" applyNumberFormat="1">
      <alignment readingOrder="0"/>
    </xf>
    <xf borderId="6" fillId="0" fontId="15" numFmtId="3" xfId="0" applyAlignment="1" applyBorder="1" applyFont="1" applyNumberFormat="1">
      <alignment readingOrder="0"/>
    </xf>
    <xf borderId="0" fillId="0" fontId="16" numFmtId="0" xfId="0" applyAlignment="1" applyFont="1">
      <alignment readingOrder="0"/>
    </xf>
    <xf borderId="7" fillId="0" fontId="15" numFmtId="0" xfId="0" applyBorder="1" applyFont="1"/>
    <xf borderId="0" fillId="0" fontId="8" numFmtId="0" xfId="0" applyAlignment="1" applyFont="1">
      <alignment readingOrder="0"/>
    </xf>
    <xf borderId="0" fillId="0" fontId="16" numFmtId="9" xfId="0" applyAlignment="1" applyFont="1" applyNumberFormat="1">
      <alignment readingOrder="0"/>
    </xf>
    <xf borderId="0" fillId="0" fontId="8" numFmtId="0" xfId="0" applyAlignment="1" applyFont="1">
      <alignment horizontal="center" readingOrder="0"/>
    </xf>
    <xf borderId="0" fillId="0" fontId="8" numFmtId="164" xfId="0" applyAlignment="1" applyFont="1" applyNumberFormat="1">
      <alignment readingOrder="0"/>
    </xf>
    <xf borderId="0" fillId="0" fontId="8" numFmtId="167" xfId="0" applyAlignment="1" applyFont="1" applyNumberFormat="1">
      <alignment readingOrder="0"/>
    </xf>
    <xf borderId="0" fillId="6" fontId="13" numFmtId="3" xfId="0" applyAlignment="1" applyFill="1" applyFont="1" applyNumberFormat="1">
      <alignment horizontal="center" readingOrder="0"/>
    </xf>
    <xf borderId="0" fillId="4" fontId="11" numFmtId="0" xfId="0" applyAlignment="1" applyFont="1">
      <alignment horizontal="left" shrinkToFit="0" wrapText="0"/>
    </xf>
    <xf borderId="0" fillId="4" fontId="12" numFmtId="0" xfId="0" applyAlignment="1" applyFont="1">
      <alignment horizontal="left" readingOrder="0" shrinkToFit="0" wrapText="0"/>
    </xf>
    <xf borderId="0" fillId="0" fontId="8" numFmtId="166" xfId="0" applyAlignment="1" applyFont="1" applyNumberFormat="1">
      <alignment readingOrder="0"/>
    </xf>
    <xf borderId="0" fillId="0" fontId="8" numFmtId="2" xfId="0" applyAlignment="1" applyFont="1" applyNumberFormat="1">
      <alignment readingOrder="0"/>
    </xf>
    <xf borderId="0" fillId="0" fontId="17" numFmtId="2" xfId="0" applyFont="1" applyNumberFormat="1"/>
    <xf borderId="0" fillId="0" fontId="17" numFmtId="0" xfId="0" applyAlignment="1" applyFont="1">
      <alignment readingOrder="0"/>
    </xf>
    <xf borderId="0" fillId="7" fontId="8" numFmtId="164" xfId="0" applyAlignment="1" applyFill="1" applyFont="1" applyNumberFormat="1">
      <alignment readingOrder="0"/>
    </xf>
    <xf borderId="0" fillId="3" fontId="8" numFmtId="0" xfId="0" applyAlignment="1" applyFont="1">
      <alignment readingOrder="0"/>
    </xf>
    <xf borderId="0" fillId="0" fontId="8" numFmtId="4" xfId="0" applyAlignment="1" applyFont="1" applyNumberFormat="1">
      <alignment horizontal="center" readingOrder="0"/>
    </xf>
    <xf borderId="0" fillId="0" fontId="8" numFmtId="3" xfId="0" applyFont="1" applyNumberFormat="1"/>
    <xf borderId="0" fillId="0" fontId="17" numFmtId="10" xfId="0" applyFont="1" applyNumberFormat="1"/>
    <xf borderId="0" fillId="0" fontId="8" numFmtId="9" xfId="0" applyAlignment="1" applyFont="1" applyNumberFormat="1">
      <alignment readingOrder="0"/>
    </xf>
    <xf borderId="0" fillId="0" fontId="18" numFmtId="0" xfId="0" applyAlignment="1" applyFont="1">
      <alignment horizontal="center" readingOrder="0" shrinkToFit="0" wrapText="1"/>
    </xf>
    <xf borderId="0" fillId="0" fontId="19" numFmtId="0" xfId="0" applyAlignment="1" applyFont="1">
      <alignment readingOrder="0" shrinkToFit="0" wrapText="1"/>
    </xf>
    <xf borderId="0" fillId="8" fontId="20" numFmtId="0" xfId="0" applyAlignment="1" applyFill="1" applyFont="1">
      <alignment readingOrder="0" shrinkToFit="0" wrapText="1"/>
    </xf>
    <xf borderId="0" fillId="3" fontId="21" numFmtId="0" xfId="0" applyAlignment="1" applyFont="1">
      <alignment readingOrder="0" shrinkToFit="0" wrapText="1"/>
    </xf>
    <xf borderId="0" fillId="3" fontId="22" numFmtId="0" xfId="0" applyAlignment="1" applyFont="1">
      <alignment readingOrder="0" shrinkToFit="0" wrapText="1"/>
    </xf>
    <xf borderId="0" fillId="0" fontId="8" numFmtId="0" xfId="0" applyAlignment="1" applyFont="1">
      <alignment shrinkToFit="0" wrapText="1"/>
    </xf>
    <xf borderId="0" fillId="0" fontId="9" numFmtId="0" xfId="0" applyAlignment="1" applyFont="1">
      <alignment readingOrder="0" shrinkToFit="0" wrapText="1"/>
    </xf>
    <xf borderId="0" fillId="8" fontId="8" numFmtId="0" xfId="0" applyFont="1"/>
    <xf borderId="0" fillId="8" fontId="9" numFmtId="0" xfId="0" applyAlignment="1" applyFont="1">
      <alignment readingOrder="0"/>
    </xf>
    <xf borderId="0" fillId="0" fontId="8" numFmtId="166" xfId="0" applyFont="1" applyNumberFormat="1"/>
    <xf borderId="0" fillId="3" fontId="8" numFmtId="168" xfId="0" applyAlignment="1" applyFont="1" applyNumberFormat="1">
      <alignment readingOrder="0"/>
    </xf>
    <xf borderId="0" fillId="0" fontId="8" numFmtId="1" xfId="0" applyAlignment="1" applyFont="1" applyNumberFormat="1">
      <alignment readingOrder="0"/>
    </xf>
    <xf borderId="0" fillId="8" fontId="8" numFmtId="168" xfId="0" applyFont="1" applyNumberFormat="1"/>
    <xf borderId="0" fillId="0" fontId="8" numFmtId="0" xfId="0" applyFont="1"/>
    <xf borderId="0" fillId="0" fontId="8" numFmtId="0" xfId="0" applyAlignment="1" applyFont="1">
      <alignment horizontal="right" readingOrder="0"/>
    </xf>
    <xf borderId="0" fillId="8" fontId="8" numFmtId="0" xfId="0" applyAlignment="1" applyFont="1">
      <alignment readingOrder="0"/>
    </xf>
    <xf borderId="0" fillId="0" fontId="17" numFmtId="1" xfId="0" applyAlignment="1" applyFont="1" applyNumberFormat="1">
      <alignment readingOrder="0"/>
    </xf>
    <xf borderId="0" fillId="3" fontId="17" numFmtId="164" xfId="0" applyFont="1" applyNumberFormat="1"/>
    <xf borderId="0" fillId="3" fontId="17" numFmtId="3" xfId="0" applyFont="1" applyNumberFormat="1"/>
    <xf borderId="0" fillId="3" fontId="17" numFmtId="4" xfId="0" applyFont="1" applyNumberFormat="1"/>
    <xf borderId="0" fillId="3" fontId="17" numFmtId="10" xfId="0" applyFont="1" applyNumberFormat="1"/>
    <xf borderId="0" fillId="0" fontId="17" numFmtId="0" xfId="0" applyAlignment="1" applyFont="1">
      <alignment horizontal="right" readingOrder="0"/>
    </xf>
    <xf borderId="0" fillId="0" fontId="8" numFmtId="3" xfId="0" applyAlignment="1" applyFont="1" applyNumberFormat="1">
      <alignment readingOrder="0"/>
    </xf>
    <xf borderId="0" fillId="0" fontId="17" numFmtId="1" xfId="0" applyFont="1" applyNumberFormat="1"/>
    <xf borderId="0" fillId="8" fontId="8" numFmtId="3" xfId="0" applyAlignment="1" applyFont="1" applyNumberFormat="1">
      <alignment readingOrder="0"/>
    </xf>
    <xf borderId="0" fillId="0" fontId="23" numFmtId="0" xfId="0" applyAlignment="1" applyFont="1">
      <alignment horizontal="right" readingOrder="0"/>
    </xf>
    <xf borderId="0" fillId="9" fontId="17" numFmtId="1" xfId="0" applyFill="1" applyFont="1" applyNumberFormat="1"/>
    <xf borderId="0" fillId="10" fontId="24" numFmtId="0" xfId="0" applyAlignment="1" applyFill="1" applyFont="1">
      <alignment readingOrder="0"/>
    </xf>
    <xf borderId="0" fillId="0" fontId="8" numFmtId="4" xfId="0" applyAlignment="1" applyFont="1" applyNumberFormat="1">
      <alignment readingOrder="0"/>
    </xf>
    <xf borderId="0" fillId="3" fontId="17" numFmtId="0" xfId="0" applyFont="1"/>
    <xf borderId="0" fillId="8" fontId="16" numFmtId="0" xfId="0" applyFont="1"/>
    <xf borderId="0" fillId="0" fontId="8" numFmtId="169" xfId="0" applyAlignment="1" applyFont="1" applyNumberFormat="1">
      <alignment horizontal="center" readingOrder="0"/>
    </xf>
    <xf borderId="0" fillId="0" fontId="8" numFmtId="165" xfId="0" applyFont="1" applyNumberFormat="1"/>
    <xf borderId="0" fillId="0" fontId="8" numFmtId="4" xfId="0" applyFont="1" applyNumberFormat="1"/>
    <xf borderId="0" fillId="0" fontId="16" numFmtId="164" xfId="0" applyAlignment="1" applyFont="1" applyNumberFormat="1">
      <alignment readingOrder="0"/>
    </xf>
    <xf borderId="0" fillId="0" fontId="8" numFmtId="10" xfId="0" applyAlignment="1" applyFont="1" applyNumberFormat="1">
      <alignment readingOrder="0"/>
    </xf>
    <xf borderId="0" fillId="0" fontId="8" numFmtId="2" xfId="0" applyFont="1" applyNumberFormat="1"/>
    <xf borderId="0" fillId="9" fontId="16" numFmtId="164" xfId="0" applyAlignment="1" applyFont="1" applyNumberFormat="1">
      <alignment readingOrder="0"/>
    </xf>
    <xf borderId="0" fillId="0" fontId="9" numFmtId="0" xfId="0" applyAlignment="1" applyFont="1">
      <alignment horizontal="right" readingOrder="0" shrinkToFit="0" vertical="bottom" wrapText="0"/>
    </xf>
    <xf borderId="0" fillId="0" fontId="8" numFmtId="2" xfId="0" applyAlignment="1" applyFont="1" applyNumberFormat="1">
      <alignment horizontal="center" readingOrder="0" vertical="bottom"/>
    </xf>
    <xf borderId="0" fillId="0" fontId="15" numFmtId="0" xfId="0" applyAlignment="1" applyFont="1">
      <alignment readingOrder="0"/>
    </xf>
    <xf borderId="8" fillId="0" fontId="16" numFmtId="9" xfId="0" applyAlignment="1" applyBorder="1" applyFont="1" applyNumberFormat="1">
      <alignment readingOrder="0"/>
    </xf>
    <xf borderId="8" fillId="0" fontId="8" numFmtId="0" xfId="0" applyAlignment="1" applyBorder="1" applyFont="1">
      <alignment horizontal="center" readingOrder="0"/>
    </xf>
    <xf borderId="8" fillId="0" fontId="8" numFmtId="164" xfId="0" applyAlignment="1" applyBorder="1" applyFont="1" applyNumberFormat="1">
      <alignment readingOrder="0"/>
    </xf>
    <xf borderId="8" fillId="0" fontId="8" numFmtId="10" xfId="0" applyAlignment="1" applyBorder="1" applyFont="1" applyNumberFormat="1">
      <alignment readingOrder="0"/>
    </xf>
    <xf borderId="0" fillId="0" fontId="8" numFmtId="10" xfId="0" applyFont="1" applyNumberFormat="1"/>
    <xf borderId="0" fillId="0" fontId="25" numFmtId="0" xfId="0" applyAlignment="1" applyFont="1">
      <alignment readingOrder="0" shrinkToFit="0" wrapText="1"/>
    </xf>
    <xf borderId="0" fillId="0" fontId="26" numFmtId="1" xfId="0" applyAlignment="1" applyFont="1" applyNumberFormat="1">
      <alignment readingOrder="0" shrinkToFit="0" wrapText="1"/>
    </xf>
    <xf borderId="0" fillId="0" fontId="27" numFmtId="164" xfId="0" applyAlignment="1" applyFont="1" applyNumberFormat="1">
      <alignment readingOrder="0" shrinkToFit="0" wrapText="1"/>
    </xf>
    <xf borderId="0" fillId="0" fontId="8" numFmtId="1" xfId="0" applyFont="1" applyNumberFormat="1"/>
    <xf borderId="0" fillId="0" fontId="16" numFmtId="168" xfId="0" applyFont="1" applyNumberFormat="1"/>
    <xf borderId="0" fillId="8" fontId="8" numFmtId="3" xfId="0" applyFont="1" applyNumberFormat="1"/>
    <xf borderId="0" fillId="0" fontId="24" numFmtId="0" xfId="0" applyAlignment="1" applyFont="1">
      <alignment readingOrder="0"/>
    </xf>
    <xf borderId="0" fillId="0" fontId="16" numFmtId="0" xfId="0" applyFont="1"/>
    <xf borderId="0" fillId="4" fontId="11" numFmtId="0" xfId="0" applyAlignment="1" applyFont="1">
      <alignment horizontal="left" shrinkToFit="0" wrapText="0"/>
    </xf>
    <xf borderId="0" fillId="2" fontId="11" numFmtId="0" xfId="0" applyAlignment="1" applyFont="1">
      <alignment horizontal="left" shrinkToFit="0" wrapText="0"/>
    </xf>
    <xf borderId="0" fillId="8" fontId="16" numFmtId="3" xfId="0" applyFont="1" applyNumberFormat="1"/>
    <xf borderId="0" fillId="0" fontId="8" numFmtId="168" xfId="0" applyAlignment="1" applyFont="1" applyNumberFormat="1">
      <alignment readingOrder="0"/>
    </xf>
    <xf borderId="0" fillId="8" fontId="17" numFmtId="0" xfId="0" applyAlignment="1" applyFont="1">
      <alignment horizontal="right" readingOrder="0"/>
    </xf>
    <xf borderId="0" fillId="8" fontId="8" numFmtId="166" xfId="0" applyFont="1" applyNumberFormat="1"/>
    <xf borderId="0" fillId="8" fontId="8" numFmtId="168" xfId="0" applyAlignment="1" applyFont="1" applyNumberFormat="1">
      <alignment readingOrder="0"/>
    </xf>
    <xf borderId="0" fillId="8" fontId="8" numFmtId="1" xfId="0" applyAlignment="1" applyFont="1" applyNumberFormat="1">
      <alignment readingOrder="0"/>
    </xf>
    <xf borderId="0" fillId="8" fontId="17" numFmtId="1" xfId="0" applyFont="1" applyNumberFormat="1"/>
    <xf borderId="0" fillId="8" fontId="8" numFmtId="164" xfId="0" applyFont="1" applyNumberFormat="1"/>
    <xf borderId="0" fillId="10" fontId="16" numFmtId="0" xfId="0" applyAlignment="1" applyFont="1">
      <alignment readingOrder="0"/>
    </xf>
  </cellXfs>
  <cellStyles count="1">
    <cellStyle xfId="0" name="Normal" builtinId="0"/>
  </cellStyles>
  <dxfs count="5">
    <dxf>
      <font/>
      <fill>
        <patternFill patternType="none"/>
      </fill>
      <border/>
    </dxf>
    <dxf>
      <font/>
      <fill>
        <patternFill patternType="solid">
          <fgColor rgb="FF6C7687"/>
          <bgColor rgb="FF6C7687"/>
        </patternFill>
      </fill>
      <border/>
    </dxf>
    <dxf>
      <font/>
      <fill>
        <patternFill patternType="solid">
          <fgColor rgb="FFEBEFF1"/>
          <bgColor rgb="FFEBEFF1"/>
        </patternFill>
      </fill>
      <border/>
    </dxf>
    <dxf>
      <font/>
      <fill>
        <patternFill patternType="solid">
          <fgColor rgb="FFFFFFFF"/>
          <bgColor rgb="FFFFFFFF"/>
        </patternFill>
      </fill>
      <border/>
    </dxf>
    <dxf>
      <font/>
      <fill>
        <patternFill patternType="solid">
          <fgColor rgb="FFE6B8AF"/>
          <bgColor rgb="FFE6B8AF"/>
        </patternFill>
      </fill>
      <border/>
    </dxf>
  </dxfs>
  <tableStyles count="1">
    <tableStyle count="3" pivot="0" name="Detail2-332020-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0.xml"/><Relationship Id="rId22" Type="http://schemas.openxmlformats.org/officeDocument/2006/relationships/chartsheet" Target="chartsheets/sheet8.xml"/><Relationship Id="rId21" Type="http://schemas.openxmlformats.org/officeDocument/2006/relationships/worksheet" Target="worksheets/sheet11.xml"/><Relationship Id="rId24" Type="http://schemas.openxmlformats.org/officeDocument/2006/relationships/worksheet" Target="worksheets/sheet13.xml"/><Relationship Id="rId23" Type="http://schemas.openxmlformats.org/officeDocument/2006/relationships/worksheet" Target="worksheets/sheet1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chartsheet" Target="chartsheets/sheet2.xml"/><Relationship Id="rId26" Type="http://schemas.openxmlformats.org/officeDocument/2006/relationships/worksheet" Target="worksheets/sheet15.xml"/><Relationship Id="rId25" Type="http://schemas.openxmlformats.org/officeDocument/2006/relationships/worksheet" Target="worksheets/sheet14.xml"/><Relationship Id="rId28" Type="http://schemas.openxmlformats.org/officeDocument/2006/relationships/worksheet" Target="worksheets/sheet17.xml"/><Relationship Id="rId27" Type="http://schemas.openxmlformats.org/officeDocument/2006/relationships/worksheet" Target="worksheets/sheet16.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18.xml"/><Relationship Id="rId7" Type="http://schemas.openxmlformats.org/officeDocument/2006/relationships/worksheet" Target="worksheets/sheet4.xml"/><Relationship Id="rId8" Type="http://schemas.openxmlformats.org/officeDocument/2006/relationships/chartsheet" Target="chartsheets/sheet1.xml"/><Relationship Id="rId31" Type="http://schemas.openxmlformats.org/officeDocument/2006/relationships/worksheet" Target="worksheets/sheet20.xml"/><Relationship Id="rId30" Type="http://schemas.openxmlformats.org/officeDocument/2006/relationships/worksheet" Target="worksheets/sheet19.xml"/><Relationship Id="rId11" Type="http://schemas.openxmlformats.org/officeDocument/2006/relationships/chartsheet" Target="chartsheets/sheet4.xml"/><Relationship Id="rId33" Type="http://schemas.openxmlformats.org/officeDocument/2006/relationships/worksheet" Target="worksheets/sheet22.xml"/><Relationship Id="rId10" Type="http://schemas.openxmlformats.org/officeDocument/2006/relationships/chartsheet" Target="chartsheets/sheet3.xml"/><Relationship Id="rId32" Type="http://schemas.openxmlformats.org/officeDocument/2006/relationships/worksheet" Target="worksheets/sheet21.xml"/><Relationship Id="rId13" Type="http://schemas.openxmlformats.org/officeDocument/2006/relationships/chartsheet" Target="chartsheets/sheet6.xml"/><Relationship Id="rId12" Type="http://schemas.openxmlformats.org/officeDocument/2006/relationships/chartsheet" Target="chartsheets/sheet5.xml"/><Relationship Id="rId34" Type="http://schemas.openxmlformats.org/officeDocument/2006/relationships/pivotCacheDefinition" Target="pivotCache/pivotCacheDefinition1.xml"/><Relationship Id="rId15" Type="http://schemas.openxmlformats.org/officeDocument/2006/relationships/worksheet" Target="worksheets/sheet5.xml"/><Relationship Id="rId14" Type="http://schemas.openxmlformats.org/officeDocument/2006/relationships/chartsheet" Target="chartsheets/sheet7.xml"/><Relationship Id="rId17" Type="http://schemas.openxmlformats.org/officeDocument/2006/relationships/worksheet" Target="worksheets/sheet7.xml"/><Relationship Id="rId16" Type="http://schemas.openxmlformats.org/officeDocument/2006/relationships/worksheet" Target="worksheets/sheet6.xml"/><Relationship Id="rId19" Type="http://schemas.openxmlformats.org/officeDocument/2006/relationships/worksheet" Target="worksheets/sheet9.xml"/><Relationship Id="rId18" Type="http://schemas.openxmlformats.org/officeDocument/2006/relationships/worksheet" Target="worksheets/sheet8.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t>Predicted Hospitalized CoVid-19 Cases vs Capacity, No Action vs FlatteningTheCurve vs Quarantine</a:t>
            </a:r>
          </a:p>
        </c:rich>
      </c:tx>
      <c:layout>
        <c:manualLayout>
          <c:xMode val="edge"/>
          <c:yMode val="edge"/>
          <c:x val="0.03130872483221477"/>
          <c:y val="0.05"/>
        </c:manualLayout>
      </c:layout>
      <c:overlay val="0"/>
    </c:title>
    <c:plotArea>
      <c:layout/>
      <c:lineChart>
        <c:ser>
          <c:idx val="0"/>
          <c:order val="0"/>
          <c:tx>
            <c:strRef>
              <c:f>'MAIN MODEL - Current Trends'!$J$12</c:f>
            </c:strRef>
          </c:tx>
          <c:spPr>
            <a:ln cmpd="sng" w="38100">
              <a:solidFill>
                <a:schemeClr val="accent5"/>
              </a:solidFill>
            </a:ln>
          </c:spPr>
          <c:marker>
            <c:symbol val="circle"/>
            <c:size val="7"/>
            <c:spPr>
              <a:solidFill>
                <a:schemeClr val="accent5"/>
              </a:solidFill>
              <a:ln cmpd="sng">
                <a:solidFill>
                  <a:schemeClr val="accent5"/>
                </a:solidFill>
              </a:ln>
            </c:spPr>
          </c:marker>
          <c:cat>
            <c:strRef>
              <c:f>'MAIN MODEL - Current Trends'!$C$13:$C$66</c:f>
            </c:strRef>
          </c:cat>
          <c:val>
            <c:numRef>
              <c:f>'MAIN MODEL - Current Trends'!$J$13:$J$66</c:f>
            </c:numRef>
          </c:val>
          <c:smooth val="0"/>
        </c:ser>
        <c:ser>
          <c:idx val="1"/>
          <c:order val="1"/>
          <c:tx>
            <c:strRef>
              <c:f>'MAIN MODEL - Current Trends'!$K$12</c:f>
            </c:strRef>
          </c:tx>
          <c:spPr>
            <a:ln cmpd="sng" w="19050">
              <a:solidFill>
                <a:schemeClr val="accent2"/>
              </a:solidFill>
            </a:ln>
          </c:spPr>
          <c:marker>
            <c:symbol val="none"/>
          </c:marker>
          <c:cat>
            <c:strRef>
              <c:f>'MAIN MODEL - Current Trends'!$C$13:$C$66</c:f>
            </c:strRef>
          </c:cat>
          <c:val>
            <c:numRef>
              <c:f>'MAIN MODEL - Current Trends'!$K$13:$K$66</c:f>
            </c:numRef>
          </c:val>
          <c:smooth val="0"/>
        </c:ser>
        <c:ser>
          <c:idx val="2"/>
          <c:order val="2"/>
          <c:tx>
            <c:strRef>
              <c:f>'MAIN MODEL - Current Trends'!$N$12</c:f>
            </c:strRef>
          </c:tx>
          <c:spPr>
            <a:ln cmpd="sng" w="76200">
              <a:solidFill>
                <a:schemeClr val="dk1"/>
              </a:solidFill>
            </a:ln>
          </c:spPr>
          <c:marker>
            <c:symbol val="none"/>
          </c:marker>
          <c:cat>
            <c:strRef>
              <c:f>'MAIN MODEL - Current Trends'!$C$13:$C$66</c:f>
            </c:strRef>
          </c:cat>
          <c:val>
            <c:numRef>
              <c:f>'MAIN MODEL - Current Trends'!$N$13:$N$66</c:f>
            </c:numRef>
          </c:val>
          <c:smooth val="0"/>
        </c:ser>
        <c:ser>
          <c:idx val="3"/>
          <c:order val="3"/>
          <c:tx>
            <c:strRef>
              <c:f>'Model w FlatteningTheCurve'!$K$13</c:f>
            </c:strRef>
          </c:tx>
          <c:marker>
            <c:symbol val="none"/>
          </c:marker>
          <c:cat>
            <c:strRef>
              <c:f>'MAIN MODEL - Current Trends'!$C$13:$C$66</c:f>
            </c:strRef>
          </c:cat>
          <c:val>
            <c:numRef>
              <c:f>'Model w FlatteningTheCurve'!$K$14:$K$66</c:f>
            </c:numRef>
          </c:val>
          <c:smooth val="0"/>
        </c:ser>
        <c:ser>
          <c:idx val="4"/>
          <c:order val="4"/>
          <c:tx>
            <c:strRef>
              <c:f>'Model w Full Containment'!$K$13</c:f>
            </c:strRef>
          </c:tx>
          <c:marker>
            <c:symbol val="none"/>
          </c:marker>
          <c:cat>
            <c:strRef>
              <c:f>'MAIN MODEL - Current Trends'!$C$13:$C$66</c:f>
            </c:strRef>
          </c:cat>
          <c:val>
            <c:numRef>
              <c:f>'Model w Full Containment'!$K$14:$K$66</c:f>
            </c:numRef>
          </c:val>
          <c:smooth val="0"/>
        </c:ser>
        <c:axId val="628908172"/>
        <c:axId val="139593287"/>
      </c:lineChart>
      <c:catAx>
        <c:axId val="628908172"/>
        <c:scaling>
          <c:orientation val="minMax"/>
        </c:scaling>
        <c:delete val="0"/>
        <c:axPos val="b"/>
        <c:title>
          <c:tx>
            <c:rich>
              <a:bodyPr/>
              <a:lstStyle/>
              <a:p>
                <a:pPr lvl="0">
                  <a:defRPr b="0">
                    <a:solidFill>
                      <a:srgbClr val="000000"/>
                    </a:solidFill>
                    <a:latin typeface="+mn-lt"/>
                  </a:defRPr>
                </a:pPr>
                <a:r>
                  <a:t/>
                </a:r>
              </a:p>
            </c:rich>
          </c:tx>
          <c:overlay val="0"/>
        </c:title>
        <c:txPr>
          <a:bodyPr/>
          <a:lstStyle/>
          <a:p>
            <a:pPr lvl="0">
              <a:defRPr b="0">
                <a:solidFill>
                  <a:srgbClr val="000000"/>
                </a:solidFill>
                <a:latin typeface="+mn-lt"/>
              </a:defRPr>
            </a:pPr>
          </a:p>
        </c:txPr>
        <c:crossAx val="139593287"/>
      </c:catAx>
      <c:valAx>
        <c:axId val="1395932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628908172"/>
      </c:valAx>
    </c:plotArea>
    <c:legend>
      <c:legendPos val="r"/>
      <c:overlay val="0"/>
      <c:txPr>
        <a:bodyPr/>
        <a:lstStyle/>
        <a:p>
          <a:pPr lvl="0">
            <a:defRPr b="0">
              <a:solidFill>
                <a:srgbClr val="1A1A1A"/>
              </a:solidFill>
              <a:latin typeface="+mn-lt"/>
            </a:defRPr>
          </a:pPr>
        </a:p>
      </c:txPr>
    </c:legend>
    <c:plotVisOnly val="0"/>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t>Difference in Hospitalized CoVid Cases Over Time, #FlatteningTheCurve for 2 Months, (Immediately vs, 2 Weeks From Today, 1 Month From Today)</a:t>
            </a:r>
          </a:p>
        </c:rich>
      </c:tx>
      <c:layout>
        <c:manualLayout>
          <c:xMode val="edge"/>
          <c:yMode val="edge"/>
          <c:x val="0.03130872483221477"/>
          <c:y val="0.05"/>
        </c:manualLayout>
      </c:layout>
      <c:overlay val="0"/>
    </c:title>
    <c:plotArea>
      <c:layout/>
      <c:lineChart>
        <c:ser>
          <c:idx val="0"/>
          <c:order val="0"/>
          <c:tx>
            <c:strRef>
              <c:f>'MAIN MODEL - Current Trends'!$N$12</c:f>
            </c:strRef>
          </c:tx>
          <c:spPr>
            <a:ln cmpd="sng" w="76200">
              <a:solidFill>
                <a:schemeClr val="dk1"/>
              </a:solidFill>
            </a:ln>
          </c:spPr>
          <c:marker>
            <c:symbol val="none"/>
          </c:marker>
          <c:cat>
            <c:strRef>
              <c:f>'MAIN MODEL - Current Trends'!$C$13:$C$66</c:f>
            </c:strRef>
          </c:cat>
          <c:val>
            <c:numRef>
              <c:f>'MAIN MODEL - Current Trends'!$N$13:$N$66</c:f>
            </c:numRef>
          </c:val>
          <c:smooth val="0"/>
        </c:ser>
        <c:ser>
          <c:idx val="1"/>
          <c:order val="1"/>
          <c:tx>
            <c:strRef>
              <c:f>'Model w FlatteningTheCurve'!$K$13</c:f>
            </c:strRef>
          </c:tx>
          <c:spPr>
            <a:ln cmpd="sng" w="19050">
              <a:solidFill>
                <a:schemeClr val="accent4"/>
              </a:solidFill>
            </a:ln>
          </c:spPr>
          <c:marker>
            <c:symbol val="none"/>
          </c:marker>
          <c:cat>
            <c:strRef>
              <c:f>'MAIN MODEL - Current Trends'!$C$13:$C$66</c:f>
            </c:strRef>
          </c:cat>
          <c:val>
            <c:numRef>
              <c:f>'Model w FlatteningTheCurve'!$K$14:$K$66</c:f>
            </c:numRef>
          </c:val>
          <c:smooth val="0"/>
        </c:ser>
        <c:ser>
          <c:idx val="2"/>
          <c:order val="2"/>
          <c:tx>
            <c:strRef>
              <c:f>'Model w FlatteningTheCurve (1 m'!$K$13</c:f>
            </c:strRef>
          </c:tx>
          <c:spPr>
            <a:ln cmpd="sng" w="19050">
              <a:solidFill>
                <a:schemeClr val="accent2"/>
              </a:solidFill>
            </a:ln>
          </c:spPr>
          <c:marker>
            <c:symbol val="none"/>
          </c:marker>
          <c:cat>
            <c:strRef>
              <c:f>'MAIN MODEL - Current Trends'!$C$13:$C$66</c:f>
            </c:strRef>
          </c:cat>
          <c:val>
            <c:numRef>
              <c:f>'Model w FlatteningTheCurve (1 m'!$K$14:$K$66</c:f>
            </c:numRef>
          </c:val>
          <c:smooth val="0"/>
        </c:ser>
        <c:ser>
          <c:idx val="3"/>
          <c:order val="3"/>
          <c:tx>
            <c:strRef>
              <c:f>'Model w FlatteningTheCurve (2 w'!$K$13</c:f>
            </c:strRef>
          </c:tx>
          <c:marker>
            <c:symbol val="none"/>
          </c:marker>
          <c:cat>
            <c:strRef>
              <c:f>'MAIN MODEL - Current Trends'!$C$13:$C$66</c:f>
            </c:strRef>
          </c:cat>
          <c:val>
            <c:numRef>
              <c:f>'Model w FlatteningTheCurve (2 w'!$K$14:$K$66</c:f>
            </c:numRef>
          </c:val>
          <c:smooth val="0"/>
        </c:ser>
        <c:axId val="1900005926"/>
        <c:axId val="1979069109"/>
      </c:lineChart>
      <c:catAx>
        <c:axId val="1900005926"/>
        <c:scaling>
          <c:orientation val="minMax"/>
        </c:scaling>
        <c:delete val="0"/>
        <c:axPos val="b"/>
        <c:title>
          <c:tx>
            <c:rich>
              <a:bodyPr/>
              <a:lstStyle/>
              <a:p>
                <a:pPr lvl="0">
                  <a:defRPr b="0">
                    <a:solidFill>
                      <a:srgbClr val="000000"/>
                    </a:solidFill>
                    <a:latin typeface="+mn-lt"/>
                  </a:defRPr>
                </a:pPr>
                <a:r>
                  <a:t/>
                </a:r>
              </a:p>
            </c:rich>
          </c:tx>
          <c:overlay val="0"/>
        </c:title>
        <c:txPr>
          <a:bodyPr/>
          <a:lstStyle/>
          <a:p>
            <a:pPr lvl="0">
              <a:defRPr b="0">
                <a:solidFill>
                  <a:srgbClr val="000000"/>
                </a:solidFill>
                <a:latin typeface="+mn-lt"/>
              </a:defRPr>
            </a:pPr>
          </a:p>
        </c:txPr>
        <c:crossAx val="1979069109"/>
      </c:catAx>
      <c:valAx>
        <c:axId val="197906910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1900005926"/>
      </c:valAx>
    </c:plotArea>
    <c:legend>
      <c:legendPos val="r"/>
      <c:overlay val="0"/>
      <c:txPr>
        <a:bodyPr/>
        <a:lstStyle/>
        <a:p>
          <a:pPr lvl="0">
            <a:defRPr b="0">
              <a:solidFill>
                <a:srgbClr val="1A1A1A"/>
              </a:solidFill>
              <a:latin typeface="+mn-lt"/>
            </a:defRPr>
          </a:pPr>
        </a:p>
      </c:txPr>
    </c:legend>
    <c:plotVisOnly val="0"/>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t>Difference in Hospitalized CoVid Cases Over Time, Lockdown for 6 weeks (Immediately vs, 1 Week From Today, 2 Weeks From Today)</a:t>
            </a:r>
          </a:p>
        </c:rich>
      </c:tx>
      <c:layout>
        <c:manualLayout>
          <c:xMode val="edge"/>
          <c:yMode val="edge"/>
          <c:x val="0.03130872483221477"/>
          <c:y val="0.05"/>
        </c:manualLayout>
      </c:layout>
      <c:overlay val="0"/>
    </c:title>
    <c:plotArea>
      <c:layout/>
      <c:lineChart>
        <c:ser>
          <c:idx val="0"/>
          <c:order val="0"/>
          <c:tx>
            <c:strRef>
              <c:f>'MAIN MODEL - Current Trends'!$N$12</c:f>
            </c:strRef>
          </c:tx>
          <c:spPr>
            <a:ln cmpd="sng" w="76200">
              <a:solidFill>
                <a:srgbClr val="282828"/>
              </a:solidFill>
            </a:ln>
          </c:spPr>
          <c:marker>
            <c:symbol val="none"/>
          </c:marker>
          <c:cat>
            <c:strRef>
              <c:f>'MAIN MODEL - Current Trends'!$C$13:$C$66</c:f>
            </c:strRef>
          </c:cat>
          <c:val>
            <c:numRef>
              <c:f>'MAIN MODEL - Current Trends'!$N$13:$N$66</c:f>
            </c:numRef>
          </c:val>
          <c:smooth val="0"/>
        </c:ser>
        <c:ser>
          <c:idx val="1"/>
          <c:order val="1"/>
          <c:tx>
            <c:strRef>
              <c:f>'Model w Full Containment'!$K$13</c:f>
            </c:strRef>
          </c:tx>
          <c:spPr>
            <a:ln cmpd="sng" w="19050">
              <a:solidFill>
                <a:schemeClr val="accent4"/>
              </a:solidFill>
            </a:ln>
          </c:spPr>
          <c:marker>
            <c:symbol val="none"/>
          </c:marker>
          <c:cat>
            <c:strRef>
              <c:f>'MAIN MODEL - Current Trends'!$C$13:$C$66</c:f>
            </c:strRef>
          </c:cat>
          <c:val>
            <c:numRef>
              <c:f>'Model w Full Containment'!$K$14:$K$66</c:f>
            </c:numRef>
          </c:val>
          <c:smooth val="0"/>
        </c:ser>
        <c:ser>
          <c:idx val="2"/>
          <c:order val="2"/>
          <c:tx>
            <c:strRef>
              <c:f>'Model w Full Containment (1 wk '!$K$13</c:f>
            </c:strRef>
          </c:tx>
          <c:spPr>
            <a:ln cmpd="sng" w="19050">
              <a:solidFill>
                <a:schemeClr val="accent3"/>
              </a:solidFill>
            </a:ln>
          </c:spPr>
          <c:marker>
            <c:symbol val="none"/>
          </c:marker>
          <c:cat>
            <c:strRef>
              <c:f>'MAIN MODEL - Current Trends'!$C$13:$C$66</c:f>
            </c:strRef>
          </c:cat>
          <c:val>
            <c:numRef>
              <c:f>'Model w Full Containment (1 wk '!$K$14:$K$66</c:f>
            </c:numRef>
          </c:val>
          <c:smooth val="0"/>
        </c:ser>
        <c:ser>
          <c:idx val="3"/>
          <c:order val="3"/>
          <c:tx>
            <c:strRef>
              <c:f>'Model w Full Containment (2 wk '!$K$13</c:f>
            </c:strRef>
          </c:tx>
          <c:marker>
            <c:symbol val="none"/>
          </c:marker>
          <c:cat>
            <c:strRef>
              <c:f>'MAIN MODEL - Current Trends'!$C$13:$C$66</c:f>
            </c:strRef>
          </c:cat>
          <c:val>
            <c:numRef>
              <c:f>'Model w Full Containment (2 wk '!$K$14:$K$66</c:f>
            </c:numRef>
          </c:val>
          <c:smooth val="0"/>
        </c:ser>
        <c:axId val="2061373106"/>
        <c:axId val="666802960"/>
      </c:lineChart>
      <c:catAx>
        <c:axId val="2061373106"/>
        <c:scaling>
          <c:orientation val="minMax"/>
        </c:scaling>
        <c:delete val="0"/>
        <c:axPos val="b"/>
        <c:title>
          <c:tx>
            <c:rich>
              <a:bodyPr/>
              <a:lstStyle/>
              <a:p>
                <a:pPr lvl="0">
                  <a:defRPr b="0">
                    <a:solidFill>
                      <a:srgbClr val="000000"/>
                    </a:solidFill>
                    <a:latin typeface="+mn-lt"/>
                  </a:defRPr>
                </a:pPr>
                <a:r>
                  <a:t/>
                </a:r>
              </a:p>
            </c:rich>
          </c:tx>
          <c:overlay val="0"/>
        </c:title>
        <c:txPr>
          <a:bodyPr/>
          <a:lstStyle/>
          <a:p>
            <a:pPr lvl="0">
              <a:defRPr b="0">
                <a:solidFill>
                  <a:srgbClr val="000000"/>
                </a:solidFill>
                <a:latin typeface="+mn-lt"/>
              </a:defRPr>
            </a:pPr>
          </a:p>
        </c:txPr>
        <c:crossAx val="666802960"/>
      </c:catAx>
      <c:valAx>
        <c:axId val="6668029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2061373106"/>
      </c:valAx>
    </c:plotArea>
    <c:legend>
      <c:legendPos val="r"/>
      <c:overlay val="0"/>
      <c:txPr>
        <a:bodyPr/>
        <a:lstStyle/>
        <a:p>
          <a:pPr lvl="0">
            <a:defRPr b="0">
              <a:solidFill>
                <a:srgbClr val="1A1A1A"/>
              </a:solidFill>
              <a:latin typeface="+mn-lt"/>
            </a:defRPr>
          </a:pPr>
        </a:p>
      </c:txPr>
    </c:legend>
    <c:plotVisOnly val="0"/>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t>Predicted Susceptible, Infected, Hospitalized, and Fatality CoVid-19 Cases, in Thousands</a:t>
            </a:r>
          </a:p>
        </c:rich>
      </c:tx>
      <c:overlay val="0"/>
    </c:title>
    <c:plotArea>
      <c:layout/>
      <c:lineChart>
        <c:ser>
          <c:idx val="0"/>
          <c:order val="0"/>
          <c:tx>
            <c:strRef>
              <c:f>'MAIN MODEL - Current Trends'!$F$12</c:f>
            </c:strRef>
          </c:tx>
          <c:marker>
            <c:symbol val="none"/>
          </c:marker>
          <c:cat>
            <c:strRef>
              <c:f>'MAIN MODEL - Current Trends'!$C$13:$C$66</c:f>
            </c:strRef>
          </c:cat>
          <c:val>
            <c:numRef>
              <c:f>'MAIN MODEL - Current Trends'!$F$13:$F$66</c:f>
            </c:numRef>
          </c:val>
          <c:smooth val="0"/>
        </c:ser>
        <c:ser>
          <c:idx val="2"/>
          <c:order val="2"/>
          <c:tx>
            <c:strRef>
              <c:f>'MAIN MODEL - Current Trends'!$J$12</c:f>
            </c:strRef>
          </c:tx>
          <c:spPr>
            <a:ln cmpd="sng" w="38100">
              <a:solidFill>
                <a:srgbClr val="FF9900"/>
              </a:solidFill>
            </a:ln>
          </c:spPr>
          <c:marker>
            <c:symbol val="circle"/>
            <c:size val="7"/>
            <c:spPr>
              <a:solidFill>
                <a:srgbClr val="FF9900"/>
              </a:solidFill>
              <a:ln cmpd="sng">
                <a:solidFill>
                  <a:srgbClr val="FF9900"/>
                </a:solidFill>
              </a:ln>
            </c:spPr>
          </c:marker>
          <c:cat>
            <c:strRef>
              <c:f>'MAIN MODEL - Current Trends'!$C$13:$C$66</c:f>
            </c:strRef>
          </c:cat>
          <c:val>
            <c:numRef>
              <c:f>'MAIN MODEL - Current Trends'!$J$13:$J$66</c:f>
            </c:numRef>
          </c:val>
          <c:smooth val="0"/>
        </c:ser>
        <c:ser>
          <c:idx val="3"/>
          <c:order val="3"/>
          <c:tx>
            <c:strRef>
              <c:f>'MAIN MODEL - Current Trends'!$K$12</c:f>
            </c:strRef>
          </c:tx>
          <c:marker>
            <c:symbol val="none"/>
          </c:marker>
          <c:cat>
            <c:strRef>
              <c:f>'MAIN MODEL - Current Trends'!$C$13:$C$66</c:f>
            </c:strRef>
          </c:cat>
          <c:val>
            <c:numRef>
              <c:f>'MAIN MODEL - Current Trends'!$K$13:$K$66</c:f>
            </c:numRef>
          </c:val>
          <c:smooth val="0"/>
        </c:ser>
        <c:ser>
          <c:idx val="5"/>
          <c:order val="5"/>
          <c:tx>
            <c:strRef>
              <c:f>'MAIN MODEL - Current Trends'!$M$12</c:f>
            </c:strRef>
          </c:tx>
          <c:marker>
            <c:symbol val="none"/>
          </c:marker>
          <c:cat>
            <c:strRef>
              <c:f>'MAIN MODEL - Current Trends'!$C$13:$C$66</c:f>
            </c:strRef>
          </c:cat>
          <c:val>
            <c:numRef>
              <c:f>'MAIN MODEL - Current Trends'!$M$13:$M$66</c:f>
            </c:numRef>
          </c:val>
          <c:smooth val="0"/>
        </c:ser>
        <c:axId val="292589254"/>
        <c:axId val="32134424"/>
      </c:lineChart>
      <c:catAx>
        <c:axId val="292589254"/>
        <c:scaling>
          <c:orientation val="minMax"/>
        </c:scaling>
        <c:delete val="0"/>
        <c:axPos val="b"/>
        <c:title>
          <c:tx>
            <c:rich>
              <a:bodyPr/>
              <a:lstStyle/>
              <a:p>
                <a:pPr lvl="0">
                  <a:defRPr b="0">
                    <a:solidFill>
                      <a:srgbClr val="000000"/>
                    </a:solidFill>
                    <a:latin typeface="+mn-lt"/>
                  </a:defRPr>
                </a:pPr>
                <a:r>
                  <a:t/>
                </a:r>
              </a:p>
            </c:rich>
          </c:tx>
          <c:overlay val="0"/>
        </c:title>
        <c:txPr>
          <a:bodyPr/>
          <a:lstStyle/>
          <a:p>
            <a:pPr lvl="0">
              <a:defRPr b="0">
                <a:solidFill>
                  <a:srgbClr val="000000"/>
                </a:solidFill>
                <a:latin typeface="+mn-lt"/>
              </a:defRPr>
            </a:pPr>
          </a:p>
        </c:txPr>
        <c:crossAx val="32134424"/>
      </c:catAx>
      <c:valAx>
        <c:axId val="321344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292589254"/>
      </c:valAx>
      <c:lineChart>
        <c:ser>
          <c:idx val="1"/>
          <c:order val="1"/>
          <c:tx>
            <c:strRef>
              <c:f>'MAIN MODEL - Current Trends'!$I$12</c:f>
            </c:strRef>
          </c:tx>
          <c:marker>
            <c:symbol val="none"/>
          </c:marker>
          <c:cat>
            <c:strRef>
              <c:f>'MAIN MODEL - Current Trends'!$C$13:$C$66</c:f>
            </c:strRef>
          </c:cat>
          <c:val>
            <c:numRef>
              <c:f>'MAIN MODEL - Current Trends'!$I$13:$I$66</c:f>
            </c:numRef>
          </c:val>
          <c:smooth val="0"/>
        </c:ser>
        <c:ser>
          <c:idx val="4"/>
          <c:order val="4"/>
          <c:tx>
            <c:strRef>
              <c:f>'MAIN MODEL - Current Trends'!$L$12</c:f>
            </c:strRef>
          </c:tx>
          <c:marker>
            <c:symbol val="none"/>
          </c:marker>
          <c:cat>
            <c:strRef>
              <c:f>'MAIN MODEL - Current Trends'!$C$13:$C$66</c:f>
            </c:strRef>
          </c:cat>
          <c:val>
            <c:numRef>
              <c:f>'MAIN MODEL - Current Trends'!$L$13:$L$66</c:f>
            </c:numRef>
          </c:val>
          <c:smooth val="0"/>
        </c:ser>
        <c:axId val="1726593064"/>
        <c:axId val="934657432"/>
      </c:lineChart>
      <c:catAx>
        <c:axId val="1726593064"/>
        <c:scaling>
          <c:orientation val="minMax"/>
        </c:scaling>
        <c:delete val="1"/>
        <c:axPos val="b"/>
        <c:txPr>
          <a:bodyPr/>
          <a:lstStyle/>
          <a:p>
            <a:pPr lvl="0">
              <a:defRPr b="0">
                <a:solidFill>
                  <a:srgbClr val="000000"/>
                </a:solidFill>
                <a:latin typeface="+mn-lt"/>
              </a:defRPr>
            </a:pPr>
          </a:p>
        </c:txPr>
        <c:crossAx val="934657432"/>
      </c:catAx>
      <c:valAx>
        <c:axId val="934657432"/>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1726593064"/>
        <c:crosses val="max"/>
      </c:valAx>
    </c:plotArea>
    <c:legend>
      <c:legendPos val="r"/>
      <c:overlay val="0"/>
      <c:txPr>
        <a:bodyPr/>
        <a:lstStyle/>
        <a:p>
          <a:pPr lvl="0">
            <a:defRPr b="0">
              <a:solidFill>
                <a:srgbClr val="1A1A1A"/>
              </a:solidFill>
              <a:latin typeface="+mn-lt"/>
            </a:defRPr>
          </a:pPr>
        </a:p>
      </c:txPr>
    </c:legend>
    <c:plotVisOnly val="0"/>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t>CoVid-19 Cases: Strict Social Distancing for 1 Mo vs Current Predicted</a:t>
            </a:r>
          </a:p>
        </c:rich>
      </c:tx>
      <c:overlay val="0"/>
    </c:title>
    <c:plotArea>
      <c:layout/>
      <c:lineChart>
        <c:ser>
          <c:idx val="0"/>
          <c:order val="0"/>
          <c:tx>
            <c:strRef>
              <c:f>'MAIN MODEL - Current Trends'!$F$12</c:f>
            </c:strRef>
          </c:tx>
          <c:spPr>
            <a:ln cmpd="sng" w="19050">
              <a:solidFill>
                <a:schemeClr val="accent2"/>
              </a:solidFill>
            </a:ln>
          </c:spPr>
          <c:marker>
            <c:symbol val="none"/>
          </c:marker>
          <c:cat>
            <c:strRef>
              <c:f>'MAIN MODEL - Current Trends'!$C$13:$C$66</c:f>
            </c:strRef>
          </c:cat>
          <c:val>
            <c:numRef>
              <c:f>'MAIN MODEL - Current Trends'!$F$13:$F$66</c:f>
            </c:numRef>
          </c:val>
          <c:smooth val="0"/>
        </c:ser>
        <c:ser>
          <c:idx val="1"/>
          <c:order val="1"/>
          <c:tx>
            <c:strRef>
              <c:f>'Model w Full Containment'!$F$13</c:f>
            </c:strRef>
          </c:tx>
          <c:spPr>
            <a:ln cmpd="sng" w="38100">
              <a:solidFill>
                <a:schemeClr val="accent4"/>
              </a:solidFill>
            </a:ln>
          </c:spPr>
          <c:marker>
            <c:symbol val="circle"/>
            <c:size val="7"/>
            <c:spPr>
              <a:solidFill>
                <a:schemeClr val="accent4"/>
              </a:solidFill>
              <a:ln cmpd="sng">
                <a:solidFill>
                  <a:schemeClr val="accent4"/>
                </a:solidFill>
              </a:ln>
            </c:spPr>
          </c:marker>
          <c:cat>
            <c:strRef>
              <c:f>'MAIN MODEL - Current Trends'!$C$13:$C$66</c:f>
            </c:strRef>
          </c:cat>
          <c:val>
            <c:numRef>
              <c:f>'Model w Full Containment'!$F$14:$F$66</c:f>
            </c:numRef>
          </c:val>
          <c:smooth val="0"/>
        </c:ser>
        <c:axId val="435818624"/>
        <c:axId val="208345639"/>
      </c:lineChart>
      <c:catAx>
        <c:axId val="435818624"/>
        <c:scaling>
          <c:orientation val="minMax"/>
        </c:scaling>
        <c:delete val="0"/>
        <c:axPos val="b"/>
        <c:title>
          <c:tx>
            <c:rich>
              <a:bodyPr/>
              <a:lstStyle/>
              <a:p>
                <a:pPr lvl="0">
                  <a:defRPr b="0">
                    <a:solidFill>
                      <a:srgbClr val="000000"/>
                    </a:solidFill>
                    <a:latin typeface="+mn-lt"/>
                  </a:defRPr>
                </a:pPr>
                <a:r>
                  <a:t/>
                </a:r>
              </a:p>
            </c:rich>
          </c:tx>
          <c:overlay val="0"/>
        </c:title>
        <c:txPr>
          <a:bodyPr/>
          <a:lstStyle/>
          <a:p>
            <a:pPr lvl="0">
              <a:defRPr b="0">
                <a:solidFill>
                  <a:srgbClr val="000000"/>
                </a:solidFill>
                <a:latin typeface="+mn-lt"/>
              </a:defRPr>
            </a:pPr>
          </a:p>
        </c:txPr>
        <c:crossAx val="208345639"/>
      </c:catAx>
      <c:valAx>
        <c:axId val="2083456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435818624"/>
      </c:valAx>
    </c:plotArea>
    <c:legend>
      <c:legendPos val="r"/>
      <c:overlay val="0"/>
      <c:txPr>
        <a:bodyPr/>
        <a:lstStyle/>
        <a:p>
          <a:pPr lvl="0">
            <a:defRPr b="0">
              <a:solidFill>
                <a:srgbClr val="1A1A1A"/>
              </a:solidFill>
              <a:latin typeface="+mn-lt"/>
            </a:defRPr>
          </a:pPr>
        </a:p>
      </c:txPr>
    </c:legend>
    <c:plotVisOnly val="0"/>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'MAIN MODEL - Current Trends'!$Q$12</c:f>
            </c:strRef>
          </c:tx>
          <c:spPr>
            <a:ln cmpd="sng" w="19050">
              <a:solidFill>
                <a:schemeClr val="accent1"/>
              </a:solidFill>
            </a:ln>
          </c:spPr>
          <c:marker>
            <c:symbol val="circle"/>
            <c:size val="7"/>
            <c:spPr>
              <a:solidFill>
                <a:schemeClr val="accent1"/>
              </a:solidFill>
              <a:ln cmpd="sng">
                <a:solidFill>
                  <a:schemeClr val="accent1"/>
                </a:solidFill>
              </a:ln>
            </c:spPr>
          </c:marker>
          <c:dLbls>
            <c:txPr>
              <a:bodyPr/>
              <a:lstStyle/>
              <a:p>
                <a:pPr lvl="0">
                  <a:defRPr/>
                </a:pPr>
              </a:p>
            </c:txPr>
            <c:showLegendKey val="0"/>
            <c:showVal val="1"/>
            <c:showCatName val="0"/>
            <c:showSerName val="0"/>
            <c:showPercent val="0"/>
            <c:showBubbleSize val="0"/>
          </c:dLbls>
          <c:errBars>
            <c:errDir val="y"/>
            <c:errBarType val="both"/>
            <c:errValType val="percentage"/>
            <c:noEndCap val="0"/>
            <c:val val="100.0"/>
          </c:errBars>
          <c:cat>
            <c:strRef>
              <c:f>'MAIN MODEL - Current Trends'!$C$13:$C$61</c:f>
            </c:strRef>
          </c:cat>
          <c:val>
            <c:numRef>
              <c:f>'MAIN MODEL - Current Trends'!$Q$13:$Q$61</c:f>
            </c:numRef>
          </c:val>
          <c:smooth val="0"/>
        </c:ser>
        <c:ser>
          <c:idx val="2"/>
          <c:order val="2"/>
          <c:tx>
            <c:strRef>
              <c:f>'MAIN MODEL - Current Trends'!$P$12</c:f>
            </c:strRef>
          </c:tx>
          <c:spPr>
            <a:ln cmpd="sng" w="38100">
              <a:solidFill>
                <a:schemeClr val="accent5"/>
              </a:solidFill>
            </a:ln>
          </c:spPr>
          <c:marker>
            <c:symbol val="circle"/>
            <c:size val="7"/>
            <c:spPr>
              <a:solidFill>
                <a:schemeClr val="accent5"/>
              </a:solidFill>
              <a:ln cmpd="sng">
                <a:solidFill>
                  <a:schemeClr val="accent5"/>
                </a:solidFill>
              </a:ln>
            </c:spPr>
          </c:marker>
          <c:cat>
            <c:strRef>
              <c:f>'MAIN MODEL - Current Trends'!$C$13:$C$61</c:f>
            </c:strRef>
          </c:cat>
          <c:val>
            <c:numRef>
              <c:f>'MAIN MODEL - Current Trends'!$P$13:$P$61</c:f>
            </c:numRef>
          </c:val>
          <c:smooth val="0"/>
        </c:ser>
        <c:axId val="1182174156"/>
        <c:axId val="1811170097"/>
      </c:lineChart>
      <c:catAx>
        <c:axId val="1182174156"/>
        <c:scaling>
          <c:orientation val="minMax"/>
        </c:scaling>
        <c:delete val="0"/>
        <c:axPos val="b"/>
        <c:title>
          <c:tx>
            <c:rich>
              <a:bodyPr/>
              <a:lstStyle/>
              <a:p>
                <a:pPr lvl="0">
                  <a:defRPr b="0">
                    <a:solidFill>
                      <a:srgbClr val="000000"/>
                    </a:solidFill>
                    <a:latin typeface="+mn-lt"/>
                  </a:defRPr>
                </a:pPr>
                <a:r>
                  <a:t/>
                </a:r>
              </a:p>
            </c:rich>
          </c:tx>
          <c:overlay val="0"/>
        </c:title>
        <c:txPr>
          <a:bodyPr/>
          <a:lstStyle/>
          <a:p>
            <a:pPr lvl="0">
              <a:defRPr b="0">
                <a:solidFill>
                  <a:srgbClr val="000000"/>
                </a:solidFill>
                <a:latin typeface="+mn-lt"/>
              </a:defRPr>
            </a:pPr>
          </a:p>
        </c:txPr>
        <c:crossAx val="1811170097"/>
      </c:catAx>
      <c:valAx>
        <c:axId val="18111700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1182174156"/>
      </c:valAx>
      <c:lineChart>
        <c:varyColors val="0"/>
        <c:ser>
          <c:idx val="1"/>
          <c:order val="1"/>
          <c:tx>
            <c:strRef>
              <c:f>'MAIN MODEL - Current Trends'!$R$12</c:f>
            </c:strRef>
          </c:tx>
          <c:spPr>
            <a:ln cmpd="sng" w="19050">
              <a:solidFill>
                <a:schemeClr val="accent4"/>
              </a:solidFill>
            </a:ln>
          </c:spPr>
          <c:marker>
            <c:symbol val="circle"/>
            <c:size val="7"/>
            <c:spPr>
              <a:solidFill>
                <a:schemeClr val="accent4"/>
              </a:solidFill>
              <a:ln cmpd="sng">
                <a:solidFill>
                  <a:schemeClr val="accent4"/>
                </a:solidFill>
              </a:ln>
            </c:spPr>
          </c:marker>
          <c:dLbls>
            <c:txPr>
              <a:bodyPr/>
              <a:lstStyle/>
              <a:p>
                <a:pPr lvl="0">
                  <a:defRPr/>
                </a:pPr>
              </a:p>
            </c:txPr>
            <c:showLegendKey val="0"/>
            <c:showVal val="1"/>
            <c:showCatName val="0"/>
            <c:showSerName val="0"/>
            <c:showPercent val="0"/>
            <c:showBubbleSize val="0"/>
          </c:dLbls>
          <c:errBars>
            <c:errDir val="y"/>
            <c:errBarType val="both"/>
            <c:errValType val="percentage"/>
            <c:noEndCap val="0"/>
            <c:val val="20.0"/>
          </c:errBars>
          <c:cat>
            <c:strRef>
              <c:f>'MAIN MODEL - Current Trends'!$C$13:$C$61</c:f>
            </c:strRef>
          </c:cat>
          <c:val>
            <c:numRef>
              <c:f>'MAIN MODEL - Current Trends'!$R$13:$R$61</c:f>
            </c:numRef>
          </c:val>
          <c:smooth val="0"/>
        </c:ser>
        <c:axId val="1801875278"/>
        <c:axId val="1755069225"/>
      </c:lineChart>
      <c:catAx>
        <c:axId val="1801875278"/>
        <c:scaling>
          <c:orientation val="minMax"/>
        </c:scaling>
        <c:delete val="1"/>
        <c:axPos val="b"/>
        <c:txPr>
          <a:bodyPr/>
          <a:lstStyle/>
          <a:p>
            <a:pPr lvl="0">
              <a:defRPr b="0">
                <a:solidFill>
                  <a:srgbClr val="000000"/>
                </a:solidFill>
                <a:latin typeface="+mn-lt"/>
              </a:defRPr>
            </a:pPr>
          </a:p>
        </c:txPr>
        <c:crossAx val="1755069225"/>
      </c:catAx>
      <c:valAx>
        <c:axId val="1755069225"/>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1801875278"/>
        <c:crosses val="max"/>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t>Predicted Total, Active, and Hospitalized SFBay CoVid-19 Cases, Log Scale</a:t>
            </a:r>
          </a:p>
        </c:rich>
      </c:tx>
      <c:overlay val="0"/>
    </c:title>
    <c:plotArea>
      <c:layout/>
      <c:lineChart>
        <c:ser>
          <c:idx val="0"/>
          <c:order val="0"/>
          <c:tx>
            <c:strRef>
              <c:f>'MAIN MODEL - Current Trends'!$F$12</c:f>
            </c:strRef>
          </c:tx>
          <c:marker>
            <c:symbol val="none"/>
          </c:marker>
          <c:cat>
            <c:strRef>
              <c:f>'MAIN MODEL - Current Trends'!$C$13:$C$91</c:f>
            </c:strRef>
          </c:cat>
          <c:val>
            <c:numRef>
              <c:f>'MAIN MODEL - Current Trends'!$F$13:$F$91</c:f>
            </c:numRef>
          </c:val>
          <c:smooth val="0"/>
        </c:ser>
        <c:ser>
          <c:idx val="1"/>
          <c:order val="1"/>
          <c:tx>
            <c:strRef>
              <c:f>'MAIN MODEL - Current Trends'!$I$12</c:f>
            </c:strRef>
          </c:tx>
          <c:marker>
            <c:symbol val="none"/>
          </c:marker>
          <c:cat>
            <c:strRef>
              <c:f>'MAIN MODEL - Current Trends'!$C$13:$C$91</c:f>
            </c:strRef>
          </c:cat>
          <c:val>
            <c:numRef>
              <c:f>'MAIN MODEL - Current Trends'!$I$13:$I$91</c:f>
            </c:numRef>
          </c:val>
          <c:smooth val="0"/>
        </c:ser>
        <c:ser>
          <c:idx val="2"/>
          <c:order val="2"/>
          <c:tx>
            <c:strRef>
              <c:f>'MAIN MODEL - Current Trends'!$J$12</c:f>
            </c:strRef>
          </c:tx>
          <c:spPr>
            <a:ln cmpd="sng" w="38100">
              <a:solidFill>
                <a:srgbClr val="FF9900"/>
              </a:solidFill>
            </a:ln>
          </c:spPr>
          <c:marker>
            <c:symbol val="circle"/>
            <c:size val="7"/>
            <c:spPr>
              <a:solidFill>
                <a:srgbClr val="FF9900"/>
              </a:solidFill>
              <a:ln cmpd="sng">
                <a:solidFill>
                  <a:srgbClr val="FF9900"/>
                </a:solidFill>
              </a:ln>
            </c:spPr>
          </c:marker>
          <c:cat>
            <c:strRef>
              <c:f>'MAIN MODEL - Current Trends'!$C$13:$C$91</c:f>
            </c:strRef>
          </c:cat>
          <c:val>
            <c:numRef>
              <c:f>'MAIN MODEL - Current Trends'!$J$13:$J$91</c:f>
            </c:numRef>
          </c:val>
          <c:smooth val="0"/>
        </c:ser>
        <c:ser>
          <c:idx val="3"/>
          <c:order val="3"/>
          <c:tx>
            <c:strRef>
              <c:f>'MAIN MODEL - Current Trends'!$K$12</c:f>
            </c:strRef>
          </c:tx>
          <c:marker>
            <c:symbol val="none"/>
          </c:marker>
          <c:cat>
            <c:strRef>
              <c:f>'MAIN MODEL - Current Trends'!$C$13:$C$91</c:f>
            </c:strRef>
          </c:cat>
          <c:val>
            <c:numRef>
              <c:f>'MAIN MODEL - Current Trends'!$K$13:$K$91</c:f>
            </c:numRef>
          </c:val>
          <c:smooth val="0"/>
        </c:ser>
        <c:ser>
          <c:idx val="4"/>
          <c:order val="4"/>
          <c:tx>
            <c:strRef>
              <c:f>'MAIN MODEL - Current Trends'!$L$12</c:f>
            </c:strRef>
          </c:tx>
          <c:marker>
            <c:symbol val="none"/>
          </c:marker>
          <c:cat>
            <c:strRef>
              <c:f>'MAIN MODEL - Current Trends'!$C$13:$C$91</c:f>
            </c:strRef>
          </c:cat>
          <c:val>
            <c:numRef>
              <c:f>'MAIN MODEL - Current Trends'!$L$13:$L$91</c:f>
            </c:numRef>
          </c:val>
          <c:smooth val="0"/>
        </c:ser>
        <c:ser>
          <c:idx val="5"/>
          <c:order val="5"/>
          <c:tx>
            <c:strRef>
              <c:f>'MAIN MODEL - Current Trends'!$N$12</c:f>
            </c:strRef>
          </c:tx>
          <c:marker>
            <c:symbol val="none"/>
          </c:marker>
          <c:cat>
            <c:strRef>
              <c:f>'MAIN MODEL - Current Trends'!$C$13:$C$91</c:f>
            </c:strRef>
          </c:cat>
          <c:val>
            <c:numRef>
              <c:f>'MAIN MODEL - Current Trends'!$N$13:$N$91</c:f>
            </c:numRef>
          </c:val>
          <c:smooth val="0"/>
        </c:ser>
        <c:ser>
          <c:idx val="6"/>
          <c:order val="6"/>
          <c:tx>
            <c:strRef>
              <c:f>'MAIN MODEL - Current Trends'!$M$12</c:f>
            </c:strRef>
          </c:tx>
          <c:marker>
            <c:symbol val="none"/>
          </c:marker>
          <c:cat>
            <c:strRef>
              <c:f>'MAIN MODEL - Current Trends'!$C$13:$C$91</c:f>
            </c:strRef>
          </c:cat>
          <c:val>
            <c:numRef>
              <c:f>'MAIN MODEL - Current Trends'!$M$13:$M$91</c:f>
            </c:numRef>
          </c:val>
          <c:smooth val="0"/>
        </c:ser>
        <c:axId val="7074956"/>
        <c:axId val="287493102"/>
      </c:lineChart>
      <c:catAx>
        <c:axId val="7074956"/>
        <c:scaling>
          <c:orientation val="minMax"/>
        </c:scaling>
        <c:delete val="0"/>
        <c:axPos val="b"/>
        <c:title>
          <c:tx>
            <c:rich>
              <a:bodyPr/>
              <a:lstStyle/>
              <a:p>
                <a:pPr lvl="0">
                  <a:defRPr b="0">
                    <a:solidFill>
                      <a:srgbClr val="000000"/>
                    </a:solidFill>
                    <a:latin typeface="+mn-lt"/>
                  </a:defRPr>
                </a:pPr>
                <a:r>
                  <a:t/>
                </a:r>
              </a:p>
            </c:rich>
          </c:tx>
          <c:overlay val="0"/>
        </c:title>
        <c:txPr>
          <a:bodyPr/>
          <a:lstStyle/>
          <a:p>
            <a:pPr lvl="0">
              <a:defRPr b="0">
                <a:solidFill>
                  <a:srgbClr val="000000"/>
                </a:solidFill>
                <a:latin typeface="+mn-lt"/>
              </a:defRPr>
            </a:pPr>
          </a:p>
        </c:txPr>
        <c:crossAx val="287493102"/>
      </c:catAx>
      <c:valAx>
        <c:axId val="287493102"/>
        <c:scaling>
          <c:orientation val="minMax"/>
          <c:min val="0.1"/>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7074956"/>
      </c:valAx>
    </c:plotArea>
    <c:legend>
      <c:legendPos val="r"/>
      <c:overlay val="0"/>
      <c:txPr>
        <a:bodyPr/>
        <a:lstStyle/>
        <a:p>
          <a:pPr lvl="0">
            <a:defRPr b="0">
              <a:solidFill>
                <a:srgbClr val="1A1A1A"/>
              </a:solidFill>
              <a:latin typeface="+mn-lt"/>
            </a:defRPr>
          </a:pPr>
        </a:p>
      </c:txPr>
    </c:legend>
    <c:plotVisOnly val="0"/>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t>Hospitalizations Curve Shape Based on R0 Achieved by Interventions</a:t>
            </a:r>
          </a:p>
        </c:rich>
      </c:tx>
      <c:layout>
        <c:manualLayout>
          <c:xMode val="edge"/>
          <c:yMode val="edge"/>
          <c:x val="0.03130872483221477"/>
          <c:y val="0.05"/>
        </c:manualLayout>
      </c:layout>
      <c:overlay val="0"/>
    </c:title>
    <c:plotArea>
      <c:layout/>
      <c:lineChart>
        <c:ser>
          <c:idx val="0"/>
          <c:order val="0"/>
          <c:tx>
            <c:strRef>
              <c:f>'0.8'!$K$13</c:f>
            </c:strRef>
          </c:tx>
          <c:spPr>
            <a:ln cmpd="sng" w="19050">
              <a:solidFill>
                <a:srgbClr val="980000"/>
              </a:solidFill>
            </a:ln>
          </c:spPr>
          <c:marker>
            <c:symbol val="none"/>
          </c:marker>
          <c:cat>
            <c:strRef>
              <c:f>'MAIN MODEL - Current Trends'!$C$13:$C$66</c:f>
            </c:strRef>
          </c:cat>
          <c:val>
            <c:numRef>
              <c:f>'0.8'!$K$14:$K$66</c:f>
            </c:numRef>
          </c:val>
          <c:smooth val="0"/>
        </c:ser>
        <c:ser>
          <c:idx val="1"/>
          <c:order val="1"/>
          <c:tx>
            <c:strRef>
              <c:f>'0.9'!$K$13</c:f>
            </c:strRef>
          </c:tx>
          <c:spPr>
            <a:ln cmpd="sng" w="19050">
              <a:solidFill>
                <a:srgbClr val="FF0000"/>
              </a:solidFill>
            </a:ln>
          </c:spPr>
          <c:marker>
            <c:symbol val="none"/>
          </c:marker>
          <c:cat>
            <c:strRef>
              <c:f>'MAIN MODEL - Current Trends'!$C$13:$C$66</c:f>
            </c:strRef>
          </c:cat>
          <c:val>
            <c:numRef>
              <c:f>'0.9'!$K$14:$K$66</c:f>
            </c:numRef>
          </c:val>
          <c:smooth val="0"/>
        </c:ser>
        <c:ser>
          <c:idx val="2"/>
          <c:order val="2"/>
          <c:tx>
            <c:strRef>
              <c:f>'1'!$K$13</c:f>
            </c:strRef>
          </c:tx>
          <c:spPr>
            <a:ln cmpd="sng" w="19050">
              <a:solidFill>
                <a:srgbClr val="FF9900"/>
              </a:solidFill>
            </a:ln>
          </c:spPr>
          <c:marker>
            <c:symbol val="none"/>
          </c:marker>
          <c:cat>
            <c:strRef>
              <c:f>'MAIN MODEL - Current Trends'!$C$13:$C$66</c:f>
            </c:strRef>
          </c:cat>
          <c:val>
            <c:numRef>
              <c:f>'1'!$K$14:$K$66</c:f>
            </c:numRef>
          </c:val>
          <c:smooth val="0"/>
        </c:ser>
        <c:ser>
          <c:idx val="3"/>
          <c:order val="3"/>
          <c:tx>
            <c:strRef>
              <c:f>'1.1'!$K$13</c:f>
            </c:strRef>
          </c:tx>
          <c:marker>
            <c:symbol val="none"/>
          </c:marker>
          <c:cat>
            <c:strRef>
              <c:f>'MAIN MODEL - Current Trends'!$C$13:$C$66</c:f>
            </c:strRef>
          </c:cat>
          <c:val>
            <c:numRef>
              <c:f>'1.1'!$K$14:$K$66</c:f>
            </c:numRef>
          </c:val>
          <c:smooth val="0"/>
        </c:ser>
        <c:ser>
          <c:idx val="4"/>
          <c:order val="4"/>
          <c:tx>
            <c:strRef>
              <c:f>'1.2'!$K$13</c:f>
            </c:strRef>
          </c:tx>
          <c:marker>
            <c:symbol val="none"/>
          </c:marker>
          <c:cat>
            <c:strRef>
              <c:f>'MAIN MODEL - Current Trends'!$C$13:$C$66</c:f>
            </c:strRef>
          </c:cat>
          <c:val>
            <c:numRef>
              <c:f>'1.2'!$K$14:$K$66</c:f>
            </c:numRef>
          </c:val>
          <c:smooth val="0"/>
        </c:ser>
        <c:ser>
          <c:idx val="5"/>
          <c:order val="5"/>
          <c:tx>
            <c:strRef>
              <c:f>'1.3'!$K$13</c:f>
            </c:strRef>
          </c:tx>
          <c:marker>
            <c:symbol val="none"/>
          </c:marker>
          <c:cat>
            <c:strRef>
              <c:f>'MAIN MODEL - Current Trends'!$C$13:$C$66</c:f>
            </c:strRef>
          </c:cat>
          <c:val>
            <c:numRef>
              <c:f>'1.3'!$K$14:$K$66</c:f>
            </c:numRef>
          </c:val>
          <c:smooth val="0"/>
        </c:ser>
        <c:ser>
          <c:idx val="6"/>
          <c:order val="6"/>
          <c:tx>
            <c:strRef>
              <c:f>'1.4'!$K$13</c:f>
            </c:strRef>
          </c:tx>
          <c:marker>
            <c:symbol val="none"/>
          </c:marker>
          <c:cat>
            <c:strRef>
              <c:f>'MAIN MODEL - Current Trends'!$C$13:$C$66</c:f>
            </c:strRef>
          </c:cat>
          <c:val>
            <c:numRef>
              <c:f>'1.4'!$K$14:$K$66</c:f>
            </c:numRef>
          </c:val>
          <c:smooth val="0"/>
        </c:ser>
        <c:ser>
          <c:idx val="7"/>
          <c:order val="7"/>
          <c:tx>
            <c:strRef>
              <c:f>'1.5'!$K$13</c:f>
            </c:strRef>
          </c:tx>
          <c:marker>
            <c:symbol val="none"/>
          </c:marker>
          <c:cat>
            <c:strRef>
              <c:f>'MAIN MODEL - Current Trends'!$C$13:$C$66</c:f>
            </c:strRef>
          </c:cat>
          <c:val>
            <c:numRef>
              <c:f>'1.5'!$K$14:$K$66</c:f>
            </c:numRef>
          </c:val>
          <c:smooth val="0"/>
        </c:ser>
        <c:ser>
          <c:idx val="8"/>
          <c:order val="8"/>
          <c:tx>
            <c:strRef>
              <c:f>'1.6'!$K$13</c:f>
            </c:strRef>
          </c:tx>
          <c:marker>
            <c:symbol val="none"/>
          </c:marker>
          <c:cat>
            <c:strRef>
              <c:f>'MAIN MODEL - Current Trends'!$C$13:$C$66</c:f>
            </c:strRef>
          </c:cat>
          <c:val>
            <c:numRef>
              <c:f>'1.6'!$K$14:$K$66</c:f>
            </c:numRef>
          </c:val>
          <c:smooth val="0"/>
        </c:ser>
        <c:ser>
          <c:idx val="9"/>
          <c:order val="9"/>
          <c:tx>
            <c:strRef>
              <c:f>'1.7'!$K$13</c:f>
            </c:strRef>
          </c:tx>
          <c:marker>
            <c:symbol val="none"/>
          </c:marker>
          <c:cat>
            <c:strRef>
              <c:f>'MAIN MODEL - Current Trends'!$C$13:$C$66</c:f>
            </c:strRef>
          </c:cat>
          <c:val>
            <c:numRef>
              <c:f>'1.7'!$K$14:$K$66</c:f>
            </c:numRef>
          </c:val>
          <c:smooth val="0"/>
        </c:ser>
        <c:ser>
          <c:idx val="10"/>
          <c:order val="10"/>
          <c:tx>
            <c:strRef>
              <c:f>'1.8'!$K$13</c:f>
            </c:strRef>
          </c:tx>
          <c:marker>
            <c:symbol val="none"/>
          </c:marker>
          <c:cat>
            <c:strRef>
              <c:f>'MAIN MODEL - Current Trends'!$C$13:$C$66</c:f>
            </c:strRef>
          </c:cat>
          <c:val>
            <c:numRef>
              <c:f>'1.8'!$K$14:$K$66</c:f>
            </c:numRef>
          </c:val>
          <c:smooth val="0"/>
        </c:ser>
        <c:axId val="940200679"/>
        <c:axId val="1392945559"/>
      </c:lineChart>
      <c:catAx>
        <c:axId val="940200679"/>
        <c:scaling>
          <c:orientation val="minMax"/>
        </c:scaling>
        <c:delete val="0"/>
        <c:axPos val="b"/>
        <c:title>
          <c:tx>
            <c:rich>
              <a:bodyPr/>
              <a:lstStyle/>
              <a:p>
                <a:pPr lvl="0">
                  <a:defRPr b="0">
                    <a:solidFill>
                      <a:srgbClr val="000000"/>
                    </a:solidFill>
                    <a:latin typeface="+mn-lt"/>
                  </a:defRPr>
                </a:pPr>
                <a:r>
                  <a:t/>
                </a:r>
              </a:p>
            </c:rich>
          </c:tx>
          <c:overlay val="0"/>
        </c:title>
        <c:txPr>
          <a:bodyPr/>
          <a:lstStyle/>
          <a:p>
            <a:pPr lvl="0">
              <a:defRPr b="0">
                <a:solidFill>
                  <a:srgbClr val="000000"/>
                </a:solidFill>
                <a:latin typeface="+mn-lt"/>
              </a:defRPr>
            </a:pPr>
          </a:p>
        </c:txPr>
        <c:crossAx val="1392945559"/>
      </c:catAx>
      <c:valAx>
        <c:axId val="13929455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940200679"/>
      </c:valAx>
    </c:plotArea>
    <c:legend>
      <c:legendPos val="r"/>
      <c:overlay val="0"/>
      <c:txPr>
        <a:bodyPr/>
        <a:lstStyle/>
        <a:p>
          <a:pPr lvl="0">
            <a:defRPr b="0">
              <a:solidFill>
                <a:srgbClr val="1A1A1A"/>
              </a:solidFill>
              <a:latin typeface="+mn-lt"/>
            </a:defRPr>
          </a:pPr>
        </a:p>
      </c:txPr>
    </c:legend>
    <c:plotVisOnly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11.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19.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sheetPr>
  <sheetViews>
    <sheetView workbookViewId="0"/>
  </sheetViews>
  <drawing r:id="rId1"/>
</chartsheet>
</file>

<file path=xl/chartsheets/sheet2.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sheetPr>
  <sheetViews>
    <sheetView workbookViewId="0"/>
  </sheetViews>
  <drawing r:id="rId1"/>
</chartsheet>
</file>

<file path=xl/chartsheets/sheet3.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sheetPr>
  <sheetViews>
    <sheetView workbookViewId="0"/>
  </sheetViews>
  <drawing r:id="rId1"/>
</chartsheet>
</file>

<file path=xl/chartsheets/sheet4.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sheetPr>
  <sheetViews>
    <sheetView workbookViewId="0"/>
  </sheetViews>
  <drawing r:id="rId1"/>
</chartsheet>
</file>

<file path=xl/chartsheets/sheet5.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sheetPr>
  <sheetViews>
    <sheetView workbookViewId="0"/>
  </sheetViews>
  <drawing r:id="rId1"/>
</chartsheet>
</file>

<file path=xl/chartsheets/sheet6.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sheetPr>
  <sheetViews>
    <sheetView workbookViewId="0"/>
  </sheetViews>
  <drawing r:id="rId1"/>
</chartsheet>
</file>

<file path=xl/chartsheets/sheet7.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sheetPr>
  <sheetViews>
    <sheetView workbookViewId="0"/>
  </sheetViews>
  <drawing r:id="rId1"/>
</chartsheet>
</file>

<file path=xl/chartsheets/sheet8.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sheetPr>
  <sheetViews>
    <sheetView workbookViewId="0"/>
  </sheetViews>
  <drawing r:id="rId1"/>
</chartsheet>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1299" sheet="Raw Data"/>
  </cacheSource>
  <cacheFields>
    <cacheField name="County" numFmtId="0">
      <sharedItems containsBlank="1">
        <m/>
        <s v="King County, WA"/>
        <s v="Santa Clara, CA"/>
        <s v="Snohomish County, WA"/>
        <s v="Cook County, IL"/>
        <s v="Fulton County, GA"/>
        <s v="Grafton County, NH"/>
        <s v="Hillsborough, FL"/>
        <s v="Providence, RI"/>
        <s v="Sacramento County, CA"/>
        <s v="San Benito, CA"/>
        <s v="San Diego County, CA"/>
        <s v="San Mateo, CA"/>
        <s v="Washington County, OR"/>
        <s v="Norfolk County, MA"/>
        <s v="Berkeley, CA"/>
        <s v="Boston, MA"/>
        <s v="Humboldt County, CA"/>
        <s v="Los Angeles, CA"/>
        <s v="Madison, WI"/>
        <s v="Maricopa County, AZ"/>
        <s v="New York City, NY"/>
        <s v="Orange, CA"/>
        <s v="Placer County, CA"/>
        <s v="San Antonio, TX"/>
        <s v="Sarasota, FL"/>
        <s v="Sonoma County, CA"/>
        <s v="Tempe, AZ"/>
        <s v="Umatilla, OR"/>
        <s v="Wake County, NC"/>
        <s v="Westchester County, NY"/>
        <s v="Lackland, TX (From Diamond Princess)"/>
        <s v="Omaha, NE (From Diamond Princess)"/>
        <s v="Travis, CA (From Diamond Princess)"/>
        <s v="Unassigned Location (From Diamond Princess)"/>
        <s v="Santa Clara County, CA"/>
        <s v="New York County, NY"/>
        <s v="San Francisco County, CA"/>
        <s v="Harris County, TX"/>
        <s v="Unassigned Location, WA"/>
        <s v="Bergen County, NJ"/>
        <s v="Nassau County, NY"/>
        <s v="Contra Costa County, CA"/>
        <s v="Douglas County, CO"/>
        <s v="Fort Bend County, TX"/>
        <s v="Montgomery County, MD"/>
        <s v="Orange County, CA"/>
        <s v="Providence County, RI"/>
        <s v="Suffolk County, MA"/>
        <s v="Alameda County, CA"/>
        <s v="Broward County, FL"/>
        <s v="Denver County, CO"/>
        <s v="Fairfield County, CT"/>
        <s v="Floyd County, GA"/>
        <s v="Lee County, FL"/>
        <s v="Pinal County, AZ"/>
        <s v="Rockland County, NY"/>
        <s v="Saratoga County, NY"/>
        <s v="Summit County, CO"/>
        <s v="Charleston County, SC"/>
        <s v="Chatham County, NC"/>
        <s v="Clark County, NV"/>
        <s v="Clark County, WA"/>
        <s v="Cobb County, GA"/>
        <s v="Davis County, UT"/>
        <s v="Delaware County, PA"/>
        <s v="Douglas County, NE"/>
        <s v="El Paso County, CO"/>
        <s v="Fayette County, KY"/>
        <s v="Grant County, WA"/>
        <s v="Honolulu County, HI"/>
        <s v="Jackson County, OR"/>
        <s v="Jefferson County, WA"/>
        <s v="Kershaw County, SC"/>
        <s v="Klamath County, OR"/>
        <s v="Madera County, CA"/>
        <s v="Marion County, IN"/>
        <s v="Middlesex County, MA"/>
        <s v="Pierce County, WA"/>
        <s v="Plymouth County, MA"/>
        <s v="Ramsey County, MN"/>
        <s v="Santa Cruz County, CA"/>
        <s v="Santa Rosa County, FL"/>
        <s v="Tulsa County, OK"/>
        <s v="Washoe County, NV"/>
        <s v="Wayne County, PA"/>
        <s v="Williamson County, TN"/>
        <s v="Yolo County, CA"/>
        <s v="From Diamond Princess"/>
        <s v="Northern Territory"/>
        <s v="Montgomery County, TX"/>
      </sharedItems>
    </cacheField>
    <cacheField name="State/Region" numFmtId="0">
      <sharedItems containsBlank="1">
        <s v="Hubei"/>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m/>
        <s v="Guangdong"/>
        <s v="Henan"/>
        <s v="Zhejiang"/>
        <s v="Hunan"/>
        <s v="Anhui"/>
        <s v="Jiangxi"/>
        <s v="Shandong"/>
        <s v="Diamond Princess cruise ship"/>
        <s v="Jiangsu"/>
        <s v="Chongqing"/>
        <s v="Sichuan"/>
        <s v="Heilongjiang"/>
        <s v="Beijing"/>
        <s v="Shanghai"/>
        <s v="Hebei"/>
        <s v="Fujian"/>
        <s v="Guangxi"/>
        <s v="Shaanxi"/>
        <s v="Yunnan"/>
        <s v="Hainan"/>
        <s v="Guizhou"/>
        <s v="Tianjin"/>
        <s v="Shanxi"/>
        <s v="Liaoning"/>
        <s v="Hong Kong"/>
        <s v="Jilin"/>
        <s v="Gansu"/>
        <s v="Xinjiang"/>
        <s v="Inner Mongolia"/>
        <s v="Ningxia"/>
        <s v="Unassigned Location (From Diamond Princess)"/>
        <s v="Taiwan"/>
        <s v="Toronto, ON"/>
        <s v="Qinghai"/>
        <s v="New South Wales"/>
        <s v="Queensland"/>
        <s v="Macau"/>
        <s v="Victoria"/>
        <s v="British Columbia"/>
        <s v="South Australia"/>
        <s v="Western Australia"/>
        <s v="Tasmania"/>
        <s v="Montreal, QC"/>
        <s v="London, ON"/>
        <s v="Tibet"/>
        <s v="From Diamond Princess"/>
        <s v="King County, WA"/>
        <s v="Grand Princess Cruise Ship"/>
        <s v="Calgary, Alberta"/>
        <s v="Edmonton, Alberta"/>
        <s v="Northern Territory"/>
        <s v="France"/>
        <s v="Diamond Princess"/>
        <s v="UK"/>
        <s v="Denmark"/>
        <s v="Ontario"/>
        <s v="Grand Princess"/>
        <s v="Alberta"/>
        <s v="Quebec"/>
        <s v="Faroe Islands"/>
        <s v="St Martin"/>
        <s v="Channel Islands"/>
        <s v="New Brunswick"/>
        <s v="Saint Barthelemy"/>
        <s v="Gibraltar"/>
        <s v="United Kingdom"/>
        <s v="French Guiana"/>
        <s v="Manitoba"/>
        <s v="French Polynesia"/>
        <s v="Guam"/>
        <s v="Puerto Rico"/>
        <s v="Saskatchewan"/>
        <s v="Australian Capital Territory"/>
        <s v="Newfoundland and Labrador"/>
        <s v="Prince Edward Island"/>
        <s v="Mayotte"/>
        <s v="Virgin Islands, U.S."/>
        <s v="Netherlands"/>
        <s v="Nova Scotia"/>
        <s v="Curacao"/>
        <s v="Virgin Islands"/>
        <s v="Cayman Islands"/>
        <s v="Greenland"/>
        <s v="New Caledonia"/>
        <s v="Aruba"/>
        <s v="United States Virgin Islands"/>
        <s v="Bermuda"/>
        <s v="US"/>
        <s v="Montserrat"/>
        <s v="Guadeloupe"/>
        <s v="Reunion"/>
      </sharedItems>
    </cacheField>
    <cacheField name="Country" numFmtId="0">
      <sharedItems containsBlank="1">
        <s v="Mainland China"/>
        <s v="US"/>
        <s v="South Korea"/>
        <s v="Italy"/>
        <s v="Iran"/>
        <s v="Others"/>
        <s v="Japan"/>
        <s v="France"/>
        <s v="Germany"/>
        <s v="Spain"/>
        <s v="Singapore"/>
        <s v="Hong Kong"/>
        <s v="Kuwait"/>
        <s v="Switzerland"/>
        <s v="UK"/>
        <s v="Bahrain"/>
        <s v="Thailand"/>
        <s v="Taiwan"/>
        <s v="Malaysia"/>
        <s v="Iraq"/>
        <s v="Norway"/>
        <s v="United Arab Emirates"/>
        <s v="Netherlands"/>
        <s v="Austria"/>
        <s v="Sweden"/>
        <s v="Canada"/>
        <s v="Vietnam"/>
        <s v="Australia"/>
        <s v="Belgium"/>
        <s v="Lebanon"/>
        <s v="Israel"/>
        <s v="Oman"/>
        <s v="Iceland"/>
        <s v="Macau"/>
        <s v="San Marino"/>
        <s v="Croatia"/>
        <s v="Ecuador"/>
        <s v="Greece"/>
        <s v="Qatar"/>
        <s v="Denmark"/>
        <s v="Finland"/>
        <s v="Algeria"/>
        <s v="Czech Republic"/>
        <s v="India"/>
        <s v="Mexico"/>
        <s v="Pakistan"/>
        <s v="Azerbaijan"/>
        <s v="Georgia"/>
        <s v="Philippines"/>
        <s v="Romania"/>
        <s v="Russia"/>
        <s v="Brazil"/>
        <s v="Egypt"/>
        <s v="Estonia"/>
        <s v="Indonesia"/>
        <s v="Ireland"/>
        <s v="Portugal"/>
        <s v="Senegal"/>
        <s v="Afghanistan"/>
        <s v="Andorra"/>
        <s v="Argentina"/>
        <s v="Armenia"/>
        <s v="Belarus"/>
        <s v="Cambodia"/>
        <s v="Chile"/>
        <s v="Dominican Republic"/>
        <s v="Jordan"/>
        <s v="Latvia"/>
        <s v="Lithuania"/>
        <s v="Luxembourg"/>
        <s v="Monaco"/>
        <s v="Morocco"/>
        <s v="Nepal"/>
        <s v="New Zealand"/>
        <s v="Nigeria"/>
        <s v="North Macedonia"/>
        <s v="Saudi Arabia"/>
        <s v="Sri Lanka"/>
        <s v="Ukraine"/>
        <s v="Palestine"/>
        <s v="Slovenia"/>
        <s v="French Guiana"/>
        <s v="Poland"/>
        <s v="Hungary"/>
        <s v="Bosnia and Herzegovina"/>
        <s v="Malta"/>
        <s v="Saint Barthelemy"/>
        <s v="Martinique"/>
        <s v="Bhutan"/>
        <s v="Cameroon"/>
        <s v="Colombia"/>
        <s v="Costa Rica"/>
        <s v="Faroe Islands"/>
        <s v="Gibraltar"/>
        <s v="Liechtenstein"/>
        <s v="Peru"/>
        <s v="Serbia"/>
        <s v="Slovakia"/>
        <s v="South Africa"/>
        <s v="Togo"/>
        <s v="Tunisia"/>
        <s v="Vatican City"/>
        <s v="China"/>
        <s v="Korea, South"/>
        <s v="Cruise Ship"/>
        <s v="United Kingdom"/>
        <s v="Czechia"/>
        <s v="Taiwan*"/>
        <s v="Albania"/>
        <s v="Brunei"/>
        <s v="Maldives"/>
        <s v="Panama"/>
        <s v="Bulgaria"/>
        <s v="Cyprus"/>
        <s v="Paraguay"/>
        <s v="Bangladesh"/>
        <s v="Moldova"/>
        <s v="Bolivia"/>
        <s v="Burkina Faso"/>
        <s v="Honduras"/>
        <s v="Congo (Kinshasa)"/>
        <s v="Cote d'Ivoire"/>
        <s v="Holy See"/>
        <s v="Jamaica"/>
        <s v="Mongolia"/>
        <s v="Reunion"/>
        <s v="Turkey"/>
        <s v="occupied Palestinian territory"/>
        <s v="Kazakhstan"/>
        <s v="Venezuela"/>
        <s v="Ghana"/>
        <s v="Cuba"/>
        <s v="Guyana"/>
        <s v="Uruguay"/>
        <s v="Aruba"/>
        <s v="Jersey"/>
        <s v="Kosovo"/>
        <s v="Namibia"/>
        <s v="Seychelles"/>
        <s v="Trinidad and Tobago"/>
        <s v="Antigua and Barbuda"/>
        <s v="Cayman Islands"/>
        <s v="Central African Republic"/>
        <s v="Congo (Brazzaville)"/>
        <s v="Curacao"/>
        <s v="Equatorial Guinea"/>
        <s v="Eswatini"/>
        <s v="Ethiopia"/>
        <s v="Gabon"/>
        <s v="Guadeloupe"/>
        <s v="Guatemala"/>
        <s v="Guernsey"/>
        <s v="Guinea"/>
        <s v="Kenya"/>
        <s v="Mauritania"/>
        <s v="Rwanda"/>
        <s v="Saint Lucia"/>
        <s v="Saint Vincent and the Grenadines"/>
        <s v="Sudan"/>
        <s v="Suriname"/>
        <s v="Uzbekistan"/>
        <s v="Tanzania"/>
        <s v="Barbados"/>
        <s v="Bahamas, The"/>
        <s v="Kyrgyzstan"/>
        <s v="Mauritius"/>
        <s v="Mayotte"/>
        <s v="Montenegro"/>
        <s v="Benin"/>
        <s v="Liberia"/>
        <s v="Zambia"/>
        <s v="Chad"/>
        <s v="Djibouti"/>
        <s v="El Salvador"/>
        <s v="Fiji"/>
        <s v="Gambia, The"/>
        <s v="Nicaragua"/>
        <s v="Somalia"/>
        <s v="Greenland"/>
        <s v="Guam"/>
        <s v="Puerto Rico"/>
        <s v="Republic of the Congo"/>
        <s v="The Bahamas"/>
        <s v="The Gambia"/>
        <m/>
      </sharedItems>
    </cacheField>
    <cacheField name="Date" numFmtId="165">
      <sharedItems containsDate="1" containsString="0" containsBlank="1">
        <d v="2020-03-03T00:00:00Z"/>
        <d v="2020-03-07T00:00:00Z"/>
        <d v="2020-03-11T00:00:00Z"/>
        <d v="2020-03-15T00:00:00Z"/>
        <d v="2020-03-19T00:00:00Z"/>
        <m/>
      </sharedItems>
    </cacheField>
    <cacheField name="Cases" numFmtId="0">
      <sharedItems containsString="0" containsBlank="1" containsNumber="1" containsInteger="1">
        <n v="67217.0"/>
        <m/>
        <n v="5186.0"/>
        <n v="2502.0"/>
        <n v="2336.0"/>
        <n v="1350.0"/>
        <n v="1272.0"/>
        <n v="1213.0"/>
        <n v="1018.0"/>
        <n v="990.0"/>
        <n v="935.0"/>
        <n v="758.0"/>
        <n v="706.0"/>
        <n v="631.0"/>
        <n v="576.0"/>
        <n v="538.0"/>
        <n v="480.0"/>
        <n v="414.0"/>
        <n v="338.0"/>
        <n v="318.0"/>
        <n v="296.0"/>
        <n v="293.0"/>
        <n v="252.0"/>
        <n v="245.0"/>
        <n v="204.0"/>
        <n v="196.0"/>
        <n v="174.0"/>
        <n v="168.0"/>
        <n v="165.0"/>
        <n v="146.0"/>
        <n v="136.0"/>
        <n v="133.0"/>
        <n v="125.0"/>
        <n v="110.0"/>
        <n v="100.0"/>
        <n v="93.0"/>
        <n v="91.0"/>
        <n v="76.0"/>
        <n v="75.0"/>
        <n v="74.0"/>
        <n v="56.0"/>
        <n v="51.0"/>
        <n v="49.0"/>
        <n v="45.0"/>
        <n v="43.0"/>
        <n v="42.0"/>
        <n v="36.0"/>
        <n v="32.0"/>
        <n v="27.0"/>
        <n v="24.0"/>
        <n v="21.0"/>
        <n v="19.0"/>
        <n v="18.0"/>
        <n v="16.0"/>
        <n v="13.0"/>
        <n v="12.0"/>
        <n v="11.0"/>
        <n v="10.0"/>
        <n v="9.0"/>
        <n v="7.0"/>
        <n v="6.0"/>
        <n v="5.0"/>
        <n v="4.0"/>
        <n v="3.0"/>
        <n v="2.0"/>
        <n v="1.0"/>
        <n v="0.0"/>
        <n v="67666.0"/>
        <n v="7041.0"/>
        <n v="5883.0"/>
        <n v="5823.0"/>
        <n v="1352.0"/>
        <n v="1215.0"/>
        <n v="949.0"/>
        <n v="799.0"/>
        <n v="696.0"/>
        <n v="539.0"/>
        <n v="500.0"/>
        <n v="481.0"/>
        <n v="461.0"/>
        <n v="426.0"/>
        <n v="342.0"/>
        <n v="268.0"/>
        <n v="206.0"/>
        <n v="188.0"/>
        <n v="169.0"/>
        <n v="161.0"/>
        <n v="147.0"/>
        <n v="138.0"/>
        <n v="120.0"/>
        <n v="108.0"/>
        <n v="85.0"/>
        <n v="79.0"/>
        <n v="71.0"/>
        <n v="61.0"/>
        <n v="57.0"/>
        <n v="54.0"/>
        <n v="50.0"/>
        <n v="46.0"/>
        <n v="34.0"/>
        <n v="28.0"/>
        <n v="23.0"/>
        <n v="22.0"/>
        <n v="20.0"/>
        <n v="17.0"/>
        <n v="15.0"/>
        <n v="14.0"/>
        <n v="8.0"/>
        <n v="67773.0"/>
        <n v="12462.0"/>
        <n v="9000.0"/>
        <n v="7755.0"/>
        <n v="2281.0"/>
        <n v="2277.0"/>
        <n v="1908.0"/>
        <n v="1356.0"/>
        <n v="1273.0"/>
        <n v="760.0"/>
        <n v="652.0"/>
        <n v="639.0"/>
        <n v="598.0"/>
        <n v="503.0"/>
        <n v="482.0"/>
        <n v="456.0"/>
        <n v="442.0"/>
        <n v="435.0"/>
        <n v="366.0"/>
        <n v="344.0"/>
        <n v="314.0"/>
        <n v="262.0"/>
        <n v="246.0"/>
        <n v="220.0"/>
        <n v="195.0"/>
        <n v="178.0"/>
        <n v="177.0"/>
        <n v="149.0"/>
        <n v="127.0"/>
        <n v="126.0"/>
        <n v="109.0"/>
        <n v="99.0"/>
        <n v="95.0"/>
        <n v="72.0"/>
        <n v="65.0"/>
        <n v="62.0"/>
        <n v="60.0"/>
        <n v="59.0"/>
        <n v="48.0"/>
        <n v="41.0"/>
        <n v="39.0"/>
        <n v="38.0"/>
        <n v="31.0"/>
        <n v="25.0"/>
        <n v="67794.0"/>
        <n v="24747.0"/>
        <n v="13938.0"/>
        <n v="8162.0"/>
        <n v="7798.0"/>
        <n v="5795.0"/>
        <n v="4499.0"/>
        <n v="2200.0"/>
        <n v="1360.0"/>
        <n v="1231.0"/>
        <n v="1221.0"/>
        <n v="1140.0"/>
        <n v="1135.0"/>
        <n v="1022.0"/>
        <n v="886.0"/>
        <n v="864.0"/>
        <n v="860.0"/>
        <n v="839.0"/>
        <n v="732.0"/>
        <n v="643.0"/>
        <n v="428.0"/>
        <n v="353.0"/>
        <n v="401.0"/>
        <n v="244.0"/>
        <n v="253.0"/>
        <n v="331.0"/>
        <n v="226.0"/>
        <n v="219.0"/>
        <n v="214.0"/>
        <n v="251.0"/>
        <n v="162.0"/>
        <n v="171.0"/>
        <n v="145.0"/>
        <n v="140.0"/>
        <n v="164.0"/>
        <n v="134.0"/>
        <n v="131.0"/>
        <n v="129.0"/>
        <n v="119.0"/>
        <n v="117.0"/>
        <n v="115.0"/>
        <n v="114.0"/>
        <n v="113.0"/>
        <n v="112.0"/>
        <n v="116.0"/>
        <n v="104.0"/>
        <n v="103.0"/>
        <n v="101.0"/>
        <n v="98.0"/>
        <n v="73.0"/>
        <n v="63.0"/>
        <n v="53.0"/>
        <n v="66.0"/>
        <n v="35.0"/>
        <n v="33.0"/>
        <n v="30.0"/>
        <n v="37.0"/>
        <n v="26.0"/>
        <n v="67800.0"/>
        <n v="41035.0"/>
        <n v="18407.0"/>
        <n v="17963.0"/>
        <n v="15320.0"/>
        <n v="10871.0"/>
        <n v="8565.0"/>
        <n v="5365.0"/>
        <n v="4075.0"/>
        <n v="2689.0"/>
        <n v="2460.0"/>
        <n v="2013.0"/>
        <n v="1795.0"/>
        <n v="1746.0"/>
        <n v="1439.0"/>
        <n v="1378.0"/>
        <n v="1376.0"/>
        <n v="1233.0"/>
        <n v="1151.0"/>
        <n v="952.0"/>
        <n v="924.0"/>
        <n v="900.0"/>
        <n v="785.0"/>
        <n v="761.0"/>
        <n v="742.0"/>
        <n v="712.0"/>
        <n v="694.0"/>
        <n v="677.0"/>
        <n v="621.0"/>
        <n v="557.0"/>
        <n v="540.0"/>
        <n v="483.0"/>
        <n v="460.0"/>
        <n v="454.0"/>
        <n v="422.0"/>
        <n v="418.0"/>
        <n v="417.0"/>
        <n v="400.0"/>
        <n v="392.0"/>
        <n v="363.0"/>
        <n v="355.0"/>
        <n v="345.0"/>
        <n v="335.0"/>
        <n v="334.0"/>
        <n v="330.0"/>
        <n v="328.0"/>
        <n v="311.0"/>
        <n v="307.0"/>
        <n v="287.0"/>
        <n v="286.0"/>
        <n v="278.0"/>
        <n v="277.0"/>
        <n v="274.0"/>
        <n v="272.0"/>
        <n v="267.0"/>
        <n v="260.0"/>
        <n v="257.0"/>
        <n v="256.0"/>
        <n v="238.0"/>
        <n v="234.0"/>
        <n v="231.0"/>
        <n v="217.0"/>
        <n v="208.0"/>
        <n v="199.0"/>
        <n v="194.0"/>
        <n v="192.0"/>
        <n v="176.0"/>
        <n v="159.0"/>
        <n v="157.0"/>
        <n v="154.0"/>
        <n v="150.0"/>
        <n v="148.0"/>
        <n v="144.0"/>
        <n v="137.0"/>
        <n v="123.0"/>
        <n v="121.0"/>
        <n v="118.0"/>
        <n v="107.0"/>
        <n v="105.0"/>
        <n v="102.0"/>
        <n v="97.0"/>
        <n v="94.0"/>
        <n v="89.0"/>
        <n v="88.0"/>
        <n v="87.0"/>
        <n v="86.0"/>
        <n v="81.0"/>
        <n v="80.0"/>
        <n v="78.0"/>
        <n v="69.0"/>
        <n v="67.0"/>
        <n v="64.0"/>
        <n v="52.0"/>
        <n v="47.0"/>
        <n v="44.0"/>
        <n v="40.0"/>
        <n v="29.0"/>
      </sharedItems>
    </cacheField>
    <cacheField name="Deaths" numFmtId="0">
      <sharedItems containsString="0" containsBlank="1" containsNumber="1" containsInteger="1">
        <n v="2835.0"/>
        <m/>
        <n v="28.0"/>
        <n v="79.0"/>
        <n v="77.0"/>
        <n v="7.0"/>
        <n v="22.0"/>
        <n v="1.0"/>
        <n v="4.0"/>
        <n v="6.0"/>
        <n v="0.0"/>
        <n v="3.0"/>
        <n v="13.0"/>
        <n v="8.0"/>
        <n v="2.0"/>
        <n v="5.0"/>
        <n v="2959.0"/>
        <n v="44.0"/>
        <n v="233.0"/>
        <n v="145.0"/>
        <n v="11.0"/>
        <n v="10.0"/>
        <n v="15.0"/>
        <n v="3046.0"/>
        <n v="827.0"/>
        <n v="354.0"/>
        <n v="60.0"/>
        <n v="48.0"/>
        <n v="54.0"/>
        <n v="29.0"/>
        <n v="3085.0"/>
        <n v="1809.0"/>
        <n v="724.0"/>
        <n v="75.0"/>
        <n v="289.0"/>
        <n v="91.0"/>
        <n v="14.0"/>
        <n v="21.0"/>
        <n v="20.0"/>
        <n v="40.0"/>
        <n v="3130.0"/>
        <n v="3405.0"/>
        <n v="1284.0"/>
        <n v="830.0"/>
        <n v="243.0"/>
        <n v="34.0"/>
        <n v="41.0"/>
        <n v="137.0"/>
        <n v="76.0"/>
        <n v="74.0"/>
        <n v="18.0"/>
        <n v="9.0"/>
        <n v="25.0"/>
        <n v="17.0"/>
      </sharedItems>
    </cacheField>
    <cacheField name="Recovered" numFmtId="0">
      <sharedItems containsString="0" containsBlank="1" containsNumber="1" containsInteger="1">
        <n v="36208.0"/>
        <m/>
        <n v="30.0"/>
        <n v="160.0"/>
        <n v="291.0"/>
        <n v="1101.0"/>
        <n v="1231.0"/>
        <n v="1093.0"/>
        <n v="906.0"/>
        <n v="936.0"/>
        <n v="870.0"/>
        <n v="511.0"/>
        <n v="10.0"/>
        <n v="562.0"/>
        <n v="490.0"/>
        <n v="394.0"/>
        <n v="366.0"/>
        <n v="288.0"/>
        <n v="294.0"/>
        <n v="300.0"/>
        <n v="260.0"/>
        <n v="43.0"/>
        <n v="202.0"/>
        <n v="216.0"/>
        <n v="12.0"/>
        <n v="16.0"/>
        <n v="169.0"/>
        <n v="155.0"/>
        <n v="2.0"/>
        <n v="114.0"/>
        <n v="124.0"/>
        <n v="106.0"/>
        <n v="78.0"/>
        <n v="37.0"/>
        <n v="83.0"/>
        <n v="86.0"/>
        <n v="68.0"/>
        <n v="59.0"/>
        <n v="69.0"/>
        <n v="0.0"/>
        <n v="8.0"/>
        <n v="31.0"/>
        <n v="22.0"/>
        <n v="5.0"/>
        <n v="1.0"/>
        <n v="18.0"/>
        <n v="4.0"/>
        <n v="9.0"/>
        <n v="3.0"/>
        <n v="43500.0"/>
        <n v="135.0"/>
        <n v="589.0"/>
        <n v="1669.0"/>
        <n v="1237.0"/>
        <n v="1244.0"/>
        <n v="1154.0"/>
        <n v="960.0"/>
        <n v="979.0"/>
        <n v="916.0"/>
        <n v="627.0"/>
        <n v="40.0"/>
        <n v="606.0"/>
        <n v="526.0"/>
        <n v="454.0"/>
        <n v="403.0"/>
        <n v="76.0"/>
        <n v="303.0"/>
        <n v="313.0"/>
        <n v="307.0"/>
        <n v="295.0"/>
        <n v="218.0"/>
        <n v="226.0"/>
        <n v="170.0"/>
        <n v="158.0"/>
        <n v="115.0"/>
        <n v="128.0"/>
        <n v="126.0"/>
        <n v="107.0"/>
        <n v="87.0"/>
        <n v="51.0"/>
        <n v="90.0"/>
        <n v="23.0"/>
        <n v="72.0"/>
        <n v="67.0"/>
        <n v="71.0"/>
        <n v="7.0"/>
        <n v="49134.0"/>
        <n v="1045.0"/>
        <n v="2959.0"/>
        <n v="183.0"/>
        <n v="25.0"/>
        <n v="1282.0"/>
        <n v="1249.0"/>
        <n v="1195.0"/>
        <n v="995.0"/>
        <n v="984.0"/>
        <n v="932.0"/>
        <n v="726.0"/>
        <n v="325.0"/>
        <n v="118.0"/>
        <n v="554.0"/>
        <n v="488.0"/>
        <n v="436.0"/>
        <n v="326.0"/>
        <n v="320.0"/>
        <n v="238.0"/>
        <n v="232.0"/>
        <n v="35.0"/>
        <n v="96.0"/>
        <n v="159.0"/>
        <n v="26.0"/>
        <n v="133.0"/>
        <n v="131.0"/>
        <n v="88.0"/>
        <n v="65.0"/>
        <n v="111.0"/>
        <n v="91.0"/>
        <n v="73.0"/>
        <n v="17.0"/>
        <n v="15.0"/>
        <n v="27.0"/>
        <n v="34.0"/>
        <n v="6.0"/>
        <n v="54288.0"/>
        <n v="2335.0"/>
        <n v="4590.0"/>
        <n v="510.0"/>
        <n v="517.0"/>
        <n v="46.0"/>
        <n v="1304.0"/>
        <n v="1250.0"/>
        <n v="1211.0"/>
        <n v="1014.0"/>
        <n v="934.0"/>
        <n v="741.0"/>
        <n v="631.0"/>
        <n v="570.0"/>
        <n v="516.0"/>
        <n v="453.0"/>
        <n v="353.0"/>
        <n v="42.0"/>
        <n v="324.0"/>
        <n v="310.0"/>
        <n v="243.0"/>
        <n v="105.0"/>
        <n v="60.0"/>
        <n v="172.0"/>
        <n v="143.0"/>
        <n v="81.0"/>
        <n v="13.0"/>
        <n v="21.0"/>
        <n v="20.0"/>
        <n v="57682.0"/>
        <n v="4440.0"/>
        <n v="5710.0"/>
        <n v="1107.0"/>
        <n v="113.0"/>
        <n v="1540.0"/>
        <n v="1318.0"/>
        <n v="1217.0"/>
        <n v="150.0"/>
        <n v="75.0"/>
        <n v="747.0"/>
        <n v="11.0"/>
        <n v="536.0"/>
        <n v="460.0"/>
        <n v="380.0"/>
        <n v="100.0"/>
        <n v="32.0"/>
        <n v="250.0"/>
        <n v="237.0"/>
        <n v="95.0"/>
        <n v="161.0"/>
        <n v="144.0"/>
        <n v="122.0"/>
        <n v="92.0"/>
        <n v="74.0"/>
        <n v="108.0"/>
      </sharedItems>
    </cacheField>
    <cacheField name="Latitude" numFmtId="0">
      <sharedItems containsString="0" containsBlank="1" containsNumber="1">
        <n v="30.9756"/>
        <m/>
        <n v="36.0"/>
        <n v="43.0"/>
        <n v="32.0"/>
        <n v="23.3417"/>
        <n v="33.882"/>
        <n v="29.1832"/>
        <n v="27.6104"/>
        <n v="31.8257"/>
        <n v="27.614"/>
        <n v="36.3427"/>
        <n v="35.4437"/>
        <n v="32.9711"/>
        <n v="30.0572"/>
        <n v="30.6171"/>
        <n v="47.862"/>
        <n v="40.1824"/>
        <n v="31.202"/>
        <n v="38.0428"/>
        <n v="26.0789"/>
        <n v="23.8298"/>
        <n v="35.1917"/>
        <n v="47.0"/>
        <n v="51.0"/>
        <n v="24.974"/>
        <n v="19.1959"/>
        <n v="40.0"/>
        <n v="26.8154"/>
        <n v="39.3054"/>
        <n v="37.5777"/>
        <n v="41.2956"/>
        <n v="1.2833"/>
        <n v="22.3"/>
        <n v="43.6661"/>
        <n v="36.0611"/>
        <n v="41.1129"/>
        <n v="44.0935"/>
        <n v="37.2692"/>
        <n v="29.5"/>
        <n v="46.8182"/>
        <n v="55.0"/>
        <n v="26.0275"/>
        <n v="15.0"/>
        <n v="23.7"/>
        <n v="2.5"/>
        <n v="33.0"/>
        <n v="60.472"/>
        <n v="24.0"/>
        <n v="52.1326"/>
        <n v="47.5162"/>
        <n v="63.0"/>
        <n v="47.548"/>
        <n v="43.6532"/>
        <n v="35.7452"/>
        <n v="16.0"/>
        <n v="-33.8688"/>
        <n v="50.8333"/>
        <n v="33.8547"/>
        <n v="31.0"/>
        <n v="21.0"/>
        <n v="-28.0167"/>
        <n v="64.9631"/>
        <n v="37.3541"/>
        <n v="22.1667"/>
        <n v="43.9424"/>
        <n v="-37.8136"/>
        <n v="49.2827"/>
        <n v="45.1667"/>
        <n v="-1.8312"/>
        <n v="39.0742"/>
        <n v="25.3548"/>
        <n v="56.2639"/>
        <n v="64.0"/>
        <n v="48.033"/>
        <n v="28.0339"/>
        <n v="49.8175"/>
        <n v="23.0"/>
        <n v="30.3753"/>
        <n v="41.7377"/>
        <n v="-34.9285"/>
        <n v="40.1431"/>
        <n v="42.3154"/>
        <n v="13.0"/>
        <n v="46.0"/>
        <n v="60.0"/>
        <n v="-31.9505"/>
        <n v="-14.235"/>
        <n v="26.0"/>
        <n v="58.5953"/>
        <n v="-0.7893"/>
        <n v="53.1424"/>
        <n v="39.3999"/>
        <n v="14.4974"/>
        <n v="33.8034"/>
        <n v="43.9088"/>
        <n v="27.9904"/>
        <n v="41.824"/>
        <n v="38.4747"/>
        <n v="36.5761"/>
        <n v="32.7157"/>
        <n v="37.563"/>
        <n v="45.547"/>
        <n v="42.5063"/>
        <n v="-38.4161"/>
        <n v="40.0691"/>
        <n v="-41.4545"/>
        <n v="53.7098"/>
        <n v="11.55"/>
        <n v="45.5017"/>
        <n v="42.9849"/>
        <n v="-35.6751"/>
        <n v="18.7357"/>
        <n v="31.24"/>
        <n v="56.8796"/>
        <n v="55.1694"/>
        <n v="49.8144"/>
        <n v="31.6927"/>
        <n v="43.7333"/>
        <n v="31.7917"/>
        <n v="28.1667"/>
        <n v="-40.9006"/>
        <n v="9.082"/>
        <n v="41.6086"/>
        <n v="7.0"/>
        <n v="42.1767"/>
        <n v="37.8715"/>
        <n v="42.3601"/>
        <n v="40.745"/>
        <n v="34.0522"/>
        <n v="43.0731"/>
        <n v="33.2918"/>
        <n v="40.7128"/>
        <n v="33.7879"/>
        <n v="39.0916"/>
        <n v="29.4241"/>
        <n v="27.3364"/>
        <n v="38.578"/>
        <n v="33.4255"/>
        <n v="45.775"/>
        <n v="35.8032"/>
        <n v="41.122"/>
        <n v="48.3794"/>
        <n v="29.3829"/>
        <n v="41.2545"/>
        <n v="38.2721"/>
        <n v="31.9522"/>
        <n v="37.6489"/>
        <n v="37.7749"/>
        <n v="46.1512"/>
        <n v="3.9339"/>
        <n v="51.9194"/>
        <n v="29.7752"/>
        <n v="47.7511"/>
        <n v="47.1625"/>
        <n v="40.9263"/>
        <n v="40.6546"/>
        <n v="43.9159"/>
        <n v="35.9375"/>
        <n v="17.9"/>
        <n v="37.8534"/>
        <n v="39.2587"/>
        <n v="29.5693"/>
        <n v="39.1547"/>
        <n v="41.8882"/>
        <n v="14.6415"/>
        <n v="37.6017"/>
        <n v="26.1901"/>
        <n v="39.7392"/>
        <n v="41.256"/>
        <n v="34.2829"/>
        <n v="26.663"/>
        <n v="32.8162"/>
        <n v="41.1489"/>
        <n v="43.0324"/>
        <n v="39.5912"/>
        <n v="27.5142"/>
        <n v="3.848"/>
        <n v="51.0447"/>
        <n v="53.5461"/>
        <n v="4.5709"/>
        <n v="9.7489"/>
        <n v="61.8926"/>
        <n v="36.1408"/>
        <n v="47.14"/>
        <n v="-9.19"/>
        <n v="44.0165"/>
        <n v="48.669"/>
        <n v="-30.5595"/>
        <n v="8.6195"/>
        <n v="34.0"/>
        <n v="32.7957"/>
        <n v="35.7211"/>
        <n v="36.0796"/>
        <n v="45.7466"/>
        <n v="33.8999"/>
        <n v="40.9629"/>
        <n v="39.9078"/>
        <n v="41.3148"/>
        <n v="38.9108"/>
        <n v="38.0606"/>
        <n v="47.1981"/>
        <n v="21.307"/>
        <n v="42.3345"/>
        <n v="47.7425"/>
        <n v="34.3672"/>
        <n v="42.6953"/>
        <n v="37.2519"/>
        <n v="39.8362"/>
        <n v="41.912"/>
        <n v="47.0676"/>
        <n v="42.1615"/>
        <n v="44.9964"/>
        <n v="36.9741"/>
        <n v="30.769"/>
        <n v="36.1593"/>
        <n v="40.5608"/>
        <n v="41.6739"/>
        <n v="35.9179"/>
        <n v="38.7646"/>
        <n v="41.9029"/>
        <n v="-12.4634"/>
        <n v="30.3213"/>
        <n v="46.2276"/>
        <n v="55.3781"/>
        <n v="47.4009"/>
        <n v="39.549"/>
        <n v="42.1657"/>
        <n v="36.1162"/>
        <n v="37.8099"/>
        <n v="42.2302"/>
        <n v="23.4241"/>
        <n v="15.87"/>
        <n v="12.8797"/>
        <n v="51.2538"/>
        <n v="53.7267"/>
        <n v="39.0598"/>
        <n v="27.7663"/>
        <n v="40.3495"/>
        <n v="33.0406"/>
        <n v="40.2989"/>
        <n v="31.0545"/>
        <n v="53.9333"/>
        <n v="44.572"/>
        <n v="40.5908"/>
        <n v="42.0115"/>
        <n v="41.1533"/>
        <n v="4.5353"/>
        <n v="39.8494"/>
        <n v="38.8974"/>
        <n v="33.8569"/>
        <n v="33.7298"/>
        <n v="39.0639"/>
        <n v="35.7478"/>
        <n v="37.7693"/>
        <n v="52.9399"/>
        <n v="3.2028"/>
        <n v="8.538"/>
        <n v="37.6681"/>
        <n v="44.2998"/>
        <n v="42.7339"/>
        <n v="33.8869"/>
        <n v="38.3135"/>
        <n v="35.6301"/>
        <n v="35.1264"/>
        <n v="31.1695"/>
        <n v="44.2685"/>
        <n v="-23.4425"/>
        <n v="45.6945"/>
        <n v="41.1254"/>
        <n v="43.4525"/>
        <n v="41.6809"/>
        <n v="40.3888"/>
        <n v="23.685"/>
        <n v="12.5657"/>
        <n v="47.4116"/>
        <n v="41.5978"/>
        <n v="34.8405"/>
        <n v="40.15"/>
        <n v="-16.2902"/>
        <n v="12.2383"/>
        <n v="18.0708"/>
        <n v="15.2"/>
        <n v="7.8731"/>
        <n v="21.0943"/>
        <n v="43.3266"/>
        <n v="35.5653"/>
        <n v="49.3723"/>
        <n v="46.5653"/>
        <n v="32.3182"/>
        <n v="-4.0383"/>
        <n v="7.54"/>
        <n v="18.1096"/>
        <n v="46.8625"/>
        <n v="28.3949"/>
        <n v="-21.1151"/>
        <n v="38.9637"/>
        <n v="34.9697"/>
        <n v="39.3185"/>
        <n v="38.5266"/>
        <n v="38.4561"/>
        <n v="46.9219"/>
        <n v="44.0459"/>
        <n v="61.3707"/>
        <n v="44.2405"/>
        <n v="44.6939"/>
        <n v="32.7416"/>
        <n v="47.5289"/>
        <n v="38.4912"/>
        <n v="42.756"/>
        <n v="41.8719"/>
        <n v="32.4279"/>
        <n v="35.9078"/>
        <n v="40.4637"/>
        <n v="51.1657"/>
        <n v="60.1282"/>
        <n v="50.5039"/>
        <n v="36.2048"/>
        <n v="35.4498"/>
        <n v="4.2105"/>
        <n v="61.9241"/>
        <n v="1.3521"/>
        <n v="26.0667"/>
        <n v="31.0461"/>
        <n v="45.9432"/>
        <n v="20.5937"/>
        <n v="29.3117"/>
        <n v="26.8206"/>
        <n v="33.2232"/>
        <n v="23.8859"/>
        <n v="61.524"/>
        <n v="49.8153"/>
        <n v="14.0583"/>
        <n v="45.1"/>
        <n v="23.6345"/>
        <n v="21.4735"/>
        <n v="33.9391"/>
        <n v="48.0196"/>
        <n v="6.4238"/>
        <n v="30.5852"/>
        <n v="7.9465"/>
        <n v="53.7609"/>
        <n v="21.5218"/>
        <n v="4.8604"/>
        <n v="47.166"/>
        <n v="-32.5228"/>
        <n v="-17.6797"/>
        <n v="13.4443"/>
        <n v="18.2208"/>
        <n v="12.5211"/>
        <n v="49.19"/>
        <n v="42.6026"/>
        <n v="43.7384"/>
        <n v="-22.9576"/>
        <n v="-4.6796"/>
        <n v="10.6918"/>
        <n v="17.0608"/>
        <n v="-35.4735"/>
        <n v="53.1355"/>
        <n v="46.5107"/>
        <n v="19.3133"/>
        <n v="6.6111"/>
        <n v="12.1696"/>
        <n v="1.5"/>
        <n v="-26.5225"/>
        <n v="9.145"/>
        <n v="-12.8275"/>
        <n v="-0.8037"/>
        <n v="16.265"/>
        <n v="15.7835"/>
        <n v="49.45"/>
        <n v="9.9456"/>
        <n v="-0.0236"/>
        <n v="21.0079"/>
        <n v="-1.9403"/>
        <n v="13.9094"/>
        <n v="12.9843"/>
        <n v="12.8628"/>
        <n v="3.9193"/>
        <n v="18.3358"/>
        <n v="41.3775"/>
        <n v="44.682"/>
        <n v="1.6508"/>
        <n v="-6.369"/>
        <n v="13.1939"/>
        <n v="25.0343"/>
        <n v="-0.228"/>
        <n v="41.2044"/>
        <n v="-20.3484"/>
        <n v="42.7087"/>
        <n v="9.3077"/>
        <n v="71.7069"/>
        <n v="-20.9043"/>
        <n v="6.4281"/>
        <n v="12.5186"/>
        <n v="18.35"/>
        <n v="32.3078"/>
        <n v="-13.1339"/>
        <n v="15.4542"/>
        <n v="11.8251"/>
        <n v="13.7942"/>
        <n v="-17.7134"/>
        <n v="13.4432"/>
        <n v="12.8654"/>
        <n v="5.1521"/>
        <n v="37.0902"/>
        <n v="16.7425"/>
        <n v="4.0"/>
        <n v="16.25"/>
        <n v="-12.8431"/>
        <n v="-21.1351"/>
        <n v="72.0"/>
        <n v="18.2"/>
        <n v="-1.44"/>
        <n v="24.25"/>
        <n v="13.4667"/>
      </sharedItems>
    </cacheField>
    <cacheField name="Longitude" numFmtId="0">
      <sharedItems containsString="0" containsBlank="1" containsNumber="1">
        <n v="112.2707"/>
        <m/>
        <n v="128.0"/>
        <n v="12.0"/>
        <n v="53.0"/>
        <n v="113.4244"/>
        <n v="113.614"/>
        <n v="120.0934"/>
        <n v="111.7088"/>
        <n v="117.2264"/>
        <n v="115.7221"/>
        <n v="118.1498"/>
        <n v="139.638"/>
        <n v="119.455"/>
        <n v="107.874"/>
        <n v="102.7103"/>
        <n v="127.7615"/>
        <n v="116.4142"/>
        <n v="121.4491"/>
        <n v="114.5149"/>
        <n v="117.9874"/>
        <n v="138.0"/>
        <n v="108.7881"/>
        <n v="108.8701"/>
        <n v="2.0"/>
        <n v="9.0"/>
        <n v="101.487"/>
        <n v="109.7453"/>
        <n v="-4.0"/>
        <n v="106.8748"/>
        <n v="117.323"/>
        <n v="112.2922"/>
        <n v="122.6085"/>
        <n v="103.8333"/>
        <n v="114.2"/>
        <n v="126.1923"/>
        <n v="103.8343"/>
        <n v="85.2401"/>
        <n v="113.9448"/>
        <n v="106.1655"/>
        <n v="47.75"/>
        <n v="8.2275"/>
        <n v="-3.0"/>
        <n v="50.55"/>
        <n v="101.0"/>
        <n v="121.0"/>
        <n v="112.5"/>
        <n v="44.0"/>
        <n v="8.4689"/>
        <n v="54.0"/>
        <n v="5.2913"/>
        <n v="14.5501"/>
        <n v="16.0"/>
        <n v="-121.9836"/>
        <n v="-79.3832"/>
        <n v="95.9956"/>
        <n v="108.0"/>
        <n v="151.2093"/>
        <n v="4.0"/>
        <n v="35.8623"/>
        <n v="35.0"/>
        <n v="57.0"/>
        <n v="153.4"/>
        <n v="-19.0208"/>
        <n v="-121.9552"/>
        <n v="113.55"/>
        <n v="12.4578"/>
        <n v="144.9631"/>
        <n v="-123.1207"/>
        <n v="15.5"/>
        <n v="-78.1834"/>
        <n v="21.8243"/>
        <n v="51.1839"/>
        <n v="9.5018"/>
        <n v="26.0"/>
        <n v="-121.8339"/>
        <n v="1.6596"/>
        <n v="15.473"/>
        <n v="78.0"/>
        <n v="-102.0"/>
        <n v="69.3451"/>
        <n v="-87.6976"/>
        <n v="138.6007"/>
        <n v="47.5769"/>
        <n v="43.3569"/>
        <n v="122.0"/>
        <n v="25.0"/>
        <n v="90.0"/>
        <n v="115.8605"/>
        <n v="-51.9253"/>
        <n v="30.0"/>
        <n v="25.0136"/>
        <n v="113.9213"/>
        <n v="-7.6921"/>
        <n v="-8.2245"/>
        <n v="-14.4524"/>
        <n v="-84.3963"/>
        <n v="-71.826"/>
        <n v="-82.3018"/>
        <n v="-71.4128"/>
        <n v="-121.3542"/>
        <n v="-120.9876"/>
        <n v="-117.1611"/>
        <n v="-122.3255"/>
        <n v="-123.1386"/>
        <n v="65.0"/>
        <n v="1.5218"/>
        <n v="-63.6167"/>
        <n v="45.0382"/>
        <n v="145.9707"/>
        <n v="27.9534"/>
        <n v="104.9167"/>
        <n v="-73.5673"/>
        <n v="-81.2453"/>
        <n v="-71.543"/>
        <n v="-70.1627"/>
        <n v="36.51"/>
        <n v="24.6032"/>
        <n v="23.8813"/>
        <n v="6.1317"/>
        <n v="88.0924"/>
        <n v="7.4167"/>
        <n v="-7.0926"/>
        <n v="84.25"/>
        <n v="174.886"/>
        <n v="8.6753"/>
        <n v="21.7453"/>
        <n v="45.0"/>
        <n v="81.0"/>
        <n v="-71.1449"/>
        <n v="-122.273"/>
        <n v="-71.0589"/>
        <n v="-123.8695"/>
        <n v="-118.2437"/>
        <n v="-89.4012"/>
        <n v="-112.4291"/>
        <n v="-74.006"/>
        <n v="-117.8531"/>
        <n v="-120.8039"/>
        <n v="-98.4936"/>
        <n v="-82.5307"/>
        <n v="-122.9888"/>
        <n v="-111.94"/>
        <n v="-118.7606"/>
        <n v="-78.5661"/>
        <n v="-73.7949"/>
        <n v="31.1656"/>
        <n v="-98.6134"/>
        <n v="-95.9758"/>
        <n v="-121.9399"/>
        <n v="35.2332"/>
        <n v="-122.6655"/>
        <n v="-122.4194"/>
        <n v="14.9955"/>
        <n v="-53.1258"/>
        <n v="19.1451"/>
        <n v="-95.3103"/>
        <n v="-120.7401"/>
        <n v="19.5033"/>
        <n v="-74.077"/>
        <n v="-73.5594"/>
        <n v="17.6791"/>
        <n v="14.3754"/>
        <n v="-62.8333"/>
        <n v="-121.9018"/>
        <n v="-104.9389"/>
        <n v="-95.8143"/>
        <n v="-77.2405"/>
        <n v="-71.4774"/>
        <n v="-61.0242"/>
        <n v="-121.7195"/>
        <n v="-80.3659"/>
        <n v="-104.9903"/>
        <n v="-73.3709"/>
        <n v="-85.2308"/>
        <n v="-81.9535"/>
        <n v="-111.2845"/>
        <n v="-73.983"/>
        <n v="-73.936"/>
        <n v="-106.064"/>
        <n v="90.4336"/>
        <n v="11.5021"/>
        <n v="-114.0719"/>
        <n v="-113.4938"/>
        <n v="-74.2973"/>
        <n v="-83.7534"/>
        <n v="-6.9118"/>
        <n v="-5.3536"/>
        <n v="9.55"/>
        <n v="-75.0152"/>
        <n v="21.0059"/>
        <n v="19.699"/>
        <n v="22.9375"/>
        <n v="0.8248"/>
        <n v="-79.7848"/>
        <n v="-79.1781"/>
        <n v="-115.094"/>
        <n v="-122.5194"/>
        <n v="-84.5641"/>
        <n v="-112.0953"/>
        <n v="-75.3879"/>
        <n v="-96.1951"/>
        <n v="-104.4723"/>
        <n v="-84.4803"/>
        <n v="-119.3732"/>
        <n v="-157.8584"/>
        <n v="-122.7647"/>
        <n v="-123.304"/>
        <n v="-80.5883"/>
        <n v="-121.6142"/>
        <n v="-119.6963"/>
        <n v="-86.1752"/>
        <n v="-70.7168"/>
        <n v="-122.1295"/>
        <n v="-70.7928"/>
        <n v="-93.0616"/>
        <n v="-122.0308"/>
        <n v="-86.9824"/>
        <n v="-95.941"/>
        <n v="-119.6035"/>
        <n v="-75.2479"/>
        <n v="-86.8622"/>
        <n v="12.4534"/>
        <n v="130.8456"/>
        <n v="-95.4778"/>
        <n v="2.2137"/>
        <n v="-3.436"/>
        <n v="-121.4905"/>
        <n v="116.1306"/>
        <n v="-74.9481"/>
        <n v="-119.6816"/>
        <n v="101.0583"/>
        <n v="-71.5301"/>
        <n v="53.8478"/>
        <n v="100.9925"/>
        <n v="121.774"/>
        <n v="-85.3232"/>
        <n v="-127.6476"/>
        <n v="-105.3111"/>
        <n v="-81.6868"/>
        <n v="-88.9861"/>
        <n v="-83.6431"/>
        <n v="-74.521"/>
        <n v="-97.5635"/>
        <n v="-116.5765"/>
        <n v="-122.0709"/>
        <n v="-77.2098"/>
        <n v="-93.2105"/>
        <n v="20.1683"/>
        <n v="114.7277"/>
        <n v="-86.2583"/>
        <n v="-77.0268"/>
        <n v="-80.945"/>
        <n v="-111.4312"/>
        <n v="-76.8021"/>
        <n v="-86.6923"/>
        <n v="-78.17"/>
        <n v="-73.5491"/>
        <n v="73.2207"/>
        <n v="-80.7821"/>
        <n v="-84.6701"/>
        <n v="-99.4388"/>
        <n v="25.4858"/>
        <n v="9.5375"/>
        <n v="-117.0554"/>
        <n v="-79.8064"/>
        <n v="33.4299"/>
        <n v="-91.8678"/>
        <n v="-89.6165"/>
        <n v="-58.4438"/>
        <n v="-93.9002"/>
        <n v="-98.2681"/>
        <n v="-71.5639"/>
        <n v="-71.5118"/>
        <n v="-82.7649"/>
        <n v="90.3563"/>
        <n v="104.991"/>
        <n v="28.3699"/>
        <n v="-72.7554"/>
        <n v="-106.2485"/>
        <n v="-111.8624"/>
        <n v="-63.5887"/>
        <n v="-1.5616"/>
        <n v="-63.0501"/>
        <n v="-86.2419"/>
        <n v="80.7718"/>
        <n v="-157.4983"/>
        <n v="-84.5361"/>
        <n v="-96.9289"/>
        <n v="-2.3644"/>
        <n v="-66.4619"/>
        <n v="-86.9023"/>
        <n v="21.7587"/>
        <n v="-5.5471"/>
        <n v="-77.2975"/>
        <n v="103.8467"/>
        <n v="84.124"/>
        <n v="55.5364"/>
        <n v="35.2433"/>
        <n v="-92.3731"/>
        <n v="-75.5071"/>
        <n v="-96.7265"/>
        <n v="-92.2884"/>
        <n v="-110.4544"/>
        <n v="-72.7107"/>
        <n v="-152.4044"/>
        <n v="-114.4788"/>
        <n v="-69.3819"/>
        <n v="-89.6787"/>
        <n v="-99.784"/>
        <n v="-80.9545"/>
        <n v="-107.3025"/>
        <n v="12.5674"/>
        <n v="53.688"/>
        <n v="127.7669"/>
        <n v="-3.7492"/>
        <n v="10.4515"/>
        <n v="18.6435"/>
        <n v="4.4699"/>
        <n v="138.2529"/>
        <n v="139.6649"/>
        <n v="101.9758"/>
        <n v="25.7482"/>
        <n v="103.8198"/>
        <n v="50.5577"/>
        <n v="34.8516"/>
        <n v="24.9668"/>
        <n v="78.9629"/>
        <n v="47.4818"/>
        <n v="30.8025"/>
        <n v="43.6793"/>
        <n v="45.0792"/>
        <n v="105.3188"/>
        <n v="6.1296"/>
        <n v="108.2772"/>
        <n v="15.2"/>
        <n v="-102.5528"/>
        <n v="55.9754"/>
        <n v="67.71"/>
        <n v="66.9237"/>
        <n v="-66.5897"/>
        <n v="36.2384"/>
        <n v="-1.0232"/>
        <n v="-98.8139"/>
        <n v="-77.7812"/>
        <n v="-58.9302"/>
        <n v="9.5554"/>
        <n v="-55.7658"/>
        <n v="-149.4068"/>
        <n v="144.7937"/>
        <n v="-66.5901"/>
        <n v="-69.9683"/>
        <n v="-106.4509"/>
        <n v="-2.11"/>
        <n v="20.903"/>
        <n v="7.4246"/>
        <n v="18.4904"/>
        <n v="55.492"/>
        <n v="-61.2225"/>
        <n v="-61.7964"/>
        <n v="149.0124"/>
        <n v="-57.6604"/>
        <n v="-63.4168"/>
        <n v="-81.2546"/>
        <n v="20.9394"/>
        <n v="-68.99"/>
        <n v="10.0"/>
        <n v="31.4659"/>
        <n v="40.4897"/>
        <n v="45.1662"/>
        <n v="11.6094"/>
        <n v="-61.551"/>
        <n v="-90.2308"/>
        <n v="-2.58"/>
        <n v="-9.6966"/>
        <n v="37.9062"/>
        <n v="-10.9408"/>
        <n v="29.8739"/>
        <n v="-60.9789"/>
        <n v="-61.2872"/>
        <n v="30.2176"/>
        <n v="-56.0278"/>
        <n v="-64.8963"/>
        <n v="64.5853"/>
        <n v="-63.7443"/>
        <n v="10.2679"/>
        <n v="34.8888"/>
        <n v="-59.5432"/>
        <n v="-77.3963"/>
        <n v="15.8277"/>
        <n v="74.7661"/>
        <n v="57.5522"/>
        <n v="19.3744"/>
        <n v="2.3158"/>
        <n v="-42.6043"/>
        <n v="165.618"/>
        <n v="-9.4295"/>
        <n v="-70.0358"/>
        <n v="-64.933"/>
        <n v="-64.7505"/>
        <n v="27.8493"/>
        <n v="18.7322"/>
        <n v="42.5903"/>
        <n v="-88.8965"/>
        <n v="178.065"/>
        <n v="-15.3101"/>
        <n v="-85.2072"/>
        <n v="46.1996"/>
        <n v="-95.7129"/>
        <n v="-62.1874"/>
        <n v="-53.0"/>
        <n v="-61.5833"/>
        <n v="45.1383"/>
        <n v="55.2471"/>
        <n v="-40.0"/>
        <n v="-66.5"/>
        <n v="15.556"/>
        <n v="-76.0"/>
        <n v="-16.6"/>
      </sharedItems>
    </cacheField>
    <cacheField name="Population" numFmtId="0">
      <sharedItems containsString="0" containsBlank="1" containsNumber="1" containsInteger="1">
        <m/>
        <n v="3.9512223E7"/>
        <n v="2.8995881E7"/>
        <n v="2.1477737E7"/>
        <n v="1.9453561E7"/>
        <n v="1.2801989E7"/>
        <n v="1.2671821E7"/>
        <n v="1.16891E7"/>
        <n v="1.0617423E7"/>
        <n v="1.0488084E7"/>
        <n v="9986857.0"/>
        <n v="8882190.0"/>
        <n v="8535519.0"/>
        <n v="7614893.0"/>
        <n v="7278717.0"/>
        <n v="6949503.0"/>
        <n v="6833174.0"/>
        <n v="6732219.0"/>
        <n v="6137428.0"/>
        <n v="6045680.0"/>
        <n v="5822434.0"/>
        <n v="5758736.0"/>
        <n v="5639632.0"/>
        <n v="5148714.0"/>
        <n v="4903185.0"/>
        <n v="4648794.0"/>
        <n v="4467673.0"/>
        <n v="4217737.0"/>
        <n v="3956971.0"/>
        <n v="3565287.0"/>
        <n v="3205958.0"/>
        <n v="3155070.0"/>
        <n v="3080156.0"/>
        <n v="3017825.0"/>
        <n v="2976149.0"/>
        <n v="2913314.0"/>
        <n v="2096829.0"/>
        <n v="1934408.0"/>
        <n v="1792065.0"/>
        <n v="1787147.0"/>
        <n v="1415872.0"/>
        <n v="1359711.0"/>
        <n v="1344212.0"/>
        <n v="1068778.0"/>
        <n v="1059361.0"/>
        <n v="973764.0"/>
        <n v="884659.0"/>
        <n v="762062.0"/>
        <n v="731545.0"/>
        <n v="705749.0"/>
        <n v="623989.0"/>
        <n v="578759.0"/>
      </sharedItems>
    </cacheField>
    <cacheField name="Hospital Beds Per 1000" numFmtId="0">
      <sharedItems containsString="0" containsBlank="1" containsNumber="1">
        <m/>
        <n v="3.1"/>
        <n v="2.2"/>
        <n v="1.9"/>
        <n v="3.2"/>
        <n v="1.8"/>
        <n v="2.0"/>
        <n v="4.4"/>
        <n v="2.6"/>
        <n v="2.4"/>
        <n v="2.5"/>
        <n v="2.7"/>
        <n v="3.0"/>
        <n v="3.3"/>
        <n v="2.3"/>
        <n v="4.0"/>
        <n v="3.6"/>
        <n v="2.1"/>
        <n v="4.3"/>
        <n v="2.8"/>
        <n v="1.6"/>
        <n v="2.9"/>
        <n v="4.8"/>
        <n v="1.7"/>
        <n v="3.8"/>
        <n v="3.5"/>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MAIN MODEL - Current Trends" cacheId="0" dataCaption="" compact="0" compactData="0">
  <location ref="Z5:AE11" firstHeaderRow="0" firstDataRow="2" firstDataCol="0" rowPageCount="2" colPageCount="1"/>
  <pivotFields>
    <pivotField name="Coun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State/Region" axis="axisPage" compact="0" outline="0" multipleItemSelectionAllowed="1" showAll="0">
      <items>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name="Country" axis="axisPage" compact="0" outline="0" multipleItemSelectionAllowed="1" showAll="0">
      <items>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name="Date" axis="axisRow" compact="0" numFmtId="165" outline="0" multipleItemSelectionAllowed="1" showAll="0" sortType="ascending">
      <items>
        <item x="5"/>
        <item x="0"/>
        <item x="1"/>
        <item x="2"/>
        <item x="3"/>
        <item x="4"/>
        <item t="default"/>
      </items>
    </pivotField>
    <pivotField name="Cas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 name="Death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Recovere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t="default"/>
      </items>
    </pivotField>
    <pivotField name="Lat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t="default"/>
      </items>
    </pivotField>
    <pivotField name="Long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t="default"/>
      </items>
    </pivotField>
    <pivotField name="Population"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Hospital Beds Per 1000"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s>
  <rowFields>
    <field x="3"/>
  </rowFields>
  <colFields>
    <field x="-2"/>
  </colFields>
  <pageFields>
    <pageField fld="2"/>
    <pageField fld="1"/>
  </pageFields>
  <dataFields>
    <dataField name="SUM of Cases" fld="4" baseField="0"/>
    <dataField name="SUM of Deaths" fld="5" baseField="0"/>
    <dataField name="SUM of Recovered" fld="6" baseField="0"/>
    <dataField name="SUM of Population" fld="9" baseField="0"/>
    <dataField name="SUM of Hospital Beds Per 1000" fld="10" baseField="0"/>
  </dataFields>
</pivotTableDefinition>
</file>

<file path=xl/tables/table1.xml><?xml version="1.0" encoding="utf-8"?>
<table xmlns="http://schemas.openxmlformats.org/spreadsheetml/2006/main" ref="A1:K3" displayName="Table_1" id="1">
  <tableColumns count="11">
    <tableColumn name="County" id="1"/>
    <tableColumn name="State/Region" id="2"/>
    <tableColumn name="Country" id="3"/>
    <tableColumn name="Date" id="4"/>
    <tableColumn name="Cases" id="5"/>
    <tableColumn name="Deaths" id="6"/>
    <tableColumn name="Recovered" id="7"/>
    <tableColumn name="Latitude" id="8"/>
    <tableColumn name="Longitude" id="9"/>
    <tableColumn name="Population" id="10"/>
    <tableColumn name="Hospital Beds Per 1000" id="11"/>
  </tableColumns>
  <tableStyleInfo name="Detail2-332020-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pivotTable" Target="../pivotTables/pivotTable1.xml"/><Relationship Id="rId3" Type="http://schemas.openxmlformats.org/officeDocument/2006/relationships/drawing" Target="../drawings/drawing3.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144.43"/>
  </cols>
  <sheetData>
    <row r="1">
      <c r="A1" s="1" t="s">
        <v>0</v>
      </c>
    </row>
    <row r="2">
      <c r="A2" s="2"/>
    </row>
    <row r="3">
      <c r="A3" s="1" t="s">
        <v>2</v>
      </c>
    </row>
    <row r="4">
      <c r="A4" s="3"/>
    </row>
    <row r="6">
      <c r="A6" s="3"/>
    </row>
    <row r="7">
      <c r="A7" s="4"/>
    </row>
    <row r="8">
      <c r="A8" s="3"/>
    </row>
    <row r="9">
      <c r="A9" s="4"/>
    </row>
    <row r="10">
      <c r="A10" s="3"/>
    </row>
    <row r="11">
      <c r="A1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0.57"/>
    <col customWidth="1" min="15" max="15" width="20.57"/>
  </cols>
  <sheetData>
    <row r="1">
      <c r="A1" s="5" t="s">
        <v>1</v>
      </c>
      <c r="B1" s="5" t="s">
        <v>3</v>
      </c>
      <c r="C1" s="5" t="s">
        <v>4</v>
      </c>
      <c r="D1" s="5" t="s">
        <v>6</v>
      </c>
      <c r="E1" s="5" t="s">
        <v>7</v>
      </c>
      <c r="F1" s="7" t="s">
        <v>8</v>
      </c>
      <c r="G1" s="7" t="s">
        <v>13</v>
      </c>
      <c r="H1" s="7" t="s">
        <v>14</v>
      </c>
      <c r="I1" s="7" t="s">
        <v>15</v>
      </c>
      <c r="J1" s="5" t="s">
        <v>17</v>
      </c>
      <c r="K1" s="5" t="s">
        <v>18</v>
      </c>
      <c r="L1" s="10"/>
      <c r="M1" s="10"/>
      <c r="N1" s="10"/>
      <c r="O1" s="5" t="s">
        <v>3</v>
      </c>
      <c r="P1" s="10"/>
      <c r="Q1" s="10"/>
      <c r="R1" s="10"/>
      <c r="S1" s="10"/>
      <c r="T1" s="10"/>
      <c r="U1" s="10"/>
      <c r="V1" s="10"/>
      <c r="W1" s="10"/>
      <c r="X1" s="10"/>
      <c r="Y1" s="10"/>
      <c r="Z1" s="10"/>
    </row>
    <row r="2">
      <c r="A2" s="12"/>
      <c r="B2" s="13" t="s">
        <v>19</v>
      </c>
      <c r="C2" s="13" t="s">
        <v>20</v>
      </c>
      <c r="D2" s="14">
        <v>43893.0</v>
      </c>
      <c r="E2" s="13">
        <v>67217.0</v>
      </c>
      <c r="F2" s="13">
        <v>2835.0</v>
      </c>
      <c r="G2" s="13">
        <v>36208.0</v>
      </c>
      <c r="H2" s="13">
        <v>30.9756</v>
      </c>
      <c r="I2" s="13">
        <v>112.2707</v>
      </c>
      <c r="O2" s="13" t="s">
        <v>19</v>
      </c>
    </row>
    <row r="3">
      <c r="A3" s="12"/>
      <c r="B3" s="15" t="s">
        <v>21</v>
      </c>
      <c r="C3" s="16" t="s">
        <v>22</v>
      </c>
      <c r="D3" s="14">
        <v>43893.0</v>
      </c>
      <c r="E3" s="17"/>
      <c r="F3" s="17"/>
      <c r="G3" s="17"/>
      <c r="H3" s="17"/>
      <c r="I3" s="17"/>
      <c r="J3" s="18"/>
      <c r="K3" s="20">
        <v>3.1</v>
      </c>
      <c r="O3" s="21"/>
    </row>
    <row r="4">
      <c r="A4" s="12"/>
      <c r="B4" s="15" t="s">
        <v>23</v>
      </c>
      <c r="C4" s="16" t="s">
        <v>22</v>
      </c>
      <c r="D4" s="14">
        <v>43893.0</v>
      </c>
      <c r="E4" s="17"/>
      <c r="F4" s="17"/>
      <c r="G4" s="17"/>
      <c r="H4" s="17"/>
      <c r="I4" s="17"/>
      <c r="J4" s="18"/>
      <c r="K4" s="20">
        <v>2.2</v>
      </c>
      <c r="O4" s="21"/>
    </row>
    <row r="5">
      <c r="A5" s="12"/>
      <c r="B5" s="15" t="s">
        <v>24</v>
      </c>
      <c r="C5" s="16" t="s">
        <v>22</v>
      </c>
      <c r="D5" s="14">
        <v>43893.0</v>
      </c>
      <c r="E5" s="17"/>
      <c r="F5" s="17"/>
      <c r="G5" s="17"/>
      <c r="H5" s="17"/>
      <c r="I5" s="17"/>
      <c r="J5" s="18"/>
      <c r="K5" s="20">
        <v>1.9</v>
      </c>
      <c r="O5" s="21"/>
    </row>
    <row r="6">
      <c r="A6" s="12"/>
      <c r="B6" s="15" t="s">
        <v>25</v>
      </c>
      <c r="C6" s="16" t="s">
        <v>22</v>
      </c>
      <c r="D6" s="14">
        <v>43893.0</v>
      </c>
      <c r="E6" s="17"/>
      <c r="F6" s="17"/>
      <c r="G6" s="17"/>
      <c r="H6" s="17"/>
      <c r="I6" s="17"/>
      <c r="J6" s="18"/>
      <c r="K6" s="20">
        <v>3.2</v>
      </c>
      <c r="O6" s="21"/>
    </row>
    <row r="7">
      <c r="A7" s="12"/>
      <c r="B7" s="15" t="s">
        <v>26</v>
      </c>
      <c r="C7" s="16" t="s">
        <v>22</v>
      </c>
      <c r="D7" s="14">
        <v>43893.0</v>
      </c>
      <c r="E7" s="17"/>
      <c r="F7" s="17"/>
      <c r="G7" s="17"/>
      <c r="H7" s="17"/>
      <c r="I7" s="17"/>
      <c r="J7" s="18"/>
      <c r="K7" s="20">
        <v>1.8</v>
      </c>
      <c r="O7" s="21"/>
    </row>
    <row r="8">
      <c r="A8" s="12"/>
      <c r="B8" s="15" t="s">
        <v>28</v>
      </c>
      <c r="C8" s="16" t="s">
        <v>22</v>
      </c>
      <c r="D8" s="14">
        <v>43893.0</v>
      </c>
      <c r="E8" s="17"/>
      <c r="F8" s="17"/>
      <c r="G8" s="17"/>
      <c r="H8" s="17"/>
      <c r="I8" s="17"/>
      <c r="J8" s="18"/>
      <c r="K8" s="20">
        <v>1.9</v>
      </c>
      <c r="O8" s="21"/>
    </row>
    <row r="9">
      <c r="A9" s="12"/>
      <c r="B9" s="15" t="s">
        <v>29</v>
      </c>
      <c r="C9" s="16" t="s">
        <v>22</v>
      </c>
      <c r="D9" s="14">
        <v>43893.0</v>
      </c>
      <c r="E9" s="17"/>
      <c r="F9" s="17"/>
      <c r="G9" s="17"/>
      <c r="H9" s="17"/>
      <c r="I9" s="17"/>
      <c r="J9" s="18"/>
      <c r="K9" s="20">
        <v>2.0</v>
      </c>
      <c r="O9" s="21"/>
    </row>
    <row r="10">
      <c r="A10" s="12"/>
      <c r="B10" s="15" t="s">
        <v>30</v>
      </c>
      <c r="C10" s="16" t="s">
        <v>22</v>
      </c>
      <c r="D10" s="14">
        <v>43893.0</v>
      </c>
      <c r="E10" s="17"/>
      <c r="F10" s="17"/>
      <c r="G10" s="17"/>
      <c r="H10" s="17"/>
      <c r="I10" s="17"/>
      <c r="J10" s="18"/>
      <c r="K10" s="20">
        <v>2.2</v>
      </c>
      <c r="O10" s="21"/>
    </row>
    <row r="11">
      <c r="A11" s="12"/>
      <c r="B11" s="15" t="s">
        <v>31</v>
      </c>
      <c r="C11" s="16" t="s">
        <v>22</v>
      </c>
      <c r="D11" s="14">
        <v>43893.0</v>
      </c>
      <c r="E11" s="17"/>
      <c r="F11" s="17"/>
      <c r="G11" s="17"/>
      <c r="H11" s="17"/>
      <c r="I11" s="17"/>
      <c r="J11" s="18"/>
      <c r="K11" s="20">
        <v>4.4</v>
      </c>
      <c r="O11" s="21"/>
    </row>
    <row r="12">
      <c r="A12" s="12"/>
      <c r="B12" s="15" t="s">
        <v>33</v>
      </c>
      <c r="C12" s="16" t="s">
        <v>22</v>
      </c>
      <c r="D12" s="14">
        <v>43893.0</v>
      </c>
      <c r="E12" s="17"/>
      <c r="F12" s="17"/>
      <c r="G12" s="17"/>
      <c r="H12" s="17"/>
      <c r="I12" s="17"/>
      <c r="J12" s="18"/>
      <c r="K12" s="20">
        <v>2.6</v>
      </c>
      <c r="O12" s="21"/>
    </row>
    <row r="13">
      <c r="A13" s="12"/>
      <c r="B13" s="16" t="s">
        <v>35</v>
      </c>
      <c r="C13" s="16" t="s">
        <v>22</v>
      </c>
      <c r="D13" s="14">
        <v>43893.0</v>
      </c>
      <c r="E13" s="17"/>
      <c r="F13" s="17"/>
      <c r="G13" s="17"/>
      <c r="H13" s="17"/>
      <c r="I13" s="17"/>
      <c r="J13" s="18"/>
      <c r="K13" s="20">
        <v>2.4</v>
      </c>
      <c r="O13" s="21"/>
    </row>
    <row r="14">
      <c r="A14" s="12"/>
      <c r="B14" s="15" t="s">
        <v>36</v>
      </c>
      <c r="C14" s="16" t="s">
        <v>22</v>
      </c>
      <c r="D14" s="14">
        <v>43893.0</v>
      </c>
      <c r="E14" s="17"/>
      <c r="F14" s="17"/>
      <c r="G14" s="17"/>
      <c r="H14" s="17"/>
      <c r="I14" s="17"/>
      <c r="J14" s="18"/>
      <c r="K14" s="20">
        <v>1.9</v>
      </c>
      <c r="O14" s="21"/>
    </row>
    <row r="15">
      <c r="A15" s="12"/>
      <c r="B15" s="15" t="s">
        <v>37</v>
      </c>
      <c r="C15" s="16" t="s">
        <v>22</v>
      </c>
      <c r="D15" s="14">
        <v>43893.0</v>
      </c>
      <c r="E15" s="17"/>
      <c r="F15" s="17"/>
      <c r="G15" s="17"/>
      <c r="H15" s="17"/>
      <c r="I15" s="17"/>
      <c r="J15" s="18"/>
      <c r="K15" s="20">
        <v>1.9</v>
      </c>
      <c r="O15" s="21"/>
    </row>
    <row r="16">
      <c r="A16" s="12"/>
      <c r="B16" s="15" t="s">
        <v>38</v>
      </c>
      <c r="C16" s="16" t="s">
        <v>22</v>
      </c>
      <c r="D16" s="14">
        <v>43893.0</v>
      </c>
      <c r="E16" s="17"/>
      <c r="F16" s="17"/>
      <c r="G16" s="17"/>
      <c r="H16" s="17"/>
      <c r="I16" s="17"/>
      <c r="J16" s="18"/>
      <c r="K16" s="20">
        <v>2.5</v>
      </c>
      <c r="O16" s="21"/>
    </row>
    <row r="17">
      <c r="A17" s="12"/>
      <c r="B17" s="15" t="s">
        <v>39</v>
      </c>
      <c r="C17" s="16" t="s">
        <v>22</v>
      </c>
      <c r="D17" s="14">
        <v>43893.0</v>
      </c>
      <c r="E17" s="17"/>
      <c r="F17" s="17"/>
      <c r="G17" s="17"/>
      <c r="H17" s="17"/>
      <c r="I17" s="17"/>
      <c r="J17" s="18"/>
      <c r="K17" s="20">
        <v>2.7</v>
      </c>
      <c r="O17" s="21"/>
    </row>
    <row r="18">
      <c r="A18" s="12"/>
      <c r="B18" s="15" t="s">
        <v>41</v>
      </c>
      <c r="C18" s="16" t="s">
        <v>22</v>
      </c>
      <c r="D18" s="14">
        <v>43893.0</v>
      </c>
      <c r="E18" s="17"/>
      <c r="F18" s="17"/>
      <c r="G18" s="17"/>
      <c r="H18" s="17"/>
      <c r="I18" s="17"/>
      <c r="J18" s="18"/>
      <c r="K18" s="20">
        <v>3.0</v>
      </c>
      <c r="O18" s="21"/>
    </row>
    <row r="19">
      <c r="A19" s="12"/>
      <c r="B19" s="15" t="s">
        <v>42</v>
      </c>
      <c r="C19" s="16" t="s">
        <v>22</v>
      </c>
      <c r="D19" s="14">
        <v>43893.0</v>
      </c>
      <c r="E19" s="17"/>
      <c r="F19" s="17"/>
      <c r="G19" s="17"/>
      <c r="H19" s="17"/>
      <c r="I19" s="17"/>
      <c r="J19" s="18"/>
      <c r="K19" s="20">
        <v>3.3</v>
      </c>
      <c r="O19" s="21"/>
    </row>
    <row r="20">
      <c r="A20" s="12"/>
      <c r="B20" s="15" t="s">
        <v>43</v>
      </c>
      <c r="C20" s="16" t="s">
        <v>22</v>
      </c>
      <c r="D20" s="14">
        <v>43893.0</v>
      </c>
      <c r="E20" s="17"/>
      <c r="F20" s="17"/>
      <c r="G20" s="17"/>
      <c r="H20" s="17"/>
      <c r="I20" s="17"/>
      <c r="J20" s="18"/>
      <c r="K20" s="20">
        <v>3.2</v>
      </c>
      <c r="O20" s="21"/>
    </row>
    <row r="21">
      <c r="A21" s="12"/>
      <c r="B21" s="15" t="s">
        <v>44</v>
      </c>
      <c r="C21" s="16" t="s">
        <v>22</v>
      </c>
      <c r="D21" s="14">
        <v>43893.0</v>
      </c>
      <c r="E21" s="17"/>
      <c r="F21" s="17"/>
      <c r="G21" s="17"/>
      <c r="H21" s="17"/>
      <c r="I21" s="17"/>
      <c r="J21" s="18"/>
      <c r="K21" s="20">
        <v>3.3</v>
      </c>
      <c r="O21" s="21"/>
    </row>
    <row r="22">
      <c r="A22" s="12"/>
      <c r="B22" s="15" t="s">
        <v>45</v>
      </c>
      <c r="C22" s="16" t="s">
        <v>22</v>
      </c>
      <c r="D22" s="14">
        <v>43893.0</v>
      </c>
      <c r="E22" s="17"/>
      <c r="F22" s="17"/>
      <c r="G22" s="17"/>
      <c r="H22" s="17"/>
      <c r="I22" s="17"/>
      <c r="J22" s="18"/>
      <c r="K22" s="20">
        <v>2.5</v>
      </c>
      <c r="O22" s="21"/>
    </row>
    <row r="23">
      <c r="A23" s="12"/>
      <c r="B23" s="15" t="s">
        <v>46</v>
      </c>
      <c r="C23" s="16" t="s">
        <v>22</v>
      </c>
      <c r="D23" s="14">
        <v>43893.0</v>
      </c>
      <c r="E23" s="17"/>
      <c r="F23" s="17"/>
      <c r="G23" s="17"/>
      <c r="H23" s="17"/>
      <c r="I23" s="17"/>
      <c r="J23" s="18"/>
      <c r="K23" s="20">
        <v>1.9</v>
      </c>
      <c r="O23" s="21"/>
    </row>
    <row r="24">
      <c r="A24" s="12"/>
      <c r="B24" s="15" t="s">
        <v>47</v>
      </c>
      <c r="C24" s="16" t="s">
        <v>22</v>
      </c>
      <c r="D24" s="14">
        <v>43893.0</v>
      </c>
      <c r="E24" s="17"/>
      <c r="F24" s="17"/>
      <c r="G24" s="17"/>
      <c r="H24" s="17"/>
      <c r="I24" s="17"/>
      <c r="J24" s="18"/>
      <c r="K24" s="20">
        <v>2.3</v>
      </c>
      <c r="O24" s="21"/>
    </row>
    <row r="25">
      <c r="A25" s="12"/>
      <c r="B25" s="15" t="s">
        <v>48</v>
      </c>
      <c r="C25" s="16" t="s">
        <v>22</v>
      </c>
      <c r="D25" s="14">
        <v>43893.0</v>
      </c>
      <c r="E25" s="17"/>
      <c r="F25" s="17"/>
      <c r="G25" s="17"/>
      <c r="H25" s="17"/>
      <c r="I25" s="17"/>
      <c r="J25" s="18"/>
      <c r="K25" s="20">
        <v>2.5</v>
      </c>
      <c r="O25" s="21"/>
    </row>
    <row r="26">
      <c r="A26" s="12"/>
      <c r="B26" s="15" t="s">
        <v>49</v>
      </c>
      <c r="C26" s="16" t="s">
        <v>22</v>
      </c>
      <c r="D26" s="14">
        <v>43893.0</v>
      </c>
      <c r="E26" s="17"/>
      <c r="F26" s="17"/>
      <c r="G26" s="17"/>
      <c r="H26" s="17"/>
      <c r="I26" s="17"/>
      <c r="J26" s="18"/>
      <c r="K26" s="20">
        <v>2.5</v>
      </c>
      <c r="O26" s="21"/>
    </row>
    <row r="27">
      <c r="A27" s="12"/>
      <c r="B27" s="15" t="s">
        <v>50</v>
      </c>
      <c r="C27" s="16" t="s">
        <v>22</v>
      </c>
      <c r="D27" s="14">
        <v>43893.0</v>
      </c>
      <c r="E27" s="17"/>
      <c r="F27" s="17"/>
      <c r="G27" s="17"/>
      <c r="H27" s="17"/>
      <c r="I27" s="17"/>
      <c r="J27" s="18"/>
      <c r="K27" s="20">
        <v>4.0</v>
      </c>
      <c r="O27" s="21"/>
    </row>
    <row r="28">
      <c r="A28" s="12"/>
      <c r="B28" s="15" t="s">
        <v>51</v>
      </c>
      <c r="C28" s="16" t="s">
        <v>22</v>
      </c>
      <c r="D28" s="14">
        <v>43893.0</v>
      </c>
      <c r="E28" s="17"/>
      <c r="F28" s="17"/>
      <c r="G28" s="17"/>
      <c r="H28" s="17"/>
      <c r="I28" s="17"/>
      <c r="J28" s="18"/>
      <c r="K28" s="20">
        <v>3.1</v>
      </c>
      <c r="O28" s="21"/>
    </row>
    <row r="29">
      <c r="A29" s="12"/>
      <c r="B29" s="15" t="s">
        <v>52</v>
      </c>
      <c r="C29" s="16" t="s">
        <v>22</v>
      </c>
      <c r="D29" s="14">
        <v>43893.0</v>
      </c>
      <c r="E29" s="17"/>
      <c r="F29" s="17"/>
      <c r="G29" s="17"/>
      <c r="H29" s="17"/>
      <c r="I29" s="17"/>
      <c r="J29" s="18"/>
      <c r="K29" s="20">
        <v>3.3</v>
      </c>
      <c r="O29" s="21"/>
    </row>
    <row r="30">
      <c r="A30" s="12"/>
      <c r="B30" s="15" t="s">
        <v>53</v>
      </c>
      <c r="C30" s="16" t="s">
        <v>22</v>
      </c>
      <c r="D30" s="14">
        <v>43893.0</v>
      </c>
      <c r="E30" s="17"/>
      <c r="F30" s="17"/>
      <c r="G30" s="17"/>
      <c r="H30" s="17"/>
      <c r="I30" s="17"/>
      <c r="J30" s="18"/>
      <c r="K30" s="20">
        <v>3.6</v>
      </c>
      <c r="O30" s="21"/>
    </row>
    <row r="31">
      <c r="A31" s="12"/>
      <c r="B31" s="15" t="s">
        <v>54</v>
      </c>
      <c r="C31" s="16" t="s">
        <v>22</v>
      </c>
      <c r="D31" s="14">
        <v>43893.0</v>
      </c>
      <c r="E31" s="17"/>
      <c r="F31" s="17"/>
      <c r="G31" s="17"/>
      <c r="H31" s="17"/>
      <c r="I31" s="17"/>
      <c r="J31" s="18"/>
      <c r="K31" s="20">
        <v>2.1</v>
      </c>
      <c r="O31" s="21"/>
    </row>
    <row r="32">
      <c r="A32" s="12"/>
      <c r="B32" s="15" t="s">
        <v>55</v>
      </c>
      <c r="C32" s="16" t="s">
        <v>22</v>
      </c>
      <c r="D32" s="14">
        <v>43893.0</v>
      </c>
      <c r="E32" s="17"/>
      <c r="F32" s="17"/>
      <c r="G32" s="17"/>
      <c r="H32" s="17"/>
      <c r="I32" s="17"/>
      <c r="J32" s="18"/>
      <c r="K32" s="20">
        <v>2.1</v>
      </c>
      <c r="O32" s="21"/>
    </row>
    <row r="33">
      <c r="A33" s="12"/>
      <c r="B33" s="15" t="s">
        <v>56</v>
      </c>
      <c r="C33" s="16" t="s">
        <v>22</v>
      </c>
      <c r="D33" s="14">
        <v>43893.0</v>
      </c>
      <c r="E33" s="17"/>
      <c r="F33" s="17"/>
      <c r="G33" s="17"/>
      <c r="H33" s="17"/>
      <c r="I33" s="17"/>
      <c r="J33" s="18"/>
      <c r="K33" s="20">
        <v>2.4</v>
      </c>
      <c r="O33" s="21"/>
    </row>
    <row r="34">
      <c r="A34" s="12"/>
      <c r="B34" s="15" t="s">
        <v>57</v>
      </c>
      <c r="C34" s="16" t="s">
        <v>22</v>
      </c>
      <c r="D34" s="14">
        <v>43893.0</v>
      </c>
      <c r="E34" s="17"/>
      <c r="F34" s="17"/>
      <c r="G34" s="17"/>
      <c r="H34" s="17"/>
      <c r="I34" s="17"/>
      <c r="J34" s="18"/>
      <c r="K34" s="20">
        <v>1.8</v>
      </c>
      <c r="O34" s="21"/>
    </row>
    <row r="35">
      <c r="A35" s="12"/>
      <c r="B35" s="15" t="s">
        <v>58</v>
      </c>
      <c r="C35" s="16" t="s">
        <v>22</v>
      </c>
      <c r="D35" s="14">
        <v>43893.0</v>
      </c>
      <c r="E35" s="17"/>
      <c r="F35" s="17"/>
      <c r="G35" s="17"/>
      <c r="H35" s="17"/>
      <c r="I35" s="17"/>
      <c r="J35" s="18"/>
      <c r="K35" s="20">
        <v>2.7</v>
      </c>
      <c r="O35" s="21"/>
    </row>
    <row r="36">
      <c r="A36" s="12"/>
      <c r="B36" s="15" t="s">
        <v>59</v>
      </c>
      <c r="C36" s="16" t="s">
        <v>22</v>
      </c>
      <c r="D36" s="14">
        <v>43893.0</v>
      </c>
      <c r="E36" s="17"/>
      <c r="F36" s="17"/>
      <c r="G36" s="17"/>
      <c r="H36" s="17"/>
      <c r="I36" s="17"/>
      <c r="J36" s="18"/>
      <c r="K36" s="20">
        <v>2.1</v>
      </c>
      <c r="O36" s="21"/>
    </row>
    <row r="37">
      <c r="A37" s="12"/>
      <c r="B37" s="15" t="s">
        <v>60</v>
      </c>
      <c r="C37" s="16" t="s">
        <v>22</v>
      </c>
      <c r="D37" s="14">
        <v>43893.0</v>
      </c>
      <c r="E37" s="17"/>
      <c r="F37" s="17"/>
      <c r="G37" s="17"/>
      <c r="H37" s="17"/>
      <c r="I37" s="17"/>
      <c r="J37" s="18"/>
      <c r="K37" s="20">
        <v>4.3</v>
      </c>
      <c r="O37" s="21"/>
    </row>
    <row r="38">
      <c r="A38" s="12"/>
      <c r="B38" s="15" t="s">
        <v>61</v>
      </c>
      <c r="C38" s="16" t="s">
        <v>22</v>
      </c>
      <c r="D38" s="14">
        <v>43893.0</v>
      </c>
      <c r="E38" s="17"/>
      <c r="F38" s="17"/>
      <c r="G38" s="17"/>
      <c r="H38" s="17"/>
      <c r="I38" s="17"/>
      <c r="J38" s="18"/>
      <c r="K38" s="20">
        <v>2.8</v>
      </c>
      <c r="O38" s="21"/>
    </row>
    <row r="39">
      <c r="A39" s="12"/>
      <c r="B39" s="15" t="s">
        <v>62</v>
      </c>
      <c r="C39" s="16" t="s">
        <v>22</v>
      </c>
      <c r="D39" s="14">
        <v>43893.0</v>
      </c>
      <c r="E39" s="17"/>
      <c r="F39" s="17"/>
      <c r="G39" s="17"/>
      <c r="H39" s="17"/>
      <c r="I39" s="17"/>
      <c r="J39" s="18"/>
      <c r="K39" s="20">
        <v>2.8</v>
      </c>
      <c r="O39" s="21"/>
    </row>
    <row r="40">
      <c r="A40" s="12"/>
      <c r="B40" s="15" t="s">
        <v>63</v>
      </c>
      <c r="C40" s="16" t="s">
        <v>22</v>
      </c>
      <c r="D40" s="14">
        <v>43893.0</v>
      </c>
      <c r="E40" s="17"/>
      <c r="F40" s="17"/>
      <c r="G40" s="17"/>
      <c r="H40" s="17"/>
      <c r="I40" s="17"/>
      <c r="J40" s="18"/>
      <c r="K40" s="20">
        <v>1.6</v>
      </c>
      <c r="O40" s="21"/>
    </row>
    <row r="41">
      <c r="A41" s="12"/>
      <c r="B41" s="15" t="s">
        <v>64</v>
      </c>
      <c r="C41" s="16" t="s">
        <v>22</v>
      </c>
      <c r="D41" s="14">
        <v>43893.0</v>
      </c>
      <c r="E41" s="17"/>
      <c r="F41" s="17"/>
      <c r="G41" s="17"/>
      <c r="H41" s="17"/>
      <c r="I41" s="17"/>
      <c r="J41" s="18"/>
      <c r="K41" s="20">
        <v>2.9</v>
      </c>
      <c r="O41" s="21"/>
    </row>
    <row r="42">
      <c r="A42" s="12"/>
      <c r="B42" s="15" t="s">
        <v>65</v>
      </c>
      <c r="C42" s="16" t="s">
        <v>22</v>
      </c>
      <c r="D42" s="14">
        <v>43893.0</v>
      </c>
      <c r="E42" s="17"/>
      <c r="F42" s="17"/>
      <c r="G42" s="17"/>
      <c r="H42" s="17"/>
      <c r="I42" s="17"/>
      <c r="J42" s="18"/>
      <c r="K42" s="20">
        <v>2.1</v>
      </c>
      <c r="O42" s="21"/>
    </row>
    <row r="43">
      <c r="A43" s="12"/>
      <c r="B43" s="15" t="s">
        <v>66</v>
      </c>
      <c r="C43" s="16" t="s">
        <v>22</v>
      </c>
      <c r="D43" s="14">
        <v>43893.0</v>
      </c>
      <c r="E43" s="17"/>
      <c r="F43" s="17"/>
      <c r="G43" s="17"/>
      <c r="H43" s="17"/>
      <c r="I43" s="17"/>
      <c r="J43" s="18"/>
      <c r="K43" s="20">
        <v>2.4</v>
      </c>
      <c r="O43" s="21"/>
    </row>
    <row r="44">
      <c r="A44" s="12"/>
      <c r="B44" s="15" t="s">
        <v>67</v>
      </c>
      <c r="C44" s="16" t="s">
        <v>22</v>
      </c>
      <c r="D44" s="14">
        <v>43893.0</v>
      </c>
      <c r="E44" s="17"/>
      <c r="F44" s="17"/>
      <c r="G44" s="17"/>
      <c r="H44" s="17"/>
      <c r="I44" s="17"/>
      <c r="J44" s="18"/>
      <c r="K44" s="20">
        <v>4.8</v>
      </c>
      <c r="O44" s="21"/>
    </row>
    <row r="45">
      <c r="A45" s="12"/>
      <c r="B45" s="15" t="s">
        <v>68</v>
      </c>
      <c r="C45" s="16" t="s">
        <v>22</v>
      </c>
      <c r="D45" s="14">
        <v>43893.0</v>
      </c>
      <c r="E45" s="17"/>
      <c r="F45" s="17"/>
      <c r="G45" s="17"/>
      <c r="H45" s="17"/>
      <c r="I45" s="17"/>
      <c r="J45" s="18"/>
      <c r="K45" s="20">
        <v>2.9</v>
      </c>
      <c r="O45" s="21"/>
    </row>
    <row r="46">
      <c r="A46" s="12"/>
      <c r="B46" s="15" t="s">
        <v>69</v>
      </c>
      <c r="C46" s="16" t="s">
        <v>22</v>
      </c>
      <c r="D46" s="14">
        <v>43893.0</v>
      </c>
      <c r="E46" s="17"/>
      <c r="F46" s="17"/>
      <c r="G46" s="17"/>
      <c r="H46" s="17"/>
      <c r="I46" s="17"/>
      <c r="J46" s="18"/>
      <c r="K46" s="20">
        <v>2.3</v>
      </c>
      <c r="O46" s="21"/>
    </row>
    <row r="47">
      <c r="A47" s="12"/>
      <c r="B47" s="15" t="s">
        <v>70</v>
      </c>
      <c r="C47" s="16" t="s">
        <v>22</v>
      </c>
      <c r="D47" s="14">
        <v>43893.0</v>
      </c>
      <c r="E47" s="17"/>
      <c r="F47" s="17"/>
      <c r="G47" s="17"/>
      <c r="H47" s="17"/>
      <c r="I47" s="17"/>
      <c r="J47" s="18"/>
      <c r="K47" s="20">
        <v>1.8</v>
      </c>
      <c r="O47" s="21"/>
    </row>
    <row r="48">
      <c r="A48" s="12"/>
      <c r="B48" s="15" t="s">
        <v>71</v>
      </c>
      <c r="C48" s="16" t="s">
        <v>22</v>
      </c>
      <c r="D48" s="14">
        <v>43893.0</v>
      </c>
      <c r="E48" s="17"/>
      <c r="F48" s="17"/>
      <c r="G48" s="17"/>
      <c r="H48" s="17"/>
      <c r="I48" s="17"/>
      <c r="J48" s="18"/>
      <c r="K48" s="20">
        <v>2.1</v>
      </c>
      <c r="O48" s="21"/>
    </row>
    <row r="49">
      <c r="A49" s="12"/>
      <c r="B49" s="15" t="s">
        <v>72</v>
      </c>
      <c r="C49" s="16" t="s">
        <v>22</v>
      </c>
      <c r="D49" s="14">
        <v>43893.0</v>
      </c>
      <c r="E49" s="17"/>
      <c r="F49" s="17"/>
      <c r="G49" s="17"/>
      <c r="H49" s="17"/>
      <c r="I49" s="17"/>
      <c r="J49" s="18"/>
      <c r="K49" s="20">
        <v>2.1</v>
      </c>
      <c r="O49" s="21"/>
    </row>
    <row r="50">
      <c r="A50" s="12"/>
      <c r="B50" s="15" t="s">
        <v>73</v>
      </c>
      <c r="C50" s="16" t="s">
        <v>22</v>
      </c>
      <c r="D50" s="14">
        <v>43893.0</v>
      </c>
      <c r="E50" s="17"/>
      <c r="F50" s="17"/>
      <c r="G50" s="17"/>
      <c r="H50" s="17"/>
      <c r="I50" s="17"/>
      <c r="J50" s="18"/>
      <c r="K50" s="20">
        <v>1.7</v>
      </c>
      <c r="O50" s="21"/>
    </row>
    <row r="51">
      <c r="A51" s="12"/>
      <c r="B51" s="15" t="s">
        <v>74</v>
      </c>
      <c r="C51" s="16" t="s">
        <v>22</v>
      </c>
      <c r="D51" s="14">
        <v>43893.0</v>
      </c>
      <c r="E51" s="17"/>
      <c r="F51" s="17"/>
      <c r="G51" s="17"/>
      <c r="H51" s="17"/>
      <c r="I51" s="17"/>
      <c r="J51" s="18"/>
      <c r="K51" s="20">
        <v>3.8</v>
      </c>
      <c r="O51" s="21"/>
    </row>
    <row r="52">
      <c r="A52" s="12"/>
      <c r="B52" s="15" t="s">
        <v>75</v>
      </c>
      <c r="C52" s="16" t="s">
        <v>22</v>
      </c>
      <c r="D52" s="14">
        <v>43893.0</v>
      </c>
      <c r="E52" s="17"/>
      <c r="F52" s="17"/>
      <c r="G52" s="17"/>
      <c r="H52" s="17"/>
      <c r="I52" s="17"/>
      <c r="J52" s="18"/>
      <c r="K52" s="20">
        <v>2.1</v>
      </c>
      <c r="O52" s="21"/>
    </row>
    <row r="53">
      <c r="A53" s="12"/>
      <c r="B53" s="15" t="s">
        <v>76</v>
      </c>
      <c r="C53" s="16" t="s">
        <v>22</v>
      </c>
      <c r="D53" s="14">
        <v>43893.0</v>
      </c>
      <c r="E53" s="17"/>
      <c r="F53" s="17"/>
      <c r="G53" s="17"/>
      <c r="H53" s="17"/>
      <c r="I53" s="17"/>
      <c r="J53" s="18"/>
      <c r="K53" s="20">
        <v>3.5</v>
      </c>
      <c r="O53" s="21"/>
    </row>
    <row r="54">
      <c r="A54" s="12"/>
      <c r="B54" s="15" t="s">
        <v>26</v>
      </c>
      <c r="C54" s="16" t="s">
        <v>22</v>
      </c>
      <c r="D54" s="14">
        <v>43893.0</v>
      </c>
      <c r="E54" s="17"/>
      <c r="F54" s="17"/>
      <c r="G54" s="17"/>
      <c r="H54" s="17"/>
      <c r="I54" s="17"/>
      <c r="J54" s="18">
        <v>3.9512223E7</v>
      </c>
      <c r="O54" s="21"/>
    </row>
    <row r="55">
      <c r="A55" s="12"/>
      <c r="B55" s="15" t="s">
        <v>69</v>
      </c>
      <c r="C55" s="16" t="s">
        <v>22</v>
      </c>
      <c r="D55" s="14">
        <v>43893.0</v>
      </c>
      <c r="E55" s="17"/>
      <c r="F55" s="17"/>
      <c r="G55" s="17"/>
      <c r="H55" s="17"/>
      <c r="I55" s="17"/>
      <c r="J55" s="18">
        <v>2.8995881E7</v>
      </c>
      <c r="O55" s="21"/>
    </row>
    <row r="56">
      <c r="A56" s="12"/>
      <c r="B56" s="15" t="s">
        <v>33</v>
      </c>
      <c r="C56" s="16" t="s">
        <v>22</v>
      </c>
      <c r="D56" s="14">
        <v>43893.0</v>
      </c>
      <c r="E56" s="17"/>
      <c r="F56" s="17"/>
      <c r="G56" s="17"/>
      <c r="H56" s="17"/>
      <c r="I56" s="17"/>
      <c r="J56" s="18">
        <v>2.1477737E7</v>
      </c>
      <c r="O56" s="21"/>
    </row>
    <row r="57">
      <c r="A57" s="12"/>
      <c r="B57" s="15" t="s">
        <v>58</v>
      </c>
      <c r="C57" s="16" t="s">
        <v>22</v>
      </c>
      <c r="D57" s="14">
        <v>43893.0</v>
      </c>
      <c r="E57" s="17"/>
      <c r="F57" s="17"/>
      <c r="G57" s="17"/>
      <c r="H57" s="17"/>
      <c r="I57" s="17"/>
      <c r="J57" s="18">
        <v>1.9453561E7</v>
      </c>
      <c r="O57" s="21"/>
    </row>
    <row r="58">
      <c r="A58" s="12"/>
      <c r="B58" s="15" t="s">
        <v>64</v>
      </c>
      <c r="C58" s="16" t="s">
        <v>22</v>
      </c>
      <c r="D58" s="14">
        <v>43893.0</v>
      </c>
      <c r="E58" s="17"/>
      <c r="F58" s="17"/>
      <c r="G58" s="17"/>
      <c r="H58" s="17"/>
      <c r="I58" s="17"/>
      <c r="J58" s="18">
        <v>1.2801989E7</v>
      </c>
      <c r="O58" s="21"/>
    </row>
    <row r="59">
      <c r="A59" s="12"/>
      <c r="B59" s="15" t="s">
        <v>38</v>
      </c>
      <c r="C59" s="16" t="s">
        <v>22</v>
      </c>
      <c r="D59" s="14">
        <v>43893.0</v>
      </c>
      <c r="E59" s="17"/>
      <c r="F59" s="17"/>
      <c r="G59" s="17"/>
      <c r="H59" s="17"/>
      <c r="I59" s="17"/>
      <c r="J59" s="18">
        <v>1.2671821E7</v>
      </c>
      <c r="O59" s="21"/>
    </row>
    <row r="60">
      <c r="A60" s="12"/>
      <c r="B60" s="15" t="s">
        <v>61</v>
      </c>
      <c r="C60" s="16" t="s">
        <v>22</v>
      </c>
      <c r="D60" s="14">
        <v>43893.0</v>
      </c>
      <c r="E60" s="17"/>
      <c r="F60" s="17"/>
      <c r="G60" s="17"/>
      <c r="H60" s="17"/>
      <c r="I60" s="17"/>
      <c r="J60" s="18">
        <v>1.16891E7</v>
      </c>
      <c r="O60" s="21"/>
    </row>
    <row r="61">
      <c r="A61" s="12"/>
      <c r="B61" s="15" t="s">
        <v>35</v>
      </c>
      <c r="C61" s="16" t="s">
        <v>22</v>
      </c>
      <c r="D61" s="14">
        <v>43893.0</v>
      </c>
      <c r="E61" s="17"/>
      <c r="F61" s="17"/>
      <c r="G61" s="17"/>
      <c r="H61" s="17"/>
      <c r="I61" s="17"/>
      <c r="J61" s="18">
        <v>1.0617423E7</v>
      </c>
      <c r="O61" s="21"/>
    </row>
    <row r="62">
      <c r="A62" s="12"/>
      <c r="B62" s="15" t="s">
        <v>59</v>
      </c>
      <c r="C62" s="16" t="s">
        <v>22</v>
      </c>
      <c r="D62" s="14">
        <v>43893.0</v>
      </c>
      <c r="E62" s="17"/>
      <c r="F62" s="17"/>
      <c r="G62" s="17"/>
      <c r="H62" s="17"/>
      <c r="I62" s="17"/>
      <c r="J62" s="18">
        <v>1.0488084E7</v>
      </c>
      <c r="O62" s="21"/>
    </row>
    <row r="63">
      <c r="A63" s="12"/>
      <c r="B63" s="15" t="s">
        <v>48</v>
      </c>
      <c r="C63" s="16" t="s">
        <v>22</v>
      </c>
      <c r="D63" s="14">
        <v>43893.0</v>
      </c>
      <c r="E63" s="17"/>
      <c r="F63" s="17"/>
      <c r="G63" s="17"/>
      <c r="H63" s="17"/>
      <c r="I63" s="17"/>
      <c r="J63" s="18">
        <v>9986857.0</v>
      </c>
      <c r="O63" s="21"/>
    </row>
    <row r="64">
      <c r="A64" s="12"/>
      <c r="B64" s="15" t="s">
        <v>56</v>
      </c>
      <c r="C64" s="16" t="s">
        <v>22</v>
      </c>
      <c r="D64" s="14">
        <v>43893.0</v>
      </c>
      <c r="E64" s="17"/>
      <c r="F64" s="17"/>
      <c r="G64" s="17"/>
      <c r="H64" s="17"/>
      <c r="I64" s="17"/>
      <c r="J64" s="18">
        <v>8882190.0</v>
      </c>
      <c r="O64" s="21"/>
    </row>
    <row r="65">
      <c r="A65" s="12"/>
      <c r="B65" s="15" t="s">
        <v>72</v>
      </c>
      <c r="C65" s="16" t="s">
        <v>22</v>
      </c>
      <c r="D65" s="14">
        <v>43893.0</v>
      </c>
      <c r="E65" s="17"/>
      <c r="F65" s="17"/>
      <c r="G65" s="17"/>
      <c r="H65" s="17"/>
      <c r="I65" s="17"/>
      <c r="J65" s="18">
        <v>8535519.0</v>
      </c>
      <c r="O65" s="21"/>
    </row>
    <row r="66">
      <c r="A66" s="12"/>
      <c r="B66" s="15" t="s">
        <v>73</v>
      </c>
      <c r="C66" s="16" t="s">
        <v>22</v>
      </c>
      <c r="D66" s="14">
        <v>43893.0</v>
      </c>
      <c r="E66" s="17"/>
      <c r="F66" s="17"/>
      <c r="G66" s="17"/>
      <c r="H66" s="17"/>
      <c r="I66" s="17"/>
      <c r="J66" s="18">
        <v>7614893.0</v>
      </c>
      <c r="O66" s="21"/>
    </row>
    <row r="67">
      <c r="A67" s="12"/>
      <c r="B67" s="15" t="s">
        <v>24</v>
      </c>
      <c r="C67" s="16" t="s">
        <v>22</v>
      </c>
      <c r="D67" s="14">
        <v>43893.0</v>
      </c>
      <c r="E67" s="17"/>
      <c r="F67" s="17"/>
      <c r="G67" s="17"/>
      <c r="H67" s="17"/>
      <c r="I67" s="17"/>
      <c r="J67" s="18">
        <v>7278717.0</v>
      </c>
      <c r="O67" s="21"/>
    </row>
    <row r="68">
      <c r="A68" s="12"/>
      <c r="B68" s="15" t="s">
        <v>47</v>
      </c>
      <c r="C68" s="16" t="s">
        <v>22</v>
      </c>
      <c r="D68" s="14">
        <v>43893.0</v>
      </c>
      <c r="E68" s="17"/>
      <c r="F68" s="17"/>
      <c r="G68" s="17"/>
      <c r="H68" s="17"/>
      <c r="I68" s="17"/>
      <c r="J68" s="18">
        <v>6949503.0</v>
      </c>
      <c r="O68" s="21"/>
    </row>
    <row r="69">
      <c r="A69" s="12"/>
      <c r="B69" s="15" t="s">
        <v>68</v>
      </c>
      <c r="C69" s="16" t="s">
        <v>22</v>
      </c>
      <c r="D69" s="14">
        <v>43893.0</v>
      </c>
      <c r="E69" s="17"/>
      <c r="F69" s="17"/>
      <c r="G69" s="17"/>
      <c r="H69" s="17"/>
      <c r="I69" s="17"/>
      <c r="J69" s="18">
        <v>6833174.0</v>
      </c>
      <c r="O69" s="21"/>
    </row>
    <row r="70">
      <c r="A70" s="12"/>
      <c r="B70" s="15" t="s">
        <v>39</v>
      </c>
      <c r="C70" s="16" t="s">
        <v>22</v>
      </c>
      <c r="D70" s="14">
        <v>43893.0</v>
      </c>
      <c r="E70" s="17"/>
      <c r="F70" s="17"/>
      <c r="G70" s="17"/>
      <c r="H70" s="17"/>
      <c r="I70" s="17"/>
      <c r="J70" s="18">
        <v>6732219.0</v>
      </c>
      <c r="O70" s="21"/>
    </row>
    <row r="71">
      <c r="A71" s="12"/>
      <c r="B71" s="15" t="s">
        <v>51</v>
      </c>
      <c r="C71" s="16" t="s">
        <v>22</v>
      </c>
      <c r="D71" s="14">
        <v>43893.0</v>
      </c>
      <c r="E71" s="17"/>
      <c r="F71" s="17"/>
      <c r="G71" s="17"/>
      <c r="H71" s="17"/>
      <c r="I71" s="17"/>
      <c r="J71" s="18">
        <v>6137428.0</v>
      </c>
      <c r="O71" s="21"/>
    </row>
    <row r="72">
      <c r="A72" s="12"/>
      <c r="B72" s="15" t="s">
        <v>46</v>
      </c>
      <c r="C72" s="16" t="s">
        <v>22</v>
      </c>
      <c r="D72" s="14">
        <v>43893.0</v>
      </c>
      <c r="E72" s="17"/>
      <c r="F72" s="17"/>
      <c r="G72" s="17"/>
      <c r="H72" s="17"/>
      <c r="I72" s="17"/>
      <c r="J72" s="18">
        <v>6045680.0</v>
      </c>
      <c r="O72" s="21"/>
    </row>
    <row r="73">
      <c r="A73" s="12"/>
      <c r="B73" s="15" t="s">
        <v>75</v>
      </c>
      <c r="C73" s="16" t="s">
        <v>22</v>
      </c>
      <c r="D73" s="14">
        <v>43893.0</v>
      </c>
      <c r="E73" s="17"/>
      <c r="F73" s="17"/>
      <c r="G73" s="17"/>
      <c r="H73" s="17"/>
      <c r="I73" s="17"/>
      <c r="J73" s="18">
        <v>5822434.0</v>
      </c>
      <c r="O73" s="21"/>
    </row>
    <row r="74">
      <c r="A74" s="12"/>
      <c r="B74" s="15" t="s">
        <v>28</v>
      </c>
      <c r="C74" s="16" t="s">
        <v>22</v>
      </c>
      <c r="D74" s="14">
        <v>43893.0</v>
      </c>
      <c r="E74" s="17"/>
      <c r="F74" s="17"/>
      <c r="G74" s="17"/>
      <c r="H74" s="17"/>
      <c r="I74" s="17"/>
      <c r="J74" s="18">
        <v>5758736.0</v>
      </c>
      <c r="O74" s="21"/>
    </row>
    <row r="75">
      <c r="A75" s="12"/>
      <c r="B75" s="15" t="s">
        <v>49</v>
      </c>
      <c r="C75" s="16" t="s">
        <v>22</v>
      </c>
      <c r="D75" s="14">
        <v>43893.0</v>
      </c>
      <c r="E75" s="17"/>
      <c r="F75" s="17"/>
      <c r="G75" s="17"/>
      <c r="H75" s="17"/>
      <c r="I75" s="17"/>
      <c r="J75" s="18">
        <v>5639632.0</v>
      </c>
      <c r="O75" s="21"/>
    </row>
    <row r="76">
      <c r="A76" s="12"/>
      <c r="B76" s="15" t="s">
        <v>66</v>
      </c>
      <c r="C76" s="16" t="s">
        <v>22</v>
      </c>
      <c r="D76" s="14">
        <v>43893.0</v>
      </c>
      <c r="E76" s="17"/>
      <c r="F76" s="17"/>
      <c r="G76" s="17"/>
      <c r="H76" s="17"/>
      <c r="I76" s="17"/>
      <c r="J76" s="18">
        <v>5148714.0</v>
      </c>
      <c r="O76" s="21"/>
    </row>
    <row r="77">
      <c r="A77" s="12"/>
      <c r="B77" s="15" t="s">
        <v>21</v>
      </c>
      <c r="C77" s="16" t="s">
        <v>22</v>
      </c>
      <c r="D77" s="14">
        <v>43893.0</v>
      </c>
      <c r="E77" s="17"/>
      <c r="F77" s="17"/>
      <c r="G77" s="17"/>
      <c r="H77" s="17"/>
      <c r="I77" s="17"/>
      <c r="J77" s="18">
        <v>4903185.0</v>
      </c>
      <c r="O77" s="21"/>
    </row>
    <row r="78">
      <c r="A78" s="12"/>
      <c r="B78" s="15" t="s">
        <v>44</v>
      </c>
      <c r="C78" s="16" t="s">
        <v>22</v>
      </c>
      <c r="D78" s="14">
        <v>43893.0</v>
      </c>
      <c r="E78" s="17"/>
      <c r="F78" s="17"/>
      <c r="G78" s="17"/>
      <c r="H78" s="17"/>
      <c r="I78" s="17"/>
      <c r="J78" s="18">
        <v>4648794.0</v>
      </c>
      <c r="O78" s="21"/>
    </row>
    <row r="79">
      <c r="A79" s="12"/>
      <c r="B79" s="15" t="s">
        <v>43</v>
      </c>
      <c r="C79" s="16" t="s">
        <v>22</v>
      </c>
      <c r="D79" s="14">
        <v>43893.0</v>
      </c>
      <c r="E79" s="17"/>
      <c r="F79" s="17"/>
      <c r="G79" s="17"/>
      <c r="H79" s="17"/>
      <c r="I79" s="17"/>
      <c r="J79" s="18">
        <v>4467673.0</v>
      </c>
      <c r="O79" s="21"/>
    </row>
    <row r="80">
      <c r="A80" s="12"/>
      <c r="B80" s="15" t="s">
        <v>63</v>
      </c>
      <c r="C80" s="16" t="s">
        <v>22</v>
      </c>
      <c r="D80" s="14">
        <v>43893.0</v>
      </c>
      <c r="E80" s="17"/>
      <c r="F80" s="17"/>
      <c r="G80" s="17"/>
      <c r="H80" s="17"/>
      <c r="I80" s="17"/>
      <c r="J80" s="18">
        <v>4217737.0</v>
      </c>
      <c r="O80" s="21"/>
    </row>
    <row r="81">
      <c r="A81" s="12"/>
      <c r="B81" s="15" t="s">
        <v>62</v>
      </c>
      <c r="C81" s="16" t="s">
        <v>22</v>
      </c>
      <c r="D81" s="14">
        <v>43893.0</v>
      </c>
      <c r="E81" s="17"/>
      <c r="F81" s="17"/>
      <c r="G81" s="17"/>
      <c r="H81" s="17"/>
      <c r="I81" s="17"/>
      <c r="J81" s="18">
        <v>3956971.0</v>
      </c>
      <c r="O81" s="21"/>
    </row>
    <row r="82">
      <c r="A82" s="12"/>
      <c r="B82" s="15" t="s">
        <v>29</v>
      </c>
      <c r="C82" s="16" t="s">
        <v>22</v>
      </c>
      <c r="D82" s="14">
        <v>43893.0</v>
      </c>
      <c r="E82" s="17"/>
      <c r="F82" s="17"/>
      <c r="G82" s="17"/>
      <c r="H82" s="17"/>
      <c r="I82" s="17"/>
      <c r="J82" s="18">
        <v>3565287.0</v>
      </c>
      <c r="O82" s="21"/>
    </row>
    <row r="83">
      <c r="A83" s="12"/>
      <c r="B83" s="15" t="s">
        <v>70</v>
      </c>
      <c r="C83" s="16" t="s">
        <v>22</v>
      </c>
      <c r="D83" s="14">
        <v>43893.0</v>
      </c>
      <c r="E83" s="17"/>
      <c r="F83" s="17"/>
      <c r="G83" s="17"/>
      <c r="H83" s="17"/>
      <c r="I83" s="17"/>
      <c r="J83" s="18">
        <v>3205958.0</v>
      </c>
      <c r="O83" s="21"/>
    </row>
    <row r="84">
      <c r="A84" s="12"/>
      <c r="B84" s="15" t="s">
        <v>41</v>
      </c>
      <c r="C84" s="16" t="s">
        <v>22</v>
      </c>
      <c r="D84" s="14">
        <v>43893.0</v>
      </c>
      <c r="E84" s="17"/>
      <c r="F84" s="17"/>
      <c r="G84" s="17"/>
      <c r="H84" s="17"/>
      <c r="I84" s="17"/>
      <c r="J84" s="18">
        <v>3155070.0</v>
      </c>
      <c r="O84" s="21"/>
    </row>
    <row r="85">
      <c r="A85" s="12"/>
      <c r="B85" s="15" t="s">
        <v>54</v>
      </c>
      <c r="C85" s="16" t="s">
        <v>22</v>
      </c>
      <c r="D85" s="14">
        <v>43893.0</v>
      </c>
      <c r="E85" s="17"/>
      <c r="F85" s="17"/>
      <c r="G85" s="17"/>
      <c r="H85" s="17"/>
      <c r="I85" s="17"/>
      <c r="J85" s="18">
        <v>3080156.0</v>
      </c>
      <c r="O85" s="21"/>
    </row>
    <row r="86">
      <c r="A86" s="12"/>
      <c r="B86" s="15" t="s">
        <v>25</v>
      </c>
      <c r="C86" s="16" t="s">
        <v>22</v>
      </c>
      <c r="D86" s="14">
        <v>43893.0</v>
      </c>
      <c r="E86" s="17"/>
      <c r="F86" s="17"/>
      <c r="G86" s="17"/>
      <c r="H86" s="17"/>
      <c r="I86" s="17"/>
      <c r="J86" s="18">
        <v>3017825.0</v>
      </c>
      <c r="O86" s="21"/>
    </row>
    <row r="87">
      <c r="A87" s="12"/>
      <c r="B87" s="15" t="s">
        <v>50</v>
      </c>
      <c r="C87" s="16" t="s">
        <v>22</v>
      </c>
      <c r="D87" s="14">
        <v>43893.0</v>
      </c>
      <c r="E87" s="17"/>
      <c r="F87" s="17"/>
      <c r="G87" s="17"/>
      <c r="H87" s="17"/>
      <c r="I87" s="17"/>
      <c r="J87" s="18">
        <v>2976149.0</v>
      </c>
      <c r="O87" s="21"/>
    </row>
    <row r="88">
      <c r="A88" s="12"/>
      <c r="B88" s="15" t="s">
        <v>42</v>
      </c>
      <c r="C88" s="16" t="s">
        <v>22</v>
      </c>
      <c r="D88" s="14">
        <v>43893.0</v>
      </c>
      <c r="E88" s="17"/>
      <c r="F88" s="17"/>
      <c r="G88" s="17"/>
      <c r="H88" s="17"/>
      <c r="I88" s="17"/>
      <c r="J88" s="18">
        <v>2913314.0</v>
      </c>
      <c r="O88" s="21"/>
    </row>
    <row r="89">
      <c r="A89" s="12"/>
      <c r="B89" s="15" t="s">
        <v>57</v>
      </c>
      <c r="C89" s="16" t="s">
        <v>22</v>
      </c>
      <c r="D89" s="14">
        <v>43893.0</v>
      </c>
      <c r="E89" s="17"/>
      <c r="F89" s="17"/>
      <c r="G89" s="17"/>
      <c r="H89" s="17"/>
      <c r="I89" s="17"/>
      <c r="J89" s="18">
        <v>2096829.0</v>
      </c>
      <c r="O89" s="21"/>
    </row>
    <row r="90">
      <c r="A90" s="12"/>
      <c r="B90" s="15" t="s">
        <v>53</v>
      </c>
      <c r="C90" s="16" t="s">
        <v>22</v>
      </c>
      <c r="D90" s="14">
        <v>43893.0</v>
      </c>
      <c r="E90" s="17"/>
      <c r="F90" s="17"/>
      <c r="G90" s="17"/>
      <c r="H90" s="17"/>
      <c r="I90" s="17"/>
      <c r="J90" s="18">
        <v>1934408.0</v>
      </c>
      <c r="O90" s="21"/>
    </row>
    <row r="91">
      <c r="A91" s="12"/>
      <c r="B91" s="15" t="s">
        <v>74</v>
      </c>
      <c r="C91" s="16" t="s">
        <v>22</v>
      </c>
      <c r="D91" s="14">
        <v>43893.0</v>
      </c>
      <c r="E91" s="17"/>
      <c r="F91" s="17"/>
      <c r="G91" s="17"/>
      <c r="H91" s="17"/>
      <c r="I91" s="17"/>
      <c r="J91" s="18">
        <v>1792065.0</v>
      </c>
      <c r="O91" s="21"/>
    </row>
    <row r="92">
      <c r="A92" s="12"/>
      <c r="B92" s="15" t="s">
        <v>37</v>
      </c>
      <c r="C92" s="16" t="s">
        <v>22</v>
      </c>
      <c r="D92" s="14">
        <v>43893.0</v>
      </c>
      <c r="E92" s="17"/>
      <c r="F92" s="17"/>
      <c r="G92" s="17"/>
      <c r="H92" s="17"/>
      <c r="I92" s="17"/>
      <c r="J92" s="18">
        <v>1787147.0</v>
      </c>
      <c r="O92" s="21"/>
    </row>
    <row r="93">
      <c r="A93" s="12"/>
      <c r="B93" s="15" t="s">
        <v>36</v>
      </c>
      <c r="C93" s="16" t="s">
        <v>22</v>
      </c>
      <c r="D93" s="14">
        <v>43893.0</v>
      </c>
      <c r="E93" s="17"/>
      <c r="F93" s="17"/>
      <c r="G93" s="17"/>
      <c r="H93" s="17"/>
      <c r="I93" s="17"/>
      <c r="J93" s="18">
        <v>1415872.0</v>
      </c>
      <c r="O93" s="21"/>
    </row>
    <row r="94">
      <c r="A94" s="12"/>
      <c r="B94" s="15" t="s">
        <v>55</v>
      </c>
      <c r="C94" s="16" t="s">
        <v>22</v>
      </c>
      <c r="D94" s="14">
        <v>43893.0</v>
      </c>
      <c r="E94" s="17"/>
      <c r="F94" s="17"/>
      <c r="G94" s="17"/>
      <c r="H94" s="17"/>
      <c r="I94" s="17"/>
      <c r="J94" s="18">
        <v>1359711.0</v>
      </c>
      <c r="O94" s="21"/>
    </row>
    <row r="95">
      <c r="A95" s="12"/>
      <c r="B95" s="15" t="s">
        <v>45</v>
      </c>
      <c r="C95" s="16" t="s">
        <v>22</v>
      </c>
      <c r="D95" s="14">
        <v>43893.0</v>
      </c>
      <c r="E95" s="17"/>
      <c r="F95" s="17"/>
      <c r="G95" s="17"/>
      <c r="H95" s="17"/>
      <c r="I95" s="17"/>
      <c r="J95" s="18">
        <v>1344212.0</v>
      </c>
      <c r="O95" s="21"/>
    </row>
    <row r="96">
      <c r="A96" s="12"/>
      <c r="B96" s="15" t="s">
        <v>52</v>
      </c>
      <c r="C96" s="16" t="s">
        <v>22</v>
      </c>
      <c r="D96" s="14">
        <v>43893.0</v>
      </c>
      <c r="E96" s="17"/>
      <c r="F96" s="17"/>
      <c r="G96" s="17"/>
      <c r="H96" s="17"/>
      <c r="I96" s="17"/>
      <c r="J96" s="18">
        <v>1068778.0</v>
      </c>
      <c r="O96" s="21"/>
    </row>
    <row r="97">
      <c r="A97" s="12"/>
      <c r="B97" s="15" t="s">
        <v>65</v>
      </c>
      <c r="C97" s="16" t="s">
        <v>22</v>
      </c>
      <c r="D97" s="14">
        <v>43893.0</v>
      </c>
      <c r="E97" s="17"/>
      <c r="F97" s="17"/>
      <c r="G97" s="17"/>
      <c r="H97" s="17"/>
      <c r="I97" s="17"/>
      <c r="J97" s="18">
        <v>1059361.0</v>
      </c>
      <c r="O97" s="21"/>
    </row>
    <row r="98">
      <c r="A98" s="12"/>
      <c r="B98" s="15" t="s">
        <v>30</v>
      </c>
      <c r="C98" s="16" t="s">
        <v>22</v>
      </c>
      <c r="D98" s="14">
        <v>43893.0</v>
      </c>
      <c r="E98" s="17"/>
      <c r="F98" s="17"/>
      <c r="G98" s="17"/>
      <c r="H98" s="17"/>
      <c r="I98" s="17"/>
      <c r="J98" s="18">
        <v>973764.0</v>
      </c>
      <c r="O98" s="21"/>
    </row>
    <row r="99">
      <c r="A99" s="12"/>
      <c r="B99" s="15" t="s">
        <v>67</v>
      </c>
      <c r="C99" s="16" t="s">
        <v>22</v>
      </c>
      <c r="D99" s="14">
        <v>43893.0</v>
      </c>
      <c r="E99" s="17"/>
      <c r="F99" s="17"/>
      <c r="G99" s="17"/>
      <c r="H99" s="17"/>
      <c r="I99" s="17"/>
      <c r="J99" s="18">
        <v>884659.0</v>
      </c>
      <c r="O99" s="21"/>
    </row>
    <row r="100">
      <c r="A100" s="12"/>
      <c r="B100" s="15" t="s">
        <v>60</v>
      </c>
      <c r="C100" s="16" t="s">
        <v>22</v>
      </c>
      <c r="D100" s="14">
        <v>43893.0</v>
      </c>
      <c r="E100" s="17"/>
      <c r="F100" s="17"/>
      <c r="G100" s="17"/>
      <c r="H100" s="17"/>
      <c r="I100" s="17"/>
      <c r="J100" s="18">
        <v>762062.0</v>
      </c>
      <c r="O100" s="21"/>
    </row>
    <row r="101">
      <c r="A101" s="12"/>
      <c r="B101" s="15" t="s">
        <v>23</v>
      </c>
      <c r="C101" s="16" t="s">
        <v>22</v>
      </c>
      <c r="D101" s="14">
        <v>43893.0</v>
      </c>
      <c r="E101" s="17"/>
      <c r="F101" s="17"/>
      <c r="G101" s="17"/>
      <c r="H101" s="17"/>
      <c r="I101" s="17"/>
      <c r="J101" s="18">
        <v>731545.0</v>
      </c>
      <c r="O101" s="21"/>
    </row>
    <row r="102">
      <c r="A102" s="12"/>
      <c r="B102" s="15" t="s">
        <v>31</v>
      </c>
      <c r="C102" s="16" t="s">
        <v>22</v>
      </c>
      <c r="D102" s="14">
        <v>43893.0</v>
      </c>
      <c r="E102" s="17"/>
      <c r="F102" s="17"/>
      <c r="G102" s="17"/>
      <c r="H102" s="17"/>
      <c r="I102" s="17"/>
      <c r="J102" s="39">
        <v>705749.0</v>
      </c>
      <c r="O102" s="21"/>
    </row>
    <row r="103">
      <c r="A103" s="12"/>
      <c r="B103" s="15" t="s">
        <v>71</v>
      </c>
      <c r="C103" s="16" t="s">
        <v>22</v>
      </c>
      <c r="D103" s="14">
        <v>43893.0</v>
      </c>
      <c r="E103" s="17"/>
      <c r="F103" s="17"/>
      <c r="G103" s="17"/>
      <c r="H103" s="17"/>
      <c r="I103" s="17"/>
      <c r="J103" s="18">
        <v>623989.0</v>
      </c>
      <c r="O103" s="21"/>
    </row>
    <row r="104">
      <c r="A104" s="12"/>
      <c r="B104" s="15" t="s">
        <v>76</v>
      </c>
      <c r="C104" s="16" t="s">
        <v>22</v>
      </c>
      <c r="D104" s="14">
        <v>43893.0</v>
      </c>
      <c r="E104" s="17"/>
      <c r="F104" s="17"/>
      <c r="G104" s="17"/>
      <c r="H104" s="17"/>
      <c r="I104" s="17"/>
      <c r="J104" s="18">
        <v>578759.0</v>
      </c>
      <c r="O104" s="21"/>
    </row>
    <row r="105">
      <c r="A105" s="12"/>
      <c r="B105" s="21"/>
      <c r="C105" s="17" t="s">
        <v>77</v>
      </c>
      <c r="D105" s="14">
        <v>43893.0</v>
      </c>
      <c r="E105" s="17">
        <v>5186.0</v>
      </c>
      <c r="F105" s="17">
        <v>28.0</v>
      </c>
      <c r="G105" s="17">
        <v>30.0</v>
      </c>
      <c r="H105" s="17">
        <v>36.0</v>
      </c>
      <c r="I105" s="17">
        <v>128.0</v>
      </c>
      <c r="O105" s="21"/>
    </row>
    <row r="106">
      <c r="A106" s="12"/>
      <c r="B106" s="40"/>
      <c r="C106" s="13" t="s">
        <v>78</v>
      </c>
      <c r="D106" s="14">
        <v>43893.0</v>
      </c>
      <c r="E106" s="13">
        <v>2502.0</v>
      </c>
      <c r="F106" s="13">
        <v>79.0</v>
      </c>
      <c r="G106" s="13">
        <v>160.0</v>
      </c>
      <c r="H106" s="13">
        <v>43.0</v>
      </c>
      <c r="I106" s="13">
        <v>12.0</v>
      </c>
      <c r="O106" s="40"/>
    </row>
    <row r="107">
      <c r="A107" s="12"/>
      <c r="B107" s="21"/>
      <c r="C107" s="17" t="s">
        <v>79</v>
      </c>
      <c r="D107" s="14">
        <v>43893.0</v>
      </c>
      <c r="E107" s="17">
        <v>2336.0</v>
      </c>
      <c r="F107" s="17">
        <v>77.0</v>
      </c>
      <c r="G107" s="17">
        <v>291.0</v>
      </c>
      <c r="H107" s="17">
        <v>32.0</v>
      </c>
      <c r="I107" s="17">
        <v>53.0</v>
      </c>
      <c r="O107" s="21"/>
    </row>
    <row r="108">
      <c r="A108" s="12"/>
      <c r="B108" s="13" t="s">
        <v>80</v>
      </c>
      <c r="C108" s="13" t="s">
        <v>20</v>
      </c>
      <c r="D108" s="14">
        <v>43893.0</v>
      </c>
      <c r="E108" s="13">
        <v>1350.0</v>
      </c>
      <c r="F108" s="13">
        <v>7.0</v>
      </c>
      <c r="G108" s="13">
        <v>1101.0</v>
      </c>
      <c r="H108" s="13">
        <v>23.3417</v>
      </c>
      <c r="I108" s="13">
        <v>113.4244</v>
      </c>
      <c r="O108" s="13" t="s">
        <v>80</v>
      </c>
    </row>
    <row r="109">
      <c r="A109" s="12"/>
      <c r="B109" s="17" t="s">
        <v>81</v>
      </c>
      <c r="C109" s="17" t="s">
        <v>20</v>
      </c>
      <c r="D109" s="14">
        <v>43893.0</v>
      </c>
      <c r="E109" s="17">
        <v>1272.0</v>
      </c>
      <c r="F109" s="17">
        <v>22.0</v>
      </c>
      <c r="G109" s="17">
        <v>1231.0</v>
      </c>
      <c r="H109" s="17">
        <v>33.882</v>
      </c>
      <c r="I109" s="17">
        <v>113.614</v>
      </c>
      <c r="O109" s="17" t="s">
        <v>81</v>
      </c>
    </row>
    <row r="110">
      <c r="A110" s="12"/>
      <c r="B110" s="13" t="s">
        <v>82</v>
      </c>
      <c r="C110" s="13" t="s">
        <v>20</v>
      </c>
      <c r="D110" s="14">
        <v>43893.0</v>
      </c>
      <c r="E110" s="13">
        <v>1213.0</v>
      </c>
      <c r="F110" s="13">
        <v>1.0</v>
      </c>
      <c r="G110" s="13">
        <v>1093.0</v>
      </c>
      <c r="H110" s="13">
        <v>29.1832</v>
      </c>
      <c r="I110" s="13">
        <v>120.0934</v>
      </c>
      <c r="O110" s="13" t="s">
        <v>82</v>
      </c>
    </row>
    <row r="111">
      <c r="A111" s="12"/>
      <c r="B111" s="17" t="s">
        <v>83</v>
      </c>
      <c r="C111" s="17" t="s">
        <v>20</v>
      </c>
      <c r="D111" s="14">
        <v>43893.0</v>
      </c>
      <c r="E111" s="17">
        <v>1018.0</v>
      </c>
      <c r="F111" s="17">
        <v>4.0</v>
      </c>
      <c r="G111" s="17">
        <v>906.0</v>
      </c>
      <c r="H111" s="17">
        <v>27.6104</v>
      </c>
      <c r="I111" s="17">
        <v>111.7088</v>
      </c>
      <c r="O111" s="17" t="s">
        <v>83</v>
      </c>
    </row>
    <row r="112">
      <c r="A112" s="12"/>
      <c r="B112" s="13" t="s">
        <v>84</v>
      </c>
      <c r="C112" s="13" t="s">
        <v>20</v>
      </c>
      <c r="D112" s="14">
        <v>43893.0</v>
      </c>
      <c r="E112" s="13">
        <v>990.0</v>
      </c>
      <c r="F112" s="13">
        <v>6.0</v>
      </c>
      <c r="G112" s="13">
        <v>936.0</v>
      </c>
      <c r="H112" s="13">
        <v>31.8257</v>
      </c>
      <c r="I112" s="13">
        <v>117.2264</v>
      </c>
      <c r="O112" s="13" t="s">
        <v>84</v>
      </c>
    </row>
    <row r="113">
      <c r="A113" s="12"/>
      <c r="B113" s="17" t="s">
        <v>85</v>
      </c>
      <c r="C113" s="17" t="s">
        <v>20</v>
      </c>
      <c r="D113" s="14">
        <v>43893.0</v>
      </c>
      <c r="E113" s="17">
        <v>935.0</v>
      </c>
      <c r="F113" s="17">
        <v>1.0</v>
      </c>
      <c r="G113" s="17">
        <v>870.0</v>
      </c>
      <c r="H113" s="17">
        <v>27.614</v>
      </c>
      <c r="I113" s="17">
        <v>115.7221</v>
      </c>
      <c r="O113" s="17" t="s">
        <v>85</v>
      </c>
    </row>
    <row r="114">
      <c r="A114" s="12"/>
      <c r="B114" s="13" t="s">
        <v>86</v>
      </c>
      <c r="C114" s="13" t="s">
        <v>20</v>
      </c>
      <c r="D114" s="14">
        <v>43893.0</v>
      </c>
      <c r="E114" s="13">
        <v>758.0</v>
      </c>
      <c r="F114" s="13">
        <v>6.0</v>
      </c>
      <c r="G114" s="13">
        <v>511.0</v>
      </c>
      <c r="H114" s="13">
        <v>36.3427</v>
      </c>
      <c r="I114" s="13">
        <v>118.1498</v>
      </c>
      <c r="O114" s="13" t="s">
        <v>86</v>
      </c>
    </row>
    <row r="115">
      <c r="A115" s="12"/>
      <c r="B115" s="17" t="s">
        <v>87</v>
      </c>
      <c r="C115" s="17" t="s">
        <v>88</v>
      </c>
      <c r="D115" s="14">
        <v>43893.0</v>
      </c>
      <c r="E115" s="17">
        <v>706.0</v>
      </c>
      <c r="F115" s="17">
        <v>6.0</v>
      </c>
      <c r="G115" s="17">
        <v>10.0</v>
      </c>
      <c r="H115" s="17">
        <v>35.4437</v>
      </c>
      <c r="I115" s="17">
        <v>139.638</v>
      </c>
      <c r="O115" s="17" t="s">
        <v>87</v>
      </c>
    </row>
    <row r="116">
      <c r="A116" s="12"/>
      <c r="B116" s="13" t="s">
        <v>89</v>
      </c>
      <c r="C116" s="13" t="s">
        <v>20</v>
      </c>
      <c r="D116" s="14">
        <v>43893.0</v>
      </c>
      <c r="E116" s="13">
        <v>631.0</v>
      </c>
      <c r="F116" s="13">
        <v>0.0</v>
      </c>
      <c r="G116" s="13">
        <v>562.0</v>
      </c>
      <c r="H116" s="13">
        <v>32.9711</v>
      </c>
      <c r="I116" s="13">
        <v>119.455</v>
      </c>
      <c r="O116" s="13" t="s">
        <v>89</v>
      </c>
    </row>
    <row r="117">
      <c r="A117" s="12"/>
      <c r="B117" s="17" t="s">
        <v>90</v>
      </c>
      <c r="C117" s="17" t="s">
        <v>20</v>
      </c>
      <c r="D117" s="14">
        <v>43893.0</v>
      </c>
      <c r="E117" s="17">
        <v>576.0</v>
      </c>
      <c r="F117" s="17">
        <v>6.0</v>
      </c>
      <c r="G117" s="17">
        <v>490.0</v>
      </c>
      <c r="H117" s="17">
        <v>30.0572</v>
      </c>
      <c r="I117" s="17">
        <v>107.874</v>
      </c>
      <c r="O117" s="17" t="s">
        <v>90</v>
      </c>
    </row>
    <row r="118">
      <c r="A118" s="12"/>
      <c r="B118" s="13" t="s">
        <v>91</v>
      </c>
      <c r="C118" s="13" t="s">
        <v>20</v>
      </c>
      <c r="D118" s="14">
        <v>43893.0</v>
      </c>
      <c r="E118" s="13">
        <v>538.0</v>
      </c>
      <c r="F118" s="13">
        <v>3.0</v>
      </c>
      <c r="G118" s="13">
        <v>394.0</v>
      </c>
      <c r="H118" s="13">
        <v>30.6171</v>
      </c>
      <c r="I118" s="13">
        <v>102.7103</v>
      </c>
      <c r="O118" s="13" t="s">
        <v>91</v>
      </c>
    </row>
    <row r="119">
      <c r="A119" s="12"/>
      <c r="B119" s="17" t="s">
        <v>92</v>
      </c>
      <c r="C119" s="17" t="s">
        <v>20</v>
      </c>
      <c r="D119" s="14">
        <v>43893.0</v>
      </c>
      <c r="E119" s="17">
        <v>480.0</v>
      </c>
      <c r="F119" s="17">
        <v>13.0</v>
      </c>
      <c r="G119" s="17">
        <v>366.0</v>
      </c>
      <c r="H119" s="17">
        <v>47.862</v>
      </c>
      <c r="I119" s="17">
        <v>127.7615</v>
      </c>
      <c r="O119" s="17" t="s">
        <v>92</v>
      </c>
    </row>
    <row r="120">
      <c r="A120" s="12"/>
      <c r="B120" s="13" t="s">
        <v>93</v>
      </c>
      <c r="C120" s="13" t="s">
        <v>20</v>
      </c>
      <c r="D120" s="14">
        <v>43893.0</v>
      </c>
      <c r="E120" s="13">
        <v>414.0</v>
      </c>
      <c r="F120" s="13">
        <v>8.0</v>
      </c>
      <c r="G120" s="13">
        <v>288.0</v>
      </c>
      <c r="H120" s="13">
        <v>40.1824</v>
      </c>
      <c r="I120" s="13">
        <v>116.4142</v>
      </c>
      <c r="O120" s="13" t="s">
        <v>93</v>
      </c>
    </row>
    <row r="121">
      <c r="A121" s="12"/>
      <c r="B121" s="17" t="s">
        <v>94</v>
      </c>
      <c r="C121" s="17" t="s">
        <v>20</v>
      </c>
      <c r="D121" s="14">
        <v>43893.0</v>
      </c>
      <c r="E121" s="17">
        <v>338.0</v>
      </c>
      <c r="F121" s="17">
        <v>3.0</v>
      </c>
      <c r="G121" s="17">
        <v>294.0</v>
      </c>
      <c r="H121" s="17">
        <v>31.202</v>
      </c>
      <c r="I121" s="17">
        <v>121.4491</v>
      </c>
      <c r="O121" s="17" t="s">
        <v>94</v>
      </c>
    </row>
    <row r="122">
      <c r="A122" s="12"/>
      <c r="B122" s="13" t="s">
        <v>95</v>
      </c>
      <c r="C122" s="13" t="s">
        <v>20</v>
      </c>
      <c r="D122" s="14">
        <v>43893.0</v>
      </c>
      <c r="E122" s="13">
        <v>318.0</v>
      </c>
      <c r="F122" s="13">
        <v>6.0</v>
      </c>
      <c r="G122" s="13">
        <v>300.0</v>
      </c>
      <c r="H122" s="13">
        <v>38.0428</v>
      </c>
      <c r="I122" s="13">
        <v>114.5149</v>
      </c>
      <c r="O122" s="13" t="s">
        <v>95</v>
      </c>
    </row>
    <row r="123">
      <c r="A123" s="12"/>
      <c r="B123" s="17" t="s">
        <v>96</v>
      </c>
      <c r="C123" s="17" t="s">
        <v>20</v>
      </c>
      <c r="D123" s="14">
        <v>43893.0</v>
      </c>
      <c r="E123" s="17">
        <v>296.0</v>
      </c>
      <c r="F123" s="17">
        <v>1.0</v>
      </c>
      <c r="G123" s="17">
        <v>260.0</v>
      </c>
      <c r="H123" s="17">
        <v>26.0789</v>
      </c>
      <c r="I123" s="17">
        <v>117.9874</v>
      </c>
      <c r="O123" s="17" t="s">
        <v>96</v>
      </c>
    </row>
    <row r="124">
      <c r="A124" s="12"/>
      <c r="B124" s="40"/>
      <c r="C124" s="13" t="s">
        <v>97</v>
      </c>
      <c r="D124" s="14">
        <v>43893.0</v>
      </c>
      <c r="E124" s="13">
        <v>293.0</v>
      </c>
      <c r="F124" s="13">
        <v>6.0</v>
      </c>
      <c r="G124" s="13">
        <v>43.0</v>
      </c>
      <c r="H124" s="13">
        <v>36.0</v>
      </c>
      <c r="I124" s="13">
        <v>138.0</v>
      </c>
      <c r="O124" s="40"/>
    </row>
    <row r="125">
      <c r="A125" s="12"/>
      <c r="B125" s="17" t="s">
        <v>98</v>
      </c>
      <c r="C125" s="17" t="s">
        <v>20</v>
      </c>
      <c r="D125" s="14">
        <v>43893.0</v>
      </c>
      <c r="E125" s="17">
        <v>252.0</v>
      </c>
      <c r="F125" s="17">
        <v>2.0</v>
      </c>
      <c r="G125" s="17">
        <v>202.0</v>
      </c>
      <c r="H125" s="17">
        <v>23.8298</v>
      </c>
      <c r="I125" s="17">
        <v>108.7881</v>
      </c>
      <c r="O125" s="17" t="s">
        <v>98</v>
      </c>
    </row>
    <row r="126">
      <c r="A126" s="12"/>
      <c r="B126" s="13" t="s">
        <v>99</v>
      </c>
      <c r="C126" s="13" t="s">
        <v>20</v>
      </c>
      <c r="D126" s="14">
        <v>43893.0</v>
      </c>
      <c r="E126" s="13">
        <v>245.0</v>
      </c>
      <c r="F126" s="13">
        <v>1.0</v>
      </c>
      <c r="G126" s="13">
        <v>216.0</v>
      </c>
      <c r="H126" s="13">
        <v>35.1917</v>
      </c>
      <c r="I126" s="13">
        <v>108.8701</v>
      </c>
      <c r="O126" s="13" t="s">
        <v>99</v>
      </c>
    </row>
    <row r="127">
      <c r="A127" s="12"/>
      <c r="B127" s="21"/>
      <c r="C127" s="17" t="s">
        <v>100</v>
      </c>
      <c r="D127" s="14">
        <v>43893.0</v>
      </c>
      <c r="E127" s="17">
        <v>204.0</v>
      </c>
      <c r="F127" s="17">
        <v>4.0</v>
      </c>
      <c r="G127" s="17">
        <v>12.0</v>
      </c>
      <c r="H127" s="17">
        <v>47.0</v>
      </c>
      <c r="I127" s="17">
        <v>2.0</v>
      </c>
      <c r="O127" s="21"/>
    </row>
    <row r="128">
      <c r="A128" s="12"/>
      <c r="B128" s="40"/>
      <c r="C128" s="13" t="s">
        <v>101</v>
      </c>
      <c r="D128" s="14">
        <v>43893.0</v>
      </c>
      <c r="E128" s="13">
        <v>196.0</v>
      </c>
      <c r="F128" s="13">
        <v>0.0</v>
      </c>
      <c r="G128" s="13">
        <v>16.0</v>
      </c>
      <c r="H128" s="13">
        <v>51.0</v>
      </c>
      <c r="I128" s="13">
        <v>9.0</v>
      </c>
      <c r="O128" s="40"/>
    </row>
    <row r="129">
      <c r="A129" s="12"/>
      <c r="B129" s="17" t="s">
        <v>102</v>
      </c>
      <c r="C129" s="17" t="s">
        <v>20</v>
      </c>
      <c r="D129" s="14">
        <v>43893.0</v>
      </c>
      <c r="E129" s="17">
        <v>174.0</v>
      </c>
      <c r="F129" s="17">
        <v>2.0</v>
      </c>
      <c r="G129" s="17">
        <v>169.0</v>
      </c>
      <c r="H129" s="17">
        <v>24.974</v>
      </c>
      <c r="I129" s="17">
        <v>101.487</v>
      </c>
      <c r="O129" s="17" t="s">
        <v>102</v>
      </c>
    </row>
    <row r="130">
      <c r="A130" s="12"/>
      <c r="B130" s="13" t="s">
        <v>103</v>
      </c>
      <c r="C130" s="13" t="s">
        <v>20</v>
      </c>
      <c r="D130" s="14">
        <v>43893.0</v>
      </c>
      <c r="E130" s="13">
        <v>168.0</v>
      </c>
      <c r="F130" s="13">
        <v>5.0</v>
      </c>
      <c r="G130" s="13">
        <v>155.0</v>
      </c>
      <c r="H130" s="13">
        <v>19.1959</v>
      </c>
      <c r="I130" s="13">
        <v>109.7453</v>
      </c>
      <c r="O130" s="13" t="s">
        <v>103</v>
      </c>
    </row>
    <row r="131">
      <c r="A131" s="12"/>
      <c r="B131" s="21"/>
      <c r="C131" s="17" t="s">
        <v>104</v>
      </c>
      <c r="D131" s="14">
        <v>43893.0</v>
      </c>
      <c r="E131" s="17">
        <v>165.0</v>
      </c>
      <c r="F131" s="17">
        <v>1.0</v>
      </c>
      <c r="G131" s="17">
        <v>2.0</v>
      </c>
      <c r="H131" s="17">
        <v>40.0</v>
      </c>
      <c r="I131" s="17">
        <v>-4.0</v>
      </c>
      <c r="O131" s="21"/>
    </row>
    <row r="132">
      <c r="A132" s="12"/>
      <c r="B132" s="13" t="s">
        <v>105</v>
      </c>
      <c r="C132" s="13" t="s">
        <v>20</v>
      </c>
      <c r="D132" s="14">
        <v>43893.0</v>
      </c>
      <c r="E132" s="13">
        <v>146.0</v>
      </c>
      <c r="F132" s="13">
        <v>2.0</v>
      </c>
      <c r="G132" s="13">
        <v>114.0</v>
      </c>
      <c r="H132" s="13">
        <v>26.8154</v>
      </c>
      <c r="I132" s="13">
        <v>106.8748</v>
      </c>
      <c r="O132" s="13" t="s">
        <v>105</v>
      </c>
    </row>
    <row r="133">
      <c r="A133" s="12"/>
      <c r="B133" s="17" t="s">
        <v>106</v>
      </c>
      <c r="C133" s="17" t="s">
        <v>20</v>
      </c>
      <c r="D133" s="14">
        <v>43893.0</v>
      </c>
      <c r="E133" s="17">
        <v>136.0</v>
      </c>
      <c r="F133" s="17">
        <v>3.0</v>
      </c>
      <c r="G133" s="17">
        <v>124.0</v>
      </c>
      <c r="H133" s="17">
        <v>39.3054</v>
      </c>
      <c r="I133" s="17">
        <v>117.323</v>
      </c>
      <c r="O133" s="17" t="s">
        <v>106</v>
      </c>
    </row>
    <row r="134">
      <c r="A134" s="12"/>
      <c r="B134" s="13" t="s">
        <v>107</v>
      </c>
      <c r="C134" s="13" t="s">
        <v>20</v>
      </c>
      <c r="D134" s="14">
        <v>43893.0</v>
      </c>
      <c r="E134" s="13">
        <v>133.0</v>
      </c>
      <c r="F134" s="13">
        <v>0.0</v>
      </c>
      <c r="G134" s="13">
        <v>124.0</v>
      </c>
      <c r="H134" s="13">
        <v>37.5777</v>
      </c>
      <c r="I134" s="13">
        <v>112.2922</v>
      </c>
      <c r="O134" s="13" t="s">
        <v>107</v>
      </c>
    </row>
    <row r="135">
      <c r="A135" s="12"/>
      <c r="B135" s="17" t="s">
        <v>108</v>
      </c>
      <c r="C135" s="17" t="s">
        <v>20</v>
      </c>
      <c r="D135" s="14">
        <v>43893.0</v>
      </c>
      <c r="E135" s="17">
        <v>125.0</v>
      </c>
      <c r="F135" s="17">
        <v>1.0</v>
      </c>
      <c r="G135" s="17">
        <v>106.0</v>
      </c>
      <c r="H135" s="17">
        <v>41.2956</v>
      </c>
      <c r="I135" s="17">
        <v>122.6085</v>
      </c>
      <c r="O135" s="17" t="s">
        <v>108</v>
      </c>
    </row>
    <row r="136">
      <c r="A136" s="12"/>
      <c r="B136" s="40"/>
      <c r="C136" s="13" t="s">
        <v>109</v>
      </c>
      <c r="D136" s="14">
        <v>43893.0</v>
      </c>
      <c r="E136" s="13">
        <v>110.0</v>
      </c>
      <c r="F136" s="13">
        <v>0.0</v>
      </c>
      <c r="G136" s="13">
        <v>78.0</v>
      </c>
      <c r="H136" s="13">
        <v>1.2833</v>
      </c>
      <c r="I136" s="13">
        <v>103.8333</v>
      </c>
      <c r="O136" s="40"/>
    </row>
    <row r="137">
      <c r="A137" s="12"/>
      <c r="B137" s="17" t="s">
        <v>110</v>
      </c>
      <c r="C137" s="17" t="s">
        <v>110</v>
      </c>
      <c r="D137" s="14">
        <v>43893.0</v>
      </c>
      <c r="E137" s="17">
        <v>100.0</v>
      </c>
      <c r="F137" s="17">
        <v>2.0</v>
      </c>
      <c r="G137" s="17">
        <v>37.0</v>
      </c>
      <c r="H137" s="17">
        <v>22.3</v>
      </c>
      <c r="I137" s="17">
        <v>114.2</v>
      </c>
      <c r="O137" s="17" t="s">
        <v>110</v>
      </c>
    </row>
    <row r="138">
      <c r="A138" s="12"/>
      <c r="B138" s="13" t="s">
        <v>111</v>
      </c>
      <c r="C138" s="13" t="s">
        <v>20</v>
      </c>
      <c r="D138" s="14">
        <v>43893.0</v>
      </c>
      <c r="E138" s="13">
        <v>93.0</v>
      </c>
      <c r="F138" s="13">
        <v>1.0</v>
      </c>
      <c r="G138" s="13">
        <v>83.0</v>
      </c>
      <c r="H138" s="13">
        <v>43.6661</v>
      </c>
      <c r="I138" s="13">
        <v>126.1923</v>
      </c>
      <c r="O138" s="13" t="s">
        <v>111</v>
      </c>
    </row>
    <row r="139">
      <c r="A139" s="12"/>
      <c r="B139" s="17" t="s">
        <v>112</v>
      </c>
      <c r="C139" s="17" t="s">
        <v>20</v>
      </c>
      <c r="D139" s="14">
        <v>43893.0</v>
      </c>
      <c r="E139" s="17">
        <v>91.0</v>
      </c>
      <c r="F139" s="17">
        <v>2.0</v>
      </c>
      <c r="G139" s="17">
        <v>86.0</v>
      </c>
      <c r="H139" s="17">
        <v>36.0611</v>
      </c>
      <c r="I139" s="17">
        <v>103.8343</v>
      </c>
      <c r="O139" s="17" t="s">
        <v>112</v>
      </c>
    </row>
    <row r="140">
      <c r="A140" s="12"/>
      <c r="B140" s="13" t="s">
        <v>113</v>
      </c>
      <c r="C140" s="13" t="s">
        <v>20</v>
      </c>
      <c r="D140" s="14">
        <v>43893.0</v>
      </c>
      <c r="E140" s="13">
        <v>76.0</v>
      </c>
      <c r="F140" s="13">
        <v>3.0</v>
      </c>
      <c r="G140" s="13">
        <v>68.0</v>
      </c>
      <c r="H140" s="13">
        <v>41.1129</v>
      </c>
      <c r="I140" s="13">
        <v>85.2401</v>
      </c>
      <c r="O140" s="13" t="s">
        <v>113</v>
      </c>
    </row>
    <row r="141">
      <c r="A141" s="12"/>
      <c r="B141" s="17" t="s">
        <v>114</v>
      </c>
      <c r="C141" s="17" t="s">
        <v>20</v>
      </c>
      <c r="D141" s="14">
        <v>43893.0</v>
      </c>
      <c r="E141" s="17">
        <v>75.0</v>
      </c>
      <c r="F141" s="17">
        <v>1.0</v>
      </c>
      <c r="G141" s="17">
        <v>59.0</v>
      </c>
      <c r="H141" s="17">
        <v>44.0935</v>
      </c>
      <c r="I141" s="17">
        <v>113.9448</v>
      </c>
      <c r="O141" s="17" t="s">
        <v>114</v>
      </c>
    </row>
    <row r="142">
      <c r="A142" s="12"/>
      <c r="B142" s="13" t="s">
        <v>115</v>
      </c>
      <c r="C142" s="13" t="s">
        <v>20</v>
      </c>
      <c r="D142" s="14">
        <v>43893.0</v>
      </c>
      <c r="E142" s="13">
        <v>74.0</v>
      </c>
      <c r="F142" s="13">
        <v>0.0</v>
      </c>
      <c r="G142" s="13">
        <v>69.0</v>
      </c>
      <c r="H142" s="13">
        <v>37.2692</v>
      </c>
      <c r="I142" s="13">
        <v>106.1655</v>
      </c>
      <c r="O142" s="13" t="s">
        <v>115</v>
      </c>
    </row>
    <row r="143">
      <c r="A143" s="12"/>
      <c r="B143" s="21"/>
      <c r="C143" s="17" t="s">
        <v>116</v>
      </c>
      <c r="D143" s="14">
        <v>43893.0</v>
      </c>
      <c r="E143" s="17">
        <v>56.0</v>
      </c>
      <c r="F143" s="17">
        <v>0.0</v>
      </c>
      <c r="G143" s="17">
        <v>0.0</v>
      </c>
      <c r="H143" s="17">
        <v>29.5</v>
      </c>
      <c r="I143" s="17">
        <v>47.75</v>
      </c>
      <c r="O143" s="21"/>
    </row>
    <row r="144">
      <c r="A144" s="12"/>
      <c r="B144" s="40"/>
      <c r="C144" s="13" t="s">
        <v>117</v>
      </c>
      <c r="D144" s="14">
        <v>43893.0</v>
      </c>
      <c r="E144" s="13">
        <v>56.0</v>
      </c>
      <c r="F144" s="13">
        <v>0.0</v>
      </c>
      <c r="G144" s="13">
        <v>2.0</v>
      </c>
      <c r="H144" s="13">
        <v>46.8182</v>
      </c>
      <c r="I144" s="13">
        <v>8.2275</v>
      </c>
      <c r="O144" s="40"/>
    </row>
    <row r="145">
      <c r="A145" s="12"/>
      <c r="B145" s="21"/>
      <c r="C145" s="17" t="s">
        <v>118</v>
      </c>
      <c r="D145" s="14">
        <v>43893.0</v>
      </c>
      <c r="E145" s="17">
        <v>51.0</v>
      </c>
      <c r="F145" s="17">
        <v>0.0</v>
      </c>
      <c r="G145" s="17">
        <v>8.0</v>
      </c>
      <c r="H145" s="17">
        <v>55.0</v>
      </c>
      <c r="I145" s="17">
        <v>-3.0</v>
      </c>
      <c r="O145" s="21"/>
    </row>
    <row r="146">
      <c r="A146" s="12"/>
      <c r="B146" s="40"/>
      <c r="C146" s="13" t="s">
        <v>119</v>
      </c>
      <c r="D146" s="14">
        <v>43893.0</v>
      </c>
      <c r="E146" s="13">
        <v>49.0</v>
      </c>
      <c r="F146" s="13">
        <v>0.0</v>
      </c>
      <c r="G146" s="13">
        <v>0.0</v>
      </c>
      <c r="H146" s="13">
        <v>26.0275</v>
      </c>
      <c r="I146" s="13">
        <v>50.55</v>
      </c>
      <c r="O146" s="40"/>
    </row>
    <row r="147">
      <c r="A147" s="12"/>
      <c r="B147" s="17" t="s">
        <v>120</v>
      </c>
      <c r="C147" s="17" t="s">
        <v>22</v>
      </c>
      <c r="D147" s="14">
        <v>43893.0</v>
      </c>
      <c r="E147" s="17">
        <v>45.0</v>
      </c>
      <c r="F147" s="17">
        <v>0.0</v>
      </c>
      <c r="G147" s="17">
        <v>0.0</v>
      </c>
      <c r="H147" s="17">
        <v>35.4437</v>
      </c>
      <c r="I147" s="17">
        <v>139.638</v>
      </c>
      <c r="O147" s="17" t="s">
        <v>120</v>
      </c>
    </row>
    <row r="148">
      <c r="A148" s="12"/>
      <c r="B148" s="40"/>
      <c r="C148" s="13" t="s">
        <v>121</v>
      </c>
      <c r="D148" s="14">
        <v>43893.0</v>
      </c>
      <c r="E148" s="13">
        <v>43.0</v>
      </c>
      <c r="F148" s="13">
        <v>1.0</v>
      </c>
      <c r="G148" s="13">
        <v>31.0</v>
      </c>
      <c r="H148" s="13">
        <v>15.0</v>
      </c>
      <c r="I148" s="13">
        <v>101.0</v>
      </c>
      <c r="O148" s="40"/>
    </row>
    <row r="149">
      <c r="A149" s="12"/>
      <c r="B149" s="17" t="s">
        <v>122</v>
      </c>
      <c r="C149" s="17" t="s">
        <v>122</v>
      </c>
      <c r="D149" s="14">
        <v>43893.0</v>
      </c>
      <c r="E149" s="17">
        <v>42.0</v>
      </c>
      <c r="F149" s="17">
        <v>1.0</v>
      </c>
      <c r="G149" s="17">
        <v>12.0</v>
      </c>
      <c r="H149" s="17">
        <v>23.7</v>
      </c>
      <c r="I149" s="17">
        <v>121.0</v>
      </c>
      <c r="O149" s="17" t="s">
        <v>122</v>
      </c>
    </row>
    <row r="150">
      <c r="A150" s="12"/>
      <c r="B150" s="40"/>
      <c r="C150" s="13" t="s">
        <v>123</v>
      </c>
      <c r="D150" s="14">
        <v>43893.0</v>
      </c>
      <c r="E150" s="13">
        <v>36.0</v>
      </c>
      <c r="F150" s="13">
        <v>0.0</v>
      </c>
      <c r="G150" s="13">
        <v>22.0</v>
      </c>
      <c r="H150" s="13">
        <v>2.5</v>
      </c>
      <c r="I150" s="13">
        <v>112.5</v>
      </c>
      <c r="O150" s="40"/>
    </row>
    <row r="151">
      <c r="A151" s="12"/>
      <c r="B151" s="21"/>
      <c r="C151" s="17" t="s">
        <v>124</v>
      </c>
      <c r="D151" s="14">
        <v>43893.0</v>
      </c>
      <c r="E151" s="17">
        <v>32.0</v>
      </c>
      <c r="F151" s="17">
        <v>0.0</v>
      </c>
      <c r="G151" s="17">
        <v>0.0</v>
      </c>
      <c r="H151" s="17">
        <v>33.0</v>
      </c>
      <c r="I151" s="17">
        <v>44.0</v>
      </c>
      <c r="O151" s="21"/>
    </row>
    <row r="152">
      <c r="A152" s="12"/>
      <c r="B152" s="40"/>
      <c r="C152" s="13" t="s">
        <v>125</v>
      </c>
      <c r="D152" s="14">
        <v>43893.0</v>
      </c>
      <c r="E152" s="13">
        <v>32.0</v>
      </c>
      <c r="F152" s="13">
        <v>0.0</v>
      </c>
      <c r="G152" s="13">
        <v>0.0</v>
      </c>
      <c r="H152" s="13">
        <v>60.472</v>
      </c>
      <c r="I152" s="13">
        <v>8.4689</v>
      </c>
      <c r="O152" s="40"/>
    </row>
    <row r="153">
      <c r="A153" s="12"/>
      <c r="B153" s="21"/>
      <c r="C153" s="17" t="s">
        <v>126</v>
      </c>
      <c r="D153" s="14">
        <v>43893.0</v>
      </c>
      <c r="E153" s="17">
        <v>27.0</v>
      </c>
      <c r="F153" s="17">
        <v>0.0</v>
      </c>
      <c r="G153" s="17">
        <v>5.0</v>
      </c>
      <c r="H153" s="17">
        <v>24.0</v>
      </c>
      <c r="I153" s="17">
        <v>54.0</v>
      </c>
      <c r="O153" s="21"/>
    </row>
    <row r="154">
      <c r="A154" s="12"/>
      <c r="B154" s="40"/>
      <c r="C154" s="13" t="s">
        <v>127</v>
      </c>
      <c r="D154" s="14">
        <v>43893.0</v>
      </c>
      <c r="E154" s="13">
        <v>24.0</v>
      </c>
      <c r="F154" s="13">
        <v>0.0</v>
      </c>
      <c r="G154" s="13">
        <v>0.0</v>
      </c>
      <c r="H154" s="13">
        <v>52.1326</v>
      </c>
      <c r="I154" s="13">
        <v>5.2913</v>
      </c>
      <c r="O154" s="40"/>
    </row>
    <row r="155">
      <c r="A155" s="12"/>
      <c r="B155" s="21"/>
      <c r="C155" s="17" t="s">
        <v>128</v>
      </c>
      <c r="D155" s="14">
        <v>43893.0</v>
      </c>
      <c r="E155" s="17">
        <v>21.0</v>
      </c>
      <c r="F155" s="17">
        <v>0.0</v>
      </c>
      <c r="G155" s="17">
        <v>0.0</v>
      </c>
      <c r="H155" s="17">
        <v>47.5162</v>
      </c>
      <c r="I155" s="17">
        <v>14.5501</v>
      </c>
      <c r="O155" s="21"/>
    </row>
    <row r="156">
      <c r="A156" s="12"/>
      <c r="B156" s="40"/>
      <c r="C156" s="13" t="s">
        <v>129</v>
      </c>
      <c r="D156" s="14">
        <v>43893.0</v>
      </c>
      <c r="E156" s="13">
        <v>21.0</v>
      </c>
      <c r="F156" s="13">
        <v>0.0</v>
      </c>
      <c r="G156" s="13">
        <v>0.0</v>
      </c>
      <c r="H156" s="13">
        <v>63.0</v>
      </c>
      <c r="I156" s="13">
        <v>16.0</v>
      </c>
      <c r="O156" s="40"/>
    </row>
    <row r="157">
      <c r="A157" s="17" t="s">
        <v>130</v>
      </c>
      <c r="B157" s="16" t="s">
        <v>73</v>
      </c>
      <c r="C157" s="17" t="s">
        <v>22</v>
      </c>
      <c r="D157" s="14">
        <v>43893.0</v>
      </c>
      <c r="E157" s="17">
        <v>21.0</v>
      </c>
      <c r="F157" s="17">
        <v>6.0</v>
      </c>
      <c r="G157" s="17">
        <v>1.0</v>
      </c>
      <c r="H157" s="17">
        <v>47.548</v>
      </c>
      <c r="I157" s="17">
        <v>-121.9836</v>
      </c>
      <c r="O157" s="17" t="s">
        <v>130</v>
      </c>
    </row>
    <row r="158">
      <c r="A158" s="12"/>
      <c r="B158" s="13" t="s">
        <v>131</v>
      </c>
      <c r="C158" s="13" t="s">
        <v>132</v>
      </c>
      <c r="D158" s="14">
        <v>43893.0</v>
      </c>
      <c r="E158" s="13">
        <v>19.0</v>
      </c>
      <c r="F158" s="13">
        <v>0.0</v>
      </c>
      <c r="G158" s="13">
        <v>2.0</v>
      </c>
      <c r="H158" s="13">
        <v>43.6532</v>
      </c>
      <c r="I158" s="13">
        <v>-79.3832</v>
      </c>
      <c r="O158" s="13" t="s">
        <v>131</v>
      </c>
    </row>
    <row r="159">
      <c r="A159" s="12"/>
      <c r="B159" s="17" t="s">
        <v>133</v>
      </c>
      <c r="C159" s="17" t="s">
        <v>20</v>
      </c>
      <c r="D159" s="14">
        <v>43893.0</v>
      </c>
      <c r="E159" s="17">
        <v>18.0</v>
      </c>
      <c r="F159" s="17">
        <v>0.0</v>
      </c>
      <c r="G159" s="17">
        <v>18.0</v>
      </c>
      <c r="H159" s="17">
        <v>35.7452</v>
      </c>
      <c r="I159" s="17">
        <v>95.9956</v>
      </c>
      <c r="O159" s="17" t="s">
        <v>133</v>
      </c>
    </row>
    <row r="160">
      <c r="A160" s="12"/>
      <c r="B160" s="40"/>
      <c r="C160" s="13" t="s">
        <v>134</v>
      </c>
      <c r="D160" s="14">
        <v>43893.0</v>
      </c>
      <c r="E160" s="13">
        <v>16.0</v>
      </c>
      <c r="F160" s="13">
        <v>0.0</v>
      </c>
      <c r="G160" s="13">
        <v>16.0</v>
      </c>
      <c r="H160" s="13">
        <v>16.0</v>
      </c>
      <c r="I160" s="13">
        <v>108.0</v>
      </c>
      <c r="O160" s="40"/>
    </row>
    <row r="161">
      <c r="A161" s="12"/>
      <c r="B161" s="17" t="s">
        <v>135</v>
      </c>
      <c r="C161" s="17" t="s">
        <v>136</v>
      </c>
      <c r="D161" s="14">
        <v>43893.0</v>
      </c>
      <c r="E161" s="17">
        <v>13.0</v>
      </c>
      <c r="F161" s="17">
        <v>0.0</v>
      </c>
      <c r="G161" s="17">
        <v>4.0</v>
      </c>
      <c r="H161" s="17">
        <v>-33.8688</v>
      </c>
      <c r="I161" s="17">
        <v>151.2093</v>
      </c>
      <c r="O161" s="17" t="s">
        <v>135</v>
      </c>
    </row>
    <row r="162">
      <c r="A162" s="12"/>
      <c r="B162" s="40"/>
      <c r="C162" s="13" t="s">
        <v>137</v>
      </c>
      <c r="D162" s="14">
        <v>43893.0</v>
      </c>
      <c r="E162" s="13">
        <v>13.0</v>
      </c>
      <c r="F162" s="13">
        <v>0.0</v>
      </c>
      <c r="G162" s="13">
        <v>1.0</v>
      </c>
      <c r="H162" s="13">
        <v>50.8333</v>
      </c>
      <c r="I162" s="13">
        <v>4.0</v>
      </c>
      <c r="O162" s="40"/>
    </row>
    <row r="163">
      <c r="A163" s="12"/>
      <c r="B163" s="21"/>
      <c r="C163" s="17" t="s">
        <v>138</v>
      </c>
      <c r="D163" s="14">
        <v>43893.0</v>
      </c>
      <c r="E163" s="17">
        <v>13.0</v>
      </c>
      <c r="F163" s="17">
        <v>0.0</v>
      </c>
      <c r="G163" s="17">
        <v>0.0</v>
      </c>
      <c r="H163" s="17">
        <v>33.8547</v>
      </c>
      <c r="I163" s="17">
        <v>35.8623</v>
      </c>
      <c r="O163" s="21"/>
    </row>
    <row r="164">
      <c r="A164" s="12"/>
      <c r="B164" s="40"/>
      <c r="C164" s="13" t="s">
        <v>139</v>
      </c>
      <c r="D164" s="14">
        <v>43893.0</v>
      </c>
      <c r="E164" s="13">
        <v>12.0</v>
      </c>
      <c r="F164" s="13">
        <v>0.0</v>
      </c>
      <c r="G164" s="13">
        <v>1.0</v>
      </c>
      <c r="H164" s="13">
        <v>31.0</v>
      </c>
      <c r="I164" s="13">
        <v>35.0</v>
      </c>
      <c r="O164" s="40"/>
    </row>
    <row r="165">
      <c r="A165" s="12"/>
      <c r="B165" s="21"/>
      <c r="C165" s="17" t="s">
        <v>140</v>
      </c>
      <c r="D165" s="14">
        <v>43893.0</v>
      </c>
      <c r="E165" s="17">
        <v>12.0</v>
      </c>
      <c r="F165" s="17">
        <v>0.0</v>
      </c>
      <c r="G165" s="17">
        <v>2.0</v>
      </c>
      <c r="H165" s="17">
        <v>21.0</v>
      </c>
      <c r="I165" s="17">
        <v>57.0</v>
      </c>
      <c r="O165" s="21"/>
    </row>
    <row r="166">
      <c r="A166" s="12"/>
      <c r="B166" s="13" t="s">
        <v>141</v>
      </c>
      <c r="C166" s="13" t="s">
        <v>136</v>
      </c>
      <c r="D166" s="14">
        <v>43893.0</v>
      </c>
      <c r="E166" s="13">
        <v>11.0</v>
      </c>
      <c r="F166" s="13">
        <v>0.0</v>
      </c>
      <c r="G166" s="13">
        <v>1.0</v>
      </c>
      <c r="H166" s="13">
        <v>-28.0167</v>
      </c>
      <c r="I166" s="13">
        <v>153.4</v>
      </c>
      <c r="O166" s="13" t="s">
        <v>141</v>
      </c>
    </row>
    <row r="167">
      <c r="A167" s="12"/>
      <c r="B167" s="21"/>
      <c r="C167" s="17" t="s">
        <v>142</v>
      </c>
      <c r="D167" s="14">
        <v>43893.0</v>
      </c>
      <c r="E167" s="17">
        <v>11.0</v>
      </c>
      <c r="F167" s="17">
        <v>0.0</v>
      </c>
      <c r="G167" s="17">
        <v>0.0</v>
      </c>
      <c r="H167" s="17">
        <v>64.9631</v>
      </c>
      <c r="I167" s="17">
        <v>-19.0208</v>
      </c>
      <c r="O167" s="21"/>
    </row>
    <row r="168">
      <c r="A168" s="13" t="s">
        <v>143</v>
      </c>
      <c r="B168" s="41" t="s">
        <v>26</v>
      </c>
      <c r="C168" s="13" t="s">
        <v>22</v>
      </c>
      <c r="D168" s="14">
        <v>43893.0</v>
      </c>
      <c r="E168" s="13">
        <v>11.0</v>
      </c>
      <c r="F168" s="13">
        <v>0.0</v>
      </c>
      <c r="G168" s="13">
        <v>1.0</v>
      </c>
      <c r="H168" s="13">
        <v>37.3541</v>
      </c>
      <c r="I168" s="13">
        <v>-121.9552</v>
      </c>
      <c r="O168" s="13" t="s">
        <v>143</v>
      </c>
    </row>
    <row r="169">
      <c r="A169" s="12"/>
      <c r="B169" s="17" t="s">
        <v>144</v>
      </c>
      <c r="C169" s="17" t="s">
        <v>144</v>
      </c>
      <c r="D169" s="14">
        <v>43893.0</v>
      </c>
      <c r="E169" s="17">
        <v>10.0</v>
      </c>
      <c r="F169" s="17">
        <v>0.0</v>
      </c>
      <c r="G169" s="17">
        <v>9.0</v>
      </c>
      <c r="H169" s="17">
        <v>22.1667</v>
      </c>
      <c r="I169" s="17">
        <v>113.55</v>
      </c>
      <c r="O169" s="17" t="s">
        <v>144</v>
      </c>
    </row>
    <row r="170">
      <c r="A170" s="12"/>
      <c r="B170" s="40"/>
      <c r="C170" s="13" t="s">
        <v>145</v>
      </c>
      <c r="D170" s="14">
        <v>43893.0</v>
      </c>
      <c r="E170" s="13">
        <v>10.0</v>
      </c>
      <c r="F170" s="13">
        <v>1.0</v>
      </c>
      <c r="G170" s="13">
        <v>0.0</v>
      </c>
      <c r="H170" s="13">
        <v>43.9424</v>
      </c>
      <c r="I170" s="13">
        <v>12.4578</v>
      </c>
      <c r="O170" s="40"/>
    </row>
    <row r="171">
      <c r="A171" s="12"/>
      <c r="B171" s="17" t="s">
        <v>146</v>
      </c>
      <c r="C171" s="17" t="s">
        <v>136</v>
      </c>
      <c r="D171" s="14">
        <v>43893.0</v>
      </c>
      <c r="E171" s="17">
        <v>9.0</v>
      </c>
      <c r="F171" s="17">
        <v>0.0</v>
      </c>
      <c r="G171" s="17">
        <v>4.0</v>
      </c>
      <c r="H171" s="17">
        <v>-37.8136</v>
      </c>
      <c r="I171" s="17">
        <v>144.9631</v>
      </c>
      <c r="O171" s="17" t="s">
        <v>146</v>
      </c>
    </row>
    <row r="172">
      <c r="A172" s="12"/>
      <c r="B172" s="13" t="s">
        <v>147</v>
      </c>
      <c r="C172" s="13" t="s">
        <v>132</v>
      </c>
      <c r="D172" s="14">
        <v>43893.0</v>
      </c>
      <c r="E172" s="13">
        <v>9.0</v>
      </c>
      <c r="F172" s="13">
        <v>0.0</v>
      </c>
      <c r="G172" s="13">
        <v>3.0</v>
      </c>
      <c r="H172" s="13">
        <v>49.2827</v>
      </c>
      <c r="I172" s="13">
        <v>-123.1207</v>
      </c>
      <c r="O172" s="13" t="s">
        <v>147</v>
      </c>
    </row>
    <row r="173">
      <c r="A173" s="12"/>
      <c r="B173" s="21"/>
      <c r="C173" s="17" t="s">
        <v>148</v>
      </c>
      <c r="D173" s="14">
        <v>43893.0</v>
      </c>
      <c r="E173" s="17">
        <v>9.0</v>
      </c>
      <c r="F173" s="17">
        <v>0.0</v>
      </c>
      <c r="G173" s="17">
        <v>0.0</v>
      </c>
      <c r="H173" s="17">
        <v>45.1667</v>
      </c>
      <c r="I173" s="17">
        <v>15.5</v>
      </c>
      <c r="O173" s="21"/>
    </row>
    <row r="174">
      <c r="A174" s="12"/>
      <c r="B174" s="40"/>
      <c r="C174" s="13" t="s">
        <v>149</v>
      </c>
      <c r="D174" s="14">
        <v>43893.0</v>
      </c>
      <c r="E174" s="13">
        <v>7.0</v>
      </c>
      <c r="F174" s="13">
        <v>0.0</v>
      </c>
      <c r="G174" s="13">
        <v>0.0</v>
      </c>
      <c r="H174" s="13">
        <v>-1.8312</v>
      </c>
      <c r="I174" s="13">
        <v>-78.1834</v>
      </c>
      <c r="O174" s="40"/>
    </row>
    <row r="175">
      <c r="A175" s="12"/>
      <c r="B175" s="21"/>
      <c r="C175" s="17" t="s">
        <v>150</v>
      </c>
      <c r="D175" s="14">
        <v>43893.0</v>
      </c>
      <c r="E175" s="17">
        <v>7.0</v>
      </c>
      <c r="F175" s="17">
        <v>0.0</v>
      </c>
      <c r="G175" s="17">
        <v>0.0</v>
      </c>
      <c r="H175" s="17">
        <v>39.0742</v>
      </c>
      <c r="I175" s="17">
        <v>21.8243</v>
      </c>
      <c r="O175" s="21"/>
    </row>
    <row r="176">
      <c r="A176" s="12"/>
      <c r="B176" s="40"/>
      <c r="C176" s="13" t="s">
        <v>151</v>
      </c>
      <c r="D176" s="14">
        <v>43893.0</v>
      </c>
      <c r="E176" s="13">
        <v>7.0</v>
      </c>
      <c r="F176" s="13">
        <v>0.0</v>
      </c>
      <c r="G176" s="13">
        <v>0.0</v>
      </c>
      <c r="H176" s="13">
        <v>25.3548</v>
      </c>
      <c r="I176" s="13">
        <v>51.1839</v>
      </c>
      <c r="O176" s="40"/>
    </row>
    <row r="177">
      <c r="A177" s="12"/>
      <c r="B177" s="21"/>
      <c r="C177" s="17" t="s">
        <v>152</v>
      </c>
      <c r="D177" s="14">
        <v>43893.0</v>
      </c>
      <c r="E177" s="17">
        <v>6.0</v>
      </c>
      <c r="F177" s="17">
        <v>0.0</v>
      </c>
      <c r="G177" s="17">
        <v>0.0</v>
      </c>
      <c r="H177" s="17">
        <v>56.2639</v>
      </c>
      <c r="I177" s="17">
        <v>9.5018</v>
      </c>
      <c r="O177" s="21"/>
    </row>
    <row r="178">
      <c r="A178" s="12"/>
      <c r="B178" s="40"/>
      <c r="C178" s="13" t="s">
        <v>153</v>
      </c>
      <c r="D178" s="14">
        <v>43893.0</v>
      </c>
      <c r="E178" s="13">
        <v>6.0</v>
      </c>
      <c r="F178" s="13">
        <v>0.0</v>
      </c>
      <c r="G178" s="13">
        <v>1.0</v>
      </c>
      <c r="H178" s="13">
        <v>64.0</v>
      </c>
      <c r="I178" s="13">
        <v>26.0</v>
      </c>
      <c r="O178" s="40"/>
    </row>
    <row r="179">
      <c r="A179" s="17" t="s">
        <v>154</v>
      </c>
      <c r="B179" s="16" t="s">
        <v>73</v>
      </c>
      <c r="C179" s="17" t="s">
        <v>22</v>
      </c>
      <c r="D179" s="14">
        <v>43893.0</v>
      </c>
      <c r="E179" s="17">
        <v>6.0</v>
      </c>
      <c r="F179" s="17">
        <v>1.0</v>
      </c>
      <c r="G179" s="17">
        <v>0.0</v>
      </c>
      <c r="H179" s="17">
        <v>48.033</v>
      </c>
      <c r="I179" s="17">
        <v>-121.8339</v>
      </c>
      <c r="O179" s="17" t="s">
        <v>154</v>
      </c>
    </row>
    <row r="180">
      <c r="A180" s="12"/>
      <c r="B180" s="40"/>
      <c r="C180" s="13" t="s">
        <v>155</v>
      </c>
      <c r="D180" s="14">
        <v>43893.0</v>
      </c>
      <c r="E180" s="13">
        <v>5.0</v>
      </c>
      <c r="F180" s="13">
        <v>0.0</v>
      </c>
      <c r="G180" s="13">
        <v>0.0</v>
      </c>
      <c r="H180" s="13">
        <v>28.0339</v>
      </c>
      <c r="I180" s="13">
        <v>1.6596</v>
      </c>
      <c r="O180" s="40"/>
    </row>
    <row r="181">
      <c r="A181" s="12"/>
      <c r="B181" s="21"/>
      <c r="C181" s="17" t="s">
        <v>156</v>
      </c>
      <c r="D181" s="14">
        <v>43893.0</v>
      </c>
      <c r="E181" s="17">
        <v>5.0</v>
      </c>
      <c r="F181" s="17">
        <v>0.0</v>
      </c>
      <c r="G181" s="17">
        <v>0.0</v>
      </c>
      <c r="H181" s="17">
        <v>49.8175</v>
      </c>
      <c r="I181" s="17">
        <v>15.473</v>
      </c>
      <c r="O181" s="21"/>
    </row>
    <row r="182">
      <c r="A182" s="12"/>
      <c r="B182" s="40"/>
      <c r="C182" s="13" t="s">
        <v>157</v>
      </c>
      <c r="D182" s="14">
        <v>43893.0</v>
      </c>
      <c r="E182" s="13">
        <v>5.0</v>
      </c>
      <c r="F182" s="13">
        <v>0.0</v>
      </c>
      <c r="G182" s="13">
        <v>3.0</v>
      </c>
      <c r="H182" s="13">
        <v>21.0</v>
      </c>
      <c r="I182" s="13">
        <v>78.0</v>
      </c>
      <c r="O182" s="40"/>
    </row>
    <row r="183">
      <c r="A183" s="12"/>
      <c r="B183" s="21"/>
      <c r="C183" s="17" t="s">
        <v>158</v>
      </c>
      <c r="D183" s="14">
        <v>43893.0</v>
      </c>
      <c r="E183" s="17">
        <v>5.0</v>
      </c>
      <c r="F183" s="17">
        <v>0.0</v>
      </c>
      <c r="G183" s="17">
        <v>1.0</v>
      </c>
      <c r="H183" s="17">
        <v>23.0</v>
      </c>
      <c r="I183" s="17">
        <v>-102.0</v>
      </c>
      <c r="O183" s="21"/>
    </row>
    <row r="184">
      <c r="A184" s="12"/>
      <c r="B184" s="40"/>
      <c r="C184" s="13" t="s">
        <v>159</v>
      </c>
      <c r="D184" s="14">
        <v>43893.0</v>
      </c>
      <c r="E184" s="13">
        <v>5.0</v>
      </c>
      <c r="F184" s="13">
        <v>0.0</v>
      </c>
      <c r="G184" s="13">
        <v>0.0</v>
      </c>
      <c r="H184" s="13">
        <v>30.3753</v>
      </c>
      <c r="I184" s="13">
        <v>69.3451</v>
      </c>
      <c r="O184" s="40"/>
    </row>
    <row r="185">
      <c r="A185" s="17" t="s">
        <v>160</v>
      </c>
      <c r="B185" s="16" t="s">
        <v>38</v>
      </c>
      <c r="C185" s="17" t="s">
        <v>22</v>
      </c>
      <c r="D185" s="14">
        <v>43893.0</v>
      </c>
      <c r="E185" s="17">
        <v>4.0</v>
      </c>
      <c r="F185" s="17">
        <v>0.0</v>
      </c>
      <c r="G185" s="17">
        <v>2.0</v>
      </c>
      <c r="H185" s="17">
        <v>41.7377</v>
      </c>
      <c r="I185" s="17">
        <v>-87.6976</v>
      </c>
      <c r="O185" s="17" t="s">
        <v>160</v>
      </c>
    </row>
    <row r="186">
      <c r="A186" s="12"/>
      <c r="B186" s="13" t="s">
        <v>161</v>
      </c>
      <c r="C186" s="13" t="s">
        <v>136</v>
      </c>
      <c r="D186" s="14">
        <v>43893.0</v>
      </c>
      <c r="E186" s="13">
        <v>3.0</v>
      </c>
      <c r="F186" s="13">
        <v>0.0</v>
      </c>
      <c r="G186" s="13">
        <v>2.0</v>
      </c>
      <c r="H186" s="13">
        <v>-34.9285</v>
      </c>
      <c r="I186" s="13">
        <v>138.6007</v>
      </c>
      <c r="O186" s="13" t="s">
        <v>161</v>
      </c>
    </row>
    <row r="187">
      <c r="A187" s="12"/>
      <c r="B187" s="21"/>
      <c r="C187" s="17" t="s">
        <v>162</v>
      </c>
      <c r="D187" s="14">
        <v>43893.0</v>
      </c>
      <c r="E187" s="17">
        <v>3.0</v>
      </c>
      <c r="F187" s="17">
        <v>0.0</v>
      </c>
      <c r="G187" s="17">
        <v>0.0</v>
      </c>
      <c r="H187" s="17">
        <v>40.1431</v>
      </c>
      <c r="I187" s="17">
        <v>47.5769</v>
      </c>
      <c r="O187" s="21"/>
    </row>
    <row r="188">
      <c r="A188" s="12"/>
      <c r="B188" s="40"/>
      <c r="C188" s="13" t="s">
        <v>35</v>
      </c>
      <c r="D188" s="14">
        <v>43893.0</v>
      </c>
      <c r="E188" s="13">
        <v>3.0</v>
      </c>
      <c r="F188" s="13">
        <v>0.0</v>
      </c>
      <c r="G188" s="13">
        <v>0.0</v>
      </c>
      <c r="H188" s="13">
        <v>42.3154</v>
      </c>
      <c r="I188" s="13">
        <v>43.3569</v>
      </c>
      <c r="O188" s="40"/>
    </row>
    <row r="189">
      <c r="A189" s="12"/>
      <c r="B189" s="21"/>
      <c r="C189" s="17" t="s">
        <v>163</v>
      </c>
      <c r="D189" s="14">
        <v>43893.0</v>
      </c>
      <c r="E189" s="17">
        <v>3.0</v>
      </c>
      <c r="F189" s="17">
        <v>1.0</v>
      </c>
      <c r="G189" s="17">
        <v>1.0</v>
      </c>
      <c r="H189" s="17">
        <v>13.0</v>
      </c>
      <c r="I189" s="17">
        <v>122.0</v>
      </c>
      <c r="O189" s="21"/>
    </row>
    <row r="190">
      <c r="A190" s="12"/>
      <c r="B190" s="40"/>
      <c r="C190" s="13" t="s">
        <v>164</v>
      </c>
      <c r="D190" s="14">
        <v>43893.0</v>
      </c>
      <c r="E190" s="13">
        <v>3.0</v>
      </c>
      <c r="F190" s="13">
        <v>0.0</v>
      </c>
      <c r="G190" s="13">
        <v>0.0</v>
      </c>
      <c r="H190" s="13">
        <v>46.0</v>
      </c>
      <c r="I190" s="13">
        <v>25.0</v>
      </c>
      <c r="O190" s="40"/>
    </row>
    <row r="191">
      <c r="A191" s="12"/>
      <c r="B191" s="21"/>
      <c r="C191" s="17" t="s">
        <v>165</v>
      </c>
      <c r="D191" s="14">
        <v>43893.0</v>
      </c>
      <c r="E191" s="17">
        <v>3.0</v>
      </c>
      <c r="F191" s="17">
        <v>0.0</v>
      </c>
      <c r="G191" s="17">
        <v>2.0</v>
      </c>
      <c r="H191" s="17">
        <v>60.0</v>
      </c>
      <c r="I191" s="17">
        <v>90.0</v>
      </c>
      <c r="O191" s="21"/>
    </row>
    <row r="192">
      <c r="A192" s="12"/>
      <c r="B192" s="13" t="s">
        <v>166</v>
      </c>
      <c r="C192" s="13" t="s">
        <v>136</v>
      </c>
      <c r="D192" s="14">
        <v>43893.0</v>
      </c>
      <c r="E192" s="13">
        <v>2.0</v>
      </c>
      <c r="F192" s="13">
        <v>1.0</v>
      </c>
      <c r="G192" s="13">
        <v>0.0</v>
      </c>
      <c r="H192" s="13">
        <v>-31.9505</v>
      </c>
      <c r="I192" s="13">
        <v>115.8605</v>
      </c>
      <c r="O192" s="13" t="s">
        <v>166</v>
      </c>
    </row>
    <row r="193">
      <c r="A193" s="12"/>
      <c r="B193" s="21"/>
      <c r="C193" s="17" t="s">
        <v>167</v>
      </c>
      <c r="D193" s="14">
        <v>43893.0</v>
      </c>
      <c r="E193" s="17">
        <v>2.0</v>
      </c>
      <c r="F193" s="17">
        <v>0.0</v>
      </c>
      <c r="G193" s="17">
        <v>0.0</v>
      </c>
      <c r="H193" s="17">
        <v>-14.235</v>
      </c>
      <c r="I193" s="17">
        <v>-51.9253</v>
      </c>
      <c r="O193" s="21"/>
    </row>
    <row r="194">
      <c r="A194" s="12"/>
      <c r="B194" s="40"/>
      <c r="C194" s="13" t="s">
        <v>168</v>
      </c>
      <c r="D194" s="14">
        <v>43893.0</v>
      </c>
      <c r="E194" s="13">
        <v>2.0</v>
      </c>
      <c r="F194" s="13">
        <v>0.0</v>
      </c>
      <c r="G194" s="13">
        <v>1.0</v>
      </c>
      <c r="H194" s="13">
        <v>26.0</v>
      </c>
      <c r="I194" s="13">
        <v>30.0</v>
      </c>
      <c r="O194" s="40"/>
    </row>
    <row r="195">
      <c r="A195" s="12"/>
      <c r="B195" s="21"/>
      <c r="C195" s="17" t="s">
        <v>169</v>
      </c>
      <c r="D195" s="14">
        <v>43893.0</v>
      </c>
      <c r="E195" s="17">
        <v>2.0</v>
      </c>
      <c r="F195" s="17">
        <v>0.0</v>
      </c>
      <c r="G195" s="17">
        <v>0.0</v>
      </c>
      <c r="H195" s="17">
        <v>58.5953</v>
      </c>
      <c r="I195" s="17">
        <v>25.0136</v>
      </c>
      <c r="O195" s="21"/>
    </row>
    <row r="196">
      <c r="A196" s="12"/>
      <c r="B196" s="40"/>
      <c r="C196" s="13" t="s">
        <v>170</v>
      </c>
      <c r="D196" s="14">
        <v>43893.0</v>
      </c>
      <c r="E196" s="13">
        <v>2.0</v>
      </c>
      <c r="F196" s="13">
        <v>0.0</v>
      </c>
      <c r="G196" s="13">
        <v>0.0</v>
      </c>
      <c r="H196" s="13">
        <v>-0.7893</v>
      </c>
      <c r="I196" s="13">
        <v>113.9213</v>
      </c>
      <c r="O196" s="40"/>
    </row>
    <row r="197">
      <c r="A197" s="12"/>
      <c r="B197" s="21"/>
      <c r="C197" s="17" t="s">
        <v>171</v>
      </c>
      <c r="D197" s="14">
        <v>43893.0</v>
      </c>
      <c r="E197" s="17">
        <v>2.0</v>
      </c>
      <c r="F197" s="17">
        <v>0.0</v>
      </c>
      <c r="G197" s="17">
        <v>0.0</v>
      </c>
      <c r="H197" s="17">
        <v>53.1424</v>
      </c>
      <c r="I197" s="17">
        <v>-7.6921</v>
      </c>
      <c r="O197" s="21"/>
    </row>
    <row r="198">
      <c r="A198" s="12"/>
      <c r="B198" s="40"/>
      <c r="C198" s="13" t="s">
        <v>172</v>
      </c>
      <c r="D198" s="14">
        <v>43893.0</v>
      </c>
      <c r="E198" s="13">
        <v>2.0</v>
      </c>
      <c r="F198" s="13">
        <v>0.0</v>
      </c>
      <c r="G198" s="13">
        <v>0.0</v>
      </c>
      <c r="H198" s="13">
        <v>39.3999</v>
      </c>
      <c r="I198" s="13">
        <v>-8.2245</v>
      </c>
      <c r="O198" s="40"/>
    </row>
    <row r="199">
      <c r="A199" s="12"/>
      <c r="B199" s="21"/>
      <c r="C199" s="17" t="s">
        <v>173</v>
      </c>
      <c r="D199" s="14">
        <v>43893.0</v>
      </c>
      <c r="E199" s="17">
        <v>2.0</v>
      </c>
      <c r="F199" s="17">
        <v>0.0</v>
      </c>
      <c r="G199" s="17">
        <v>0.0</v>
      </c>
      <c r="H199" s="17">
        <v>14.4974</v>
      </c>
      <c r="I199" s="17">
        <v>-14.4524</v>
      </c>
      <c r="O199" s="21"/>
    </row>
    <row r="200">
      <c r="A200" s="13" t="s">
        <v>174</v>
      </c>
      <c r="B200" s="41" t="s">
        <v>35</v>
      </c>
      <c r="C200" s="13" t="s">
        <v>22</v>
      </c>
      <c r="D200" s="14">
        <v>43893.0</v>
      </c>
      <c r="E200" s="13">
        <v>2.0</v>
      </c>
      <c r="F200" s="13">
        <v>0.0</v>
      </c>
      <c r="G200" s="13">
        <v>0.0</v>
      </c>
      <c r="H200" s="13">
        <v>33.8034</v>
      </c>
      <c r="I200" s="13">
        <v>-84.3963</v>
      </c>
      <c r="O200" s="13" t="s">
        <v>174</v>
      </c>
    </row>
    <row r="201">
      <c r="A201" s="17" t="s">
        <v>175</v>
      </c>
      <c r="B201" s="16" t="s">
        <v>55</v>
      </c>
      <c r="C201" s="17" t="s">
        <v>22</v>
      </c>
      <c r="D201" s="14">
        <v>43893.0</v>
      </c>
      <c r="E201" s="17">
        <v>2.0</v>
      </c>
      <c r="F201" s="17">
        <v>0.0</v>
      </c>
      <c r="G201" s="17">
        <v>0.0</v>
      </c>
      <c r="H201" s="17">
        <v>43.9088</v>
      </c>
      <c r="I201" s="17">
        <v>-71.826</v>
      </c>
      <c r="O201" s="17" t="s">
        <v>175</v>
      </c>
    </row>
    <row r="202">
      <c r="A202" s="13" t="s">
        <v>176</v>
      </c>
      <c r="B202" s="41" t="s">
        <v>33</v>
      </c>
      <c r="C202" s="13" t="s">
        <v>22</v>
      </c>
      <c r="D202" s="14">
        <v>43893.0</v>
      </c>
      <c r="E202" s="13">
        <v>2.0</v>
      </c>
      <c r="F202" s="13">
        <v>0.0</v>
      </c>
      <c r="G202" s="13">
        <v>0.0</v>
      </c>
      <c r="H202" s="13">
        <v>27.9904</v>
      </c>
      <c r="I202" s="13">
        <v>-82.3018</v>
      </c>
      <c r="O202" s="13" t="s">
        <v>176</v>
      </c>
    </row>
    <row r="203">
      <c r="A203" s="17" t="s">
        <v>177</v>
      </c>
      <c r="B203" s="16" t="s">
        <v>65</v>
      </c>
      <c r="C203" s="17" t="s">
        <v>22</v>
      </c>
      <c r="D203" s="14">
        <v>43893.0</v>
      </c>
      <c r="E203" s="17">
        <v>2.0</v>
      </c>
      <c r="F203" s="17">
        <v>0.0</v>
      </c>
      <c r="G203" s="17">
        <v>0.0</v>
      </c>
      <c r="H203" s="17">
        <v>41.824</v>
      </c>
      <c r="I203" s="17">
        <v>-71.4128</v>
      </c>
      <c r="O203" s="17" t="s">
        <v>177</v>
      </c>
    </row>
    <row r="204">
      <c r="A204" s="13" t="s">
        <v>178</v>
      </c>
      <c r="B204" s="41" t="s">
        <v>26</v>
      </c>
      <c r="C204" s="13" t="s">
        <v>22</v>
      </c>
      <c r="D204" s="14">
        <v>43893.0</v>
      </c>
      <c r="E204" s="13">
        <v>2.0</v>
      </c>
      <c r="F204" s="13">
        <v>0.0</v>
      </c>
      <c r="G204" s="13">
        <v>0.0</v>
      </c>
      <c r="H204" s="13">
        <v>38.4747</v>
      </c>
      <c r="I204" s="13">
        <v>-121.3542</v>
      </c>
      <c r="O204" s="13" t="s">
        <v>178</v>
      </c>
    </row>
    <row r="205">
      <c r="A205" s="17" t="s">
        <v>179</v>
      </c>
      <c r="B205" s="41" t="s">
        <v>26</v>
      </c>
      <c r="C205" s="17" t="s">
        <v>22</v>
      </c>
      <c r="D205" s="14">
        <v>43893.0</v>
      </c>
      <c r="E205" s="17">
        <v>2.0</v>
      </c>
      <c r="F205" s="17">
        <v>0.0</v>
      </c>
      <c r="G205" s="17">
        <v>0.0</v>
      </c>
      <c r="H205" s="17">
        <v>36.5761</v>
      </c>
      <c r="I205" s="17">
        <v>-120.9876</v>
      </c>
      <c r="O205" s="17" t="s">
        <v>179</v>
      </c>
    </row>
    <row r="206">
      <c r="A206" s="13" t="s">
        <v>180</v>
      </c>
      <c r="B206" s="41" t="s">
        <v>26</v>
      </c>
      <c r="C206" s="13" t="s">
        <v>22</v>
      </c>
      <c r="D206" s="14">
        <v>43893.0</v>
      </c>
      <c r="E206" s="13">
        <v>2.0</v>
      </c>
      <c r="F206" s="13">
        <v>0.0</v>
      </c>
      <c r="G206" s="13">
        <v>1.0</v>
      </c>
      <c r="H206" s="13">
        <v>32.7157</v>
      </c>
      <c r="I206" s="13">
        <v>-117.1611</v>
      </c>
      <c r="O206" s="13" t="s">
        <v>180</v>
      </c>
    </row>
    <row r="207">
      <c r="A207" s="17" t="s">
        <v>181</v>
      </c>
      <c r="B207" s="41" t="s">
        <v>26</v>
      </c>
      <c r="C207" s="17" t="s">
        <v>22</v>
      </c>
      <c r="D207" s="14">
        <v>43893.0</v>
      </c>
      <c r="E207" s="17">
        <v>2.0</v>
      </c>
      <c r="F207" s="17">
        <v>0.0</v>
      </c>
      <c r="G207" s="17">
        <v>0.0</v>
      </c>
      <c r="H207" s="17">
        <v>37.563</v>
      </c>
      <c r="I207" s="17">
        <v>-122.3255</v>
      </c>
      <c r="O207" s="17" t="s">
        <v>181</v>
      </c>
    </row>
    <row r="208">
      <c r="A208" s="13" t="s">
        <v>182</v>
      </c>
      <c r="B208" s="41" t="s">
        <v>63</v>
      </c>
      <c r="C208" s="13" t="s">
        <v>22</v>
      </c>
      <c r="D208" s="14">
        <v>43893.0</v>
      </c>
      <c r="E208" s="13">
        <v>2.0</v>
      </c>
      <c r="F208" s="13">
        <v>0.0</v>
      </c>
      <c r="G208" s="13">
        <v>0.0</v>
      </c>
      <c r="H208" s="13">
        <v>45.547</v>
      </c>
      <c r="I208" s="13">
        <v>-123.1386</v>
      </c>
      <c r="O208" s="13" t="s">
        <v>182</v>
      </c>
    </row>
    <row r="209">
      <c r="A209" s="12"/>
      <c r="B209" s="21"/>
      <c r="C209" s="17" t="s">
        <v>183</v>
      </c>
      <c r="D209" s="14">
        <v>43893.0</v>
      </c>
      <c r="E209" s="17">
        <v>1.0</v>
      </c>
      <c r="F209" s="17">
        <v>0.0</v>
      </c>
      <c r="G209" s="17">
        <v>0.0</v>
      </c>
      <c r="H209" s="17">
        <v>33.0</v>
      </c>
      <c r="I209" s="17">
        <v>65.0</v>
      </c>
      <c r="O209" s="21"/>
    </row>
    <row r="210">
      <c r="A210" s="12"/>
      <c r="B210" s="40"/>
      <c r="C210" s="13" t="s">
        <v>184</v>
      </c>
      <c r="D210" s="14">
        <v>43893.0</v>
      </c>
      <c r="E210" s="13">
        <v>1.0</v>
      </c>
      <c r="F210" s="13">
        <v>0.0</v>
      </c>
      <c r="G210" s="13">
        <v>0.0</v>
      </c>
      <c r="H210" s="13">
        <v>42.5063</v>
      </c>
      <c r="I210" s="13">
        <v>1.5218</v>
      </c>
      <c r="O210" s="40"/>
    </row>
    <row r="211">
      <c r="A211" s="12"/>
      <c r="B211" s="21"/>
      <c r="C211" s="17" t="s">
        <v>185</v>
      </c>
      <c r="D211" s="14">
        <v>43893.0</v>
      </c>
      <c r="E211" s="17">
        <v>1.0</v>
      </c>
      <c r="F211" s="17">
        <v>0.0</v>
      </c>
      <c r="G211" s="17">
        <v>0.0</v>
      </c>
      <c r="H211" s="17">
        <v>-38.4161</v>
      </c>
      <c r="I211" s="17">
        <v>-63.6167</v>
      </c>
      <c r="O211" s="21"/>
    </row>
    <row r="212">
      <c r="A212" s="12"/>
      <c r="B212" s="40"/>
      <c r="C212" s="13" t="s">
        <v>186</v>
      </c>
      <c r="D212" s="14">
        <v>43893.0</v>
      </c>
      <c r="E212" s="13">
        <v>1.0</v>
      </c>
      <c r="F212" s="13">
        <v>0.0</v>
      </c>
      <c r="G212" s="13">
        <v>0.0</v>
      </c>
      <c r="H212" s="13">
        <v>40.0691</v>
      </c>
      <c r="I212" s="13">
        <v>45.0382</v>
      </c>
      <c r="O212" s="40"/>
    </row>
    <row r="213">
      <c r="A213" s="12"/>
      <c r="B213" s="17" t="s">
        <v>187</v>
      </c>
      <c r="C213" s="17" t="s">
        <v>136</v>
      </c>
      <c r="D213" s="14">
        <v>43893.0</v>
      </c>
      <c r="E213" s="17">
        <v>1.0</v>
      </c>
      <c r="F213" s="17">
        <v>0.0</v>
      </c>
      <c r="G213" s="17">
        <v>0.0</v>
      </c>
      <c r="H213" s="17">
        <v>-41.4545</v>
      </c>
      <c r="I213" s="17">
        <v>145.9707</v>
      </c>
      <c r="O213" s="17" t="s">
        <v>187</v>
      </c>
    </row>
    <row r="214">
      <c r="A214" s="12"/>
      <c r="B214" s="40"/>
      <c r="C214" s="13" t="s">
        <v>188</v>
      </c>
      <c r="D214" s="14">
        <v>43893.0</v>
      </c>
      <c r="E214" s="13">
        <v>1.0</v>
      </c>
      <c r="F214" s="13">
        <v>0.0</v>
      </c>
      <c r="G214" s="13">
        <v>0.0</v>
      </c>
      <c r="H214" s="13">
        <v>53.7098</v>
      </c>
      <c r="I214" s="13">
        <v>27.9534</v>
      </c>
      <c r="O214" s="40"/>
    </row>
    <row r="215">
      <c r="A215" s="12"/>
      <c r="B215" s="21"/>
      <c r="C215" s="17" t="s">
        <v>189</v>
      </c>
      <c r="D215" s="14">
        <v>43893.0</v>
      </c>
      <c r="E215" s="17">
        <v>1.0</v>
      </c>
      <c r="F215" s="17">
        <v>0.0</v>
      </c>
      <c r="G215" s="17">
        <v>1.0</v>
      </c>
      <c r="H215" s="17">
        <v>11.55</v>
      </c>
      <c r="I215" s="17">
        <v>104.9167</v>
      </c>
      <c r="O215" s="21"/>
    </row>
    <row r="216">
      <c r="A216" s="12"/>
      <c r="B216" s="13" t="s">
        <v>190</v>
      </c>
      <c r="C216" s="13" t="s">
        <v>132</v>
      </c>
      <c r="D216" s="14">
        <v>43893.0</v>
      </c>
      <c r="E216" s="13">
        <v>1.0</v>
      </c>
      <c r="F216" s="13">
        <v>0.0</v>
      </c>
      <c r="G216" s="13">
        <v>0.0</v>
      </c>
      <c r="H216" s="13">
        <v>45.5017</v>
      </c>
      <c r="I216" s="13">
        <v>-73.5673</v>
      </c>
      <c r="O216" s="13" t="s">
        <v>190</v>
      </c>
    </row>
    <row r="217">
      <c r="A217" s="12"/>
      <c r="B217" s="17" t="s">
        <v>191</v>
      </c>
      <c r="C217" s="17" t="s">
        <v>132</v>
      </c>
      <c r="D217" s="14">
        <v>43893.0</v>
      </c>
      <c r="E217" s="17">
        <v>1.0</v>
      </c>
      <c r="F217" s="17">
        <v>0.0</v>
      </c>
      <c r="G217" s="17">
        <v>1.0</v>
      </c>
      <c r="H217" s="17">
        <v>42.9849</v>
      </c>
      <c r="I217" s="17">
        <v>-81.2453</v>
      </c>
      <c r="O217" s="17" t="s">
        <v>191</v>
      </c>
    </row>
    <row r="218">
      <c r="A218" s="12"/>
      <c r="B218" s="40"/>
      <c r="C218" s="13" t="s">
        <v>192</v>
      </c>
      <c r="D218" s="14">
        <v>43893.0</v>
      </c>
      <c r="E218" s="13">
        <v>1.0</v>
      </c>
      <c r="F218" s="13">
        <v>0.0</v>
      </c>
      <c r="G218" s="13">
        <v>0.0</v>
      </c>
      <c r="H218" s="13">
        <v>-35.6751</v>
      </c>
      <c r="I218" s="13">
        <v>-71.543</v>
      </c>
      <c r="O218" s="40"/>
    </row>
    <row r="219">
      <c r="A219" s="12"/>
      <c r="B219" s="21"/>
      <c r="C219" s="17" t="s">
        <v>193</v>
      </c>
      <c r="D219" s="14">
        <v>43893.0</v>
      </c>
      <c r="E219" s="17">
        <v>1.0</v>
      </c>
      <c r="F219" s="17">
        <v>0.0</v>
      </c>
      <c r="G219" s="17">
        <v>0.0</v>
      </c>
      <c r="H219" s="17">
        <v>18.7357</v>
      </c>
      <c r="I219" s="17">
        <v>-70.1627</v>
      </c>
      <c r="O219" s="21"/>
    </row>
    <row r="220">
      <c r="A220" s="12"/>
      <c r="B220" s="40"/>
      <c r="C220" s="13" t="s">
        <v>194</v>
      </c>
      <c r="D220" s="14">
        <v>43893.0</v>
      </c>
      <c r="E220" s="13">
        <v>1.0</v>
      </c>
      <c r="F220" s="13">
        <v>0.0</v>
      </c>
      <c r="G220" s="13">
        <v>0.0</v>
      </c>
      <c r="H220" s="13">
        <v>31.24</v>
      </c>
      <c r="I220" s="13">
        <v>36.51</v>
      </c>
      <c r="O220" s="40"/>
    </row>
    <row r="221">
      <c r="A221" s="12"/>
      <c r="B221" s="21"/>
      <c r="C221" s="17" t="s">
        <v>195</v>
      </c>
      <c r="D221" s="14">
        <v>43893.0</v>
      </c>
      <c r="E221" s="17">
        <v>1.0</v>
      </c>
      <c r="F221" s="17">
        <v>0.0</v>
      </c>
      <c r="G221" s="17">
        <v>0.0</v>
      </c>
      <c r="H221" s="17">
        <v>56.8796</v>
      </c>
      <c r="I221" s="17">
        <v>24.6032</v>
      </c>
      <c r="O221" s="21"/>
    </row>
    <row r="222">
      <c r="A222" s="12"/>
      <c r="B222" s="40"/>
      <c r="C222" s="13" t="s">
        <v>196</v>
      </c>
      <c r="D222" s="14">
        <v>43893.0</v>
      </c>
      <c r="E222" s="13">
        <v>1.0</v>
      </c>
      <c r="F222" s="13">
        <v>0.0</v>
      </c>
      <c r="G222" s="13">
        <v>0.0</v>
      </c>
      <c r="H222" s="13">
        <v>55.1694</v>
      </c>
      <c r="I222" s="13">
        <v>23.8813</v>
      </c>
      <c r="O222" s="40"/>
    </row>
    <row r="223">
      <c r="A223" s="12"/>
      <c r="B223" s="21"/>
      <c r="C223" s="17" t="s">
        <v>197</v>
      </c>
      <c r="D223" s="14">
        <v>43893.0</v>
      </c>
      <c r="E223" s="17">
        <v>1.0</v>
      </c>
      <c r="F223" s="17">
        <v>0.0</v>
      </c>
      <c r="G223" s="17">
        <v>0.0</v>
      </c>
      <c r="H223" s="17">
        <v>49.8144</v>
      </c>
      <c r="I223" s="17">
        <v>6.1317</v>
      </c>
      <c r="O223" s="21"/>
    </row>
    <row r="224">
      <c r="A224" s="12"/>
      <c r="B224" s="13" t="s">
        <v>198</v>
      </c>
      <c r="C224" s="13" t="s">
        <v>20</v>
      </c>
      <c r="D224" s="14">
        <v>43893.0</v>
      </c>
      <c r="E224" s="13">
        <v>1.0</v>
      </c>
      <c r="F224" s="13">
        <v>0.0</v>
      </c>
      <c r="G224" s="13">
        <v>1.0</v>
      </c>
      <c r="H224" s="13">
        <v>31.6927</v>
      </c>
      <c r="I224" s="13">
        <v>88.0924</v>
      </c>
      <c r="O224" s="13" t="s">
        <v>198</v>
      </c>
    </row>
    <row r="225">
      <c r="A225" s="12"/>
      <c r="B225" s="21"/>
      <c r="C225" s="17" t="s">
        <v>199</v>
      </c>
      <c r="D225" s="14">
        <v>43893.0</v>
      </c>
      <c r="E225" s="17">
        <v>1.0</v>
      </c>
      <c r="F225" s="17">
        <v>0.0</v>
      </c>
      <c r="G225" s="17">
        <v>0.0</v>
      </c>
      <c r="H225" s="17">
        <v>43.7333</v>
      </c>
      <c r="I225" s="17">
        <v>7.4167</v>
      </c>
      <c r="O225" s="21"/>
    </row>
    <row r="226">
      <c r="A226" s="12"/>
      <c r="B226" s="40"/>
      <c r="C226" s="13" t="s">
        <v>200</v>
      </c>
      <c r="D226" s="14">
        <v>43893.0</v>
      </c>
      <c r="E226" s="13">
        <v>1.0</v>
      </c>
      <c r="F226" s="13">
        <v>0.0</v>
      </c>
      <c r="G226" s="13">
        <v>0.0</v>
      </c>
      <c r="H226" s="13">
        <v>31.7917</v>
      </c>
      <c r="I226" s="13">
        <v>-7.0926</v>
      </c>
      <c r="O226" s="40"/>
    </row>
    <row r="227">
      <c r="A227" s="12"/>
      <c r="B227" s="21"/>
      <c r="C227" s="17" t="s">
        <v>201</v>
      </c>
      <c r="D227" s="14">
        <v>43893.0</v>
      </c>
      <c r="E227" s="17">
        <v>1.0</v>
      </c>
      <c r="F227" s="17">
        <v>0.0</v>
      </c>
      <c r="G227" s="17">
        <v>1.0</v>
      </c>
      <c r="H227" s="17">
        <v>28.1667</v>
      </c>
      <c r="I227" s="17">
        <v>84.25</v>
      </c>
      <c r="O227" s="21"/>
    </row>
    <row r="228">
      <c r="A228" s="12"/>
      <c r="B228" s="40"/>
      <c r="C228" s="13" t="s">
        <v>202</v>
      </c>
      <c r="D228" s="14">
        <v>43893.0</v>
      </c>
      <c r="E228" s="13">
        <v>1.0</v>
      </c>
      <c r="F228" s="13">
        <v>0.0</v>
      </c>
      <c r="G228" s="13">
        <v>0.0</v>
      </c>
      <c r="H228" s="13">
        <v>-40.9006</v>
      </c>
      <c r="I228" s="13">
        <v>174.886</v>
      </c>
      <c r="O228" s="40"/>
    </row>
    <row r="229">
      <c r="A229" s="12"/>
      <c r="B229" s="21"/>
      <c r="C229" s="17" t="s">
        <v>203</v>
      </c>
      <c r="D229" s="14">
        <v>43893.0</v>
      </c>
      <c r="E229" s="17">
        <v>1.0</v>
      </c>
      <c r="F229" s="17">
        <v>0.0</v>
      </c>
      <c r="G229" s="17">
        <v>0.0</v>
      </c>
      <c r="H229" s="17">
        <v>9.082</v>
      </c>
      <c r="I229" s="17">
        <v>8.6753</v>
      </c>
      <c r="O229" s="21"/>
    </row>
    <row r="230">
      <c r="A230" s="12"/>
      <c r="B230" s="40"/>
      <c r="C230" s="13" t="s">
        <v>204</v>
      </c>
      <c r="D230" s="14">
        <v>43893.0</v>
      </c>
      <c r="E230" s="13">
        <v>1.0</v>
      </c>
      <c r="F230" s="13">
        <v>0.0</v>
      </c>
      <c r="G230" s="13">
        <v>0.0</v>
      </c>
      <c r="H230" s="13">
        <v>41.6086</v>
      </c>
      <c r="I230" s="13">
        <v>21.7453</v>
      </c>
      <c r="O230" s="40"/>
    </row>
    <row r="231">
      <c r="A231" s="12"/>
      <c r="B231" s="21"/>
      <c r="C231" s="17" t="s">
        <v>205</v>
      </c>
      <c r="D231" s="14">
        <v>43893.0</v>
      </c>
      <c r="E231" s="17">
        <v>1.0</v>
      </c>
      <c r="F231" s="17">
        <v>0.0</v>
      </c>
      <c r="G231" s="17">
        <v>0.0</v>
      </c>
      <c r="H231" s="17">
        <v>24.0</v>
      </c>
      <c r="I231" s="17">
        <v>45.0</v>
      </c>
      <c r="O231" s="21"/>
    </row>
    <row r="232">
      <c r="A232" s="12"/>
      <c r="B232" s="40"/>
      <c r="C232" s="13" t="s">
        <v>206</v>
      </c>
      <c r="D232" s="14">
        <v>43893.0</v>
      </c>
      <c r="E232" s="13">
        <v>1.0</v>
      </c>
      <c r="F232" s="13">
        <v>0.0</v>
      </c>
      <c r="G232" s="13">
        <v>1.0</v>
      </c>
      <c r="H232" s="13">
        <v>7.0</v>
      </c>
      <c r="I232" s="13">
        <v>81.0</v>
      </c>
      <c r="O232" s="40"/>
    </row>
    <row r="233">
      <c r="A233" s="17" t="s">
        <v>207</v>
      </c>
      <c r="B233" s="16" t="s">
        <v>47</v>
      </c>
      <c r="C233" s="17" t="s">
        <v>22</v>
      </c>
      <c r="D233" s="14">
        <v>43893.0</v>
      </c>
      <c r="E233" s="17">
        <v>1.0</v>
      </c>
      <c r="F233" s="17">
        <v>0.0</v>
      </c>
      <c r="G233" s="17">
        <v>0.0</v>
      </c>
      <c r="H233" s="17">
        <v>42.1767</v>
      </c>
      <c r="I233" s="17">
        <v>-71.1449</v>
      </c>
      <c r="O233" s="17" t="s">
        <v>207</v>
      </c>
    </row>
    <row r="234">
      <c r="A234" s="13" t="s">
        <v>208</v>
      </c>
      <c r="B234" s="41" t="s">
        <v>26</v>
      </c>
      <c r="C234" s="13" t="s">
        <v>22</v>
      </c>
      <c r="D234" s="14">
        <v>43893.0</v>
      </c>
      <c r="E234" s="13">
        <v>1.0</v>
      </c>
      <c r="F234" s="13">
        <v>0.0</v>
      </c>
      <c r="G234" s="13">
        <v>0.0</v>
      </c>
      <c r="H234" s="13">
        <v>37.8715</v>
      </c>
      <c r="I234" s="13">
        <v>-122.273</v>
      </c>
      <c r="O234" s="13" t="s">
        <v>208</v>
      </c>
    </row>
    <row r="235">
      <c r="A235" s="17" t="s">
        <v>209</v>
      </c>
      <c r="B235" s="16" t="s">
        <v>47</v>
      </c>
      <c r="C235" s="17" t="s">
        <v>22</v>
      </c>
      <c r="D235" s="14">
        <v>43893.0</v>
      </c>
      <c r="E235" s="17">
        <v>1.0</v>
      </c>
      <c r="F235" s="17">
        <v>0.0</v>
      </c>
      <c r="G235" s="17">
        <v>1.0</v>
      </c>
      <c r="H235" s="17">
        <v>42.3601</v>
      </c>
      <c r="I235" s="17">
        <v>-71.0589</v>
      </c>
      <c r="O235" s="17" t="s">
        <v>209</v>
      </c>
    </row>
    <row r="236">
      <c r="A236" s="13" t="s">
        <v>210</v>
      </c>
      <c r="B236" s="41" t="s">
        <v>26</v>
      </c>
      <c r="C236" s="13" t="s">
        <v>22</v>
      </c>
      <c r="D236" s="14">
        <v>43893.0</v>
      </c>
      <c r="E236" s="13">
        <v>1.0</v>
      </c>
      <c r="F236" s="13">
        <v>0.0</v>
      </c>
      <c r="G236" s="13">
        <v>0.0</v>
      </c>
      <c r="H236" s="13">
        <v>40.745</v>
      </c>
      <c r="I236" s="13">
        <v>-123.8695</v>
      </c>
      <c r="O236" s="13" t="s">
        <v>210</v>
      </c>
    </row>
    <row r="237">
      <c r="A237" s="17" t="s">
        <v>211</v>
      </c>
      <c r="B237" s="41" t="s">
        <v>26</v>
      </c>
      <c r="C237" s="17" t="s">
        <v>22</v>
      </c>
      <c r="D237" s="14">
        <v>43893.0</v>
      </c>
      <c r="E237" s="17">
        <v>1.0</v>
      </c>
      <c r="F237" s="17">
        <v>0.0</v>
      </c>
      <c r="G237" s="17">
        <v>0.0</v>
      </c>
      <c r="H237" s="17">
        <v>34.0522</v>
      </c>
      <c r="I237" s="17">
        <v>-118.2437</v>
      </c>
      <c r="O237" s="17" t="s">
        <v>211</v>
      </c>
    </row>
    <row r="238">
      <c r="A238" s="13" t="s">
        <v>212</v>
      </c>
      <c r="B238" s="41" t="s">
        <v>75</v>
      </c>
      <c r="C238" s="13" t="s">
        <v>22</v>
      </c>
      <c r="D238" s="14">
        <v>43893.0</v>
      </c>
      <c r="E238" s="13">
        <v>1.0</v>
      </c>
      <c r="F238" s="13">
        <v>0.0</v>
      </c>
      <c r="G238" s="13">
        <v>1.0</v>
      </c>
      <c r="H238" s="13">
        <v>43.0731</v>
      </c>
      <c r="I238" s="13">
        <v>-89.4012</v>
      </c>
      <c r="O238" s="13" t="s">
        <v>212</v>
      </c>
    </row>
    <row r="239">
      <c r="A239" s="17" t="s">
        <v>214</v>
      </c>
      <c r="B239" s="41" t="s">
        <v>24</v>
      </c>
      <c r="C239" s="17" t="s">
        <v>22</v>
      </c>
      <c r="D239" s="14">
        <v>43893.0</v>
      </c>
      <c r="E239" s="17">
        <v>1.0</v>
      </c>
      <c r="F239" s="17">
        <v>0.0</v>
      </c>
      <c r="G239" s="17">
        <v>0.0</v>
      </c>
      <c r="H239" s="17">
        <v>33.2918</v>
      </c>
      <c r="I239" s="17">
        <v>-112.4291</v>
      </c>
      <c r="O239" s="17" t="s">
        <v>214</v>
      </c>
    </row>
    <row r="240">
      <c r="A240" s="13" t="s">
        <v>215</v>
      </c>
      <c r="B240" s="16" t="s">
        <v>58</v>
      </c>
      <c r="C240" s="13" t="s">
        <v>22</v>
      </c>
      <c r="D240" s="14">
        <v>43893.0</v>
      </c>
      <c r="E240" s="13">
        <v>1.0</v>
      </c>
      <c r="F240" s="13">
        <v>0.0</v>
      </c>
      <c r="G240" s="13">
        <v>0.0</v>
      </c>
      <c r="H240" s="13">
        <v>40.7128</v>
      </c>
      <c r="I240" s="13">
        <v>-74.006</v>
      </c>
      <c r="O240" s="13" t="s">
        <v>215</v>
      </c>
    </row>
    <row r="241">
      <c r="A241" s="17" t="s">
        <v>217</v>
      </c>
      <c r="B241" s="41" t="s">
        <v>26</v>
      </c>
      <c r="C241" s="17" t="s">
        <v>22</v>
      </c>
      <c r="D241" s="14">
        <v>43893.0</v>
      </c>
      <c r="E241" s="17">
        <v>1.0</v>
      </c>
      <c r="F241" s="17">
        <v>0.0</v>
      </c>
      <c r="G241" s="17">
        <v>0.0</v>
      </c>
      <c r="H241" s="17">
        <v>33.7879</v>
      </c>
      <c r="I241" s="17">
        <v>-117.8531</v>
      </c>
      <c r="O241" s="17" t="s">
        <v>217</v>
      </c>
    </row>
    <row r="242">
      <c r="A242" s="13" t="s">
        <v>218</v>
      </c>
      <c r="B242" s="41" t="s">
        <v>26</v>
      </c>
      <c r="C242" s="13" t="s">
        <v>22</v>
      </c>
      <c r="D242" s="14">
        <v>43893.0</v>
      </c>
      <c r="E242" s="13">
        <v>1.0</v>
      </c>
      <c r="F242" s="13">
        <v>0.0</v>
      </c>
      <c r="G242" s="13">
        <v>0.0</v>
      </c>
      <c r="H242" s="13">
        <v>39.0916</v>
      </c>
      <c r="I242" s="13">
        <v>-120.8039</v>
      </c>
      <c r="O242" s="13" t="s">
        <v>218</v>
      </c>
    </row>
    <row r="243">
      <c r="A243" s="17" t="s">
        <v>219</v>
      </c>
      <c r="B243" s="16" t="s">
        <v>69</v>
      </c>
      <c r="C243" s="17" t="s">
        <v>22</v>
      </c>
      <c r="D243" s="14">
        <v>43893.0</v>
      </c>
      <c r="E243" s="17">
        <v>1.0</v>
      </c>
      <c r="F243" s="17">
        <v>0.0</v>
      </c>
      <c r="G243" s="17">
        <v>0.0</v>
      </c>
      <c r="H243" s="17">
        <v>29.4241</v>
      </c>
      <c r="I243" s="17">
        <v>-98.4936</v>
      </c>
      <c r="O243" s="17" t="s">
        <v>219</v>
      </c>
    </row>
    <row r="244">
      <c r="A244" s="13" t="s">
        <v>220</v>
      </c>
      <c r="B244" s="41" t="s">
        <v>33</v>
      </c>
      <c r="C244" s="13" t="s">
        <v>22</v>
      </c>
      <c r="D244" s="14">
        <v>43893.0</v>
      </c>
      <c r="E244" s="13">
        <v>1.0</v>
      </c>
      <c r="F244" s="13">
        <v>0.0</v>
      </c>
      <c r="G244" s="13">
        <v>0.0</v>
      </c>
      <c r="H244" s="13">
        <v>27.3364</v>
      </c>
      <c r="I244" s="13">
        <v>-82.5307</v>
      </c>
      <c r="O244" s="13" t="s">
        <v>220</v>
      </c>
    </row>
    <row r="245">
      <c r="A245" s="17" t="s">
        <v>223</v>
      </c>
      <c r="B245" s="41" t="s">
        <v>26</v>
      </c>
      <c r="C245" s="17" t="s">
        <v>22</v>
      </c>
      <c r="D245" s="14">
        <v>43893.0</v>
      </c>
      <c r="E245" s="17">
        <v>1.0</v>
      </c>
      <c r="F245" s="17">
        <v>0.0</v>
      </c>
      <c r="G245" s="17">
        <v>0.0</v>
      </c>
      <c r="H245" s="17">
        <v>38.578</v>
      </c>
      <c r="I245" s="17">
        <v>-122.9888</v>
      </c>
      <c r="O245" s="17" t="s">
        <v>223</v>
      </c>
    </row>
    <row r="246">
      <c r="A246" s="13" t="s">
        <v>224</v>
      </c>
      <c r="B246" s="41" t="s">
        <v>24</v>
      </c>
      <c r="C246" s="13" t="s">
        <v>22</v>
      </c>
      <c r="D246" s="14">
        <v>43893.0</v>
      </c>
      <c r="E246" s="13">
        <v>1.0</v>
      </c>
      <c r="F246" s="13">
        <v>0.0</v>
      </c>
      <c r="G246" s="13">
        <v>1.0</v>
      </c>
      <c r="H246" s="13">
        <v>33.4255</v>
      </c>
      <c r="I246" s="13">
        <v>-111.94</v>
      </c>
      <c r="O246" s="13" t="s">
        <v>224</v>
      </c>
    </row>
    <row r="247">
      <c r="A247" s="17" t="s">
        <v>225</v>
      </c>
      <c r="B247" s="16" t="s">
        <v>63</v>
      </c>
      <c r="C247" s="17" t="s">
        <v>22</v>
      </c>
      <c r="D247" s="14">
        <v>43893.0</v>
      </c>
      <c r="E247" s="17">
        <v>1.0</v>
      </c>
      <c r="F247" s="17">
        <v>0.0</v>
      </c>
      <c r="G247" s="17">
        <v>0.0</v>
      </c>
      <c r="H247" s="17">
        <v>45.775</v>
      </c>
      <c r="I247" s="17">
        <v>-118.7606</v>
      </c>
      <c r="O247" s="17" t="s">
        <v>225</v>
      </c>
    </row>
    <row r="248">
      <c r="A248" s="13" t="s">
        <v>227</v>
      </c>
      <c r="B248" s="41" t="s">
        <v>59</v>
      </c>
      <c r="C248" s="13" t="s">
        <v>22</v>
      </c>
      <c r="D248" s="14">
        <v>43893.0</v>
      </c>
      <c r="E248" s="13">
        <v>1.0</v>
      </c>
      <c r="F248" s="13">
        <v>0.0</v>
      </c>
      <c r="G248" s="13">
        <v>0.0</v>
      </c>
      <c r="H248" s="13">
        <v>35.8032</v>
      </c>
      <c r="I248" s="13">
        <v>-78.5661</v>
      </c>
      <c r="O248" s="13" t="s">
        <v>227</v>
      </c>
    </row>
    <row r="249">
      <c r="A249" s="17" t="s">
        <v>228</v>
      </c>
      <c r="B249" s="16" t="s">
        <v>58</v>
      </c>
      <c r="C249" s="17" t="s">
        <v>22</v>
      </c>
      <c r="D249" s="14">
        <v>43893.0</v>
      </c>
      <c r="E249" s="17">
        <v>1.0</v>
      </c>
      <c r="F249" s="17">
        <v>0.0</v>
      </c>
      <c r="G249" s="17">
        <v>0.0</v>
      </c>
      <c r="H249" s="17">
        <v>41.122</v>
      </c>
      <c r="I249" s="17">
        <v>-73.7949</v>
      </c>
      <c r="O249" s="17" t="s">
        <v>228</v>
      </c>
    </row>
    <row r="250">
      <c r="A250" s="12"/>
      <c r="B250" s="40"/>
      <c r="C250" s="13" t="s">
        <v>230</v>
      </c>
      <c r="D250" s="14">
        <v>43893.0</v>
      </c>
      <c r="E250" s="13">
        <v>1.0</v>
      </c>
      <c r="F250" s="13">
        <v>0.0</v>
      </c>
      <c r="G250" s="13">
        <v>0.0</v>
      </c>
      <c r="H250" s="13">
        <v>48.3794</v>
      </c>
      <c r="I250" s="13">
        <v>31.1656</v>
      </c>
      <c r="O250" s="40"/>
    </row>
    <row r="251">
      <c r="A251" s="12"/>
      <c r="B251" s="17" t="s">
        <v>231</v>
      </c>
      <c r="C251" s="17" t="s">
        <v>136</v>
      </c>
      <c r="D251" s="14">
        <v>43893.0</v>
      </c>
      <c r="E251" s="17">
        <v>0.0</v>
      </c>
      <c r="F251" s="17">
        <v>0.0</v>
      </c>
      <c r="G251" s="17">
        <v>0.0</v>
      </c>
      <c r="H251" s="17">
        <v>35.4437</v>
      </c>
      <c r="I251" s="17">
        <v>139.638</v>
      </c>
      <c r="O251" s="17" t="s">
        <v>231</v>
      </c>
    </row>
    <row r="252">
      <c r="A252" s="13" t="s">
        <v>232</v>
      </c>
      <c r="B252" s="41" t="s">
        <v>69</v>
      </c>
      <c r="C252" s="13" t="s">
        <v>22</v>
      </c>
      <c r="D252" s="14">
        <v>43893.0</v>
      </c>
      <c r="E252" s="13">
        <v>0.0</v>
      </c>
      <c r="F252" s="13">
        <v>0.0</v>
      </c>
      <c r="G252" s="13">
        <v>0.0</v>
      </c>
      <c r="H252" s="13">
        <v>29.3829</v>
      </c>
      <c r="I252" s="13">
        <v>-98.6134</v>
      </c>
      <c r="O252" s="13" t="s">
        <v>232</v>
      </c>
    </row>
    <row r="253">
      <c r="A253" s="17" t="s">
        <v>233</v>
      </c>
      <c r="B253" s="16" t="s">
        <v>53</v>
      </c>
      <c r="C253" s="17" t="s">
        <v>22</v>
      </c>
      <c r="D253" s="14">
        <v>43893.0</v>
      </c>
      <c r="E253" s="17">
        <v>0.0</v>
      </c>
      <c r="F253" s="17">
        <v>0.0</v>
      </c>
      <c r="G253" s="17">
        <v>0.0</v>
      </c>
      <c r="H253" s="17">
        <v>41.2545</v>
      </c>
      <c r="I253" s="17">
        <v>-95.9758</v>
      </c>
      <c r="O253" s="17" t="s">
        <v>233</v>
      </c>
    </row>
    <row r="254">
      <c r="A254" s="13" t="s">
        <v>235</v>
      </c>
      <c r="B254" s="41" t="s">
        <v>26</v>
      </c>
      <c r="C254" s="13" t="s">
        <v>22</v>
      </c>
      <c r="D254" s="14">
        <v>43893.0</v>
      </c>
      <c r="E254" s="13">
        <v>0.0</v>
      </c>
      <c r="F254" s="13">
        <v>0.0</v>
      </c>
      <c r="G254" s="13">
        <v>0.0</v>
      </c>
      <c r="H254" s="13">
        <v>38.2721</v>
      </c>
      <c r="I254" s="13">
        <v>-121.9399</v>
      </c>
      <c r="O254" s="13" t="s">
        <v>235</v>
      </c>
    </row>
    <row r="255">
      <c r="A255" s="12"/>
      <c r="B255" s="15" t="s">
        <v>26</v>
      </c>
      <c r="C255" s="16" t="s">
        <v>22</v>
      </c>
      <c r="D255" s="14">
        <v>43897.0</v>
      </c>
      <c r="E255" s="17"/>
      <c r="F255" s="17"/>
      <c r="G255" s="17"/>
      <c r="H255" s="17"/>
      <c r="I255" s="17"/>
      <c r="J255" s="18">
        <v>3.9512223E7</v>
      </c>
      <c r="O255" s="13"/>
    </row>
    <row r="256">
      <c r="A256" s="12"/>
      <c r="B256" s="15" t="s">
        <v>69</v>
      </c>
      <c r="C256" s="16" t="s">
        <v>22</v>
      </c>
      <c r="D256" s="14">
        <v>43897.0</v>
      </c>
      <c r="E256" s="17"/>
      <c r="F256" s="17"/>
      <c r="G256" s="17"/>
      <c r="H256" s="17"/>
      <c r="I256" s="17"/>
      <c r="J256" s="18">
        <v>2.8995881E7</v>
      </c>
      <c r="O256" s="13"/>
    </row>
    <row r="257">
      <c r="A257" s="12"/>
      <c r="B257" s="15" t="s">
        <v>33</v>
      </c>
      <c r="C257" s="16" t="s">
        <v>22</v>
      </c>
      <c r="D257" s="14">
        <v>43897.0</v>
      </c>
      <c r="E257" s="17"/>
      <c r="F257" s="17"/>
      <c r="G257" s="17"/>
      <c r="H257" s="17"/>
      <c r="I257" s="17"/>
      <c r="J257" s="18">
        <v>2.1477737E7</v>
      </c>
      <c r="O257" s="13"/>
    </row>
    <row r="258">
      <c r="A258" s="12"/>
      <c r="B258" s="15" t="s">
        <v>58</v>
      </c>
      <c r="C258" s="16" t="s">
        <v>22</v>
      </c>
      <c r="D258" s="14">
        <v>43897.0</v>
      </c>
      <c r="E258" s="17"/>
      <c r="F258" s="17"/>
      <c r="G258" s="17"/>
      <c r="H258" s="17"/>
      <c r="I258" s="17"/>
      <c r="J258" s="18">
        <v>1.9453561E7</v>
      </c>
      <c r="O258" s="13"/>
    </row>
    <row r="259">
      <c r="A259" s="12"/>
      <c r="B259" s="15" t="s">
        <v>64</v>
      </c>
      <c r="C259" s="16" t="s">
        <v>22</v>
      </c>
      <c r="D259" s="14">
        <v>43897.0</v>
      </c>
      <c r="E259" s="17"/>
      <c r="F259" s="17"/>
      <c r="G259" s="17"/>
      <c r="H259" s="17"/>
      <c r="I259" s="17"/>
      <c r="J259" s="18">
        <v>1.2801989E7</v>
      </c>
      <c r="O259" s="13"/>
    </row>
    <row r="260">
      <c r="A260" s="12"/>
      <c r="B260" s="15" t="s">
        <v>38</v>
      </c>
      <c r="C260" s="16" t="s">
        <v>22</v>
      </c>
      <c r="D260" s="14">
        <v>43897.0</v>
      </c>
      <c r="E260" s="17"/>
      <c r="F260" s="17"/>
      <c r="G260" s="17"/>
      <c r="H260" s="17"/>
      <c r="I260" s="17"/>
      <c r="J260" s="18">
        <v>1.2671821E7</v>
      </c>
      <c r="O260" s="13"/>
    </row>
    <row r="261">
      <c r="A261" s="12"/>
      <c r="B261" s="15" t="s">
        <v>61</v>
      </c>
      <c r="C261" s="16" t="s">
        <v>22</v>
      </c>
      <c r="D261" s="14">
        <v>43897.0</v>
      </c>
      <c r="E261" s="17"/>
      <c r="F261" s="17"/>
      <c r="G261" s="17"/>
      <c r="H261" s="17"/>
      <c r="I261" s="17"/>
      <c r="J261" s="18">
        <v>1.16891E7</v>
      </c>
      <c r="O261" s="13"/>
    </row>
    <row r="262">
      <c r="A262" s="12"/>
      <c r="B262" s="15" t="s">
        <v>35</v>
      </c>
      <c r="C262" s="16" t="s">
        <v>22</v>
      </c>
      <c r="D262" s="14">
        <v>43897.0</v>
      </c>
      <c r="E262" s="17"/>
      <c r="F262" s="17"/>
      <c r="G262" s="17"/>
      <c r="H262" s="17"/>
      <c r="I262" s="17"/>
      <c r="J262" s="18">
        <v>1.0617423E7</v>
      </c>
      <c r="O262" s="13"/>
    </row>
    <row r="263">
      <c r="A263" s="12"/>
      <c r="B263" s="15" t="s">
        <v>59</v>
      </c>
      <c r="C263" s="16" t="s">
        <v>22</v>
      </c>
      <c r="D263" s="14">
        <v>43897.0</v>
      </c>
      <c r="E263" s="17"/>
      <c r="F263" s="17"/>
      <c r="G263" s="17"/>
      <c r="H263" s="17"/>
      <c r="I263" s="17"/>
      <c r="J263" s="18">
        <v>1.0488084E7</v>
      </c>
      <c r="O263" s="13"/>
    </row>
    <row r="264">
      <c r="A264" s="12"/>
      <c r="B264" s="15" t="s">
        <v>48</v>
      </c>
      <c r="C264" s="16" t="s">
        <v>22</v>
      </c>
      <c r="D264" s="14">
        <v>43897.0</v>
      </c>
      <c r="E264" s="17"/>
      <c r="F264" s="17"/>
      <c r="G264" s="17"/>
      <c r="H264" s="17"/>
      <c r="I264" s="17"/>
      <c r="J264" s="18">
        <v>9986857.0</v>
      </c>
      <c r="O264" s="13"/>
    </row>
    <row r="265">
      <c r="A265" s="12"/>
      <c r="B265" s="15" t="s">
        <v>56</v>
      </c>
      <c r="C265" s="16" t="s">
        <v>22</v>
      </c>
      <c r="D265" s="14">
        <v>43897.0</v>
      </c>
      <c r="E265" s="17"/>
      <c r="F265" s="17"/>
      <c r="G265" s="17"/>
      <c r="H265" s="17"/>
      <c r="I265" s="17"/>
      <c r="J265" s="18">
        <v>8882190.0</v>
      </c>
      <c r="O265" s="13"/>
    </row>
    <row r="266">
      <c r="A266" s="12"/>
      <c r="B266" s="15" t="s">
        <v>72</v>
      </c>
      <c r="C266" s="16" t="s">
        <v>22</v>
      </c>
      <c r="D266" s="14">
        <v>43897.0</v>
      </c>
      <c r="E266" s="17"/>
      <c r="F266" s="17"/>
      <c r="G266" s="17"/>
      <c r="H266" s="17"/>
      <c r="I266" s="17"/>
      <c r="J266" s="18">
        <v>8535519.0</v>
      </c>
      <c r="O266" s="13"/>
    </row>
    <row r="267">
      <c r="A267" s="12"/>
      <c r="B267" s="15" t="s">
        <v>73</v>
      </c>
      <c r="C267" s="16" t="s">
        <v>22</v>
      </c>
      <c r="D267" s="14">
        <v>43897.0</v>
      </c>
      <c r="E267" s="17"/>
      <c r="F267" s="17"/>
      <c r="G267" s="17"/>
      <c r="H267" s="17"/>
      <c r="I267" s="17"/>
      <c r="J267" s="18">
        <v>7614893.0</v>
      </c>
      <c r="O267" s="13"/>
    </row>
    <row r="268">
      <c r="A268" s="12"/>
      <c r="B268" s="15" t="s">
        <v>24</v>
      </c>
      <c r="C268" s="16" t="s">
        <v>22</v>
      </c>
      <c r="D268" s="14">
        <v>43897.0</v>
      </c>
      <c r="E268" s="17"/>
      <c r="F268" s="17"/>
      <c r="G268" s="17"/>
      <c r="H268" s="17"/>
      <c r="I268" s="17"/>
      <c r="J268" s="18">
        <v>7278717.0</v>
      </c>
      <c r="O268" s="13"/>
    </row>
    <row r="269">
      <c r="A269" s="12"/>
      <c r="B269" s="15" t="s">
        <v>47</v>
      </c>
      <c r="C269" s="16" t="s">
        <v>22</v>
      </c>
      <c r="D269" s="14">
        <v>43897.0</v>
      </c>
      <c r="E269" s="17"/>
      <c r="F269" s="17"/>
      <c r="G269" s="17"/>
      <c r="H269" s="17"/>
      <c r="I269" s="17"/>
      <c r="J269" s="18">
        <v>6949503.0</v>
      </c>
      <c r="O269" s="13"/>
    </row>
    <row r="270">
      <c r="A270" s="12"/>
      <c r="B270" s="15" t="s">
        <v>68</v>
      </c>
      <c r="C270" s="16" t="s">
        <v>22</v>
      </c>
      <c r="D270" s="14">
        <v>43897.0</v>
      </c>
      <c r="E270" s="17"/>
      <c r="F270" s="17"/>
      <c r="G270" s="17"/>
      <c r="H270" s="17"/>
      <c r="I270" s="17"/>
      <c r="J270" s="18">
        <v>6833174.0</v>
      </c>
      <c r="O270" s="13"/>
    </row>
    <row r="271">
      <c r="A271" s="12"/>
      <c r="B271" s="15" t="s">
        <v>39</v>
      </c>
      <c r="C271" s="16" t="s">
        <v>22</v>
      </c>
      <c r="D271" s="14">
        <v>43897.0</v>
      </c>
      <c r="E271" s="17"/>
      <c r="F271" s="17"/>
      <c r="G271" s="17"/>
      <c r="H271" s="17"/>
      <c r="I271" s="17"/>
      <c r="J271" s="18">
        <v>6732219.0</v>
      </c>
      <c r="O271" s="13"/>
    </row>
    <row r="272">
      <c r="A272" s="12"/>
      <c r="B272" s="15" t="s">
        <v>51</v>
      </c>
      <c r="C272" s="16" t="s">
        <v>22</v>
      </c>
      <c r="D272" s="14">
        <v>43897.0</v>
      </c>
      <c r="E272" s="17"/>
      <c r="F272" s="17"/>
      <c r="G272" s="17"/>
      <c r="H272" s="17"/>
      <c r="I272" s="17"/>
      <c r="J272" s="18">
        <v>6137428.0</v>
      </c>
      <c r="O272" s="13"/>
    </row>
    <row r="273">
      <c r="A273" s="12"/>
      <c r="B273" s="15" t="s">
        <v>46</v>
      </c>
      <c r="C273" s="16" t="s">
        <v>22</v>
      </c>
      <c r="D273" s="14">
        <v>43897.0</v>
      </c>
      <c r="E273" s="17"/>
      <c r="F273" s="17"/>
      <c r="G273" s="17"/>
      <c r="H273" s="17"/>
      <c r="I273" s="17"/>
      <c r="J273" s="18">
        <v>6045680.0</v>
      </c>
      <c r="O273" s="13"/>
    </row>
    <row r="274">
      <c r="A274" s="12"/>
      <c r="B274" s="15" t="s">
        <v>75</v>
      </c>
      <c r="C274" s="16" t="s">
        <v>22</v>
      </c>
      <c r="D274" s="14">
        <v>43897.0</v>
      </c>
      <c r="E274" s="17"/>
      <c r="F274" s="17"/>
      <c r="G274" s="17"/>
      <c r="H274" s="17"/>
      <c r="I274" s="17"/>
      <c r="J274" s="18">
        <v>5822434.0</v>
      </c>
      <c r="O274" s="13"/>
    </row>
    <row r="275">
      <c r="A275" s="12"/>
      <c r="B275" s="15" t="s">
        <v>28</v>
      </c>
      <c r="C275" s="16" t="s">
        <v>22</v>
      </c>
      <c r="D275" s="14">
        <v>43897.0</v>
      </c>
      <c r="E275" s="17"/>
      <c r="F275" s="17"/>
      <c r="G275" s="17"/>
      <c r="H275" s="17"/>
      <c r="I275" s="17"/>
      <c r="J275" s="18">
        <v>5758736.0</v>
      </c>
      <c r="O275" s="13"/>
    </row>
    <row r="276">
      <c r="A276" s="12"/>
      <c r="B276" s="15" t="s">
        <v>49</v>
      </c>
      <c r="C276" s="16" t="s">
        <v>22</v>
      </c>
      <c r="D276" s="14">
        <v>43897.0</v>
      </c>
      <c r="E276" s="17"/>
      <c r="F276" s="17"/>
      <c r="G276" s="17"/>
      <c r="H276" s="17"/>
      <c r="I276" s="17"/>
      <c r="J276" s="18">
        <v>5639632.0</v>
      </c>
      <c r="O276" s="13"/>
    </row>
    <row r="277">
      <c r="A277" s="12"/>
      <c r="B277" s="15" t="s">
        <v>66</v>
      </c>
      <c r="C277" s="16" t="s">
        <v>22</v>
      </c>
      <c r="D277" s="14">
        <v>43897.0</v>
      </c>
      <c r="E277" s="17"/>
      <c r="F277" s="17"/>
      <c r="G277" s="17"/>
      <c r="H277" s="17"/>
      <c r="I277" s="17"/>
      <c r="J277" s="18">
        <v>5148714.0</v>
      </c>
      <c r="O277" s="13"/>
    </row>
    <row r="278">
      <c r="A278" s="12"/>
      <c r="B278" s="15" t="s">
        <v>21</v>
      </c>
      <c r="C278" s="16" t="s">
        <v>22</v>
      </c>
      <c r="D278" s="14">
        <v>43897.0</v>
      </c>
      <c r="E278" s="17"/>
      <c r="F278" s="17"/>
      <c r="G278" s="17"/>
      <c r="H278" s="17"/>
      <c r="I278" s="17"/>
      <c r="J278" s="18">
        <v>4903185.0</v>
      </c>
      <c r="O278" s="13"/>
    </row>
    <row r="279">
      <c r="A279" s="12"/>
      <c r="B279" s="15" t="s">
        <v>44</v>
      </c>
      <c r="C279" s="16" t="s">
        <v>22</v>
      </c>
      <c r="D279" s="14">
        <v>43897.0</v>
      </c>
      <c r="E279" s="17"/>
      <c r="F279" s="17"/>
      <c r="G279" s="17"/>
      <c r="H279" s="17"/>
      <c r="I279" s="17"/>
      <c r="J279" s="18">
        <v>4648794.0</v>
      </c>
      <c r="O279" s="13"/>
    </row>
    <row r="280">
      <c r="A280" s="12"/>
      <c r="B280" s="15" t="s">
        <v>43</v>
      </c>
      <c r="C280" s="16" t="s">
        <v>22</v>
      </c>
      <c r="D280" s="14">
        <v>43897.0</v>
      </c>
      <c r="E280" s="17"/>
      <c r="F280" s="17"/>
      <c r="G280" s="17"/>
      <c r="H280" s="17"/>
      <c r="I280" s="17"/>
      <c r="J280" s="18">
        <v>4467673.0</v>
      </c>
      <c r="O280" s="13"/>
    </row>
    <row r="281">
      <c r="A281" s="12"/>
      <c r="B281" s="15" t="s">
        <v>63</v>
      </c>
      <c r="C281" s="16" t="s">
        <v>22</v>
      </c>
      <c r="D281" s="14">
        <v>43897.0</v>
      </c>
      <c r="E281" s="17"/>
      <c r="F281" s="17"/>
      <c r="G281" s="17"/>
      <c r="H281" s="17"/>
      <c r="I281" s="17"/>
      <c r="J281" s="18">
        <v>4217737.0</v>
      </c>
      <c r="O281" s="13"/>
    </row>
    <row r="282">
      <c r="A282" s="12"/>
      <c r="B282" s="15" t="s">
        <v>62</v>
      </c>
      <c r="C282" s="16" t="s">
        <v>22</v>
      </c>
      <c r="D282" s="14">
        <v>43897.0</v>
      </c>
      <c r="E282" s="17"/>
      <c r="F282" s="17"/>
      <c r="G282" s="17"/>
      <c r="H282" s="17"/>
      <c r="I282" s="17"/>
      <c r="J282" s="18">
        <v>3956971.0</v>
      </c>
      <c r="O282" s="13"/>
    </row>
    <row r="283">
      <c r="A283" s="12"/>
      <c r="B283" s="15" t="s">
        <v>29</v>
      </c>
      <c r="C283" s="16" t="s">
        <v>22</v>
      </c>
      <c r="D283" s="14">
        <v>43897.0</v>
      </c>
      <c r="E283" s="17"/>
      <c r="F283" s="17"/>
      <c r="G283" s="17"/>
      <c r="H283" s="17"/>
      <c r="I283" s="17"/>
      <c r="J283" s="18">
        <v>3565287.0</v>
      </c>
      <c r="O283" s="13"/>
    </row>
    <row r="284">
      <c r="A284" s="12"/>
      <c r="B284" s="15" t="s">
        <v>70</v>
      </c>
      <c r="C284" s="16" t="s">
        <v>22</v>
      </c>
      <c r="D284" s="14">
        <v>43897.0</v>
      </c>
      <c r="E284" s="17"/>
      <c r="F284" s="17"/>
      <c r="G284" s="17"/>
      <c r="H284" s="17"/>
      <c r="I284" s="17"/>
      <c r="J284" s="18">
        <v>3205958.0</v>
      </c>
      <c r="O284" s="13"/>
    </row>
    <row r="285">
      <c r="A285" s="12"/>
      <c r="B285" s="15" t="s">
        <v>41</v>
      </c>
      <c r="C285" s="16" t="s">
        <v>22</v>
      </c>
      <c r="D285" s="14">
        <v>43897.0</v>
      </c>
      <c r="E285" s="17"/>
      <c r="F285" s="17"/>
      <c r="G285" s="17"/>
      <c r="H285" s="17"/>
      <c r="I285" s="17"/>
      <c r="J285" s="18">
        <v>3155070.0</v>
      </c>
      <c r="O285" s="13"/>
    </row>
    <row r="286">
      <c r="A286" s="12"/>
      <c r="B286" s="15" t="s">
        <v>54</v>
      </c>
      <c r="C286" s="16" t="s">
        <v>22</v>
      </c>
      <c r="D286" s="14">
        <v>43897.0</v>
      </c>
      <c r="E286" s="17"/>
      <c r="F286" s="17"/>
      <c r="G286" s="17"/>
      <c r="H286" s="17"/>
      <c r="I286" s="17"/>
      <c r="J286" s="18">
        <v>3080156.0</v>
      </c>
      <c r="O286" s="13"/>
    </row>
    <row r="287">
      <c r="A287" s="12"/>
      <c r="B287" s="15" t="s">
        <v>25</v>
      </c>
      <c r="C287" s="16" t="s">
        <v>22</v>
      </c>
      <c r="D287" s="14">
        <v>43897.0</v>
      </c>
      <c r="E287" s="17"/>
      <c r="F287" s="17"/>
      <c r="G287" s="17"/>
      <c r="H287" s="17"/>
      <c r="I287" s="17"/>
      <c r="J287" s="18">
        <v>3017825.0</v>
      </c>
      <c r="O287" s="13"/>
    </row>
    <row r="288">
      <c r="A288" s="12"/>
      <c r="B288" s="15" t="s">
        <v>50</v>
      </c>
      <c r="C288" s="16" t="s">
        <v>22</v>
      </c>
      <c r="D288" s="14">
        <v>43897.0</v>
      </c>
      <c r="E288" s="17"/>
      <c r="F288" s="17"/>
      <c r="G288" s="17"/>
      <c r="H288" s="17"/>
      <c r="I288" s="17"/>
      <c r="J288" s="18">
        <v>2976149.0</v>
      </c>
      <c r="O288" s="13"/>
    </row>
    <row r="289">
      <c r="A289" s="12"/>
      <c r="B289" s="15" t="s">
        <v>42</v>
      </c>
      <c r="C289" s="16" t="s">
        <v>22</v>
      </c>
      <c r="D289" s="14">
        <v>43897.0</v>
      </c>
      <c r="E289" s="17"/>
      <c r="F289" s="17"/>
      <c r="G289" s="17"/>
      <c r="H289" s="17"/>
      <c r="I289" s="17"/>
      <c r="J289" s="18">
        <v>2913314.0</v>
      </c>
      <c r="O289" s="13"/>
    </row>
    <row r="290">
      <c r="A290" s="12"/>
      <c r="B290" s="15" t="s">
        <v>57</v>
      </c>
      <c r="C290" s="16" t="s">
        <v>22</v>
      </c>
      <c r="D290" s="14">
        <v>43897.0</v>
      </c>
      <c r="E290" s="17"/>
      <c r="F290" s="17"/>
      <c r="G290" s="17"/>
      <c r="H290" s="17"/>
      <c r="I290" s="17"/>
      <c r="J290" s="18">
        <v>2096829.0</v>
      </c>
      <c r="O290" s="13"/>
    </row>
    <row r="291">
      <c r="A291" s="12"/>
      <c r="B291" s="15" t="s">
        <v>53</v>
      </c>
      <c r="C291" s="16" t="s">
        <v>22</v>
      </c>
      <c r="D291" s="14">
        <v>43897.0</v>
      </c>
      <c r="E291" s="17"/>
      <c r="F291" s="17"/>
      <c r="G291" s="17"/>
      <c r="H291" s="17"/>
      <c r="I291" s="17"/>
      <c r="J291" s="18">
        <v>1934408.0</v>
      </c>
      <c r="O291" s="13"/>
    </row>
    <row r="292">
      <c r="A292" s="12"/>
      <c r="B292" s="15" t="s">
        <v>74</v>
      </c>
      <c r="C292" s="16" t="s">
        <v>22</v>
      </c>
      <c r="D292" s="14">
        <v>43897.0</v>
      </c>
      <c r="E292" s="17"/>
      <c r="F292" s="17"/>
      <c r="G292" s="17"/>
      <c r="H292" s="17"/>
      <c r="I292" s="17"/>
      <c r="J292" s="18">
        <v>1792065.0</v>
      </c>
      <c r="O292" s="13"/>
    </row>
    <row r="293">
      <c r="A293" s="12"/>
      <c r="B293" s="15" t="s">
        <v>37</v>
      </c>
      <c r="C293" s="16" t="s">
        <v>22</v>
      </c>
      <c r="D293" s="14">
        <v>43897.0</v>
      </c>
      <c r="E293" s="17"/>
      <c r="F293" s="17"/>
      <c r="G293" s="17"/>
      <c r="H293" s="17"/>
      <c r="I293" s="17"/>
      <c r="J293" s="18">
        <v>1787147.0</v>
      </c>
      <c r="O293" s="13"/>
    </row>
    <row r="294">
      <c r="A294" s="12"/>
      <c r="B294" s="15" t="s">
        <v>36</v>
      </c>
      <c r="C294" s="16" t="s">
        <v>22</v>
      </c>
      <c r="D294" s="14">
        <v>43897.0</v>
      </c>
      <c r="E294" s="17"/>
      <c r="F294" s="17"/>
      <c r="G294" s="17"/>
      <c r="H294" s="17"/>
      <c r="I294" s="17"/>
      <c r="J294" s="18">
        <v>1415872.0</v>
      </c>
      <c r="O294" s="13"/>
    </row>
    <row r="295">
      <c r="A295" s="12"/>
      <c r="B295" s="15" t="s">
        <v>55</v>
      </c>
      <c r="C295" s="16" t="s">
        <v>22</v>
      </c>
      <c r="D295" s="14">
        <v>43897.0</v>
      </c>
      <c r="E295" s="17"/>
      <c r="F295" s="17"/>
      <c r="G295" s="17"/>
      <c r="H295" s="17"/>
      <c r="I295" s="17"/>
      <c r="J295" s="18">
        <v>1359711.0</v>
      </c>
      <c r="O295" s="13"/>
    </row>
    <row r="296">
      <c r="A296" s="12"/>
      <c r="B296" s="15" t="s">
        <v>45</v>
      </c>
      <c r="C296" s="16" t="s">
        <v>22</v>
      </c>
      <c r="D296" s="14">
        <v>43897.0</v>
      </c>
      <c r="E296" s="17"/>
      <c r="F296" s="17"/>
      <c r="G296" s="17"/>
      <c r="H296" s="17"/>
      <c r="I296" s="17"/>
      <c r="J296" s="18">
        <v>1344212.0</v>
      </c>
      <c r="O296" s="13"/>
    </row>
    <row r="297">
      <c r="A297" s="12"/>
      <c r="B297" s="15" t="s">
        <v>52</v>
      </c>
      <c r="C297" s="16" t="s">
        <v>22</v>
      </c>
      <c r="D297" s="14">
        <v>43897.0</v>
      </c>
      <c r="E297" s="17"/>
      <c r="F297" s="17"/>
      <c r="G297" s="17"/>
      <c r="H297" s="17"/>
      <c r="I297" s="17"/>
      <c r="J297" s="18">
        <v>1068778.0</v>
      </c>
      <c r="O297" s="13"/>
    </row>
    <row r="298">
      <c r="A298" s="12"/>
      <c r="B298" s="15" t="s">
        <v>65</v>
      </c>
      <c r="C298" s="16" t="s">
        <v>22</v>
      </c>
      <c r="D298" s="14">
        <v>43897.0</v>
      </c>
      <c r="E298" s="17"/>
      <c r="F298" s="17"/>
      <c r="G298" s="17"/>
      <c r="H298" s="17"/>
      <c r="I298" s="17"/>
      <c r="J298" s="18">
        <v>1059361.0</v>
      </c>
      <c r="O298" s="13"/>
    </row>
    <row r="299">
      <c r="A299" s="12"/>
      <c r="B299" s="15" t="s">
        <v>30</v>
      </c>
      <c r="C299" s="16" t="s">
        <v>22</v>
      </c>
      <c r="D299" s="14">
        <v>43897.0</v>
      </c>
      <c r="E299" s="17"/>
      <c r="F299" s="17"/>
      <c r="G299" s="17"/>
      <c r="H299" s="17"/>
      <c r="I299" s="17"/>
      <c r="J299" s="18">
        <v>973764.0</v>
      </c>
      <c r="O299" s="13"/>
    </row>
    <row r="300">
      <c r="A300" s="12"/>
      <c r="B300" s="15" t="s">
        <v>67</v>
      </c>
      <c r="C300" s="16" t="s">
        <v>22</v>
      </c>
      <c r="D300" s="14">
        <v>43897.0</v>
      </c>
      <c r="E300" s="17"/>
      <c r="F300" s="17"/>
      <c r="G300" s="17"/>
      <c r="H300" s="17"/>
      <c r="I300" s="17"/>
      <c r="J300" s="18">
        <v>884659.0</v>
      </c>
      <c r="O300" s="13"/>
    </row>
    <row r="301">
      <c r="A301" s="12"/>
      <c r="B301" s="15" t="s">
        <v>60</v>
      </c>
      <c r="C301" s="16" t="s">
        <v>22</v>
      </c>
      <c r="D301" s="14">
        <v>43897.0</v>
      </c>
      <c r="E301" s="17"/>
      <c r="F301" s="17"/>
      <c r="G301" s="17"/>
      <c r="H301" s="17"/>
      <c r="I301" s="17"/>
      <c r="J301" s="18">
        <v>762062.0</v>
      </c>
      <c r="O301" s="13"/>
    </row>
    <row r="302">
      <c r="A302" s="12"/>
      <c r="B302" s="15" t="s">
        <v>23</v>
      </c>
      <c r="C302" s="16" t="s">
        <v>22</v>
      </c>
      <c r="D302" s="14">
        <v>43897.0</v>
      </c>
      <c r="E302" s="17"/>
      <c r="F302" s="17"/>
      <c r="G302" s="17"/>
      <c r="H302" s="17"/>
      <c r="I302" s="17"/>
      <c r="J302" s="18">
        <v>731545.0</v>
      </c>
      <c r="O302" s="13"/>
    </row>
    <row r="303">
      <c r="A303" s="12"/>
      <c r="B303" s="15" t="s">
        <v>31</v>
      </c>
      <c r="C303" s="16" t="s">
        <v>22</v>
      </c>
      <c r="D303" s="14">
        <v>43897.0</v>
      </c>
      <c r="E303" s="17"/>
      <c r="F303" s="17"/>
      <c r="G303" s="17"/>
      <c r="H303" s="17"/>
      <c r="I303" s="17"/>
      <c r="J303" s="39">
        <v>705749.0</v>
      </c>
      <c r="O303" s="13"/>
    </row>
    <row r="304">
      <c r="A304" s="12"/>
      <c r="B304" s="15" t="s">
        <v>71</v>
      </c>
      <c r="C304" s="16" t="s">
        <v>22</v>
      </c>
      <c r="D304" s="14">
        <v>43897.0</v>
      </c>
      <c r="E304" s="17"/>
      <c r="F304" s="17"/>
      <c r="G304" s="17"/>
      <c r="H304" s="17"/>
      <c r="I304" s="17"/>
      <c r="J304" s="18">
        <v>623989.0</v>
      </c>
      <c r="O304" s="13"/>
    </row>
    <row r="305">
      <c r="A305" s="12"/>
      <c r="B305" s="15" t="s">
        <v>76</v>
      </c>
      <c r="C305" s="16" t="s">
        <v>22</v>
      </c>
      <c r="D305" s="14">
        <v>43897.0</v>
      </c>
      <c r="E305" s="17"/>
      <c r="F305" s="17"/>
      <c r="G305" s="17"/>
      <c r="H305" s="17"/>
      <c r="I305" s="17"/>
      <c r="J305" s="18">
        <v>578759.0</v>
      </c>
      <c r="O305" s="13"/>
    </row>
    <row r="306">
      <c r="A306" s="12"/>
      <c r="B306" s="13" t="s">
        <v>19</v>
      </c>
      <c r="C306" s="13" t="s">
        <v>20</v>
      </c>
      <c r="D306" s="14">
        <v>43897.0</v>
      </c>
      <c r="E306" s="13">
        <v>67666.0</v>
      </c>
      <c r="F306" s="13">
        <v>2959.0</v>
      </c>
      <c r="G306" s="13">
        <v>43500.0</v>
      </c>
      <c r="H306" s="13">
        <v>30.9756</v>
      </c>
      <c r="I306" s="13">
        <v>112.2707</v>
      </c>
      <c r="O306" s="13" t="s">
        <v>19</v>
      </c>
    </row>
    <row r="307">
      <c r="A307" s="12"/>
      <c r="B307" s="21"/>
      <c r="C307" s="17" t="s">
        <v>77</v>
      </c>
      <c r="D307" s="14">
        <v>43897.0</v>
      </c>
      <c r="E307" s="17">
        <v>7041.0</v>
      </c>
      <c r="F307" s="17">
        <v>44.0</v>
      </c>
      <c r="G307" s="17">
        <v>135.0</v>
      </c>
      <c r="H307" s="17">
        <v>36.0</v>
      </c>
      <c r="I307" s="17">
        <v>128.0</v>
      </c>
      <c r="O307" s="21"/>
    </row>
    <row r="308">
      <c r="A308" s="12"/>
      <c r="B308" s="40"/>
      <c r="C308" s="13" t="s">
        <v>78</v>
      </c>
      <c r="D308" s="14">
        <v>43897.0</v>
      </c>
      <c r="E308" s="13">
        <v>5883.0</v>
      </c>
      <c r="F308" s="13">
        <v>233.0</v>
      </c>
      <c r="G308" s="13">
        <v>589.0</v>
      </c>
      <c r="H308" s="13">
        <v>43.0</v>
      </c>
      <c r="I308" s="13">
        <v>12.0</v>
      </c>
      <c r="O308" s="40"/>
    </row>
    <row r="309">
      <c r="A309" s="12"/>
      <c r="B309" s="21"/>
      <c r="C309" s="17" t="s">
        <v>79</v>
      </c>
      <c r="D309" s="14">
        <v>43897.0</v>
      </c>
      <c r="E309" s="17">
        <v>5823.0</v>
      </c>
      <c r="F309" s="17">
        <v>145.0</v>
      </c>
      <c r="G309" s="17">
        <v>1669.0</v>
      </c>
      <c r="H309" s="17">
        <v>32.0</v>
      </c>
      <c r="I309" s="17">
        <v>53.0</v>
      </c>
      <c r="O309" s="21"/>
    </row>
    <row r="310">
      <c r="A310" s="12"/>
      <c r="B310" s="13" t="s">
        <v>80</v>
      </c>
      <c r="C310" s="13" t="s">
        <v>20</v>
      </c>
      <c r="D310" s="14">
        <v>43897.0</v>
      </c>
      <c r="E310" s="13">
        <v>1352.0</v>
      </c>
      <c r="F310" s="13">
        <v>7.0</v>
      </c>
      <c r="G310" s="13">
        <v>1237.0</v>
      </c>
      <c r="H310" s="13">
        <v>23.3417</v>
      </c>
      <c r="I310" s="13">
        <v>113.4244</v>
      </c>
      <c r="O310" s="13" t="s">
        <v>80</v>
      </c>
    </row>
    <row r="311">
      <c r="A311" s="12"/>
      <c r="B311" s="17" t="s">
        <v>81</v>
      </c>
      <c r="C311" s="17" t="s">
        <v>20</v>
      </c>
      <c r="D311" s="14">
        <v>43897.0</v>
      </c>
      <c r="E311" s="17">
        <v>1272.0</v>
      </c>
      <c r="F311" s="17">
        <v>22.0</v>
      </c>
      <c r="G311" s="17">
        <v>1244.0</v>
      </c>
      <c r="H311" s="17">
        <v>33.882</v>
      </c>
      <c r="I311" s="17">
        <v>113.614</v>
      </c>
      <c r="O311" s="17" t="s">
        <v>81</v>
      </c>
    </row>
    <row r="312">
      <c r="A312" s="12"/>
      <c r="B312" s="13" t="s">
        <v>82</v>
      </c>
      <c r="C312" s="13" t="s">
        <v>20</v>
      </c>
      <c r="D312" s="14">
        <v>43897.0</v>
      </c>
      <c r="E312" s="13">
        <v>1215.0</v>
      </c>
      <c r="F312" s="13">
        <v>1.0</v>
      </c>
      <c r="G312" s="13">
        <v>1154.0</v>
      </c>
      <c r="H312" s="13">
        <v>29.1832</v>
      </c>
      <c r="I312" s="13">
        <v>120.0934</v>
      </c>
      <c r="O312" s="13" t="s">
        <v>82</v>
      </c>
    </row>
    <row r="313">
      <c r="A313" s="12"/>
      <c r="B313" s="17" t="s">
        <v>83</v>
      </c>
      <c r="C313" s="17" t="s">
        <v>20</v>
      </c>
      <c r="D313" s="14">
        <v>43897.0</v>
      </c>
      <c r="E313" s="17">
        <v>1018.0</v>
      </c>
      <c r="F313" s="17">
        <v>4.0</v>
      </c>
      <c r="G313" s="17">
        <v>960.0</v>
      </c>
      <c r="H313" s="17">
        <v>27.6104</v>
      </c>
      <c r="I313" s="17">
        <v>111.7088</v>
      </c>
      <c r="O313" s="17" t="s">
        <v>83</v>
      </c>
    </row>
    <row r="314">
      <c r="A314" s="12"/>
      <c r="B314" s="13" t="s">
        <v>84</v>
      </c>
      <c r="C314" s="13" t="s">
        <v>20</v>
      </c>
      <c r="D314" s="14">
        <v>43897.0</v>
      </c>
      <c r="E314" s="13">
        <v>990.0</v>
      </c>
      <c r="F314" s="13">
        <v>6.0</v>
      </c>
      <c r="G314" s="13">
        <v>979.0</v>
      </c>
      <c r="H314" s="13">
        <v>31.8257</v>
      </c>
      <c r="I314" s="13">
        <v>117.2264</v>
      </c>
      <c r="O314" s="13" t="s">
        <v>84</v>
      </c>
    </row>
    <row r="315">
      <c r="A315" s="12"/>
      <c r="B315" s="21"/>
      <c r="C315" s="17" t="s">
        <v>100</v>
      </c>
      <c r="D315" s="14">
        <v>43897.0</v>
      </c>
      <c r="E315" s="17">
        <v>949.0</v>
      </c>
      <c r="F315" s="17">
        <v>11.0</v>
      </c>
      <c r="G315" s="17">
        <v>12.0</v>
      </c>
      <c r="H315" s="17">
        <v>47.0</v>
      </c>
      <c r="I315" s="17">
        <v>2.0</v>
      </c>
      <c r="O315" s="21"/>
    </row>
    <row r="316">
      <c r="A316" s="12"/>
      <c r="B316" s="13" t="s">
        <v>85</v>
      </c>
      <c r="C316" s="13" t="s">
        <v>20</v>
      </c>
      <c r="D316" s="14">
        <v>43897.0</v>
      </c>
      <c r="E316" s="13">
        <v>935.0</v>
      </c>
      <c r="F316" s="13">
        <v>1.0</v>
      </c>
      <c r="G316" s="13">
        <v>916.0</v>
      </c>
      <c r="H316" s="13">
        <v>27.614</v>
      </c>
      <c r="I316" s="13">
        <v>115.7221</v>
      </c>
      <c r="O316" s="13" t="s">
        <v>85</v>
      </c>
    </row>
    <row r="317">
      <c r="A317" s="12"/>
      <c r="B317" s="21"/>
      <c r="C317" s="17" t="s">
        <v>101</v>
      </c>
      <c r="D317" s="14">
        <v>43897.0</v>
      </c>
      <c r="E317" s="17">
        <v>799.0</v>
      </c>
      <c r="F317" s="17">
        <v>0.0</v>
      </c>
      <c r="G317" s="17">
        <v>18.0</v>
      </c>
      <c r="H317" s="17">
        <v>51.0</v>
      </c>
      <c r="I317" s="17">
        <v>9.0</v>
      </c>
      <c r="O317" s="21"/>
    </row>
    <row r="318">
      <c r="A318" s="12"/>
      <c r="B318" s="13" t="s">
        <v>86</v>
      </c>
      <c r="C318" s="13" t="s">
        <v>20</v>
      </c>
      <c r="D318" s="14">
        <v>43897.0</v>
      </c>
      <c r="E318" s="13">
        <v>758.0</v>
      </c>
      <c r="F318" s="13">
        <v>6.0</v>
      </c>
      <c r="G318" s="13">
        <v>627.0</v>
      </c>
      <c r="H318" s="13">
        <v>36.3427</v>
      </c>
      <c r="I318" s="13">
        <v>118.1498</v>
      </c>
      <c r="O318" s="13" t="s">
        <v>86</v>
      </c>
    </row>
    <row r="319">
      <c r="A319" s="12"/>
      <c r="B319" s="17" t="s">
        <v>87</v>
      </c>
      <c r="C319" s="17" t="s">
        <v>88</v>
      </c>
      <c r="D319" s="14">
        <v>43897.0</v>
      </c>
      <c r="E319" s="17">
        <v>696.0</v>
      </c>
      <c r="F319" s="17">
        <v>6.0</v>
      </c>
      <c r="G319" s="17">
        <v>40.0</v>
      </c>
      <c r="H319" s="17">
        <v>35.4437</v>
      </c>
      <c r="I319" s="17">
        <v>139.638</v>
      </c>
      <c r="O319" s="17" t="s">
        <v>87</v>
      </c>
    </row>
    <row r="320">
      <c r="A320" s="12"/>
      <c r="B320" s="13" t="s">
        <v>89</v>
      </c>
      <c r="C320" s="13" t="s">
        <v>20</v>
      </c>
      <c r="D320" s="14">
        <v>43897.0</v>
      </c>
      <c r="E320" s="13">
        <v>631.0</v>
      </c>
      <c r="F320" s="13">
        <v>0.0</v>
      </c>
      <c r="G320" s="13">
        <v>606.0</v>
      </c>
      <c r="H320" s="13">
        <v>32.9711</v>
      </c>
      <c r="I320" s="13">
        <v>119.455</v>
      </c>
      <c r="O320" s="13" t="s">
        <v>89</v>
      </c>
    </row>
    <row r="321">
      <c r="A321" s="12"/>
      <c r="B321" s="17" t="s">
        <v>90</v>
      </c>
      <c r="C321" s="17" t="s">
        <v>20</v>
      </c>
      <c r="D321" s="14">
        <v>43897.0</v>
      </c>
      <c r="E321" s="17">
        <v>576.0</v>
      </c>
      <c r="F321" s="17">
        <v>6.0</v>
      </c>
      <c r="G321" s="17">
        <v>526.0</v>
      </c>
      <c r="H321" s="17">
        <v>30.0572</v>
      </c>
      <c r="I321" s="17">
        <v>107.874</v>
      </c>
      <c r="O321" s="17" t="s">
        <v>90</v>
      </c>
    </row>
    <row r="322">
      <c r="A322" s="12"/>
      <c r="B322" s="13" t="s">
        <v>91</v>
      </c>
      <c r="C322" s="13" t="s">
        <v>20</v>
      </c>
      <c r="D322" s="14">
        <v>43897.0</v>
      </c>
      <c r="E322" s="13">
        <v>539.0</v>
      </c>
      <c r="F322" s="13">
        <v>3.0</v>
      </c>
      <c r="G322" s="13">
        <v>454.0</v>
      </c>
      <c r="H322" s="13">
        <v>30.6171</v>
      </c>
      <c r="I322" s="13">
        <v>102.7103</v>
      </c>
      <c r="O322" s="13" t="s">
        <v>91</v>
      </c>
    </row>
    <row r="323">
      <c r="A323" s="12"/>
      <c r="B323" s="21"/>
      <c r="C323" s="17" t="s">
        <v>104</v>
      </c>
      <c r="D323" s="14">
        <v>43897.0</v>
      </c>
      <c r="E323" s="17">
        <v>500.0</v>
      </c>
      <c r="F323" s="17">
        <v>10.0</v>
      </c>
      <c r="G323" s="17">
        <v>30.0</v>
      </c>
      <c r="H323" s="17">
        <v>40.0</v>
      </c>
      <c r="I323" s="17">
        <v>-4.0</v>
      </c>
      <c r="O323" s="21"/>
    </row>
    <row r="324">
      <c r="A324" s="12"/>
      <c r="B324" s="13" t="s">
        <v>92</v>
      </c>
      <c r="C324" s="13" t="s">
        <v>20</v>
      </c>
      <c r="D324" s="14">
        <v>43897.0</v>
      </c>
      <c r="E324" s="13">
        <v>481.0</v>
      </c>
      <c r="F324" s="13">
        <v>13.0</v>
      </c>
      <c r="G324" s="13">
        <v>403.0</v>
      </c>
      <c r="H324" s="13">
        <v>47.862</v>
      </c>
      <c r="I324" s="13">
        <v>127.7615</v>
      </c>
      <c r="O324" s="13" t="s">
        <v>92</v>
      </c>
    </row>
    <row r="325">
      <c r="A325" s="12"/>
      <c r="B325" s="21"/>
      <c r="C325" s="17" t="s">
        <v>97</v>
      </c>
      <c r="D325" s="14">
        <v>43897.0</v>
      </c>
      <c r="E325" s="17">
        <v>461.0</v>
      </c>
      <c r="F325" s="17">
        <v>6.0</v>
      </c>
      <c r="G325" s="17">
        <v>76.0</v>
      </c>
      <c r="H325" s="17">
        <v>36.0</v>
      </c>
      <c r="I325" s="17">
        <v>138.0</v>
      </c>
      <c r="O325" s="21"/>
    </row>
    <row r="326">
      <c r="A326" s="12"/>
      <c r="B326" s="13" t="s">
        <v>93</v>
      </c>
      <c r="C326" s="13" t="s">
        <v>20</v>
      </c>
      <c r="D326" s="14">
        <v>43897.0</v>
      </c>
      <c r="E326" s="13">
        <v>426.0</v>
      </c>
      <c r="F326" s="13">
        <v>8.0</v>
      </c>
      <c r="G326" s="13">
        <v>303.0</v>
      </c>
      <c r="H326" s="13">
        <v>40.1824</v>
      </c>
      <c r="I326" s="13">
        <v>116.4142</v>
      </c>
      <c r="O326" s="13" t="s">
        <v>93</v>
      </c>
    </row>
    <row r="327">
      <c r="A327" s="12"/>
      <c r="B327" s="17" t="s">
        <v>94</v>
      </c>
      <c r="C327" s="17" t="s">
        <v>20</v>
      </c>
      <c r="D327" s="14">
        <v>43897.0</v>
      </c>
      <c r="E327" s="17">
        <v>342.0</v>
      </c>
      <c r="F327" s="17">
        <v>3.0</v>
      </c>
      <c r="G327" s="17">
        <v>313.0</v>
      </c>
      <c r="H327" s="17">
        <v>31.202</v>
      </c>
      <c r="I327" s="17">
        <v>121.4491</v>
      </c>
      <c r="O327" s="17" t="s">
        <v>94</v>
      </c>
    </row>
    <row r="328">
      <c r="A328" s="12"/>
      <c r="B328" s="13" t="s">
        <v>95</v>
      </c>
      <c r="C328" s="13" t="s">
        <v>20</v>
      </c>
      <c r="D328" s="14">
        <v>43897.0</v>
      </c>
      <c r="E328" s="13">
        <v>318.0</v>
      </c>
      <c r="F328" s="13">
        <v>6.0</v>
      </c>
      <c r="G328" s="13">
        <v>307.0</v>
      </c>
      <c r="H328" s="13">
        <v>38.0428</v>
      </c>
      <c r="I328" s="13">
        <v>114.5149</v>
      </c>
      <c r="O328" s="13" t="s">
        <v>95</v>
      </c>
    </row>
    <row r="329">
      <c r="A329" s="12"/>
      <c r="B329" s="17" t="s">
        <v>96</v>
      </c>
      <c r="C329" s="17" t="s">
        <v>20</v>
      </c>
      <c r="D329" s="14">
        <v>43897.0</v>
      </c>
      <c r="E329" s="17">
        <v>296.0</v>
      </c>
      <c r="F329" s="17">
        <v>1.0</v>
      </c>
      <c r="G329" s="17">
        <v>295.0</v>
      </c>
      <c r="H329" s="17">
        <v>26.0789</v>
      </c>
      <c r="I329" s="17">
        <v>117.9874</v>
      </c>
      <c r="O329" s="17" t="s">
        <v>96</v>
      </c>
    </row>
    <row r="330">
      <c r="A330" s="12"/>
      <c r="B330" s="40"/>
      <c r="C330" s="13" t="s">
        <v>117</v>
      </c>
      <c r="D330" s="14">
        <v>43897.0</v>
      </c>
      <c r="E330" s="13">
        <v>268.0</v>
      </c>
      <c r="F330" s="13">
        <v>1.0</v>
      </c>
      <c r="G330" s="13">
        <v>3.0</v>
      </c>
      <c r="H330" s="13">
        <v>46.8182</v>
      </c>
      <c r="I330" s="13">
        <v>8.2275</v>
      </c>
      <c r="O330" s="40"/>
    </row>
    <row r="331">
      <c r="A331" s="12"/>
      <c r="B331" s="17" t="s">
        <v>98</v>
      </c>
      <c r="C331" s="17" t="s">
        <v>20</v>
      </c>
      <c r="D331" s="14">
        <v>43897.0</v>
      </c>
      <c r="E331" s="17">
        <v>252.0</v>
      </c>
      <c r="F331" s="17">
        <v>2.0</v>
      </c>
      <c r="G331" s="17">
        <v>218.0</v>
      </c>
      <c r="H331" s="17">
        <v>23.8298</v>
      </c>
      <c r="I331" s="17">
        <v>108.7881</v>
      </c>
      <c r="O331" s="17" t="s">
        <v>98</v>
      </c>
    </row>
    <row r="332">
      <c r="A332" s="12"/>
      <c r="B332" s="13" t="s">
        <v>99</v>
      </c>
      <c r="C332" s="13" t="s">
        <v>20</v>
      </c>
      <c r="D332" s="14">
        <v>43897.0</v>
      </c>
      <c r="E332" s="13">
        <v>245.0</v>
      </c>
      <c r="F332" s="13">
        <v>1.0</v>
      </c>
      <c r="G332" s="13">
        <v>226.0</v>
      </c>
      <c r="H332" s="13">
        <v>35.1917</v>
      </c>
      <c r="I332" s="13">
        <v>108.8701</v>
      </c>
      <c r="O332" s="13" t="s">
        <v>99</v>
      </c>
    </row>
    <row r="333">
      <c r="A333" s="12"/>
      <c r="B333" s="21"/>
      <c r="C333" s="17" t="s">
        <v>118</v>
      </c>
      <c r="D333" s="14">
        <v>43897.0</v>
      </c>
      <c r="E333" s="17">
        <v>206.0</v>
      </c>
      <c r="F333" s="17">
        <v>2.0</v>
      </c>
      <c r="G333" s="17">
        <v>18.0</v>
      </c>
      <c r="H333" s="17">
        <v>55.0</v>
      </c>
      <c r="I333" s="17">
        <v>-3.0</v>
      </c>
      <c r="O333" s="21"/>
    </row>
    <row r="334">
      <c r="A334" s="12"/>
      <c r="B334" s="40"/>
      <c r="C334" s="13" t="s">
        <v>127</v>
      </c>
      <c r="D334" s="14">
        <v>43897.0</v>
      </c>
      <c r="E334" s="13">
        <v>188.0</v>
      </c>
      <c r="F334" s="13">
        <v>1.0</v>
      </c>
      <c r="G334" s="13">
        <v>0.0</v>
      </c>
      <c r="H334" s="13">
        <v>52.1326</v>
      </c>
      <c r="I334" s="13">
        <v>5.2913</v>
      </c>
      <c r="O334" s="40"/>
    </row>
    <row r="335">
      <c r="A335" s="12"/>
      <c r="B335" s="17" t="s">
        <v>102</v>
      </c>
      <c r="C335" s="17" t="s">
        <v>20</v>
      </c>
      <c r="D335" s="14">
        <v>43897.0</v>
      </c>
      <c r="E335" s="17">
        <v>174.0</v>
      </c>
      <c r="F335" s="17">
        <v>2.0</v>
      </c>
      <c r="G335" s="17">
        <v>170.0</v>
      </c>
      <c r="H335" s="17">
        <v>24.974</v>
      </c>
      <c r="I335" s="17">
        <v>101.487</v>
      </c>
      <c r="O335" s="17" t="s">
        <v>102</v>
      </c>
    </row>
    <row r="336">
      <c r="A336" s="12"/>
      <c r="B336" s="40"/>
      <c r="C336" s="13" t="s">
        <v>137</v>
      </c>
      <c r="D336" s="14">
        <v>43897.0</v>
      </c>
      <c r="E336" s="13">
        <v>169.0</v>
      </c>
      <c r="F336" s="13">
        <v>0.0</v>
      </c>
      <c r="G336" s="13">
        <v>1.0</v>
      </c>
      <c r="H336" s="13">
        <v>50.8333</v>
      </c>
      <c r="I336" s="13">
        <v>4.0</v>
      </c>
      <c r="O336" s="40"/>
    </row>
    <row r="337">
      <c r="A337" s="12"/>
      <c r="B337" s="17" t="s">
        <v>103</v>
      </c>
      <c r="C337" s="17" t="s">
        <v>20</v>
      </c>
      <c r="D337" s="14">
        <v>43897.0</v>
      </c>
      <c r="E337" s="17">
        <v>168.0</v>
      </c>
      <c r="F337" s="17">
        <v>6.0</v>
      </c>
      <c r="G337" s="17">
        <v>158.0</v>
      </c>
      <c r="H337" s="17">
        <v>19.1959</v>
      </c>
      <c r="I337" s="17">
        <v>109.7453</v>
      </c>
      <c r="O337" s="17" t="s">
        <v>103</v>
      </c>
    </row>
    <row r="338">
      <c r="A338" s="12"/>
      <c r="B338" s="40"/>
      <c r="C338" s="13" t="s">
        <v>129</v>
      </c>
      <c r="D338" s="14">
        <v>43897.0</v>
      </c>
      <c r="E338" s="13">
        <v>161.0</v>
      </c>
      <c r="F338" s="13">
        <v>0.0</v>
      </c>
      <c r="G338" s="13">
        <v>0.0</v>
      </c>
      <c r="H338" s="13">
        <v>63.0</v>
      </c>
      <c r="I338" s="13">
        <v>16.0</v>
      </c>
      <c r="O338" s="40"/>
    </row>
    <row r="339">
      <c r="A339" s="12"/>
      <c r="B339" s="21"/>
      <c r="C339" s="17" t="s">
        <v>125</v>
      </c>
      <c r="D339" s="14">
        <v>43897.0</v>
      </c>
      <c r="E339" s="17">
        <v>147.0</v>
      </c>
      <c r="F339" s="17">
        <v>0.0</v>
      </c>
      <c r="G339" s="17">
        <v>0.0</v>
      </c>
      <c r="H339" s="17">
        <v>60.472</v>
      </c>
      <c r="I339" s="17">
        <v>8.4689</v>
      </c>
      <c r="O339" s="21"/>
    </row>
    <row r="340">
      <c r="A340" s="12"/>
      <c r="B340" s="13" t="s">
        <v>105</v>
      </c>
      <c r="C340" s="13" t="s">
        <v>20</v>
      </c>
      <c r="D340" s="14">
        <v>43897.0</v>
      </c>
      <c r="E340" s="13">
        <v>146.0</v>
      </c>
      <c r="F340" s="13">
        <v>2.0</v>
      </c>
      <c r="G340" s="13">
        <v>115.0</v>
      </c>
      <c r="H340" s="13">
        <v>26.8154</v>
      </c>
      <c r="I340" s="13">
        <v>106.8748</v>
      </c>
      <c r="O340" s="13" t="s">
        <v>105</v>
      </c>
    </row>
    <row r="341">
      <c r="A341" s="12"/>
      <c r="B341" s="21"/>
      <c r="C341" s="17" t="s">
        <v>109</v>
      </c>
      <c r="D341" s="14">
        <v>43897.0</v>
      </c>
      <c r="E341" s="17">
        <v>138.0</v>
      </c>
      <c r="F341" s="17">
        <v>0.0</v>
      </c>
      <c r="G341" s="17">
        <v>78.0</v>
      </c>
      <c r="H341" s="17">
        <v>1.2833</v>
      </c>
      <c r="I341" s="17">
        <v>103.8333</v>
      </c>
      <c r="O341" s="21"/>
    </row>
    <row r="342">
      <c r="A342" s="12"/>
      <c r="B342" s="13" t="s">
        <v>106</v>
      </c>
      <c r="C342" s="13" t="s">
        <v>20</v>
      </c>
      <c r="D342" s="14">
        <v>43897.0</v>
      </c>
      <c r="E342" s="13">
        <v>136.0</v>
      </c>
      <c r="F342" s="13">
        <v>3.0</v>
      </c>
      <c r="G342" s="13">
        <v>128.0</v>
      </c>
      <c r="H342" s="13">
        <v>39.3054</v>
      </c>
      <c r="I342" s="13">
        <v>117.323</v>
      </c>
      <c r="O342" s="13" t="s">
        <v>106</v>
      </c>
    </row>
    <row r="343">
      <c r="A343" s="12"/>
      <c r="B343" s="17" t="s">
        <v>107</v>
      </c>
      <c r="C343" s="17" t="s">
        <v>20</v>
      </c>
      <c r="D343" s="14">
        <v>43897.0</v>
      </c>
      <c r="E343" s="17">
        <v>133.0</v>
      </c>
      <c r="F343" s="17">
        <v>0.0</v>
      </c>
      <c r="G343" s="17">
        <v>126.0</v>
      </c>
      <c r="H343" s="17">
        <v>37.5777</v>
      </c>
      <c r="I343" s="17">
        <v>112.2922</v>
      </c>
      <c r="O343" s="17" t="s">
        <v>107</v>
      </c>
    </row>
    <row r="344">
      <c r="A344" s="12"/>
      <c r="B344" s="13" t="s">
        <v>108</v>
      </c>
      <c r="C344" s="13" t="s">
        <v>20</v>
      </c>
      <c r="D344" s="14">
        <v>43897.0</v>
      </c>
      <c r="E344" s="13">
        <v>125.0</v>
      </c>
      <c r="F344" s="13">
        <v>1.0</v>
      </c>
      <c r="G344" s="13">
        <v>107.0</v>
      </c>
      <c r="H344" s="13">
        <v>41.2956</v>
      </c>
      <c r="I344" s="13">
        <v>122.6085</v>
      </c>
      <c r="O344" s="13" t="s">
        <v>108</v>
      </c>
    </row>
    <row r="345">
      <c r="A345" s="12"/>
      <c r="B345" s="17" t="s">
        <v>112</v>
      </c>
      <c r="C345" s="17" t="s">
        <v>20</v>
      </c>
      <c r="D345" s="14">
        <v>43897.0</v>
      </c>
      <c r="E345" s="17">
        <v>120.0</v>
      </c>
      <c r="F345" s="17">
        <v>2.0</v>
      </c>
      <c r="G345" s="17">
        <v>87.0</v>
      </c>
      <c r="H345" s="17">
        <v>36.0611</v>
      </c>
      <c r="I345" s="17">
        <v>103.8343</v>
      </c>
      <c r="O345" s="17" t="s">
        <v>112</v>
      </c>
    </row>
    <row r="346">
      <c r="A346" s="12"/>
      <c r="B346" s="13" t="s">
        <v>110</v>
      </c>
      <c r="C346" s="13" t="s">
        <v>110</v>
      </c>
      <c r="D346" s="14">
        <v>43897.0</v>
      </c>
      <c r="E346" s="13">
        <v>108.0</v>
      </c>
      <c r="F346" s="13">
        <v>2.0</v>
      </c>
      <c r="G346" s="13">
        <v>51.0</v>
      </c>
      <c r="H346" s="13">
        <v>22.3</v>
      </c>
      <c r="I346" s="13">
        <v>114.2</v>
      </c>
      <c r="O346" s="13" t="s">
        <v>110</v>
      </c>
    </row>
    <row r="347">
      <c r="A347" s="12"/>
      <c r="B347" s="17" t="s">
        <v>111</v>
      </c>
      <c r="C347" s="17" t="s">
        <v>20</v>
      </c>
      <c r="D347" s="14">
        <v>43897.0</v>
      </c>
      <c r="E347" s="17">
        <v>93.0</v>
      </c>
      <c r="F347" s="17">
        <v>1.0</v>
      </c>
      <c r="G347" s="17">
        <v>90.0</v>
      </c>
      <c r="H347" s="17">
        <v>43.6661</v>
      </c>
      <c r="I347" s="17">
        <v>126.1923</v>
      </c>
      <c r="O347" s="17" t="s">
        <v>111</v>
      </c>
    </row>
    <row r="348">
      <c r="A348" s="12"/>
      <c r="B348" s="40"/>
      <c r="C348" s="13" t="s">
        <v>123</v>
      </c>
      <c r="D348" s="14">
        <v>43897.0</v>
      </c>
      <c r="E348" s="13">
        <v>93.0</v>
      </c>
      <c r="F348" s="13">
        <v>0.0</v>
      </c>
      <c r="G348" s="13">
        <v>23.0</v>
      </c>
      <c r="H348" s="13">
        <v>2.5</v>
      </c>
      <c r="I348" s="13">
        <v>112.5</v>
      </c>
      <c r="O348" s="40"/>
    </row>
    <row r="349">
      <c r="A349" s="12"/>
      <c r="B349" s="21"/>
      <c r="C349" s="17" t="s">
        <v>119</v>
      </c>
      <c r="D349" s="14">
        <v>43897.0</v>
      </c>
      <c r="E349" s="17">
        <v>85.0</v>
      </c>
      <c r="F349" s="17">
        <v>0.0</v>
      </c>
      <c r="G349" s="17">
        <v>4.0</v>
      </c>
      <c r="H349" s="17">
        <v>26.0275</v>
      </c>
      <c r="I349" s="17">
        <v>50.55</v>
      </c>
      <c r="O349" s="21"/>
    </row>
    <row r="350">
      <c r="A350" s="12"/>
      <c r="B350" s="40"/>
      <c r="C350" s="13" t="s">
        <v>128</v>
      </c>
      <c r="D350" s="14">
        <v>43897.0</v>
      </c>
      <c r="E350" s="13">
        <v>79.0</v>
      </c>
      <c r="F350" s="13">
        <v>0.0</v>
      </c>
      <c r="G350" s="13">
        <v>0.0</v>
      </c>
      <c r="H350" s="13">
        <v>47.5162</v>
      </c>
      <c r="I350" s="13">
        <v>14.5501</v>
      </c>
      <c r="O350" s="40"/>
    </row>
    <row r="351">
      <c r="A351" s="12"/>
      <c r="B351" s="17" t="s">
        <v>113</v>
      </c>
      <c r="C351" s="17" t="s">
        <v>20</v>
      </c>
      <c r="D351" s="14">
        <v>43897.0</v>
      </c>
      <c r="E351" s="17">
        <v>76.0</v>
      </c>
      <c r="F351" s="17">
        <v>3.0</v>
      </c>
      <c r="G351" s="17">
        <v>72.0</v>
      </c>
      <c r="H351" s="17">
        <v>41.1129</v>
      </c>
      <c r="I351" s="17">
        <v>85.2401</v>
      </c>
      <c r="O351" s="17" t="s">
        <v>113</v>
      </c>
    </row>
    <row r="352">
      <c r="A352" s="12"/>
      <c r="B352" s="13" t="s">
        <v>114</v>
      </c>
      <c r="C352" s="13" t="s">
        <v>20</v>
      </c>
      <c r="D352" s="14">
        <v>43897.0</v>
      </c>
      <c r="E352" s="13">
        <v>75.0</v>
      </c>
      <c r="F352" s="13">
        <v>1.0</v>
      </c>
      <c r="G352" s="13">
        <v>67.0</v>
      </c>
      <c r="H352" s="13">
        <v>44.0935</v>
      </c>
      <c r="I352" s="13">
        <v>113.9448</v>
      </c>
      <c r="O352" s="13" t="s">
        <v>114</v>
      </c>
    </row>
    <row r="353">
      <c r="A353" s="12"/>
      <c r="B353" s="17" t="s">
        <v>115</v>
      </c>
      <c r="C353" s="17" t="s">
        <v>20</v>
      </c>
      <c r="D353" s="14">
        <v>43897.0</v>
      </c>
      <c r="E353" s="17">
        <v>75.0</v>
      </c>
      <c r="F353" s="17">
        <v>0.0</v>
      </c>
      <c r="G353" s="17">
        <v>71.0</v>
      </c>
      <c r="H353" s="17">
        <v>37.2692</v>
      </c>
      <c r="I353" s="17">
        <v>106.1655</v>
      </c>
      <c r="O353" s="17" t="s">
        <v>115</v>
      </c>
    </row>
    <row r="354">
      <c r="A354" s="12"/>
      <c r="B354" s="13" t="s">
        <v>130</v>
      </c>
      <c r="C354" s="13" t="s">
        <v>22</v>
      </c>
      <c r="D354" s="14">
        <v>43897.0</v>
      </c>
      <c r="E354" s="13">
        <v>71.0</v>
      </c>
      <c r="F354" s="13">
        <v>15.0</v>
      </c>
      <c r="G354" s="13">
        <v>1.0</v>
      </c>
      <c r="H354" s="13">
        <v>47.548</v>
      </c>
      <c r="I354" s="13">
        <v>-121.9836</v>
      </c>
      <c r="O354" s="13" t="s">
        <v>130</v>
      </c>
    </row>
    <row r="355">
      <c r="A355" s="12"/>
      <c r="B355" s="21"/>
      <c r="C355" s="17" t="s">
        <v>116</v>
      </c>
      <c r="D355" s="14">
        <v>43897.0</v>
      </c>
      <c r="E355" s="17">
        <v>61.0</v>
      </c>
      <c r="F355" s="17">
        <v>0.0</v>
      </c>
      <c r="G355" s="17">
        <v>0.0</v>
      </c>
      <c r="H355" s="17">
        <v>29.5</v>
      </c>
      <c r="I355" s="17">
        <v>47.75</v>
      </c>
      <c r="O355" s="21"/>
    </row>
    <row r="356">
      <c r="A356" s="13" t="s">
        <v>228</v>
      </c>
      <c r="B356" s="41" t="s">
        <v>58</v>
      </c>
      <c r="C356" s="13" t="s">
        <v>22</v>
      </c>
      <c r="D356" s="14">
        <v>43897.0</v>
      </c>
      <c r="E356" s="13">
        <v>57.0</v>
      </c>
      <c r="F356" s="13">
        <v>0.0</v>
      </c>
      <c r="G356" s="13">
        <v>0.0</v>
      </c>
      <c r="H356" s="13">
        <v>41.122</v>
      </c>
      <c r="I356" s="13">
        <v>-73.7949</v>
      </c>
      <c r="O356" s="13" t="s">
        <v>228</v>
      </c>
    </row>
    <row r="357">
      <c r="A357" s="12"/>
      <c r="B357" s="21"/>
      <c r="C357" s="17" t="s">
        <v>124</v>
      </c>
      <c r="D357" s="14">
        <v>43897.0</v>
      </c>
      <c r="E357" s="17">
        <v>54.0</v>
      </c>
      <c r="F357" s="17">
        <v>4.0</v>
      </c>
      <c r="G357" s="17">
        <v>0.0</v>
      </c>
      <c r="H357" s="17">
        <v>33.0</v>
      </c>
      <c r="I357" s="17">
        <v>44.0</v>
      </c>
      <c r="O357" s="21"/>
    </row>
    <row r="358">
      <c r="A358" s="12"/>
      <c r="B358" s="40"/>
      <c r="C358" s="13" t="s">
        <v>142</v>
      </c>
      <c r="D358" s="14">
        <v>43897.0</v>
      </c>
      <c r="E358" s="13">
        <v>50.0</v>
      </c>
      <c r="F358" s="13">
        <v>0.0</v>
      </c>
      <c r="G358" s="13">
        <v>0.0</v>
      </c>
      <c r="H358" s="13">
        <v>64.9631</v>
      </c>
      <c r="I358" s="13">
        <v>-19.0208</v>
      </c>
      <c r="O358" s="40"/>
    </row>
    <row r="359">
      <c r="A359" s="12"/>
      <c r="B359" s="21"/>
      <c r="C359" s="17" t="s">
        <v>121</v>
      </c>
      <c r="D359" s="14">
        <v>43897.0</v>
      </c>
      <c r="E359" s="17">
        <v>50.0</v>
      </c>
      <c r="F359" s="17">
        <v>1.0</v>
      </c>
      <c r="G359" s="17">
        <v>31.0</v>
      </c>
      <c r="H359" s="17">
        <v>15.0</v>
      </c>
      <c r="I359" s="17">
        <v>101.0</v>
      </c>
      <c r="O359" s="21"/>
    </row>
    <row r="360">
      <c r="A360" s="12"/>
      <c r="B360" s="40"/>
      <c r="C360" s="13" t="s">
        <v>150</v>
      </c>
      <c r="D360" s="14">
        <v>43897.0</v>
      </c>
      <c r="E360" s="13">
        <v>46.0</v>
      </c>
      <c r="F360" s="13">
        <v>0.0</v>
      </c>
      <c r="G360" s="13">
        <v>0.0</v>
      </c>
      <c r="H360" s="13">
        <v>39.0742</v>
      </c>
      <c r="I360" s="13">
        <v>21.8243</v>
      </c>
      <c r="O360" s="40"/>
    </row>
    <row r="361">
      <c r="A361" s="12"/>
      <c r="B361" s="17" t="s">
        <v>122</v>
      </c>
      <c r="C361" s="17" t="s">
        <v>122</v>
      </c>
      <c r="D361" s="14">
        <v>43897.0</v>
      </c>
      <c r="E361" s="17">
        <v>45.0</v>
      </c>
      <c r="F361" s="17">
        <v>1.0</v>
      </c>
      <c r="G361" s="17">
        <v>12.0</v>
      </c>
      <c r="H361" s="17">
        <v>23.7</v>
      </c>
      <c r="I361" s="17">
        <v>121.0</v>
      </c>
      <c r="O361" s="17" t="s">
        <v>122</v>
      </c>
    </row>
    <row r="362">
      <c r="A362" s="13" t="s">
        <v>120</v>
      </c>
      <c r="C362" s="13" t="s">
        <v>22</v>
      </c>
      <c r="D362" s="14">
        <v>43897.0</v>
      </c>
      <c r="E362" s="13">
        <v>45.0</v>
      </c>
      <c r="F362" s="13">
        <v>0.0</v>
      </c>
      <c r="G362" s="13">
        <v>0.0</v>
      </c>
      <c r="H362" s="13">
        <v>35.4437</v>
      </c>
      <c r="I362" s="13">
        <v>139.638</v>
      </c>
      <c r="O362" s="13" t="s">
        <v>120</v>
      </c>
    </row>
    <row r="363">
      <c r="A363" s="12"/>
      <c r="B363" s="21"/>
      <c r="C363" s="17" t="s">
        <v>126</v>
      </c>
      <c r="D363" s="14">
        <v>43897.0</v>
      </c>
      <c r="E363" s="17">
        <v>45.0</v>
      </c>
      <c r="F363" s="17">
        <v>0.0</v>
      </c>
      <c r="G363" s="17">
        <v>7.0</v>
      </c>
      <c r="H363" s="17">
        <v>24.0</v>
      </c>
      <c r="I363" s="17">
        <v>54.0</v>
      </c>
      <c r="O363" s="21"/>
    </row>
    <row r="364">
      <c r="A364" s="12"/>
      <c r="B364" s="40"/>
      <c r="C364" s="13" t="s">
        <v>157</v>
      </c>
      <c r="D364" s="14">
        <v>43897.0</v>
      </c>
      <c r="E364" s="13">
        <v>34.0</v>
      </c>
      <c r="F364" s="13">
        <v>0.0</v>
      </c>
      <c r="G364" s="13">
        <v>3.0</v>
      </c>
      <c r="H364" s="13">
        <v>21.0</v>
      </c>
      <c r="I364" s="13">
        <v>78.0</v>
      </c>
      <c r="O364" s="40"/>
    </row>
    <row r="365">
      <c r="A365" s="17" t="s">
        <v>262</v>
      </c>
      <c r="B365" s="16" t="s">
        <v>26</v>
      </c>
      <c r="C365" s="17" t="s">
        <v>22</v>
      </c>
      <c r="D365" s="14">
        <v>43897.0</v>
      </c>
      <c r="E365" s="17">
        <v>32.0</v>
      </c>
      <c r="F365" s="17">
        <v>0.0</v>
      </c>
      <c r="G365" s="17">
        <v>1.0</v>
      </c>
      <c r="H365" s="17">
        <v>37.3541</v>
      </c>
      <c r="I365" s="17">
        <v>-121.9552</v>
      </c>
      <c r="O365" s="17" t="s">
        <v>262</v>
      </c>
    </row>
    <row r="366">
      <c r="A366" s="12"/>
      <c r="B366" s="13" t="s">
        <v>135</v>
      </c>
      <c r="C366" s="13" t="s">
        <v>136</v>
      </c>
      <c r="D366" s="14">
        <v>43897.0</v>
      </c>
      <c r="E366" s="13">
        <v>28.0</v>
      </c>
      <c r="F366" s="13">
        <v>1.0</v>
      </c>
      <c r="G366" s="13">
        <v>4.0</v>
      </c>
      <c r="H366" s="13">
        <v>-33.8688</v>
      </c>
      <c r="I366" s="13">
        <v>151.2093</v>
      </c>
      <c r="O366" s="13" t="s">
        <v>135</v>
      </c>
    </row>
    <row r="367">
      <c r="A367" s="12"/>
      <c r="B367" s="17" t="s">
        <v>131</v>
      </c>
      <c r="C367" s="17" t="s">
        <v>132</v>
      </c>
      <c r="D367" s="14">
        <v>43897.0</v>
      </c>
      <c r="E367" s="17">
        <v>27.0</v>
      </c>
      <c r="F367" s="17">
        <v>0.0</v>
      </c>
      <c r="G367" s="17">
        <v>3.0</v>
      </c>
      <c r="H367" s="17">
        <v>43.6532</v>
      </c>
      <c r="I367" s="17">
        <v>-79.3832</v>
      </c>
      <c r="O367" s="17" t="s">
        <v>131</v>
      </c>
    </row>
    <row r="368">
      <c r="A368" s="13" t="s">
        <v>154</v>
      </c>
      <c r="B368" s="41" t="s">
        <v>73</v>
      </c>
      <c r="C368" s="13" t="s">
        <v>22</v>
      </c>
      <c r="D368" s="14">
        <v>43897.0</v>
      </c>
      <c r="E368" s="13">
        <v>27.0</v>
      </c>
      <c r="F368" s="13">
        <v>1.0</v>
      </c>
      <c r="G368" s="13">
        <v>0.0</v>
      </c>
      <c r="H368" s="13">
        <v>48.033</v>
      </c>
      <c r="I368" s="13">
        <v>-121.8339</v>
      </c>
      <c r="O368" s="13" t="s">
        <v>154</v>
      </c>
    </row>
    <row r="369">
      <c r="A369" s="12"/>
      <c r="B369" s="21"/>
      <c r="C369" s="17" t="s">
        <v>152</v>
      </c>
      <c r="D369" s="14">
        <v>43897.0</v>
      </c>
      <c r="E369" s="17">
        <v>23.0</v>
      </c>
      <c r="F369" s="17">
        <v>0.0</v>
      </c>
      <c r="G369" s="17">
        <v>1.0</v>
      </c>
      <c r="H369" s="17">
        <v>56.2639</v>
      </c>
      <c r="I369" s="17">
        <v>9.5018</v>
      </c>
      <c r="O369" s="21"/>
    </row>
    <row r="370">
      <c r="A370" s="12"/>
      <c r="B370" s="40"/>
      <c r="C370" s="13" t="s">
        <v>145</v>
      </c>
      <c r="D370" s="14">
        <v>43897.0</v>
      </c>
      <c r="E370" s="13">
        <v>23.0</v>
      </c>
      <c r="F370" s="13">
        <v>1.0</v>
      </c>
      <c r="G370" s="13">
        <v>0.0</v>
      </c>
      <c r="H370" s="13">
        <v>43.9424</v>
      </c>
      <c r="I370" s="13">
        <v>12.4578</v>
      </c>
      <c r="O370" s="40"/>
    </row>
    <row r="371">
      <c r="A371" s="12"/>
      <c r="B371" s="21"/>
      <c r="C371" s="17" t="s">
        <v>138</v>
      </c>
      <c r="D371" s="14">
        <v>43897.0</v>
      </c>
      <c r="E371" s="17">
        <v>22.0</v>
      </c>
      <c r="F371" s="17">
        <v>0.0</v>
      </c>
      <c r="G371" s="17">
        <v>1.0</v>
      </c>
      <c r="H371" s="17">
        <v>33.8547</v>
      </c>
      <c r="I371" s="17">
        <v>35.8623</v>
      </c>
      <c r="O371" s="21"/>
    </row>
    <row r="372">
      <c r="A372" s="12"/>
      <c r="B372" s="40"/>
      <c r="C372" s="13" t="s">
        <v>263</v>
      </c>
      <c r="D372" s="14">
        <v>43897.0</v>
      </c>
      <c r="E372" s="13">
        <v>22.0</v>
      </c>
      <c r="F372" s="13">
        <v>0.0</v>
      </c>
      <c r="G372" s="13">
        <v>0.0</v>
      </c>
      <c r="H372" s="13">
        <v>31.9522</v>
      </c>
      <c r="I372" s="13">
        <v>35.2332</v>
      </c>
      <c r="O372" s="40"/>
    </row>
    <row r="373">
      <c r="A373" s="12"/>
      <c r="B373" s="17" t="s">
        <v>147</v>
      </c>
      <c r="C373" s="17" t="s">
        <v>132</v>
      </c>
      <c r="D373" s="14">
        <v>43897.0</v>
      </c>
      <c r="E373" s="17">
        <v>21.0</v>
      </c>
      <c r="F373" s="17">
        <v>0.0</v>
      </c>
      <c r="G373" s="17">
        <v>4.0</v>
      </c>
      <c r="H373" s="17">
        <v>49.2827</v>
      </c>
      <c r="I373" s="17">
        <v>-123.1207</v>
      </c>
      <c r="O373" s="17" t="s">
        <v>147</v>
      </c>
    </row>
    <row r="374">
      <c r="A374" s="12"/>
      <c r="B374" s="40"/>
      <c r="C374" s="13" t="s">
        <v>139</v>
      </c>
      <c r="D374" s="14">
        <v>43897.0</v>
      </c>
      <c r="E374" s="13">
        <v>21.0</v>
      </c>
      <c r="F374" s="13">
        <v>0.0</v>
      </c>
      <c r="G374" s="13">
        <v>2.0</v>
      </c>
      <c r="H374" s="13">
        <v>31.0</v>
      </c>
      <c r="I374" s="13">
        <v>35.0</v>
      </c>
      <c r="O374" s="40"/>
    </row>
    <row r="375">
      <c r="A375" s="12"/>
      <c r="B375" s="17" t="s">
        <v>264</v>
      </c>
      <c r="C375" s="17" t="s">
        <v>22</v>
      </c>
      <c r="D375" s="14">
        <v>43897.0</v>
      </c>
      <c r="E375" s="17">
        <v>21.0</v>
      </c>
      <c r="F375" s="17">
        <v>0.0</v>
      </c>
      <c r="G375" s="17">
        <v>0.0</v>
      </c>
      <c r="H375" s="17">
        <v>37.6489</v>
      </c>
      <c r="I375" s="17">
        <v>-122.6655</v>
      </c>
      <c r="O375" s="17" t="s">
        <v>264</v>
      </c>
    </row>
    <row r="376">
      <c r="A376" s="12"/>
      <c r="B376" s="40"/>
      <c r="C376" s="13" t="s">
        <v>172</v>
      </c>
      <c r="D376" s="14">
        <v>43897.0</v>
      </c>
      <c r="E376" s="13">
        <v>20.0</v>
      </c>
      <c r="F376" s="13">
        <v>0.0</v>
      </c>
      <c r="G376" s="13">
        <v>0.0</v>
      </c>
      <c r="H376" s="13">
        <v>39.3999</v>
      </c>
      <c r="I376" s="13">
        <v>-8.2245</v>
      </c>
      <c r="O376" s="40"/>
    </row>
    <row r="377">
      <c r="A377" s="12"/>
      <c r="B377" s="21"/>
      <c r="C377" s="17" t="s">
        <v>156</v>
      </c>
      <c r="D377" s="14">
        <v>43897.0</v>
      </c>
      <c r="E377" s="17">
        <v>19.0</v>
      </c>
      <c r="F377" s="17">
        <v>0.0</v>
      </c>
      <c r="G377" s="17">
        <v>0.0</v>
      </c>
      <c r="H377" s="17">
        <v>49.8175</v>
      </c>
      <c r="I377" s="17">
        <v>15.473</v>
      </c>
      <c r="O377" s="21"/>
    </row>
    <row r="378">
      <c r="A378" s="12"/>
      <c r="B378" s="40"/>
      <c r="C378" s="13" t="s">
        <v>171</v>
      </c>
      <c r="D378" s="14">
        <v>43897.0</v>
      </c>
      <c r="E378" s="13">
        <v>18.0</v>
      </c>
      <c r="F378" s="13">
        <v>0.0</v>
      </c>
      <c r="G378" s="13">
        <v>0.0</v>
      </c>
      <c r="H378" s="13">
        <v>53.1424</v>
      </c>
      <c r="I378" s="13">
        <v>-7.6921</v>
      </c>
      <c r="O378" s="40"/>
    </row>
    <row r="379">
      <c r="A379" s="12"/>
      <c r="B379" s="17" t="s">
        <v>133</v>
      </c>
      <c r="C379" s="17" t="s">
        <v>20</v>
      </c>
      <c r="D379" s="14">
        <v>43897.0</v>
      </c>
      <c r="E379" s="17">
        <v>18.0</v>
      </c>
      <c r="F379" s="17">
        <v>0.0</v>
      </c>
      <c r="G379" s="17">
        <v>18.0</v>
      </c>
      <c r="H379" s="17">
        <v>35.7452</v>
      </c>
      <c r="I379" s="17">
        <v>95.9956</v>
      </c>
      <c r="O379" s="17" t="s">
        <v>133</v>
      </c>
    </row>
    <row r="380">
      <c r="A380" s="12"/>
      <c r="B380" s="40"/>
      <c r="C380" s="13" t="s">
        <v>134</v>
      </c>
      <c r="D380" s="14">
        <v>43897.0</v>
      </c>
      <c r="E380" s="13">
        <v>18.0</v>
      </c>
      <c r="F380" s="13">
        <v>0.0</v>
      </c>
      <c r="G380" s="13">
        <v>16.0</v>
      </c>
      <c r="H380" s="13">
        <v>16.0</v>
      </c>
      <c r="I380" s="13">
        <v>108.0</v>
      </c>
      <c r="O380" s="40"/>
    </row>
    <row r="381">
      <c r="A381" s="12"/>
      <c r="B381" s="21"/>
      <c r="C381" s="17" t="s">
        <v>155</v>
      </c>
      <c r="D381" s="14">
        <v>43897.0</v>
      </c>
      <c r="E381" s="17">
        <v>17.0</v>
      </c>
      <c r="F381" s="17">
        <v>0.0</v>
      </c>
      <c r="G381" s="17">
        <v>0.0</v>
      </c>
      <c r="H381" s="17">
        <v>28.0339</v>
      </c>
      <c r="I381" s="17">
        <v>1.6596</v>
      </c>
      <c r="O381" s="21"/>
    </row>
    <row r="382">
      <c r="A382" s="12"/>
      <c r="B382" s="40"/>
      <c r="C382" s="13" t="s">
        <v>140</v>
      </c>
      <c r="D382" s="14">
        <v>43897.0</v>
      </c>
      <c r="E382" s="13">
        <v>16.0</v>
      </c>
      <c r="F382" s="13">
        <v>0.0</v>
      </c>
      <c r="G382" s="13">
        <v>2.0</v>
      </c>
      <c r="H382" s="13">
        <v>21.0</v>
      </c>
      <c r="I382" s="13">
        <v>57.0</v>
      </c>
      <c r="O382" s="40"/>
    </row>
    <row r="383">
      <c r="A383" s="12"/>
      <c r="B383" s="21"/>
      <c r="C383" s="17" t="s">
        <v>168</v>
      </c>
      <c r="D383" s="14">
        <v>43897.0</v>
      </c>
      <c r="E383" s="17">
        <v>15.0</v>
      </c>
      <c r="F383" s="17">
        <v>0.0</v>
      </c>
      <c r="G383" s="17">
        <v>1.0</v>
      </c>
      <c r="H383" s="17">
        <v>26.0</v>
      </c>
      <c r="I383" s="17">
        <v>30.0</v>
      </c>
      <c r="O383" s="21"/>
    </row>
    <row r="384">
      <c r="A384" s="12"/>
      <c r="B384" s="40"/>
      <c r="C384" s="13" t="s">
        <v>153</v>
      </c>
      <c r="D384" s="14">
        <v>43897.0</v>
      </c>
      <c r="E384" s="13">
        <v>15.0</v>
      </c>
      <c r="F384" s="13">
        <v>0.0</v>
      </c>
      <c r="G384" s="13">
        <v>1.0</v>
      </c>
      <c r="H384" s="13">
        <v>64.0</v>
      </c>
      <c r="I384" s="13">
        <v>26.0</v>
      </c>
      <c r="O384" s="40"/>
    </row>
    <row r="385">
      <c r="A385" s="17" t="s">
        <v>211</v>
      </c>
      <c r="B385" s="16" t="s">
        <v>26</v>
      </c>
      <c r="C385" s="17" t="s">
        <v>22</v>
      </c>
      <c r="D385" s="14">
        <v>43897.0</v>
      </c>
      <c r="E385" s="17">
        <v>14.0</v>
      </c>
      <c r="F385" s="17">
        <v>0.0</v>
      </c>
      <c r="G385" s="17">
        <v>0.0</v>
      </c>
      <c r="H385" s="17">
        <v>34.0522</v>
      </c>
      <c r="I385" s="17">
        <v>-118.2437</v>
      </c>
      <c r="O385" s="17" t="s">
        <v>211</v>
      </c>
    </row>
    <row r="386">
      <c r="A386" s="12"/>
      <c r="B386" s="13" t="s">
        <v>141</v>
      </c>
      <c r="C386" s="13" t="s">
        <v>136</v>
      </c>
      <c r="D386" s="14">
        <v>43897.0</v>
      </c>
      <c r="E386" s="13">
        <v>13.0</v>
      </c>
      <c r="F386" s="13">
        <v>0.0</v>
      </c>
      <c r="G386" s="13">
        <v>8.0</v>
      </c>
      <c r="H386" s="13">
        <v>-28.0167</v>
      </c>
      <c r="I386" s="13">
        <v>153.4</v>
      </c>
      <c r="O386" s="13" t="s">
        <v>141</v>
      </c>
    </row>
    <row r="387">
      <c r="A387" s="12"/>
      <c r="B387" s="21"/>
      <c r="C387" s="17" t="s">
        <v>167</v>
      </c>
      <c r="D387" s="14">
        <v>43897.0</v>
      </c>
      <c r="E387" s="17">
        <v>13.0</v>
      </c>
      <c r="F387" s="17">
        <v>0.0</v>
      </c>
      <c r="G387" s="17">
        <v>0.0</v>
      </c>
      <c r="H387" s="17">
        <v>-14.235</v>
      </c>
      <c r="I387" s="17">
        <v>-51.9253</v>
      </c>
      <c r="O387" s="21"/>
    </row>
    <row r="388">
      <c r="A388" s="12"/>
      <c r="B388" s="40"/>
      <c r="C388" s="13" t="s">
        <v>149</v>
      </c>
      <c r="D388" s="14">
        <v>43897.0</v>
      </c>
      <c r="E388" s="13">
        <v>13.0</v>
      </c>
      <c r="F388" s="13">
        <v>0.0</v>
      </c>
      <c r="G388" s="13">
        <v>0.0</v>
      </c>
      <c r="H388" s="13">
        <v>-1.8312</v>
      </c>
      <c r="I388" s="13">
        <v>-78.1834</v>
      </c>
      <c r="O388" s="40"/>
    </row>
    <row r="389">
      <c r="A389" s="12"/>
      <c r="B389" s="21"/>
      <c r="C389" s="17" t="s">
        <v>165</v>
      </c>
      <c r="D389" s="14">
        <v>43897.0</v>
      </c>
      <c r="E389" s="17">
        <v>13.0</v>
      </c>
      <c r="F389" s="17">
        <v>0.0</v>
      </c>
      <c r="G389" s="17">
        <v>2.0</v>
      </c>
      <c r="H389" s="17">
        <v>60.0</v>
      </c>
      <c r="I389" s="17">
        <v>90.0</v>
      </c>
      <c r="O389" s="21"/>
    </row>
    <row r="390">
      <c r="A390" s="12"/>
      <c r="B390" s="40"/>
      <c r="C390" s="13" t="s">
        <v>148</v>
      </c>
      <c r="D390" s="14">
        <v>43897.0</v>
      </c>
      <c r="E390" s="13">
        <v>12.0</v>
      </c>
      <c r="F390" s="13">
        <v>0.0</v>
      </c>
      <c r="G390" s="13">
        <v>0.0</v>
      </c>
      <c r="H390" s="13">
        <v>45.1667</v>
      </c>
      <c r="I390" s="13">
        <v>15.5</v>
      </c>
      <c r="O390" s="40"/>
    </row>
    <row r="391">
      <c r="A391" s="12"/>
      <c r="B391" s="17" t="s">
        <v>146</v>
      </c>
      <c r="C391" s="17" t="s">
        <v>136</v>
      </c>
      <c r="D391" s="14">
        <v>43897.0</v>
      </c>
      <c r="E391" s="17">
        <v>11.0</v>
      </c>
      <c r="F391" s="17">
        <v>0.0</v>
      </c>
      <c r="G391" s="17">
        <v>7.0</v>
      </c>
      <c r="H391" s="17">
        <v>-37.8136</v>
      </c>
      <c r="I391" s="17">
        <v>144.9631</v>
      </c>
      <c r="O391" s="17" t="s">
        <v>146</v>
      </c>
    </row>
    <row r="392">
      <c r="A392" s="13" t="s">
        <v>265</v>
      </c>
      <c r="B392" s="41" t="s">
        <v>58</v>
      </c>
      <c r="C392" s="13" t="s">
        <v>22</v>
      </c>
      <c r="D392" s="14">
        <v>43897.0</v>
      </c>
      <c r="E392" s="13">
        <v>11.0</v>
      </c>
      <c r="F392" s="13">
        <v>0.0</v>
      </c>
      <c r="G392" s="13">
        <v>0.0</v>
      </c>
      <c r="H392" s="13">
        <v>40.7128</v>
      </c>
      <c r="I392" s="13">
        <v>-74.006</v>
      </c>
      <c r="O392" s="13" t="s">
        <v>265</v>
      </c>
    </row>
    <row r="393">
      <c r="A393" s="12"/>
      <c r="B393" s="21"/>
      <c r="C393" s="17" t="s">
        <v>169</v>
      </c>
      <c r="D393" s="14">
        <v>43897.0</v>
      </c>
      <c r="E393" s="17">
        <v>10.0</v>
      </c>
      <c r="F393" s="17">
        <v>0.0</v>
      </c>
      <c r="G393" s="17">
        <v>0.0</v>
      </c>
      <c r="H393" s="17">
        <v>58.5953</v>
      </c>
      <c r="I393" s="17">
        <v>25.0136</v>
      </c>
      <c r="O393" s="21"/>
    </row>
    <row r="394">
      <c r="A394" s="12"/>
      <c r="B394" s="13" t="s">
        <v>144</v>
      </c>
      <c r="C394" s="13" t="s">
        <v>144</v>
      </c>
      <c r="D394" s="14">
        <v>43897.0</v>
      </c>
      <c r="E394" s="13">
        <v>10.0</v>
      </c>
      <c r="F394" s="13">
        <v>0.0</v>
      </c>
      <c r="G394" s="13">
        <v>10.0</v>
      </c>
      <c r="H394" s="13">
        <v>22.1667</v>
      </c>
      <c r="I394" s="13">
        <v>113.55</v>
      </c>
      <c r="O394" s="13" t="s">
        <v>144</v>
      </c>
    </row>
    <row r="395">
      <c r="A395" s="12"/>
      <c r="B395" s="21"/>
      <c r="C395" s="17" t="s">
        <v>162</v>
      </c>
      <c r="D395" s="14">
        <v>43897.0</v>
      </c>
      <c r="E395" s="17">
        <v>9.0</v>
      </c>
      <c r="F395" s="17">
        <v>0.0</v>
      </c>
      <c r="G395" s="17">
        <v>0.0</v>
      </c>
      <c r="H395" s="17">
        <v>40.1431</v>
      </c>
      <c r="I395" s="17">
        <v>47.5769</v>
      </c>
      <c r="O395" s="21"/>
    </row>
    <row r="396">
      <c r="A396" s="12"/>
      <c r="B396" s="40"/>
      <c r="C396" s="13" t="s">
        <v>164</v>
      </c>
      <c r="D396" s="14">
        <v>43897.0</v>
      </c>
      <c r="E396" s="13">
        <v>9.0</v>
      </c>
      <c r="F396" s="13">
        <v>0.0</v>
      </c>
      <c r="G396" s="13">
        <v>3.0</v>
      </c>
      <c r="H396" s="13">
        <v>46.0</v>
      </c>
      <c r="I396" s="13">
        <v>25.0</v>
      </c>
      <c r="O396" s="40"/>
    </row>
    <row r="397">
      <c r="A397" s="17" t="s">
        <v>266</v>
      </c>
      <c r="B397" s="16" t="s">
        <v>26</v>
      </c>
      <c r="C397" s="17" t="s">
        <v>22</v>
      </c>
      <c r="D397" s="14">
        <v>43897.0</v>
      </c>
      <c r="E397" s="17">
        <v>9.0</v>
      </c>
      <c r="F397" s="17">
        <v>0.0</v>
      </c>
      <c r="G397" s="17">
        <v>0.0</v>
      </c>
      <c r="H397" s="17">
        <v>37.7749</v>
      </c>
      <c r="I397" s="17">
        <v>-122.4194</v>
      </c>
      <c r="O397" s="17" t="s">
        <v>266</v>
      </c>
    </row>
    <row r="398">
      <c r="A398" s="12"/>
      <c r="B398" s="40"/>
      <c r="C398" s="13" t="s">
        <v>185</v>
      </c>
      <c r="D398" s="14">
        <v>43897.0</v>
      </c>
      <c r="E398" s="13">
        <v>8.0</v>
      </c>
      <c r="F398" s="13">
        <v>0.0</v>
      </c>
      <c r="G398" s="13">
        <v>0.0</v>
      </c>
      <c r="H398" s="13">
        <v>-38.4161</v>
      </c>
      <c r="I398" s="13">
        <v>-63.6167</v>
      </c>
      <c r="O398" s="40"/>
    </row>
    <row r="399">
      <c r="A399" s="12"/>
      <c r="B399" s="21"/>
      <c r="C399" s="17" t="s">
        <v>151</v>
      </c>
      <c r="D399" s="14">
        <v>43897.0</v>
      </c>
      <c r="E399" s="17">
        <v>8.0</v>
      </c>
      <c r="F399" s="17">
        <v>0.0</v>
      </c>
      <c r="G399" s="17">
        <v>0.0</v>
      </c>
      <c r="H399" s="17">
        <v>25.3548</v>
      </c>
      <c r="I399" s="17">
        <v>51.1839</v>
      </c>
      <c r="O399" s="21"/>
    </row>
    <row r="400">
      <c r="A400" s="12"/>
      <c r="B400" s="13" t="s">
        <v>161</v>
      </c>
      <c r="C400" s="13" t="s">
        <v>136</v>
      </c>
      <c r="D400" s="14">
        <v>43897.0</v>
      </c>
      <c r="E400" s="13">
        <v>7.0</v>
      </c>
      <c r="F400" s="13">
        <v>0.0</v>
      </c>
      <c r="G400" s="13">
        <v>2.0</v>
      </c>
      <c r="H400" s="13">
        <v>-34.9285</v>
      </c>
      <c r="I400" s="13">
        <v>138.6007</v>
      </c>
      <c r="O400" s="13" t="s">
        <v>161</v>
      </c>
    </row>
    <row r="401">
      <c r="A401" s="12"/>
      <c r="B401" s="21"/>
      <c r="C401" s="17" t="s">
        <v>267</v>
      </c>
      <c r="D401" s="14">
        <v>43897.0</v>
      </c>
      <c r="E401" s="17">
        <v>7.0</v>
      </c>
      <c r="F401" s="17">
        <v>0.0</v>
      </c>
      <c r="G401" s="17">
        <v>0.0</v>
      </c>
      <c r="H401" s="17">
        <v>46.1512</v>
      </c>
      <c r="I401" s="17">
        <v>14.9955</v>
      </c>
      <c r="O401" s="21"/>
    </row>
    <row r="402">
      <c r="A402" s="12"/>
      <c r="B402" s="40"/>
      <c r="C402" s="13" t="s">
        <v>188</v>
      </c>
      <c r="D402" s="14">
        <v>43897.0</v>
      </c>
      <c r="E402" s="13">
        <v>6.0</v>
      </c>
      <c r="F402" s="13">
        <v>0.0</v>
      </c>
      <c r="G402" s="13">
        <v>0.0</v>
      </c>
      <c r="H402" s="13">
        <v>53.7098</v>
      </c>
      <c r="I402" s="13">
        <v>27.9534</v>
      </c>
      <c r="O402" s="40"/>
    </row>
    <row r="403">
      <c r="A403" s="12"/>
      <c r="B403" s="21"/>
      <c r="C403" s="17" t="s">
        <v>158</v>
      </c>
      <c r="D403" s="14">
        <v>43897.0</v>
      </c>
      <c r="E403" s="17">
        <v>6.0</v>
      </c>
      <c r="F403" s="17">
        <v>0.0</v>
      </c>
      <c r="G403" s="17">
        <v>1.0</v>
      </c>
      <c r="H403" s="17">
        <v>23.0</v>
      </c>
      <c r="I403" s="17">
        <v>-102.0</v>
      </c>
      <c r="O403" s="21"/>
    </row>
    <row r="404">
      <c r="A404" s="12"/>
      <c r="B404" s="40"/>
      <c r="C404" s="13" t="s">
        <v>159</v>
      </c>
      <c r="D404" s="14">
        <v>43897.0</v>
      </c>
      <c r="E404" s="13">
        <v>6.0</v>
      </c>
      <c r="F404" s="13">
        <v>0.0</v>
      </c>
      <c r="G404" s="13">
        <v>0.0</v>
      </c>
      <c r="H404" s="13">
        <v>30.3753</v>
      </c>
      <c r="I404" s="13">
        <v>69.3451</v>
      </c>
      <c r="O404" s="40"/>
    </row>
    <row r="405">
      <c r="A405" s="12"/>
      <c r="B405" s="21"/>
      <c r="C405" s="17" t="s">
        <v>163</v>
      </c>
      <c r="D405" s="14">
        <v>43897.0</v>
      </c>
      <c r="E405" s="17">
        <v>6.0</v>
      </c>
      <c r="F405" s="17">
        <v>1.0</v>
      </c>
      <c r="G405" s="17">
        <v>1.0</v>
      </c>
      <c r="H405" s="17">
        <v>13.0</v>
      </c>
      <c r="I405" s="17">
        <v>122.0</v>
      </c>
      <c r="O405" s="21"/>
    </row>
    <row r="406">
      <c r="A406" s="13" t="s">
        <v>160</v>
      </c>
      <c r="B406" s="41" t="s">
        <v>38</v>
      </c>
      <c r="C406" s="13" t="s">
        <v>22</v>
      </c>
      <c r="D406" s="14">
        <v>43897.0</v>
      </c>
      <c r="E406" s="13">
        <v>6.0</v>
      </c>
      <c r="F406" s="13">
        <v>0.0</v>
      </c>
      <c r="G406" s="13">
        <v>2.0</v>
      </c>
      <c r="H406" s="13">
        <v>41.7377</v>
      </c>
      <c r="I406" s="13">
        <v>-87.6976</v>
      </c>
      <c r="O406" s="13" t="s">
        <v>160</v>
      </c>
    </row>
    <row r="407">
      <c r="A407" s="12"/>
      <c r="B407" s="21"/>
      <c r="C407" s="17" t="s">
        <v>268</v>
      </c>
      <c r="D407" s="14">
        <v>43897.0</v>
      </c>
      <c r="E407" s="17">
        <v>5.0</v>
      </c>
      <c r="F407" s="17">
        <v>0.0</v>
      </c>
      <c r="G407" s="17">
        <v>0.0</v>
      </c>
      <c r="H407" s="17">
        <v>3.9339</v>
      </c>
      <c r="I407" s="17">
        <v>-53.1258</v>
      </c>
      <c r="O407" s="21"/>
    </row>
    <row r="408">
      <c r="A408" s="12"/>
      <c r="B408" s="40"/>
      <c r="C408" s="13" t="s">
        <v>202</v>
      </c>
      <c r="D408" s="14">
        <v>43897.0</v>
      </c>
      <c r="E408" s="13">
        <v>5.0</v>
      </c>
      <c r="F408" s="13">
        <v>0.0</v>
      </c>
      <c r="G408" s="13">
        <v>0.0</v>
      </c>
      <c r="H408" s="13">
        <v>-40.9006</v>
      </c>
      <c r="I408" s="13">
        <v>174.886</v>
      </c>
      <c r="O408" s="40"/>
    </row>
    <row r="409">
      <c r="A409" s="12"/>
      <c r="B409" s="21"/>
      <c r="C409" s="17" t="s">
        <v>269</v>
      </c>
      <c r="D409" s="14">
        <v>43897.0</v>
      </c>
      <c r="E409" s="17">
        <v>5.0</v>
      </c>
      <c r="F409" s="17">
        <v>0.0</v>
      </c>
      <c r="G409" s="17">
        <v>0.0</v>
      </c>
      <c r="H409" s="17">
        <v>51.9194</v>
      </c>
      <c r="I409" s="17">
        <v>19.1451</v>
      </c>
      <c r="O409" s="21"/>
    </row>
    <row r="410">
      <c r="A410" s="12"/>
      <c r="B410" s="40"/>
      <c r="C410" s="13" t="s">
        <v>205</v>
      </c>
      <c r="D410" s="14">
        <v>43897.0</v>
      </c>
      <c r="E410" s="13">
        <v>5.0</v>
      </c>
      <c r="F410" s="13">
        <v>0.0</v>
      </c>
      <c r="G410" s="13">
        <v>0.0</v>
      </c>
      <c r="H410" s="13">
        <v>24.0</v>
      </c>
      <c r="I410" s="13">
        <v>45.0</v>
      </c>
      <c r="O410" s="40"/>
    </row>
    <row r="411">
      <c r="A411" s="17" t="s">
        <v>270</v>
      </c>
      <c r="B411" s="16" t="s">
        <v>69</v>
      </c>
      <c r="C411" s="17" t="s">
        <v>22</v>
      </c>
      <c r="D411" s="14">
        <v>43897.0</v>
      </c>
      <c r="E411" s="17">
        <v>5.0</v>
      </c>
      <c r="F411" s="17">
        <v>0.0</v>
      </c>
      <c r="G411" s="17">
        <v>0.0</v>
      </c>
      <c r="H411" s="17">
        <v>29.7752</v>
      </c>
      <c r="I411" s="17">
        <v>-95.3103</v>
      </c>
      <c r="O411" s="17" t="s">
        <v>270</v>
      </c>
    </row>
    <row r="412">
      <c r="A412" s="13" t="s">
        <v>218</v>
      </c>
      <c r="B412" s="41" t="s">
        <v>26</v>
      </c>
      <c r="C412" s="13" t="s">
        <v>22</v>
      </c>
      <c r="D412" s="14">
        <v>43897.0</v>
      </c>
      <c r="E412" s="13">
        <v>5.0</v>
      </c>
      <c r="F412" s="13">
        <v>1.0</v>
      </c>
      <c r="G412" s="13">
        <v>0.0</v>
      </c>
      <c r="H412" s="13">
        <v>39.0916</v>
      </c>
      <c r="I412" s="13">
        <v>-120.8039</v>
      </c>
      <c r="O412" s="13" t="s">
        <v>218</v>
      </c>
    </row>
    <row r="413">
      <c r="A413" s="17" t="s">
        <v>271</v>
      </c>
      <c r="B413" s="16" t="s">
        <v>73</v>
      </c>
      <c r="C413" s="17" t="s">
        <v>22</v>
      </c>
      <c r="D413" s="14">
        <v>43897.0</v>
      </c>
      <c r="E413" s="17">
        <v>5.0</v>
      </c>
      <c r="F413" s="17">
        <v>0.0</v>
      </c>
      <c r="G413" s="17">
        <v>0.0</v>
      </c>
      <c r="H413" s="17">
        <v>47.7511</v>
      </c>
      <c r="I413" s="17">
        <v>-120.7401</v>
      </c>
      <c r="O413" s="17" t="s">
        <v>271</v>
      </c>
    </row>
    <row r="414">
      <c r="A414" s="12"/>
      <c r="B414" s="40"/>
      <c r="C414" s="13" t="s">
        <v>192</v>
      </c>
      <c r="D414" s="14">
        <v>43897.0</v>
      </c>
      <c r="E414" s="13">
        <v>4.0</v>
      </c>
      <c r="F414" s="13">
        <v>0.0</v>
      </c>
      <c r="G414" s="13">
        <v>0.0</v>
      </c>
      <c r="H414" s="13">
        <v>-35.6751</v>
      </c>
      <c r="I414" s="13">
        <v>-71.543</v>
      </c>
      <c r="O414" s="40"/>
    </row>
    <row r="415">
      <c r="A415" s="12"/>
      <c r="B415" s="21"/>
      <c r="C415" s="17" t="s">
        <v>35</v>
      </c>
      <c r="D415" s="14">
        <v>43897.0</v>
      </c>
      <c r="E415" s="17">
        <v>4.0</v>
      </c>
      <c r="F415" s="17">
        <v>0.0</v>
      </c>
      <c r="G415" s="17">
        <v>0.0</v>
      </c>
      <c r="H415" s="17">
        <v>42.3154</v>
      </c>
      <c r="I415" s="17">
        <v>43.3569</v>
      </c>
      <c r="O415" s="21"/>
    </row>
    <row r="416">
      <c r="A416" s="12"/>
      <c r="B416" s="40"/>
      <c r="C416" s="13" t="s">
        <v>272</v>
      </c>
      <c r="D416" s="14">
        <v>43897.0</v>
      </c>
      <c r="E416" s="13">
        <v>4.0</v>
      </c>
      <c r="F416" s="13">
        <v>0.0</v>
      </c>
      <c r="G416" s="13">
        <v>0.0</v>
      </c>
      <c r="H416" s="13">
        <v>47.1625</v>
      </c>
      <c r="I416" s="13">
        <v>19.5033</v>
      </c>
      <c r="O416" s="40"/>
    </row>
    <row r="417">
      <c r="A417" s="12"/>
      <c r="B417" s="21"/>
      <c r="C417" s="17" t="s">
        <v>170</v>
      </c>
      <c r="D417" s="14">
        <v>43897.0</v>
      </c>
      <c r="E417" s="17">
        <v>4.0</v>
      </c>
      <c r="F417" s="17">
        <v>0.0</v>
      </c>
      <c r="G417" s="17">
        <v>0.0</v>
      </c>
      <c r="H417" s="17">
        <v>-0.7893</v>
      </c>
      <c r="I417" s="17">
        <v>113.9213</v>
      </c>
      <c r="O417" s="21"/>
    </row>
    <row r="418">
      <c r="A418" s="12"/>
      <c r="B418" s="40"/>
      <c r="C418" s="13" t="s">
        <v>173</v>
      </c>
      <c r="D418" s="14">
        <v>43897.0</v>
      </c>
      <c r="E418" s="13">
        <v>4.0</v>
      </c>
      <c r="F418" s="13">
        <v>0.0</v>
      </c>
      <c r="G418" s="13">
        <v>0.0</v>
      </c>
      <c r="H418" s="13">
        <v>14.4974</v>
      </c>
      <c r="I418" s="13">
        <v>-14.4524</v>
      </c>
      <c r="O418" s="40"/>
    </row>
    <row r="419">
      <c r="A419" s="17" t="s">
        <v>273</v>
      </c>
      <c r="B419" s="41" t="s">
        <v>56</v>
      </c>
      <c r="C419" s="17" t="s">
        <v>22</v>
      </c>
      <c r="D419" s="14">
        <v>43897.0</v>
      </c>
      <c r="E419" s="17">
        <v>4.0</v>
      </c>
      <c r="F419" s="17">
        <v>0.0</v>
      </c>
      <c r="G419" s="17">
        <v>0.0</v>
      </c>
      <c r="H419" s="17">
        <v>40.9263</v>
      </c>
      <c r="I419" s="17">
        <v>-74.077</v>
      </c>
      <c r="O419" s="17" t="s">
        <v>273</v>
      </c>
    </row>
    <row r="420">
      <c r="A420" s="13" t="s">
        <v>274</v>
      </c>
      <c r="B420" s="41" t="s">
        <v>58</v>
      </c>
      <c r="C420" s="13" t="s">
        <v>22</v>
      </c>
      <c r="D420" s="14">
        <v>43897.0</v>
      </c>
      <c r="E420" s="13">
        <v>4.0</v>
      </c>
      <c r="F420" s="13">
        <v>0.0</v>
      </c>
      <c r="G420" s="13">
        <v>0.0</v>
      </c>
      <c r="H420" s="13">
        <v>40.6546</v>
      </c>
      <c r="I420" s="13">
        <v>-73.5594</v>
      </c>
      <c r="O420" s="13" t="s">
        <v>274</v>
      </c>
    </row>
    <row r="421">
      <c r="A421" s="12"/>
      <c r="B421" s="17" t="s">
        <v>166</v>
      </c>
      <c r="C421" s="17" t="s">
        <v>136</v>
      </c>
      <c r="D421" s="14">
        <v>43897.0</v>
      </c>
      <c r="E421" s="17">
        <v>3.0</v>
      </c>
      <c r="F421" s="17">
        <v>1.0</v>
      </c>
      <c r="G421" s="17">
        <v>0.0</v>
      </c>
      <c r="H421" s="17">
        <v>-31.9505</v>
      </c>
      <c r="I421" s="17">
        <v>115.8605</v>
      </c>
      <c r="O421" s="17" t="s">
        <v>166</v>
      </c>
    </row>
    <row r="422">
      <c r="A422" s="12"/>
      <c r="B422" s="40"/>
      <c r="C422" s="13" t="s">
        <v>275</v>
      </c>
      <c r="D422" s="14">
        <v>43897.0</v>
      </c>
      <c r="E422" s="13">
        <v>3.0</v>
      </c>
      <c r="F422" s="13">
        <v>0.0</v>
      </c>
      <c r="G422" s="13">
        <v>0.0</v>
      </c>
      <c r="H422" s="13">
        <v>43.9159</v>
      </c>
      <c r="I422" s="13">
        <v>17.6791</v>
      </c>
      <c r="O422" s="40"/>
    </row>
    <row r="423">
      <c r="A423" s="12"/>
      <c r="B423" s="17" t="s">
        <v>190</v>
      </c>
      <c r="C423" s="17" t="s">
        <v>132</v>
      </c>
      <c r="D423" s="14">
        <v>43897.0</v>
      </c>
      <c r="E423" s="17">
        <v>3.0</v>
      </c>
      <c r="F423" s="17">
        <v>0.0</v>
      </c>
      <c r="G423" s="17">
        <v>0.0</v>
      </c>
      <c r="H423" s="17">
        <v>45.5017</v>
      </c>
      <c r="I423" s="17">
        <v>-73.5673</v>
      </c>
      <c r="O423" s="17" t="s">
        <v>190</v>
      </c>
    </row>
    <row r="424">
      <c r="A424" s="12"/>
      <c r="B424" s="40"/>
      <c r="C424" s="13" t="s">
        <v>276</v>
      </c>
      <c r="D424" s="14">
        <v>43897.0</v>
      </c>
      <c r="E424" s="13">
        <v>3.0</v>
      </c>
      <c r="F424" s="13">
        <v>0.0</v>
      </c>
      <c r="G424" s="13">
        <v>0.0</v>
      </c>
      <c r="H424" s="13">
        <v>35.9375</v>
      </c>
      <c r="I424" s="13">
        <v>14.3754</v>
      </c>
      <c r="O424" s="40"/>
    </row>
    <row r="425">
      <c r="A425" s="12"/>
      <c r="B425" s="21"/>
      <c r="C425" s="17" t="s">
        <v>204</v>
      </c>
      <c r="D425" s="14">
        <v>43897.0</v>
      </c>
      <c r="E425" s="17">
        <v>3.0</v>
      </c>
      <c r="F425" s="17">
        <v>0.0</v>
      </c>
      <c r="G425" s="17">
        <v>0.0</v>
      </c>
      <c r="H425" s="17">
        <v>41.6086</v>
      </c>
      <c r="I425" s="17">
        <v>21.7453</v>
      </c>
      <c r="O425" s="21"/>
    </row>
    <row r="426">
      <c r="A426" s="12"/>
      <c r="B426" s="40"/>
      <c r="C426" s="13" t="s">
        <v>277</v>
      </c>
      <c r="D426" s="14">
        <v>43897.0</v>
      </c>
      <c r="E426" s="13">
        <v>3.0</v>
      </c>
      <c r="F426" s="13">
        <v>0.0</v>
      </c>
      <c r="G426" s="13">
        <v>0.0</v>
      </c>
      <c r="H426" s="13">
        <v>17.9</v>
      </c>
      <c r="I426" s="13">
        <v>-62.8333</v>
      </c>
      <c r="O426" s="40"/>
    </row>
    <row r="427">
      <c r="A427" s="17" t="s">
        <v>278</v>
      </c>
      <c r="B427" s="16" t="s">
        <v>26</v>
      </c>
      <c r="C427" s="17" t="s">
        <v>22</v>
      </c>
      <c r="D427" s="14">
        <v>43897.0</v>
      </c>
      <c r="E427" s="17">
        <v>3.0</v>
      </c>
      <c r="F427" s="17">
        <v>0.0</v>
      </c>
      <c r="G427" s="17">
        <v>0.0</v>
      </c>
      <c r="H427" s="17">
        <v>37.8534</v>
      </c>
      <c r="I427" s="17">
        <v>-121.9018</v>
      </c>
      <c r="O427" s="17" t="s">
        <v>278</v>
      </c>
    </row>
    <row r="428">
      <c r="A428" s="13" t="s">
        <v>279</v>
      </c>
      <c r="B428" s="41" t="s">
        <v>28</v>
      </c>
      <c r="C428" s="13" t="s">
        <v>22</v>
      </c>
      <c r="D428" s="14">
        <v>43897.0</v>
      </c>
      <c r="E428" s="13">
        <v>3.0</v>
      </c>
      <c r="F428" s="13">
        <v>0.0</v>
      </c>
      <c r="G428" s="13">
        <v>0.0</v>
      </c>
      <c r="H428" s="13">
        <v>39.2587</v>
      </c>
      <c r="I428" s="13">
        <v>-104.9389</v>
      </c>
      <c r="O428" s="13" t="s">
        <v>279</v>
      </c>
    </row>
    <row r="429">
      <c r="A429" s="17" t="s">
        <v>280</v>
      </c>
      <c r="B429" s="16" t="s">
        <v>69</v>
      </c>
      <c r="C429" s="17" t="s">
        <v>22</v>
      </c>
      <c r="D429" s="14">
        <v>43897.0</v>
      </c>
      <c r="E429" s="17">
        <v>3.0</v>
      </c>
      <c r="F429" s="17">
        <v>0.0</v>
      </c>
      <c r="G429" s="17">
        <v>0.0</v>
      </c>
      <c r="H429" s="17">
        <v>29.5693</v>
      </c>
      <c r="I429" s="17">
        <v>-95.8143</v>
      </c>
      <c r="O429" s="17" t="s">
        <v>280</v>
      </c>
    </row>
    <row r="430">
      <c r="A430" s="13" t="s">
        <v>174</v>
      </c>
      <c r="B430" s="41" t="s">
        <v>35</v>
      </c>
      <c r="C430" s="13" t="s">
        <v>22</v>
      </c>
      <c r="D430" s="14">
        <v>43897.0</v>
      </c>
      <c r="E430" s="13">
        <v>3.0</v>
      </c>
      <c r="F430" s="13">
        <v>0.0</v>
      </c>
      <c r="G430" s="13">
        <v>0.0</v>
      </c>
      <c r="H430" s="13">
        <v>33.8034</v>
      </c>
      <c r="I430" s="13">
        <v>-84.3963</v>
      </c>
      <c r="O430" s="13" t="s">
        <v>174</v>
      </c>
    </row>
    <row r="431">
      <c r="A431" s="17" t="s">
        <v>214</v>
      </c>
      <c r="B431" s="16" t="s">
        <v>24</v>
      </c>
      <c r="C431" s="17" t="s">
        <v>22</v>
      </c>
      <c r="D431" s="14">
        <v>43897.0</v>
      </c>
      <c r="E431" s="17">
        <v>3.0</v>
      </c>
      <c r="F431" s="17">
        <v>0.0</v>
      </c>
      <c r="G431" s="17">
        <v>1.0</v>
      </c>
      <c r="H431" s="17">
        <v>33.2918</v>
      </c>
      <c r="I431" s="17">
        <v>-112.4291</v>
      </c>
      <c r="O431" s="17" t="s">
        <v>214</v>
      </c>
    </row>
    <row r="432">
      <c r="A432" s="13" t="s">
        <v>281</v>
      </c>
      <c r="B432" s="41" t="s">
        <v>46</v>
      </c>
      <c r="C432" s="13" t="s">
        <v>22</v>
      </c>
      <c r="D432" s="14">
        <v>43897.0</v>
      </c>
      <c r="E432" s="13">
        <v>3.0</v>
      </c>
      <c r="F432" s="13">
        <v>0.0</v>
      </c>
      <c r="G432" s="13">
        <v>0.0</v>
      </c>
      <c r="H432" s="13">
        <v>39.1547</v>
      </c>
      <c r="I432" s="13">
        <v>-77.2405</v>
      </c>
      <c r="O432" s="13" t="s">
        <v>281</v>
      </c>
    </row>
    <row r="433">
      <c r="A433" s="17" t="s">
        <v>282</v>
      </c>
      <c r="B433" s="16" t="s">
        <v>26</v>
      </c>
      <c r="C433" s="17" t="s">
        <v>22</v>
      </c>
      <c r="D433" s="14">
        <v>43897.0</v>
      </c>
      <c r="E433" s="17">
        <v>3.0</v>
      </c>
      <c r="F433" s="17">
        <v>0.0</v>
      </c>
      <c r="G433" s="17">
        <v>0.0</v>
      </c>
      <c r="H433" s="17">
        <v>33.7879</v>
      </c>
      <c r="I433" s="17">
        <v>-117.8531</v>
      </c>
      <c r="O433" s="17" t="s">
        <v>282</v>
      </c>
    </row>
    <row r="434">
      <c r="A434" s="13" t="s">
        <v>283</v>
      </c>
      <c r="B434" s="41" t="s">
        <v>65</v>
      </c>
      <c r="C434" s="13" t="s">
        <v>22</v>
      </c>
      <c r="D434" s="14">
        <v>43897.0</v>
      </c>
      <c r="E434" s="13">
        <v>3.0</v>
      </c>
      <c r="F434" s="13">
        <v>0.0</v>
      </c>
      <c r="G434" s="13">
        <v>0.0</v>
      </c>
      <c r="H434" s="13">
        <v>41.8882</v>
      </c>
      <c r="I434" s="13">
        <v>-71.4774</v>
      </c>
      <c r="O434" s="13" t="s">
        <v>283</v>
      </c>
    </row>
    <row r="435">
      <c r="A435" s="17" t="s">
        <v>180</v>
      </c>
      <c r="B435" s="16" t="s">
        <v>26</v>
      </c>
      <c r="C435" s="17" t="s">
        <v>22</v>
      </c>
      <c r="D435" s="14">
        <v>43897.0</v>
      </c>
      <c r="E435" s="17">
        <v>3.0</v>
      </c>
      <c r="F435" s="17">
        <v>0.0</v>
      </c>
      <c r="G435" s="17">
        <v>1.0</v>
      </c>
      <c r="H435" s="17">
        <v>32.7157</v>
      </c>
      <c r="I435" s="17">
        <v>-117.1611</v>
      </c>
      <c r="O435" s="17" t="s">
        <v>180</v>
      </c>
    </row>
    <row r="436">
      <c r="A436" s="13" t="s">
        <v>284</v>
      </c>
      <c r="B436" s="41" t="s">
        <v>47</v>
      </c>
      <c r="C436" s="13" t="s">
        <v>22</v>
      </c>
      <c r="D436" s="14">
        <v>43897.0</v>
      </c>
      <c r="E436" s="13">
        <v>3.0</v>
      </c>
      <c r="F436" s="13">
        <v>0.0</v>
      </c>
      <c r="G436" s="13">
        <v>1.0</v>
      </c>
      <c r="H436" s="13">
        <v>42.3601</v>
      </c>
      <c r="I436" s="13">
        <v>-71.0589</v>
      </c>
      <c r="O436" s="13" t="s">
        <v>284</v>
      </c>
    </row>
    <row r="437">
      <c r="A437" s="17" t="s">
        <v>182</v>
      </c>
      <c r="B437" s="16" t="s">
        <v>63</v>
      </c>
      <c r="C437" s="17" t="s">
        <v>22</v>
      </c>
      <c r="D437" s="14">
        <v>43897.0</v>
      </c>
      <c r="E437" s="17">
        <v>3.0</v>
      </c>
      <c r="F437" s="17">
        <v>0.0</v>
      </c>
      <c r="G437" s="17">
        <v>0.0</v>
      </c>
      <c r="H437" s="17">
        <v>45.547</v>
      </c>
      <c r="I437" s="17">
        <v>-123.1386</v>
      </c>
      <c r="O437" s="17" t="s">
        <v>182</v>
      </c>
    </row>
    <row r="438">
      <c r="A438" s="40"/>
      <c r="B438" s="40"/>
      <c r="C438" s="13" t="s">
        <v>193</v>
      </c>
      <c r="D438" s="14">
        <v>43897.0</v>
      </c>
      <c r="E438" s="13">
        <v>2.0</v>
      </c>
      <c r="F438" s="13">
        <v>0.0</v>
      </c>
      <c r="G438" s="13">
        <v>0.0</v>
      </c>
      <c r="H438" s="13">
        <v>18.7357</v>
      </c>
      <c r="I438" s="13">
        <v>-70.1627</v>
      </c>
      <c r="O438" s="40"/>
    </row>
    <row r="439">
      <c r="A439" s="21"/>
      <c r="B439" s="21"/>
      <c r="C439" s="17" t="s">
        <v>197</v>
      </c>
      <c r="D439" s="14">
        <v>43897.0</v>
      </c>
      <c r="E439" s="17">
        <v>2.0</v>
      </c>
      <c r="F439" s="17">
        <v>0.0</v>
      </c>
      <c r="G439" s="17">
        <v>0.0</v>
      </c>
      <c r="H439" s="17">
        <v>49.8144</v>
      </c>
      <c r="I439" s="17">
        <v>6.1317</v>
      </c>
      <c r="O439" s="21"/>
    </row>
    <row r="440">
      <c r="A440" s="40"/>
      <c r="B440" s="40"/>
      <c r="C440" s="13" t="s">
        <v>285</v>
      </c>
      <c r="D440" s="14">
        <v>43897.0</v>
      </c>
      <c r="E440" s="13">
        <v>2.0</v>
      </c>
      <c r="F440" s="13">
        <v>0.0</v>
      </c>
      <c r="G440" s="13">
        <v>0.0</v>
      </c>
      <c r="H440" s="13">
        <v>14.6415</v>
      </c>
      <c r="I440" s="13">
        <v>-61.0242</v>
      </c>
      <c r="O440" s="40"/>
    </row>
    <row r="441">
      <c r="A441" s="21"/>
      <c r="B441" s="21"/>
      <c r="C441" s="17" t="s">
        <v>200</v>
      </c>
      <c r="D441" s="14">
        <v>43897.0</v>
      </c>
      <c r="E441" s="17">
        <v>2.0</v>
      </c>
      <c r="F441" s="17">
        <v>0.0</v>
      </c>
      <c r="G441" s="17">
        <v>0.0</v>
      </c>
      <c r="H441" s="17">
        <v>31.7917</v>
      </c>
      <c r="I441" s="17">
        <v>-7.0926</v>
      </c>
      <c r="O441" s="21"/>
    </row>
    <row r="442">
      <c r="A442" s="13" t="s">
        <v>207</v>
      </c>
      <c r="B442" s="41" t="s">
        <v>47</v>
      </c>
      <c r="C442" s="13" t="s">
        <v>22</v>
      </c>
      <c r="D442" s="14">
        <v>43897.0</v>
      </c>
      <c r="E442" s="13">
        <v>2.0</v>
      </c>
      <c r="F442" s="13">
        <v>0.0</v>
      </c>
      <c r="G442" s="13">
        <v>0.0</v>
      </c>
      <c r="H442" s="13">
        <v>42.1767</v>
      </c>
      <c r="I442" s="13">
        <v>-71.1449</v>
      </c>
      <c r="O442" s="13" t="s">
        <v>207</v>
      </c>
    </row>
    <row r="443">
      <c r="A443" s="17" t="s">
        <v>286</v>
      </c>
      <c r="B443" s="16" t="s">
        <v>26</v>
      </c>
      <c r="C443" s="17" t="s">
        <v>22</v>
      </c>
      <c r="D443" s="14">
        <v>43897.0</v>
      </c>
      <c r="E443" s="17">
        <v>2.0</v>
      </c>
      <c r="F443" s="17">
        <v>0.0</v>
      </c>
      <c r="G443" s="17">
        <v>0.0</v>
      </c>
      <c r="H443" s="17">
        <v>37.6017</v>
      </c>
      <c r="I443" s="17">
        <v>-121.7195</v>
      </c>
      <c r="O443" s="17" t="s">
        <v>286</v>
      </c>
    </row>
    <row r="444">
      <c r="A444" s="13" t="s">
        <v>287</v>
      </c>
      <c r="B444" s="41" t="s">
        <v>33</v>
      </c>
      <c r="C444" s="13" t="s">
        <v>22</v>
      </c>
      <c r="D444" s="14">
        <v>43897.0</v>
      </c>
      <c r="E444" s="13">
        <v>2.0</v>
      </c>
      <c r="F444" s="13">
        <v>0.0</v>
      </c>
      <c r="G444" s="13">
        <v>0.0</v>
      </c>
      <c r="H444" s="13">
        <v>26.1901</v>
      </c>
      <c r="I444" s="13">
        <v>-80.3659</v>
      </c>
      <c r="O444" s="13" t="s">
        <v>287</v>
      </c>
    </row>
    <row r="445">
      <c r="A445" s="17" t="s">
        <v>288</v>
      </c>
      <c r="B445" s="41" t="s">
        <v>28</v>
      </c>
      <c r="C445" s="17" t="s">
        <v>22</v>
      </c>
      <c r="D445" s="14">
        <v>43897.0</v>
      </c>
      <c r="E445" s="17">
        <v>2.0</v>
      </c>
      <c r="F445" s="17">
        <v>0.0</v>
      </c>
      <c r="G445" s="17">
        <v>0.0</v>
      </c>
      <c r="H445" s="17">
        <v>39.7392</v>
      </c>
      <c r="I445" s="17">
        <v>-104.9903</v>
      </c>
      <c r="O445" s="17" t="s">
        <v>288</v>
      </c>
    </row>
    <row r="446">
      <c r="A446" s="13" t="s">
        <v>289</v>
      </c>
      <c r="B446" s="41" t="s">
        <v>29</v>
      </c>
      <c r="C446" s="13" t="s">
        <v>22</v>
      </c>
      <c r="D446" s="14">
        <v>43897.0</v>
      </c>
      <c r="E446" s="13">
        <v>2.0</v>
      </c>
      <c r="F446" s="13">
        <v>0.0</v>
      </c>
      <c r="G446" s="13">
        <v>0.0</v>
      </c>
      <c r="H446" s="13">
        <v>41.256</v>
      </c>
      <c r="I446" s="13">
        <v>-73.3709</v>
      </c>
      <c r="O446" s="13" t="s">
        <v>289</v>
      </c>
    </row>
    <row r="447">
      <c r="A447" s="17" t="s">
        <v>290</v>
      </c>
      <c r="B447" s="16" t="s">
        <v>35</v>
      </c>
      <c r="C447" s="17" t="s">
        <v>22</v>
      </c>
      <c r="D447" s="14">
        <v>43897.0</v>
      </c>
      <c r="E447" s="17">
        <v>2.0</v>
      </c>
      <c r="F447" s="17">
        <v>0.0</v>
      </c>
      <c r="G447" s="17">
        <v>0.0</v>
      </c>
      <c r="H447" s="17">
        <v>34.2829</v>
      </c>
      <c r="I447" s="17">
        <v>-85.2308</v>
      </c>
      <c r="O447" s="17" t="s">
        <v>290</v>
      </c>
    </row>
    <row r="448">
      <c r="A448" s="13" t="s">
        <v>175</v>
      </c>
      <c r="B448" s="41" t="s">
        <v>55</v>
      </c>
      <c r="C448" s="13" t="s">
        <v>22</v>
      </c>
      <c r="D448" s="14">
        <v>43897.0</v>
      </c>
      <c r="E448" s="13">
        <v>2.0</v>
      </c>
      <c r="F448" s="13">
        <v>0.0</v>
      </c>
      <c r="G448" s="13">
        <v>0.0</v>
      </c>
      <c r="H448" s="13">
        <v>43.9088</v>
      </c>
      <c r="I448" s="13">
        <v>-71.826</v>
      </c>
      <c r="O448" s="13" t="s">
        <v>175</v>
      </c>
    </row>
    <row r="449">
      <c r="A449" s="17" t="s">
        <v>176</v>
      </c>
      <c r="B449" s="16" t="s">
        <v>33</v>
      </c>
      <c r="C449" s="17" t="s">
        <v>22</v>
      </c>
      <c r="D449" s="14">
        <v>43897.0</v>
      </c>
      <c r="E449" s="17">
        <v>2.0</v>
      </c>
      <c r="F449" s="17">
        <v>0.0</v>
      </c>
      <c r="G449" s="17">
        <v>0.0</v>
      </c>
      <c r="H449" s="17">
        <v>27.9904</v>
      </c>
      <c r="I449" s="17">
        <v>-82.3018</v>
      </c>
      <c r="O449" s="17" t="s">
        <v>176</v>
      </c>
    </row>
    <row r="450">
      <c r="A450" s="13" t="s">
        <v>291</v>
      </c>
      <c r="B450" s="16" t="s">
        <v>33</v>
      </c>
      <c r="C450" s="13" t="s">
        <v>22</v>
      </c>
      <c r="D450" s="14">
        <v>43897.0</v>
      </c>
      <c r="E450" s="13">
        <v>2.0</v>
      </c>
      <c r="F450" s="13">
        <v>0.0</v>
      </c>
      <c r="G450" s="13">
        <v>0.0</v>
      </c>
      <c r="H450" s="13">
        <v>26.663</v>
      </c>
      <c r="I450" s="13">
        <v>-81.9535</v>
      </c>
      <c r="O450" s="13" t="s">
        <v>291</v>
      </c>
    </row>
    <row r="451">
      <c r="A451" s="17" t="s">
        <v>292</v>
      </c>
      <c r="B451" s="16" t="s">
        <v>24</v>
      </c>
      <c r="C451" s="17" t="s">
        <v>22</v>
      </c>
      <c r="D451" s="14">
        <v>43897.0</v>
      </c>
      <c r="E451" s="17">
        <v>2.0</v>
      </c>
      <c r="F451" s="17">
        <v>0.0</v>
      </c>
      <c r="G451" s="17">
        <v>0.0</v>
      </c>
      <c r="H451" s="17">
        <v>32.8162</v>
      </c>
      <c r="I451" s="17">
        <v>-111.2845</v>
      </c>
      <c r="O451" s="17" t="s">
        <v>292</v>
      </c>
    </row>
    <row r="452">
      <c r="A452" s="13" t="s">
        <v>293</v>
      </c>
      <c r="B452" s="41" t="s">
        <v>58</v>
      </c>
      <c r="C452" s="13" t="s">
        <v>22</v>
      </c>
      <c r="D452" s="14">
        <v>43897.0</v>
      </c>
      <c r="E452" s="13">
        <v>2.0</v>
      </c>
      <c r="F452" s="13">
        <v>0.0</v>
      </c>
      <c r="G452" s="13">
        <v>0.0</v>
      </c>
      <c r="H452" s="13">
        <v>41.1489</v>
      </c>
      <c r="I452" s="13">
        <v>-73.983</v>
      </c>
      <c r="O452" s="13" t="s">
        <v>293</v>
      </c>
    </row>
    <row r="453">
      <c r="A453" s="17" t="s">
        <v>178</v>
      </c>
      <c r="B453" s="16" t="s">
        <v>26</v>
      </c>
      <c r="C453" s="17" t="s">
        <v>22</v>
      </c>
      <c r="D453" s="14">
        <v>43897.0</v>
      </c>
      <c r="E453" s="17">
        <v>2.0</v>
      </c>
      <c r="F453" s="17">
        <v>0.0</v>
      </c>
      <c r="G453" s="17">
        <v>0.0</v>
      </c>
      <c r="H453" s="17">
        <v>38.4747</v>
      </c>
      <c r="I453" s="17">
        <v>-121.3542</v>
      </c>
      <c r="O453" s="17" t="s">
        <v>178</v>
      </c>
    </row>
    <row r="454">
      <c r="A454" s="13" t="s">
        <v>179</v>
      </c>
      <c r="B454" s="16" t="s">
        <v>26</v>
      </c>
      <c r="C454" s="13" t="s">
        <v>22</v>
      </c>
      <c r="D454" s="14">
        <v>43897.0</v>
      </c>
      <c r="E454" s="13">
        <v>2.0</v>
      </c>
      <c r="F454" s="13">
        <v>0.0</v>
      </c>
      <c r="G454" s="13">
        <v>0.0</v>
      </c>
      <c r="H454" s="13">
        <v>36.5761</v>
      </c>
      <c r="I454" s="13">
        <v>-120.9876</v>
      </c>
      <c r="O454" s="13" t="s">
        <v>179</v>
      </c>
    </row>
    <row r="455">
      <c r="A455" s="17" t="s">
        <v>181</v>
      </c>
      <c r="B455" s="16" t="s">
        <v>26</v>
      </c>
      <c r="C455" s="17" t="s">
        <v>22</v>
      </c>
      <c r="D455" s="14">
        <v>43897.0</v>
      </c>
      <c r="E455" s="17">
        <v>2.0</v>
      </c>
      <c r="F455" s="17">
        <v>0.0</v>
      </c>
      <c r="G455" s="17">
        <v>0.0</v>
      </c>
      <c r="H455" s="17">
        <v>37.563</v>
      </c>
      <c r="I455" s="17">
        <v>-122.3255</v>
      </c>
      <c r="O455" s="17" t="s">
        <v>181</v>
      </c>
    </row>
    <row r="456">
      <c r="A456" s="13" t="s">
        <v>294</v>
      </c>
      <c r="B456" s="41" t="s">
        <v>58</v>
      </c>
      <c r="C456" s="13" t="s">
        <v>22</v>
      </c>
      <c r="D456" s="14">
        <v>43897.0</v>
      </c>
      <c r="E456" s="13">
        <v>2.0</v>
      </c>
      <c r="F456" s="13">
        <v>0.0</v>
      </c>
      <c r="G456" s="13">
        <v>0.0</v>
      </c>
      <c r="H456" s="13">
        <v>43.0324</v>
      </c>
      <c r="I456" s="13">
        <v>-73.936</v>
      </c>
      <c r="O456" s="13" t="s">
        <v>294</v>
      </c>
    </row>
    <row r="457">
      <c r="A457" s="17" t="s">
        <v>295</v>
      </c>
      <c r="B457" s="16" t="s">
        <v>28</v>
      </c>
      <c r="C457" s="17" t="s">
        <v>22</v>
      </c>
      <c r="D457" s="14">
        <v>43897.0</v>
      </c>
      <c r="E457" s="17">
        <v>2.0</v>
      </c>
      <c r="F457" s="17">
        <v>0.0</v>
      </c>
      <c r="G457" s="17">
        <v>0.0</v>
      </c>
      <c r="H457" s="17">
        <v>39.5912</v>
      </c>
      <c r="I457" s="17">
        <v>-106.064</v>
      </c>
      <c r="O457" s="17" t="s">
        <v>295</v>
      </c>
    </row>
    <row r="458">
      <c r="A458" s="12"/>
      <c r="B458" s="40"/>
      <c r="C458" s="13" t="s">
        <v>183</v>
      </c>
      <c r="D458" s="14">
        <v>43897.0</v>
      </c>
      <c r="E458" s="13">
        <v>1.0</v>
      </c>
      <c r="F458" s="13">
        <v>0.0</v>
      </c>
      <c r="G458" s="13">
        <v>0.0</v>
      </c>
      <c r="H458" s="13">
        <v>33.0</v>
      </c>
      <c r="I458" s="13">
        <v>65.0</v>
      </c>
      <c r="O458" s="40"/>
    </row>
    <row r="459">
      <c r="A459" s="12"/>
      <c r="B459" s="21"/>
      <c r="C459" s="17" t="s">
        <v>184</v>
      </c>
      <c r="D459" s="14">
        <v>43897.0</v>
      </c>
      <c r="E459" s="17">
        <v>1.0</v>
      </c>
      <c r="F459" s="17">
        <v>0.0</v>
      </c>
      <c r="G459" s="17">
        <v>0.0</v>
      </c>
      <c r="H459" s="17">
        <v>42.5063</v>
      </c>
      <c r="I459" s="17">
        <v>1.5218</v>
      </c>
      <c r="O459" s="21"/>
    </row>
    <row r="460">
      <c r="A460" s="12"/>
      <c r="B460" s="40"/>
      <c r="C460" s="13" t="s">
        <v>186</v>
      </c>
      <c r="D460" s="14">
        <v>43897.0</v>
      </c>
      <c r="E460" s="13">
        <v>1.0</v>
      </c>
      <c r="F460" s="13">
        <v>0.0</v>
      </c>
      <c r="G460" s="13">
        <v>0.0</v>
      </c>
      <c r="H460" s="13">
        <v>40.0691</v>
      </c>
      <c r="I460" s="13">
        <v>45.0382</v>
      </c>
      <c r="O460" s="40"/>
    </row>
    <row r="461">
      <c r="A461" s="12"/>
      <c r="B461" s="17" t="s">
        <v>187</v>
      </c>
      <c r="C461" s="17" t="s">
        <v>136</v>
      </c>
      <c r="D461" s="14">
        <v>43897.0</v>
      </c>
      <c r="E461" s="17">
        <v>1.0</v>
      </c>
      <c r="F461" s="17">
        <v>0.0</v>
      </c>
      <c r="G461" s="17">
        <v>0.0</v>
      </c>
      <c r="H461" s="17">
        <v>-41.4545</v>
      </c>
      <c r="I461" s="17">
        <v>145.9707</v>
      </c>
      <c r="O461" s="17" t="s">
        <v>187</v>
      </c>
    </row>
    <row r="462">
      <c r="A462" s="12"/>
      <c r="B462" s="40"/>
      <c r="C462" s="13" t="s">
        <v>296</v>
      </c>
      <c r="D462" s="14">
        <v>43897.0</v>
      </c>
      <c r="E462" s="13">
        <v>1.0</v>
      </c>
      <c r="F462" s="13">
        <v>0.0</v>
      </c>
      <c r="G462" s="13">
        <v>0.0</v>
      </c>
      <c r="H462" s="13">
        <v>27.5142</v>
      </c>
      <c r="I462" s="13">
        <v>90.4336</v>
      </c>
      <c r="O462" s="40"/>
    </row>
    <row r="463">
      <c r="A463" s="12"/>
      <c r="B463" s="21"/>
      <c r="C463" s="17" t="s">
        <v>189</v>
      </c>
      <c r="D463" s="14">
        <v>43897.0</v>
      </c>
      <c r="E463" s="17">
        <v>1.0</v>
      </c>
      <c r="F463" s="17">
        <v>0.0</v>
      </c>
      <c r="G463" s="17">
        <v>1.0</v>
      </c>
      <c r="H463" s="17">
        <v>11.55</v>
      </c>
      <c r="I463" s="17">
        <v>104.9167</v>
      </c>
      <c r="O463" s="21"/>
    </row>
    <row r="464">
      <c r="A464" s="12"/>
      <c r="B464" s="40"/>
      <c r="C464" s="13" t="s">
        <v>297</v>
      </c>
      <c r="D464" s="14">
        <v>43897.0</v>
      </c>
      <c r="E464" s="13">
        <v>1.0</v>
      </c>
      <c r="F464" s="13">
        <v>0.0</v>
      </c>
      <c r="G464" s="13">
        <v>0.0</v>
      </c>
      <c r="H464" s="13">
        <v>3.848</v>
      </c>
      <c r="I464" s="13">
        <v>11.5021</v>
      </c>
      <c r="O464" s="40"/>
    </row>
    <row r="465">
      <c r="A465" s="12"/>
      <c r="B465" s="17" t="s">
        <v>298</v>
      </c>
      <c r="C465" s="17" t="s">
        <v>132</v>
      </c>
      <c r="D465" s="14">
        <v>43897.0</v>
      </c>
      <c r="E465" s="17">
        <v>1.0</v>
      </c>
      <c r="F465" s="17">
        <v>0.0</v>
      </c>
      <c r="G465" s="17">
        <v>0.0</v>
      </c>
      <c r="H465" s="17">
        <v>51.0447</v>
      </c>
      <c r="I465" s="17">
        <v>-114.0719</v>
      </c>
      <c r="O465" s="17" t="s">
        <v>298</v>
      </c>
    </row>
    <row r="466">
      <c r="A466" s="12"/>
      <c r="B466" s="13" t="s">
        <v>299</v>
      </c>
      <c r="C466" s="13" t="s">
        <v>132</v>
      </c>
      <c r="D466" s="14">
        <v>43897.0</v>
      </c>
      <c r="E466" s="13">
        <v>1.0</v>
      </c>
      <c r="F466" s="13">
        <v>0.0</v>
      </c>
      <c r="G466" s="13">
        <v>0.0</v>
      </c>
      <c r="H466" s="13">
        <v>53.5461</v>
      </c>
      <c r="I466" s="13">
        <v>-113.4938</v>
      </c>
      <c r="O466" s="13" t="s">
        <v>299</v>
      </c>
    </row>
    <row r="467">
      <c r="A467" s="12"/>
      <c r="B467" s="17" t="s">
        <v>191</v>
      </c>
      <c r="C467" s="17" t="s">
        <v>132</v>
      </c>
      <c r="D467" s="14">
        <v>43897.0</v>
      </c>
      <c r="E467" s="17">
        <v>1.0</v>
      </c>
      <c r="F467" s="17">
        <v>0.0</v>
      </c>
      <c r="G467" s="17">
        <v>1.0</v>
      </c>
      <c r="H467" s="17">
        <v>42.9849</v>
      </c>
      <c r="I467" s="17">
        <v>-81.2453</v>
      </c>
      <c r="O467" s="17" t="s">
        <v>191</v>
      </c>
    </row>
    <row r="468">
      <c r="A468" s="12"/>
      <c r="B468" s="40"/>
      <c r="C468" s="13" t="s">
        <v>300</v>
      </c>
      <c r="D468" s="14">
        <v>43897.0</v>
      </c>
      <c r="E468" s="13">
        <v>1.0</v>
      </c>
      <c r="F468" s="13">
        <v>0.0</v>
      </c>
      <c r="G468" s="13">
        <v>0.0</v>
      </c>
      <c r="H468" s="13">
        <v>4.5709</v>
      </c>
      <c r="I468" s="13">
        <v>-74.2973</v>
      </c>
      <c r="O468" s="40"/>
    </row>
    <row r="469">
      <c r="A469" s="12"/>
      <c r="B469" s="21"/>
      <c r="C469" s="17" t="s">
        <v>301</v>
      </c>
      <c r="D469" s="14">
        <v>43897.0</v>
      </c>
      <c r="E469" s="17">
        <v>1.0</v>
      </c>
      <c r="F469" s="17">
        <v>0.0</v>
      </c>
      <c r="G469" s="17">
        <v>0.0</v>
      </c>
      <c r="H469" s="17">
        <v>9.7489</v>
      </c>
      <c r="I469" s="17">
        <v>-83.7534</v>
      </c>
      <c r="O469" s="21"/>
    </row>
    <row r="470">
      <c r="A470" s="12"/>
      <c r="B470" s="40"/>
      <c r="C470" s="13" t="s">
        <v>302</v>
      </c>
      <c r="D470" s="14">
        <v>43897.0</v>
      </c>
      <c r="E470" s="13">
        <v>1.0</v>
      </c>
      <c r="F470" s="13">
        <v>0.0</v>
      </c>
      <c r="G470" s="13">
        <v>0.0</v>
      </c>
      <c r="H470" s="13">
        <v>61.8926</v>
      </c>
      <c r="I470" s="13">
        <v>-6.9118</v>
      </c>
      <c r="O470" s="40"/>
    </row>
    <row r="471">
      <c r="A471" s="12"/>
      <c r="B471" s="21"/>
      <c r="C471" s="17" t="s">
        <v>303</v>
      </c>
      <c r="D471" s="14">
        <v>43897.0</v>
      </c>
      <c r="E471" s="17">
        <v>1.0</v>
      </c>
      <c r="F471" s="17">
        <v>0.0</v>
      </c>
      <c r="G471" s="17">
        <v>0.0</v>
      </c>
      <c r="H471" s="17">
        <v>36.1408</v>
      </c>
      <c r="I471" s="17">
        <v>-5.3536</v>
      </c>
      <c r="O471" s="21"/>
    </row>
    <row r="472">
      <c r="A472" s="12"/>
      <c r="B472" s="40"/>
      <c r="C472" s="13" t="s">
        <v>194</v>
      </c>
      <c r="D472" s="14">
        <v>43897.0</v>
      </c>
      <c r="E472" s="13">
        <v>1.0</v>
      </c>
      <c r="F472" s="13">
        <v>0.0</v>
      </c>
      <c r="G472" s="13">
        <v>0.0</v>
      </c>
      <c r="H472" s="13">
        <v>31.24</v>
      </c>
      <c r="I472" s="13">
        <v>36.51</v>
      </c>
      <c r="O472" s="40"/>
    </row>
    <row r="473">
      <c r="A473" s="12"/>
      <c r="B473" s="21"/>
      <c r="C473" s="17" t="s">
        <v>195</v>
      </c>
      <c r="D473" s="14">
        <v>43897.0</v>
      </c>
      <c r="E473" s="17">
        <v>1.0</v>
      </c>
      <c r="F473" s="17">
        <v>0.0</v>
      </c>
      <c r="G473" s="17">
        <v>0.0</v>
      </c>
      <c r="H473" s="17">
        <v>56.8796</v>
      </c>
      <c r="I473" s="17">
        <v>24.6032</v>
      </c>
      <c r="O473" s="21"/>
    </row>
    <row r="474">
      <c r="A474" s="12"/>
      <c r="B474" s="40"/>
      <c r="C474" s="13" t="s">
        <v>304</v>
      </c>
      <c r="D474" s="14">
        <v>43897.0</v>
      </c>
      <c r="E474" s="13">
        <v>1.0</v>
      </c>
      <c r="F474" s="13">
        <v>0.0</v>
      </c>
      <c r="G474" s="13">
        <v>0.0</v>
      </c>
      <c r="H474" s="13">
        <v>47.14</v>
      </c>
      <c r="I474" s="13">
        <v>9.55</v>
      </c>
      <c r="O474" s="40"/>
    </row>
    <row r="475">
      <c r="A475" s="12"/>
      <c r="B475" s="21"/>
      <c r="C475" s="17" t="s">
        <v>196</v>
      </c>
      <c r="D475" s="14">
        <v>43897.0</v>
      </c>
      <c r="E475" s="17">
        <v>1.0</v>
      </c>
      <c r="F475" s="17">
        <v>0.0</v>
      </c>
      <c r="G475" s="17">
        <v>0.0</v>
      </c>
      <c r="H475" s="17">
        <v>55.1694</v>
      </c>
      <c r="I475" s="17">
        <v>23.8813</v>
      </c>
      <c r="O475" s="21"/>
    </row>
    <row r="476">
      <c r="A476" s="12"/>
      <c r="B476" s="13" t="s">
        <v>198</v>
      </c>
      <c r="C476" s="13" t="s">
        <v>20</v>
      </c>
      <c r="D476" s="14">
        <v>43897.0</v>
      </c>
      <c r="E476" s="13">
        <v>1.0</v>
      </c>
      <c r="F476" s="13">
        <v>0.0</v>
      </c>
      <c r="G476" s="13">
        <v>1.0</v>
      </c>
      <c r="H476" s="13">
        <v>31.6927</v>
      </c>
      <c r="I476" s="13">
        <v>88.0924</v>
      </c>
      <c r="O476" s="13" t="s">
        <v>198</v>
      </c>
    </row>
    <row r="477">
      <c r="A477" s="12"/>
      <c r="B477" s="21"/>
      <c r="C477" s="17" t="s">
        <v>199</v>
      </c>
      <c r="D477" s="14">
        <v>43897.0</v>
      </c>
      <c r="E477" s="17">
        <v>1.0</v>
      </c>
      <c r="F477" s="17">
        <v>0.0</v>
      </c>
      <c r="G477" s="17">
        <v>0.0</v>
      </c>
      <c r="H477" s="17">
        <v>43.7333</v>
      </c>
      <c r="I477" s="17">
        <v>7.4167</v>
      </c>
      <c r="O477" s="21"/>
    </row>
    <row r="478">
      <c r="A478" s="12"/>
      <c r="B478" s="40"/>
      <c r="C478" s="13" t="s">
        <v>201</v>
      </c>
      <c r="D478" s="14">
        <v>43897.0</v>
      </c>
      <c r="E478" s="13">
        <v>1.0</v>
      </c>
      <c r="F478" s="13">
        <v>0.0</v>
      </c>
      <c r="G478" s="13">
        <v>1.0</v>
      </c>
      <c r="H478" s="13">
        <v>28.1667</v>
      </c>
      <c r="I478" s="13">
        <v>84.25</v>
      </c>
      <c r="O478" s="40"/>
    </row>
    <row r="479">
      <c r="A479" s="12"/>
      <c r="B479" s="21"/>
      <c r="C479" s="17" t="s">
        <v>203</v>
      </c>
      <c r="D479" s="14">
        <v>43897.0</v>
      </c>
      <c r="E479" s="17">
        <v>1.0</v>
      </c>
      <c r="F479" s="17">
        <v>0.0</v>
      </c>
      <c r="G479" s="17">
        <v>0.0</v>
      </c>
      <c r="H479" s="17">
        <v>9.082</v>
      </c>
      <c r="I479" s="17">
        <v>8.6753</v>
      </c>
      <c r="O479" s="21"/>
    </row>
    <row r="480">
      <c r="A480" s="12"/>
      <c r="B480" s="40"/>
      <c r="C480" s="13" t="s">
        <v>305</v>
      </c>
      <c r="D480" s="14">
        <v>43897.0</v>
      </c>
      <c r="E480" s="13">
        <v>1.0</v>
      </c>
      <c r="F480" s="13">
        <v>0.0</v>
      </c>
      <c r="G480" s="13">
        <v>0.0</v>
      </c>
      <c r="H480" s="13">
        <v>-9.19</v>
      </c>
      <c r="I480" s="13">
        <v>-75.0152</v>
      </c>
      <c r="O480" s="40"/>
    </row>
    <row r="481">
      <c r="A481" s="12"/>
      <c r="B481" s="21"/>
      <c r="C481" s="17" t="s">
        <v>306</v>
      </c>
      <c r="D481" s="14">
        <v>43897.0</v>
      </c>
      <c r="E481" s="17">
        <v>1.0</v>
      </c>
      <c r="F481" s="17">
        <v>0.0</v>
      </c>
      <c r="G481" s="17">
        <v>0.0</v>
      </c>
      <c r="H481" s="17">
        <v>44.0165</v>
      </c>
      <c r="I481" s="17">
        <v>21.0059</v>
      </c>
      <c r="O481" s="21"/>
    </row>
    <row r="482">
      <c r="A482" s="12"/>
      <c r="B482" s="40"/>
      <c r="C482" s="13" t="s">
        <v>307</v>
      </c>
      <c r="D482" s="14">
        <v>43897.0</v>
      </c>
      <c r="E482" s="13">
        <v>1.0</v>
      </c>
      <c r="F482" s="13">
        <v>0.0</v>
      </c>
      <c r="G482" s="13">
        <v>0.0</v>
      </c>
      <c r="H482" s="13">
        <v>48.669</v>
      </c>
      <c r="I482" s="13">
        <v>19.699</v>
      </c>
      <c r="O482" s="40"/>
    </row>
    <row r="483">
      <c r="A483" s="12"/>
      <c r="B483" s="21"/>
      <c r="C483" s="17" t="s">
        <v>308</v>
      </c>
      <c r="D483" s="14">
        <v>43897.0</v>
      </c>
      <c r="E483" s="17">
        <v>1.0</v>
      </c>
      <c r="F483" s="17">
        <v>0.0</v>
      </c>
      <c r="G483" s="17">
        <v>0.0</v>
      </c>
      <c r="H483" s="17">
        <v>-30.5595</v>
      </c>
      <c r="I483" s="17">
        <v>22.9375</v>
      </c>
      <c r="O483" s="21"/>
    </row>
    <row r="484">
      <c r="A484" s="12"/>
      <c r="B484" s="40"/>
      <c r="C484" s="13" t="s">
        <v>206</v>
      </c>
      <c r="D484" s="14">
        <v>43897.0</v>
      </c>
      <c r="E484" s="13">
        <v>1.0</v>
      </c>
      <c r="F484" s="13">
        <v>0.0</v>
      </c>
      <c r="G484" s="13">
        <v>1.0</v>
      </c>
      <c r="H484" s="13">
        <v>7.0</v>
      </c>
      <c r="I484" s="13">
        <v>81.0</v>
      </c>
      <c r="O484" s="40"/>
    </row>
    <row r="485">
      <c r="A485" s="12"/>
      <c r="B485" s="21"/>
      <c r="C485" s="17" t="s">
        <v>309</v>
      </c>
      <c r="D485" s="14">
        <v>43897.0</v>
      </c>
      <c r="E485" s="17">
        <v>1.0</v>
      </c>
      <c r="F485" s="17">
        <v>0.0</v>
      </c>
      <c r="G485" s="17">
        <v>0.0</v>
      </c>
      <c r="H485" s="17">
        <v>8.6195</v>
      </c>
      <c r="I485" s="17">
        <v>0.8248</v>
      </c>
      <c r="O485" s="21"/>
    </row>
    <row r="486">
      <c r="A486" s="12"/>
      <c r="B486" s="40"/>
      <c r="C486" s="13" t="s">
        <v>310</v>
      </c>
      <c r="D486" s="14">
        <v>43897.0</v>
      </c>
      <c r="E486" s="13">
        <v>1.0</v>
      </c>
      <c r="F486" s="13">
        <v>0.0</v>
      </c>
      <c r="G486" s="13">
        <v>0.0</v>
      </c>
      <c r="H486" s="13">
        <v>34.0</v>
      </c>
      <c r="I486" s="13">
        <v>9.0</v>
      </c>
      <c r="O486" s="40"/>
    </row>
    <row r="487">
      <c r="A487" s="17" t="s">
        <v>311</v>
      </c>
      <c r="B487" s="16" t="s">
        <v>66</v>
      </c>
      <c r="C487" s="17" t="s">
        <v>22</v>
      </c>
      <c r="D487" s="14">
        <v>43897.0</v>
      </c>
      <c r="E487" s="17">
        <v>1.0</v>
      </c>
      <c r="F487" s="17">
        <v>0.0</v>
      </c>
      <c r="G487" s="17">
        <v>0.0</v>
      </c>
      <c r="H487" s="17">
        <v>32.7957</v>
      </c>
      <c r="I487" s="17">
        <v>-79.7848</v>
      </c>
      <c r="O487" s="17" t="s">
        <v>311</v>
      </c>
    </row>
    <row r="488">
      <c r="A488" s="13" t="s">
        <v>312</v>
      </c>
      <c r="B488" s="41" t="s">
        <v>59</v>
      </c>
      <c r="C488" s="13" t="s">
        <v>22</v>
      </c>
      <c r="D488" s="14">
        <v>43897.0</v>
      </c>
      <c r="E488" s="13">
        <v>1.0</v>
      </c>
      <c r="F488" s="13">
        <v>0.0</v>
      </c>
      <c r="G488" s="13">
        <v>0.0</v>
      </c>
      <c r="H488" s="13">
        <v>35.7211</v>
      </c>
      <c r="I488" s="13">
        <v>-79.1781</v>
      </c>
      <c r="O488" s="13" t="s">
        <v>312</v>
      </c>
    </row>
    <row r="489">
      <c r="A489" s="17" t="s">
        <v>313</v>
      </c>
      <c r="B489" s="16" t="s">
        <v>54</v>
      </c>
      <c r="C489" s="17" t="s">
        <v>22</v>
      </c>
      <c r="D489" s="14">
        <v>43897.0</v>
      </c>
      <c r="E489" s="17">
        <v>1.0</v>
      </c>
      <c r="F489" s="17">
        <v>0.0</v>
      </c>
      <c r="G489" s="17">
        <v>0.0</v>
      </c>
      <c r="H489" s="17">
        <v>36.0796</v>
      </c>
      <c r="I489" s="17">
        <v>-115.094</v>
      </c>
      <c r="O489" s="17" t="s">
        <v>313</v>
      </c>
    </row>
    <row r="490">
      <c r="A490" s="13" t="s">
        <v>314</v>
      </c>
      <c r="B490" s="41" t="s">
        <v>73</v>
      </c>
      <c r="C490" s="13" t="s">
        <v>22</v>
      </c>
      <c r="D490" s="14">
        <v>43897.0</v>
      </c>
      <c r="E490" s="13">
        <v>1.0</v>
      </c>
      <c r="F490" s="13">
        <v>0.0</v>
      </c>
      <c r="G490" s="13">
        <v>0.0</v>
      </c>
      <c r="H490" s="13">
        <v>45.7466</v>
      </c>
      <c r="I490" s="13">
        <v>-122.5194</v>
      </c>
      <c r="O490" s="13" t="s">
        <v>314</v>
      </c>
    </row>
    <row r="491">
      <c r="A491" s="17" t="s">
        <v>315</v>
      </c>
      <c r="B491" s="16" t="s">
        <v>35</v>
      </c>
      <c r="C491" s="17" t="s">
        <v>22</v>
      </c>
      <c r="D491" s="14">
        <v>43897.0</v>
      </c>
      <c r="E491" s="17">
        <v>1.0</v>
      </c>
      <c r="F491" s="17">
        <v>0.0</v>
      </c>
      <c r="G491" s="17">
        <v>0.0</v>
      </c>
      <c r="H491" s="17">
        <v>33.8999</v>
      </c>
      <c r="I491" s="17">
        <v>-84.5641</v>
      </c>
      <c r="O491" s="17" t="s">
        <v>315</v>
      </c>
    </row>
    <row r="492">
      <c r="A492" s="13" t="s">
        <v>316</v>
      </c>
      <c r="B492" s="41" t="s">
        <v>70</v>
      </c>
      <c r="C492" s="13" t="s">
        <v>22</v>
      </c>
      <c r="D492" s="14">
        <v>43897.0</v>
      </c>
      <c r="E492" s="13">
        <v>1.0</v>
      </c>
      <c r="F492" s="13">
        <v>0.0</v>
      </c>
      <c r="G492" s="13">
        <v>0.0</v>
      </c>
      <c r="H492" s="13">
        <v>40.9629</v>
      </c>
      <c r="I492" s="13">
        <v>-112.0953</v>
      </c>
      <c r="O492" s="13" t="s">
        <v>316</v>
      </c>
    </row>
    <row r="493">
      <c r="A493" s="17" t="s">
        <v>317</v>
      </c>
      <c r="B493" s="16" t="s">
        <v>64</v>
      </c>
      <c r="C493" s="17" t="s">
        <v>22</v>
      </c>
      <c r="D493" s="14">
        <v>43897.0</v>
      </c>
      <c r="E493" s="17">
        <v>1.0</v>
      </c>
      <c r="F493" s="17">
        <v>0.0</v>
      </c>
      <c r="G493" s="17">
        <v>0.0</v>
      </c>
      <c r="H493" s="17">
        <v>39.9078</v>
      </c>
      <c r="I493" s="17">
        <v>-75.3879</v>
      </c>
      <c r="O493" s="17" t="s">
        <v>317</v>
      </c>
    </row>
    <row r="494">
      <c r="A494" s="13" t="s">
        <v>318</v>
      </c>
      <c r="B494" s="41" t="s">
        <v>53</v>
      </c>
      <c r="C494" s="13" t="s">
        <v>22</v>
      </c>
      <c r="D494" s="14">
        <v>43897.0</v>
      </c>
      <c r="E494" s="13">
        <v>1.0</v>
      </c>
      <c r="F494" s="13">
        <v>0.0</v>
      </c>
      <c r="G494" s="13">
        <v>0.0</v>
      </c>
      <c r="H494" s="13">
        <v>41.3148</v>
      </c>
      <c r="I494" s="13">
        <v>-96.1951</v>
      </c>
      <c r="O494" s="13" t="s">
        <v>318</v>
      </c>
    </row>
    <row r="495">
      <c r="A495" s="17" t="s">
        <v>319</v>
      </c>
      <c r="B495" s="16" t="s">
        <v>28</v>
      </c>
      <c r="C495" s="17" t="s">
        <v>22</v>
      </c>
      <c r="D495" s="14">
        <v>43897.0</v>
      </c>
      <c r="E495" s="17">
        <v>1.0</v>
      </c>
      <c r="F495" s="17">
        <v>0.0</v>
      </c>
      <c r="G495" s="17">
        <v>0.0</v>
      </c>
      <c r="H495" s="17">
        <v>38.9108</v>
      </c>
      <c r="I495" s="17">
        <v>-104.4723</v>
      </c>
      <c r="O495" s="17" t="s">
        <v>319</v>
      </c>
    </row>
    <row r="496">
      <c r="A496" s="13" t="s">
        <v>320</v>
      </c>
      <c r="B496" s="41" t="s">
        <v>43</v>
      </c>
      <c r="C496" s="13" t="s">
        <v>22</v>
      </c>
      <c r="D496" s="14">
        <v>43897.0</v>
      </c>
      <c r="E496" s="13">
        <v>1.0</v>
      </c>
      <c r="F496" s="13">
        <v>0.0</v>
      </c>
      <c r="G496" s="13">
        <v>0.0</v>
      </c>
      <c r="H496" s="13">
        <v>38.0606</v>
      </c>
      <c r="I496" s="13">
        <v>-84.4803</v>
      </c>
      <c r="O496" s="13" t="s">
        <v>320</v>
      </c>
    </row>
    <row r="497">
      <c r="A497" s="17" t="s">
        <v>321</v>
      </c>
      <c r="B497" s="41" t="s">
        <v>73</v>
      </c>
      <c r="C497" s="17" t="s">
        <v>22</v>
      </c>
      <c r="D497" s="14">
        <v>43897.0</v>
      </c>
      <c r="E497" s="17">
        <v>1.0</v>
      </c>
      <c r="F497" s="17">
        <v>0.0</v>
      </c>
      <c r="G497" s="17">
        <v>0.0</v>
      </c>
      <c r="H497" s="17">
        <v>47.1981</v>
      </c>
      <c r="I497" s="17">
        <v>-119.3732</v>
      </c>
      <c r="O497" s="17" t="s">
        <v>321</v>
      </c>
    </row>
    <row r="498">
      <c r="A498" s="13" t="s">
        <v>322</v>
      </c>
      <c r="B498" s="41" t="s">
        <v>36</v>
      </c>
      <c r="C498" s="13" t="s">
        <v>22</v>
      </c>
      <c r="D498" s="14">
        <v>43897.0</v>
      </c>
      <c r="E498" s="13">
        <v>1.0</v>
      </c>
      <c r="F498" s="13">
        <v>0.0</v>
      </c>
      <c r="G498" s="13">
        <v>0.0</v>
      </c>
      <c r="H498" s="13">
        <v>21.307</v>
      </c>
      <c r="I498" s="13">
        <v>-157.8584</v>
      </c>
      <c r="O498" s="13" t="s">
        <v>322</v>
      </c>
    </row>
    <row r="499">
      <c r="A499" s="17" t="s">
        <v>210</v>
      </c>
      <c r="B499" s="16" t="s">
        <v>26</v>
      </c>
      <c r="C499" s="17" t="s">
        <v>22</v>
      </c>
      <c r="D499" s="14">
        <v>43897.0</v>
      </c>
      <c r="E499" s="17">
        <v>1.0</v>
      </c>
      <c r="F499" s="17">
        <v>0.0</v>
      </c>
      <c r="G499" s="17">
        <v>0.0</v>
      </c>
      <c r="H499" s="17">
        <v>40.745</v>
      </c>
      <c r="I499" s="17">
        <v>-123.8695</v>
      </c>
      <c r="O499" s="17" t="s">
        <v>210</v>
      </c>
    </row>
    <row r="500">
      <c r="A500" s="13" t="s">
        <v>323</v>
      </c>
      <c r="B500" s="41" t="s">
        <v>63</v>
      </c>
      <c r="C500" s="13" t="s">
        <v>22</v>
      </c>
      <c r="D500" s="14">
        <v>43897.0</v>
      </c>
      <c r="E500" s="13">
        <v>1.0</v>
      </c>
      <c r="F500" s="13">
        <v>0.0</v>
      </c>
      <c r="G500" s="13">
        <v>0.0</v>
      </c>
      <c r="H500" s="13">
        <v>42.3345</v>
      </c>
      <c r="I500" s="13">
        <v>-122.7647</v>
      </c>
      <c r="O500" s="13" t="s">
        <v>323</v>
      </c>
    </row>
    <row r="501">
      <c r="A501" s="17" t="s">
        <v>324</v>
      </c>
      <c r="B501" s="41" t="s">
        <v>73</v>
      </c>
      <c r="C501" s="17" t="s">
        <v>22</v>
      </c>
      <c r="D501" s="14">
        <v>43897.0</v>
      </c>
      <c r="E501" s="17">
        <v>1.0</v>
      </c>
      <c r="F501" s="17">
        <v>0.0</v>
      </c>
      <c r="G501" s="17">
        <v>0.0</v>
      </c>
      <c r="H501" s="17">
        <v>47.7425</v>
      </c>
      <c r="I501" s="17">
        <v>-123.304</v>
      </c>
      <c r="O501" s="17" t="s">
        <v>324</v>
      </c>
    </row>
    <row r="502">
      <c r="A502" s="13" t="s">
        <v>325</v>
      </c>
      <c r="B502" s="16" t="s">
        <v>66</v>
      </c>
      <c r="C502" s="13" t="s">
        <v>22</v>
      </c>
      <c r="D502" s="14">
        <v>43897.0</v>
      </c>
      <c r="E502" s="13">
        <v>1.0</v>
      </c>
      <c r="F502" s="13">
        <v>0.0</v>
      </c>
      <c r="G502" s="13">
        <v>0.0</v>
      </c>
      <c r="H502" s="13">
        <v>34.3672</v>
      </c>
      <c r="I502" s="13">
        <v>-80.5883</v>
      </c>
      <c r="O502" s="13" t="s">
        <v>325</v>
      </c>
    </row>
    <row r="503">
      <c r="A503" s="17" t="s">
        <v>326</v>
      </c>
      <c r="B503" s="16" t="s">
        <v>63</v>
      </c>
      <c r="C503" s="17" t="s">
        <v>22</v>
      </c>
      <c r="D503" s="14">
        <v>43897.0</v>
      </c>
      <c r="E503" s="17">
        <v>1.0</v>
      </c>
      <c r="F503" s="17">
        <v>0.0</v>
      </c>
      <c r="G503" s="17">
        <v>0.0</v>
      </c>
      <c r="H503" s="17">
        <v>42.6953</v>
      </c>
      <c r="I503" s="17">
        <v>-121.6142</v>
      </c>
      <c r="O503" s="17" t="s">
        <v>326</v>
      </c>
    </row>
    <row r="504">
      <c r="A504" s="13" t="s">
        <v>327</v>
      </c>
      <c r="B504" s="16" t="s">
        <v>26</v>
      </c>
      <c r="C504" s="13" t="s">
        <v>22</v>
      </c>
      <c r="D504" s="14">
        <v>43897.0</v>
      </c>
      <c r="E504" s="13">
        <v>1.0</v>
      </c>
      <c r="F504" s="13">
        <v>0.0</v>
      </c>
      <c r="G504" s="13">
        <v>0.0</v>
      </c>
      <c r="H504" s="13">
        <v>37.2519</v>
      </c>
      <c r="I504" s="13">
        <v>-119.6963</v>
      </c>
      <c r="O504" s="13" t="s">
        <v>327</v>
      </c>
    </row>
    <row r="505">
      <c r="A505" s="17" t="s">
        <v>212</v>
      </c>
      <c r="B505" s="16" t="s">
        <v>75</v>
      </c>
      <c r="C505" s="17" t="s">
        <v>22</v>
      </c>
      <c r="D505" s="14">
        <v>43897.0</v>
      </c>
      <c r="E505" s="17">
        <v>1.0</v>
      </c>
      <c r="F505" s="17">
        <v>0.0</v>
      </c>
      <c r="G505" s="17">
        <v>1.0</v>
      </c>
      <c r="H505" s="17">
        <v>43.0731</v>
      </c>
      <c r="I505" s="17">
        <v>-89.4012</v>
      </c>
      <c r="O505" s="17" t="s">
        <v>212</v>
      </c>
    </row>
    <row r="506">
      <c r="A506" s="13" t="s">
        <v>328</v>
      </c>
      <c r="B506" s="41" t="s">
        <v>39</v>
      </c>
      <c r="C506" s="13" t="s">
        <v>22</v>
      </c>
      <c r="D506" s="14">
        <v>43897.0</v>
      </c>
      <c r="E506" s="13">
        <v>1.0</v>
      </c>
      <c r="F506" s="13">
        <v>0.0</v>
      </c>
      <c r="G506" s="13">
        <v>0.0</v>
      </c>
      <c r="H506" s="13">
        <v>39.8362</v>
      </c>
      <c r="I506" s="13">
        <v>-86.1752</v>
      </c>
      <c r="O506" s="13" t="s">
        <v>328</v>
      </c>
    </row>
    <row r="507">
      <c r="A507" s="17" t="s">
        <v>329</v>
      </c>
      <c r="B507" s="16" t="s">
        <v>47</v>
      </c>
      <c r="C507" s="17" t="s">
        <v>22</v>
      </c>
      <c r="D507" s="14">
        <v>43897.0</v>
      </c>
      <c r="E507" s="17">
        <v>1.0</v>
      </c>
      <c r="F507" s="17">
        <v>0.0</v>
      </c>
      <c r="G507" s="17">
        <v>0.0</v>
      </c>
      <c r="H507" s="17">
        <v>41.912</v>
      </c>
      <c r="I507" s="17">
        <v>-70.7168</v>
      </c>
      <c r="O507" s="17" t="s">
        <v>329</v>
      </c>
    </row>
    <row r="508">
      <c r="A508" s="13" t="s">
        <v>330</v>
      </c>
      <c r="B508" s="41" t="s">
        <v>73</v>
      </c>
      <c r="C508" s="13" t="s">
        <v>22</v>
      </c>
      <c r="D508" s="14">
        <v>43897.0</v>
      </c>
      <c r="E508" s="13">
        <v>1.0</v>
      </c>
      <c r="F508" s="13">
        <v>0.0</v>
      </c>
      <c r="G508" s="13">
        <v>0.0</v>
      </c>
      <c r="H508" s="13">
        <v>47.0676</v>
      </c>
      <c r="I508" s="13">
        <v>-122.1295</v>
      </c>
      <c r="O508" s="13" t="s">
        <v>330</v>
      </c>
    </row>
    <row r="509">
      <c r="A509" s="17" t="s">
        <v>331</v>
      </c>
      <c r="B509" s="16" t="s">
        <v>47</v>
      </c>
      <c r="C509" s="17" t="s">
        <v>22</v>
      </c>
      <c r="D509" s="14">
        <v>43897.0</v>
      </c>
      <c r="E509" s="17">
        <v>1.0</v>
      </c>
      <c r="F509" s="17">
        <v>0.0</v>
      </c>
      <c r="G509" s="17">
        <v>0.0</v>
      </c>
      <c r="H509" s="17">
        <v>42.1615</v>
      </c>
      <c r="I509" s="17">
        <v>-70.7928</v>
      </c>
      <c r="O509" s="17" t="s">
        <v>331</v>
      </c>
    </row>
    <row r="510">
      <c r="A510" s="13" t="s">
        <v>332</v>
      </c>
      <c r="B510" s="41" t="s">
        <v>49</v>
      </c>
      <c r="C510" s="13" t="s">
        <v>22</v>
      </c>
      <c r="D510" s="14">
        <v>43897.0</v>
      </c>
      <c r="E510" s="13">
        <v>1.0</v>
      </c>
      <c r="F510" s="13">
        <v>0.0</v>
      </c>
      <c r="G510" s="13">
        <v>0.0</v>
      </c>
      <c r="H510" s="13">
        <v>44.9964</v>
      </c>
      <c r="I510" s="13">
        <v>-93.0616</v>
      </c>
      <c r="O510" s="13" t="s">
        <v>332</v>
      </c>
    </row>
    <row r="511">
      <c r="A511" s="17" t="s">
        <v>219</v>
      </c>
      <c r="B511" s="16" t="s">
        <v>69</v>
      </c>
      <c r="C511" s="17" t="s">
        <v>22</v>
      </c>
      <c r="D511" s="14">
        <v>43897.0</v>
      </c>
      <c r="E511" s="17">
        <v>1.0</v>
      </c>
      <c r="F511" s="17">
        <v>0.0</v>
      </c>
      <c r="G511" s="17">
        <v>0.0</v>
      </c>
      <c r="H511" s="17">
        <v>29.4241</v>
      </c>
      <c r="I511" s="17">
        <v>-98.4936</v>
      </c>
      <c r="O511" s="17" t="s">
        <v>219</v>
      </c>
    </row>
    <row r="512">
      <c r="A512" s="13" t="s">
        <v>333</v>
      </c>
      <c r="B512" s="16" t="s">
        <v>26</v>
      </c>
      <c r="C512" s="13" t="s">
        <v>22</v>
      </c>
      <c r="D512" s="14">
        <v>43897.0</v>
      </c>
      <c r="E512" s="13">
        <v>1.0</v>
      </c>
      <c r="F512" s="13">
        <v>0.0</v>
      </c>
      <c r="G512" s="13">
        <v>0.0</v>
      </c>
      <c r="H512" s="13">
        <v>36.9741</v>
      </c>
      <c r="I512" s="13">
        <v>-122.0308</v>
      </c>
      <c r="O512" s="13" t="s">
        <v>333</v>
      </c>
    </row>
    <row r="513">
      <c r="A513" s="17" t="s">
        <v>334</v>
      </c>
      <c r="B513" s="41" t="s">
        <v>33</v>
      </c>
      <c r="C513" s="17" t="s">
        <v>22</v>
      </c>
      <c r="D513" s="14">
        <v>43897.0</v>
      </c>
      <c r="E513" s="17">
        <v>1.0</v>
      </c>
      <c r="F513" s="17">
        <v>0.0</v>
      </c>
      <c r="G513" s="17">
        <v>0.0</v>
      </c>
      <c r="H513" s="17">
        <v>30.769</v>
      </c>
      <c r="I513" s="17">
        <v>-86.9824</v>
      </c>
      <c r="O513" s="17" t="s">
        <v>334</v>
      </c>
    </row>
    <row r="514">
      <c r="A514" s="13" t="s">
        <v>220</v>
      </c>
      <c r="B514" s="41" t="s">
        <v>33</v>
      </c>
      <c r="C514" s="13" t="s">
        <v>22</v>
      </c>
      <c r="D514" s="14">
        <v>43897.0</v>
      </c>
      <c r="E514" s="13">
        <v>1.0</v>
      </c>
      <c r="F514" s="13">
        <v>0.0</v>
      </c>
      <c r="G514" s="13">
        <v>0.0</v>
      </c>
      <c r="H514" s="13">
        <v>27.3364</v>
      </c>
      <c r="I514" s="13">
        <v>-82.5307</v>
      </c>
      <c r="O514" s="13" t="s">
        <v>220</v>
      </c>
    </row>
    <row r="515">
      <c r="A515" s="17" t="s">
        <v>223</v>
      </c>
      <c r="B515" s="16" t="s">
        <v>26</v>
      </c>
      <c r="C515" s="17" t="s">
        <v>22</v>
      </c>
      <c r="D515" s="14">
        <v>43897.0</v>
      </c>
      <c r="E515" s="17">
        <v>1.0</v>
      </c>
      <c r="F515" s="17">
        <v>0.0</v>
      </c>
      <c r="G515" s="17">
        <v>0.0</v>
      </c>
      <c r="H515" s="17">
        <v>38.578</v>
      </c>
      <c r="I515" s="17">
        <v>-122.9888</v>
      </c>
      <c r="O515" s="17" t="s">
        <v>223</v>
      </c>
    </row>
    <row r="516">
      <c r="A516" s="13" t="s">
        <v>335</v>
      </c>
      <c r="B516" s="41" t="s">
        <v>62</v>
      </c>
      <c r="C516" s="13" t="s">
        <v>22</v>
      </c>
      <c r="D516" s="14">
        <v>43897.0</v>
      </c>
      <c r="E516" s="13">
        <v>1.0</v>
      </c>
      <c r="F516" s="13">
        <v>0.0</v>
      </c>
      <c r="G516" s="13">
        <v>0.0</v>
      </c>
      <c r="H516" s="13">
        <v>36.1593</v>
      </c>
      <c r="I516" s="13">
        <v>-95.941</v>
      </c>
      <c r="O516" s="13" t="s">
        <v>335</v>
      </c>
    </row>
    <row r="517">
      <c r="A517" s="17" t="s">
        <v>225</v>
      </c>
      <c r="B517" s="16" t="s">
        <v>63</v>
      </c>
      <c r="C517" s="17" t="s">
        <v>22</v>
      </c>
      <c r="D517" s="14">
        <v>43897.0</v>
      </c>
      <c r="E517" s="17">
        <v>1.0</v>
      </c>
      <c r="F517" s="17">
        <v>0.0</v>
      </c>
      <c r="G517" s="17">
        <v>0.0</v>
      </c>
      <c r="H517" s="17">
        <v>45.775</v>
      </c>
      <c r="I517" s="17">
        <v>-118.7606</v>
      </c>
      <c r="O517" s="17" t="s">
        <v>225</v>
      </c>
    </row>
    <row r="518">
      <c r="A518" s="13" t="s">
        <v>227</v>
      </c>
      <c r="B518" s="41" t="s">
        <v>59</v>
      </c>
      <c r="C518" s="13" t="s">
        <v>22</v>
      </c>
      <c r="D518" s="14">
        <v>43897.0</v>
      </c>
      <c r="E518" s="13">
        <v>1.0</v>
      </c>
      <c r="F518" s="13">
        <v>0.0</v>
      </c>
      <c r="G518" s="13">
        <v>0.0</v>
      </c>
      <c r="H518" s="13">
        <v>35.8032</v>
      </c>
      <c r="I518" s="13">
        <v>-78.5661</v>
      </c>
      <c r="O518" s="13" t="s">
        <v>227</v>
      </c>
    </row>
    <row r="519">
      <c r="A519" s="17" t="s">
        <v>336</v>
      </c>
      <c r="B519" s="16" t="s">
        <v>54</v>
      </c>
      <c r="C519" s="17" t="s">
        <v>22</v>
      </c>
      <c r="D519" s="14">
        <v>43897.0</v>
      </c>
      <c r="E519" s="17">
        <v>1.0</v>
      </c>
      <c r="F519" s="17">
        <v>0.0</v>
      </c>
      <c r="G519" s="17">
        <v>0.0</v>
      </c>
      <c r="H519" s="17">
        <v>40.5608</v>
      </c>
      <c r="I519" s="17">
        <v>-119.6035</v>
      </c>
      <c r="O519" s="17" t="s">
        <v>336</v>
      </c>
    </row>
    <row r="520">
      <c r="A520" s="13" t="s">
        <v>337</v>
      </c>
      <c r="B520" s="16" t="s">
        <v>64</v>
      </c>
      <c r="C520" s="13" t="s">
        <v>22</v>
      </c>
      <c r="D520" s="14">
        <v>43897.0</v>
      </c>
      <c r="E520" s="13">
        <v>1.0</v>
      </c>
      <c r="F520" s="13">
        <v>0.0</v>
      </c>
      <c r="G520" s="13">
        <v>0.0</v>
      </c>
      <c r="H520" s="13">
        <v>41.6739</v>
      </c>
      <c r="I520" s="13">
        <v>-75.2479</v>
      </c>
      <c r="O520" s="13" t="s">
        <v>337</v>
      </c>
    </row>
    <row r="521">
      <c r="A521" s="17" t="s">
        <v>338</v>
      </c>
      <c r="B521" s="16" t="s">
        <v>68</v>
      </c>
      <c r="C521" s="17" t="s">
        <v>22</v>
      </c>
      <c r="D521" s="14">
        <v>43897.0</v>
      </c>
      <c r="E521" s="17">
        <v>1.0</v>
      </c>
      <c r="F521" s="17">
        <v>0.0</v>
      </c>
      <c r="G521" s="17">
        <v>0.0</v>
      </c>
      <c r="H521" s="17">
        <v>35.9179</v>
      </c>
      <c r="I521" s="17">
        <v>-86.8622</v>
      </c>
      <c r="O521" s="17" t="s">
        <v>338</v>
      </c>
    </row>
    <row r="522">
      <c r="A522" s="13" t="s">
        <v>339</v>
      </c>
      <c r="B522" s="16" t="s">
        <v>26</v>
      </c>
      <c r="C522" s="13" t="s">
        <v>22</v>
      </c>
      <c r="D522" s="14">
        <v>43897.0</v>
      </c>
      <c r="E522" s="13">
        <v>1.0</v>
      </c>
      <c r="F522" s="13">
        <v>0.0</v>
      </c>
      <c r="G522" s="13">
        <v>0.0</v>
      </c>
      <c r="H522" s="13">
        <v>38.7646</v>
      </c>
      <c r="I522" s="13">
        <v>-121.9018</v>
      </c>
      <c r="O522" s="13" t="s">
        <v>339</v>
      </c>
    </row>
    <row r="523">
      <c r="A523" s="21"/>
      <c r="B523" s="21"/>
      <c r="C523" s="17" t="s">
        <v>230</v>
      </c>
      <c r="D523" s="14">
        <v>43897.0</v>
      </c>
      <c r="E523" s="17">
        <v>1.0</v>
      </c>
      <c r="F523" s="17">
        <v>0.0</v>
      </c>
      <c r="G523" s="17">
        <v>0.0</v>
      </c>
      <c r="H523" s="17">
        <v>48.3794</v>
      </c>
      <c r="I523" s="17">
        <v>31.1656</v>
      </c>
      <c r="O523" s="21"/>
    </row>
    <row r="524">
      <c r="A524" s="40"/>
      <c r="B524" s="40"/>
      <c r="C524" s="13" t="s">
        <v>340</v>
      </c>
      <c r="D524" s="14">
        <v>43897.0</v>
      </c>
      <c r="E524" s="13">
        <v>1.0</v>
      </c>
      <c r="F524" s="13">
        <v>0.0</v>
      </c>
      <c r="G524" s="13">
        <v>0.0</v>
      </c>
      <c r="H524" s="13">
        <v>41.9029</v>
      </c>
      <c r="I524" s="13">
        <v>12.4534</v>
      </c>
      <c r="O524" s="40"/>
    </row>
    <row r="525">
      <c r="A525" s="17" t="s">
        <v>231</v>
      </c>
      <c r="B525" s="17" t="s">
        <v>231</v>
      </c>
      <c r="C525" s="17" t="s">
        <v>136</v>
      </c>
      <c r="D525" s="14">
        <v>43897.0</v>
      </c>
      <c r="E525" s="17">
        <v>0.0</v>
      </c>
      <c r="F525" s="17">
        <v>0.0</v>
      </c>
      <c r="G525" s="17">
        <v>0.0</v>
      </c>
      <c r="H525" s="17">
        <v>35.4437</v>
      </c>
      <c r="I525" s="17">
        <v>139.638</v>
      </c>
      <c r="O525" s="17" t="s">
        <v>231</v>
      </c>
    </row>
    <row r="526">
      <c r="A526" s="13" t="s">
        <v>341</v>
      </c>
      <c r="B526" s="13" t="s">
        <v>341</v>
      </c>
      <c r="C526" s="13" t="s">
        <v>136</v>
      </c>
      <c r="D526" s="14">
        <v>43897.0</v>
      </c>
      <c r="E526" s="13">
        <v>0.0</v>
      </c>
      <c r="F526" s="13">
        <v>0.0</v>
      </c>
      <c r="G526" s="13">
        <v>0.0</v>
      </c>
      <c r="H526" s="13">
        <v>-12.4634</v>
      </c>
      <c r="I526" s="13">
        <v>130.8456</v>
      </c>
      <c r="O526" s="13" t="s">
        <v>341</v>
      </c>
    </row>
    <row r="527">
      <c r="A527" s="17" t="s">
        <v>232</v>
      </c>
      <c r="B527" s="16" t="s">
        <v>69</v>
      </c>
      <c r="C527" s="17" t="s">
        <v>22</v>
      </c>
      <c r="D527" s="14">
        <v>43897.0</v>
      </c>
      <c r="E527" s="17">
        <v>0.0</v>
      </c>
      <c r="F527" s="17">
        <v>0.0</v>
      </c>
      <c r="G527" s="17">
        <v>0.0</v>
      </c>
      <c r="H527" s="17">
        <v>29.3829</v>
      </c>
      <c r="I527" s="17">
        <v>-98.6134</v>
      </c>
      <c r="O527" s="17" t="s">
        <v>232</v>
      </c>
    </row>
    <row r="528">
      <c r="A528" s="13" t="s">
        <v>342</v>
      </c>
      <c r="B528" s="41" t="s">
        <v>69</v>
      </c>
      <c r="C528" s="13" t="s">
        <v>22</v>
      </c>
      <c r="D528" s="14">
        <v>43897.0</v>
      </c>
      <c r="E528" s="13">
        <v>0.0</v>
      </c>
      <c r="F528" s="13">
        <v>0.0</v>
      </c>
      <c r="G528" s="13">
        <v>0.0</v>
      </c>
      <c r="H528" s="13">
        <v>30.3213</v>
      </c>
      <c r="I528" s="13">
        <v>-95.4778</v>
      </c>
      <c r="O528" s="13" t="s">
        <v>342</v>
      </c>
    </row>
    <row r="529">
      <c r="A529" s="17" t="s">
        <v>233</v>
      </c>
      <c r="B529" s="16" t="s">
        <v>53</v>
      </c>
      <c r="C529" s="17" t="s">
        <v>22</v>
      </c>
      <c r="D529" s="14">
        <v>43897.0</v>
      </c>
      <c r="E529" s="17">
        <v>0.0</v>
      </c>
      <c r="F529" s="17">
        <v>0.0</v>
      </c>
      <c r="G529" s="17">
        <v>0.0</v>
      </c>
      <c r="H529" s="17">
        <v>41.2545</v>
      </c>
      <c r="I529" s="17">
        <v>-95.9758</v>
      </c>
      <c r="O529" s="17" t="s">
        <v>233</v>
      </c>
    </row>
    <row r="530">
      <c r="A530" s="13" t="s">
        <v>235</v>
      </c>
      <c r="B530" s="41" t="s">
        <v>26</v>
      </c>
      <c r="C530" s="13" t="s">
        <v>22</v>
      </c>
      <c r="D530" s="14">
        <v>43897.0</v>
      </c>
      <c r="E530" s="13">
        <v>0.0</v>
      </c>
      <c r="F530" s="13">
        <v>0.0</v>
      </c>
      <c r="G530" s="13">
        <v>0.0</v>
      </c>
      <c r="H530" s="13">
        <v>38.2721</v>
      </c>
      <c r="I530" s="13">
        <v>-121.9399</v>
      </c>
      <c r="O530" s="13" t="s">
        <v>235</v>
      </c>
    </row>
    <row r="531">
      <c r="A531" s="12"/>
      <c r="B531" s="13" t="s">
        <v>19</v>
      </c>
      <c r="C531" s="13" t="s">
        <v>343</v>
      </c>
      <c r="D531" s="14">
        <v>43901.0</v>
      </c>
      <c r="E531" s="13">
        <v>67773.0</v>
      </c>
      <c r="F531" s="13">
        <v>3046.0</v>
      </c>
      <c r="G531" s="13">
        <v>49134.0</v>
      </c>
      <c r="H531" s="13">
        <v>30.9756</v>
      </c>
      <c r="I531" s="13">
        <v>112.2707</v>
      </c>
      <c r="O531" s="13" t="s">
        <v>19</v>
      </c>
    </row>
    <row r="532">
      <c r="A532" s="12"/>
      <c r="B532" s="21"/>
      <c r="C532" s="17" t="s">
        <v>78</v>
      </c>
      <c r="D532" s="14">
        <v>43901.0</v>
      </c>
      <c r="E532" s="17">
        <v>12462.0</v>
      </c>
      <c r="F532" s="17">
        <v>827.0</v>
      </c>
      <c r="G532" s="17">
        <v>1045.0</v>
      </c>
      <c r="H532" s="17">
        <v>43.0</v>
      </c>
      <c r="I532" s="17">
        <v>12.0</v>
      </c>
      <c r="O532" s="21"/>
    </row>
    <row r="533">
      <c r="A533" s="12"/>
      <c r="B533" s="40"/>
      <c r="C533" s="13" t="s">
        <v>79</v>
      </c>
      <c r="D533" s="14">
        <v>43901.0</v>
      </c>
      <c r="E533" s="13">
        <v>9000.0</v>
      </c>
      <c r="F533" s="13">
        <v>354.0</v>
      </c>
      <c r="G533" s="13">
        <v>2959.0</v>
      </c>
      <c r="H533" s="13">
        <v>32.0</v>
      </c>
      <c r="I533" s="13">
        <v>53.0</v>
      </c>
      <c r="O533" s="40"/>
    </row>
    <row r="534">
      <c r="A534" s="12"/>
      <c r="B534" s="21"/>
      <c r="C534" s="17" t="s">
        <v>344</v>
      </c>
      <c r="D534" s="14">
        <v>43901.0</v>
      </c>
      <c r="E534" s="17">
        <v>7755.0</v>
      </c>
      <c r="F534" s="17">
        <v>60.0</v>
      </c>
      <c r="G534" s="17">
        <v>288.0</v>
      </c>
      <c r="H534" s="17">
        <v>36.0</v>
      </c>
      <c r="I534" s="17">
        <v>128.0</v>
      </c>
      <c r="O534" s="21"/>
    </row>
    <row r="535">
      <c r="A535" s="12"/>
      <c r="B535" s="13" t="s">
        <v>100</v>
      </c>
      <c r="C535" s="13" t="s">
        <v>100</v>
      </c>
      <c r="D535" s="14">
        <v>43901.0</v>
      </c>
      <c r="E535" s="13">
        <v>2281.0</v>
      </c>
      <c r="F535" s="13">
        <v>48.0</v>
      </c>
      <c r="G535" s="13">
        <v>12.0</v>
      </c>
      <c r="H535" s="13">
        <v>46.2276</v>
      </c>
      <c r="I535" s="13">
        <v>2.2137</v>
      </c>
      <c r="O535" s="13" t="s">
        <v>100</v>
      </c>
    </row>
    <row r="536">
      <c r="A536" s="12"/>
      <c r="B536" s="21"/>
      <c r="C536" s="17" t="s">
        <v>104</v>
      </c>
      <c r="D536" s="14">
        <v>43901.0</v>
      </c>
      <c r="E536" s="17">
        <v>2277.0</v>
      </c>
      <c r="F536" s="17">
        <v>54.0</v>
      </c>
      <c r="G536" s="17">
        <v>183.0</v>
      </c>
      <c r="H536" s="17">
        <v>40.0</v>
      </c>
      <c r="I536" s="17">
        <v>-4.0</v>
      </c>
      <c r="O536" s="21"/>
    </row>
    <row r="537">
      <c r="A537" s="12"/>
      <c r="B537" s="40"/>
      <c r="C537" s="13" t="s">
        <v>101</v>
      </c>
      <c r="D537" s="14">
        <v>43901.0</v>
      </c>
      <c r="E537" s="13">
        <v>1908.0</v>
      </c>
      <c r="F537" s="13">
        <v>3.0</v>
      </c>
      <c r="G537" s="13">
        <v>25.0</v>
      </c>
      <c r="H537" s="13">
        <v>51.0</v>
      </c>
      <c r="I537" s="13">
        <v>9.0</v>
      </c>
      <c r="O537" s="40"/>
    </row>
    <row r="538">
      <c r="A538" s="12"/>
      <c r="B538" s="17" t="s">
        <v>80</v>
      </c>
      <c r="C538" s="17" t="s">
        <v>343</v>
      </c>
      <c r="D538" s="14">
        <v>43901.0</v>
      </c>
      <c r="E538" s="17">
        <v>1356.0</v>
      </c>
      <c r="F538" s="17">
        <v>8.0</v>
      </c>
      <c r="G538" s="17">
        <v>1282.0</v>
      </c>
      <c r="H538" s="17">
        <v>23.3417</v>
      </c>
      <c r="I538" s="17">
        <v>113.4244</v>
      </c>
      <c r="O538" s="17" t="s">
        <v>80</v>
      </c>
    </row>
    <row r="539">
      <c r="A539" s="12"/>
      <c r="B539" s="13" t="s">
        <v>81</v>
      </c>
      <c r="C539" s="13" t="s">
        <v>343</v>
      </c>
      <c r="D539" s="14">
        <v>43901.0</v>
      </c>
      <c r="E539" s="13">
        <v>1273.0</v>
      </c>
      <c r="F539" s="13">
        <v>22.0</v>
      </c>
      <c r="G539" s="13">
        <v>1249.0</v>
      </c>
      <c r="H539" s="13">
        <v>33.882</v>
      </c>
      <c r="I539" s="13">
        <v>113.614</v>
      </c>
      <c r="O539" s="13" t="s">
        <v>81</v>
      </c>
    </row>
    <row r="540">
      <c r="A540" s="12"/>
      <c r="B540" s="17" t="s">
        <v>82</v>
      </c>
      <c r="C540" s="17" t="s">
        <v>343</v>
      </c>
      <c r="D540" s="14">
        <v>43901.0</v>
      </c>
      <c r="E540" s="17">
        <v>1215.0</v>
      </c>
      <c r="F540" s="17">
        <v>1.0</v>
      </c>
      <c r="G540" s="17">
        <v>1195.0</v>
      </c>
      <c r="H540" s="17">
        <v>29.1832</v>
      </c>
      <c r="I540" s="17">
        <v>120.0934</v>
      </c>
      <c r="O540" s="17" t="s">
        <v>82</v>
      </c>
    </row>
    <row r="541">
      <c r="A541" s="12"/>
      <c r="B541" s="13" t="s">
        <v>83</v>
      </c>
      <c r="C541" s="13" t="s">
        <v>343</v>
      </c>
      <c r="D541" s="14">
        <v>43901.0</v>
      </c>
      <c r="E541" s="13">
        <v>1018.0</v>
      </c>
      <c r="F541" s="13">
        <v>4.0</v>
      </c>
      <c r="G541" s="13">
        <v>995.0</v>
      </c>
      <c r="H541" s="13">
        <v>27.6104</v>
      </c>
      <c r="I541" s="13">
        <v>111.7088</v>
      </c>
      <c r="O541" s="13" t="s">
        <v>83</v>
      </c>
    </row>
    <row r="542">
      <c r="A542" s="12"/>
      <c r="B542" s="17" t="s">
        <v>84</v>
      </c>
      <c r="C542" s="17" t="s">
        <v>343</v>
      </c>
      <c r="D542" s="14">
        <v>43901.0</v>
      </c>
      <c r="E542" s="17">
        <v>990.0</v>
      </c>
      <c r="F542" s="17">
        <v>6.0</v>
      </c>
      <c r="G542" s="17">
        <v>984.0</v>
      </c>
      <c r="H542" s="17">
        <v>31.8257</v>
      </c>
      <c r="I542" s="17">
        <v>117.2264</v>
      </c>
      <c r="O542" s="17" t="s">
        <v>84</v>
      </c>
    </row>
    <row r="543">
      <c r="A543" s="12"/>
      <c r="B543" s="13" t="s">
        <v>85</v>
      </c>
      <c r="C543" s="13" t="s">
        <v>343</v>
      </c>
      <c r="D543" s="14">
        <v>43901.0</v>
      </c>
      <c r="E543" s="13">
        <v>935.0</v>
      </c>
      <c r="F543" s="13">
        <v>1.0</v>
      </c>
      <c r="G543" s="13">
        <v>932.0</v>
      </c>
      <c r="H543" s="13">
        <v>27.614</v>
      </c>
      <c r="I543" s="13">
        <v>115.7221</v>
      </c>
      <c r="O543" s="13" t="s">
        <v>85</v>
      </c>
    </row>
    <row r="544">
      <c r="A544" s="12"/>
      <c r="B544" s="17" t="s">
        <v>86</v>
      </c>
      <c r="C544" s="17" t="s">
        <v>343</v>
      </c>
      <c r="D544" s="14">
        <v>43901.0</v>
      </c>
      <c r="E544" s="17">
        <v>760.0</v>
      </c>
      <c r="F544" s="17">
        <v>6.0</v>
      </c>
      <c r="G544" s="17">
        <v>726.0</v>
      </c>
      <c r="H544" s="17">
        <v>36.3427</v>
      </c>
      <c r="I544" s="17">
        <v>118.1498</v>
      </c>
      <c r="O544" s="17" t="s">
        <v>86</v>
      </c>
    </row>
    <row r="545">
      <c r="A545" s="12"/>
      <c r="B545" s="13" t="s">
        <v>345</v>
      </c>
      <c r="C545" s="13" t="s">
        <v>346</v>
      </c>
      <c r="D545" s="14">
        <v>43901.0</v>
      </c>
      <c r="E545" s="13">
        <v>696.0</v>
      </c>
      <c r="F545" s="13">
        <v>7.0</v>
      </c>
      <c r="G545" s="13">
        <v>325.0</v>
      </c>
      <c r="H545" s="13">
        <v>35.4437</v>
      </c>
      <c r="I545" s="13">
        <v>139.638</v>
      </c>
      <c r="O545" s="13" t="s">
        <v>345</v>
      </c>
    </row>
    <row r="546">
      <c r="A546" s="12"/>
      <c r="B546" s="21"/>
      <c r="C546" s="17" t="s">
        <v>117</v>
      </c>
      <c r="D546" s="14">
        <v>43901.0</v>
      </c>
      <c r="E546" s="17">
        <v>652.0</v>
      </c>
      <c r="F546" s="17">
        <v>4.0</v>
      </c>
      <c r="G546" s="17">
        <v>4.0</v>
      </c>
      <c r="H546" s="17">
        <v>46.8182</v>
      </c>
      <c r="I546" s="17">
        <v>8.2275</v>
      </c>
      <c r="O546" s="21"/>
    </row>
    <row r="547">
      <c r="A547" s="12"/>
      <c r="B547" s="40"/>
      <c r="C547" s="13" t="s">
        <v>97</v>
      </c>
      <c r="D547" s="14">
        <v>43901.0</v>
      </c>
      <c r="E547" s="13">
        <v>639.0</v>
      </c>
      <c r="F547" s="13">
        <v>15.0</v>
      </c>
      <c r="G547" s="13">
        <v>118.0</v>
      </c>
      <c r="H547" s="13">
        <v>36.0</v>
      </c>
      <c r="I547" s="13">
        <v>138.0</v>
      </c>
      <c r="O547" s="40"/>
    </row>
    <row r="548">
      <c r="A548" s="12"/>
      <c r="B548" s="17" t="s">
        <v>89</v>
      </c>
      <c r="C548" s="17" t="s">
        <v>343</v>
      </c>
      <c r="D548" s="14">
        <v>43901.0</v>
      </c>
      <c r="E548" s="17">
        <v>631.0</v>
      </c>
      <c r="F548" s="17">
        <v>0.0</v>
      </c>
      <c r="G548" s="17">
        <v>627.0</v>
      </c>
      <c r="H548" s="17">
        <v>32.9711</v>
      </c>
      <c r="I548" s="17">
        <v>119.455</v>
      </c>
      <c r="O548" s="17" t="s">
        <v>89</v>
      </c>
    </row>
    <row r="549">
      <c r="A549" s="12"/>
      <c r="B549" s="40"/>
      <c r="C549" s="13" t="s">
        <v>125</v>
      </c>
      <c r="D549" s="14">
        <v>43901.0</v>
      </c>
      <c r="E549" s="13">
        <v>598.0</v>
      </c>
      <c r="F549" s="13">
        <v>0.0</v>
      </c>
      <c r="G549" s="13">
        <v>1.0</v>
      </c>
      <c r="H549" s="13">
        <v>60.472</v>
      </c>
      <c r="I549" s="13">
        <v>8.4689</v>
      </c>
      <c r="O549" s="40"/>
    </row>
    <row r="550">
      <c r="A550" s="12"/>
      <c r="B550" s="17" t="s">
        <v>90</v>
      </c>
      <c r="C550" s="17" t="s">
        <v>343</v>
      </c>
      <c r="D550" s="14">
        <v>43901.0</v>
      </c>
      <c r="E550" s="17">
        <v>576.0</v>
      </c>
      <c r="F550" s="17">
        <v>6.0</v>
      </c>
      <c r="G550" s="17">
        <v>554.0</v>
      </c>
      <c r="H550" s="17">
        <v>30.0572</v>
      </c>
      <c r="I550" s="17">
        <v>107.874</v>
      </c>
      <c r="O550" s="17" t="s">
        <v>90</v>
      </c>
    </row>
    <row r="551">
      <c r="A551" s="12"/>
      <c r="B551" s="13" t="s">
        <v>91</v>
      </c>
      <c r="C551" s="13" t="s">
        <v>343</v>
      </c>
      <c r="D551" s="14">
        <v>43901.0</v>
      </c>
      <c r="E551" s="13">
        <v>539.0</v>
      </c>
      <c r="F551" s="13">
        <v>3.0</v>
      </c>
      <c r="G551" s="13">
        <v>488.0</v>
      </c>
      <c r="H551" s="13">
        <v>30.6171</v>
      </c>
      <c r="I551" s="13">
        <v>102.7103</v>
      </c>
      <c r="O551" s="13" t="s">
        <v>91</v>
      </c>
    </row>
    <row r="552">
      <c r="A552" s="12"/>
      <c r="B552" s="21"/>
      <c r="C552" s="17" t="s">
        <v>127</v>
      </c>
      <c r="D552" s="14">
        <v>43901.0</v>
      </c>
      <c r="E552" s="17">
        <v>503.0</v>
      </c>
      <c r="F552" s="17">
        <v>5.0</v>
      </c>
      <c r="G552" s="17">
        <v>0.0</v>
      </c>
      <c r="H552" s="17">
        <v>52.1326</v>
      </c>
      <c r="I552" s="17">
        <v>5.2913</v>
      </c>
      <c r="O552" s="21"/>
    </row>
    <row r="553">
      <c r="A553" s="12"/>
      <c r="B553" s="40"/>
      <c r="C553" s="13" t="s">
        <v>129</v>
      </c>
      <c r="D553" s="14">
        <v>43901.0</v>
      </c>
      <c r="E553" s="13">
        <v>500.0</v>
      </c>
      <c r="F553" s="13">
        <v>1.0</v>
      </c>
      <c r="G553" s="13">
        <v>1.0</v>
      </c>
      <c r="H553" s="13">
        <v>63.0</v>
      </c>
      <c r="I553" s="13">
        <v>16.0</v>
      </c>
      <c r="O553" s="40"/>
    </row>
    <row r="554">
      <c r="A554" s="12"/>
      <c r="B554" s="17" t="s">
        <v>92</v>
      </c>
      <c r="C554" s="17" t="s">
        <v>343</v>
      </c>
      <c r="D554" s="14">
        <v>43901.0</v>
      </c>
      <c r="E554" s="17">
        <v>482.0</v>
      </c>
      <c r="F554" s="17">
        <v>13.0</v>
      </c>
      <c r="G554" s="17">
        <v>436.0</v>
      </c>
      <c r="H554" s="17">
        <v>47.862</v>
      </c>
      <c r="I554" s="17">
        <v>127.7615</v>
      </c>
      <c r="O554" s="17" t="s">
        <v>92</v>
      </c>
    </row>
    <row r="555">
      <c r="A555" s="12"/>
      <c r="B555" s="13" t="s">
        <v>118</v>
      </c>
      <c r="C555" s="13" t="s">
        <v>347</v>
      </c>
      <c r="D555" s="14">
        <v>43901.0</v>
      </c>
      <c r="E555" s="13">
        <v>456.0</v>
      </c>
      <c r="F555" s="13">
        <v>8.0</v>
      </c>
      <c r="G555" s="13">
        <v>18.0</v>
      </c>
      <c r="H555" s="13">
        <v>55.3781</v>
      </c>
      <c r="I555" s="13">
        <v>-3.436</v>
      </c>
      <c r="O555" s="13" t="s">
        <v>118</v>
      </c>
    </row>
    <row r="556">
      <c r="A556" s="12"/>
      <c r="B556" s="17" t="s">
        <v>152</v>
      </c>
      <c r="C556" s="17" t="s">
        <v>152</v>
      </c>
      <c r="D556" s="14">
        <v>43901.0</v>
      </c>
      <c r="E556" s="17">
        <v>442.0</v>
      </c>
      <c r="F556" s="17">
        <v>0.0</v>
      </c>
      <c r="G556" s="17">
        <v>1.0</v>
      </c>
      <c r="H556" s="17">
        <v>56.2639</v>
      </c>
      <c r="I556" s="17">
        <v>9.5018</v>
      </c>
      <c r="O556" s="17" t="s">
        <v>152</v>
      </c>
    </row>
    <row r="557">
      <c r="A557" s="12"/>
      <c r="B557" s="13" t="s">
        <v>93</v>
      </c>
      <c r="C557" s="13" t="s">
        <v>343</v>
      </c>
      <c r="D557" s="14">
        <v>43901.0</v>
      </c>
      <c r="E557" s="13">
        <v>435.0</v>
      </c>
      <c r="F557" s="13">
        <v>8.0</v>
      </c>
      <c r="G557" s="13">
        <v>326.0</v>
      </c>
      <c r="H557" s="13">
        <v>40.1824</v>
      </c>
      <c r="I557" s="13">
        <v>116.4142</v>
      </c>
      <c r="O557" s="13" t="s">
        <v>93</v>
      </c>
    </row>
    <row r="558">
      <c r="A558" s="12"/>
      <c r="B558" s="17" t="s">
        <v>73</v>
      </c>
      <c r="C558" s="17" t="s">
        <v>22</v>
      </c>
      <c r="D558" s="14">
        <v>43901.0</v>
      </c>
      <c r="E558" s="17">
        <v>366.0</v>
      </c>
      <c r="F558" s="17">
        <v>29.0</v>
      </c>
      <c r="G558" s="17">
        <v>1.0</v>
      </c>
      <c r="H558" s="17">
        <v>47.4009</v>
      </c>
      <c r="I558" s="17">
        <v>-121.4905</v>
      </c>
      <c r="O558" s="17" t="s">
        <v>73</v>
      </c>
    </row>
    <row r="559">
      <c r="A559" s="12"/>
      <c r="B559" s="13" t="s">
        <v>94</v>
      </c>
      <c r="C559" s="13" t="s">
        <v>343</v>
      </c>
      <c r="D559" s="14">
        <v>43901.0</v>
      </c>
      <c r="E559" s="13">
        <v>344.0</v>
      </c>
      <c r="F559" s="13">
        <v>3.0</v>
      </c>
      <c r="G559" s="13">
        <v>320.0</v>
      </c>
      <c r="H559" s="13">
        <v>31.202</v>
      </c>
      <c r="I559" s="13">
        <v>121.4491</v>
      </c>
      <c r="O559" s="13" t="s">
        <v>94</v>
      </c>
    </row>
    <row r="560">
      <c r="A560" s="12"/>
      <c r="B560" s="17" t="s">
        <v>95</v>
      </c>
      <c r="C560" s="17" t="s">
        <v>343</v>
      </c>
      <c r="D560" s="14">
        <v>43901.0</v>
      </c>
      <c r="E560" s="17">
        <v>318.0</v>
      </c>
      <c r="F560" s="17">
        <v>6.0</v>
      </c>
      <c r="G560" s="17">
        <v>307.0</v>
      </c>
      <c r="H560" s="17">
        <v>39.549</v>
      </c>
      <c r="I560" s="17">
        <v>116.1306</v>
      </c>
      <c r="O560" s="17" t="s">
        <v>95</v>
      </c>
    </row>
    <row r="561">
      <c r="A561" s="12"/>
      <c r="B561" s="40"/>
      <c r="C561" s="13" t="s">
        <v>137</v>
      </c>
      <c r="D561" s="14">
        <v>43901.0</v>
      </c>
      <c r="E561" s="13">
        <v>314.0</v>
      </c>
      <c r="F561" s="13">
        <v>3.0</v>
      </c>
      <c r="G561" s="13">
        <v>1.0</v>
      </c>
      <c r="H561" s="13">
        <v>50.8333</v>
      </c>
      <c r="I561" s="13">
        <v>4.0</v>
      </c>
      <c r="O561" s="40"/>
    </row>
    <row r="562">
      <c r="A562" s="12"/>
      <c r="B562" s="17" t="s">
        <v>96</v>
      </c>
      <c r="C562" s="17" t="s">
        <v>343</v>
      </c>
      <c r="D562" s="14">
        <v>43901.0</v>
      </c>
      <c r="E562" s="17">
        <v>296.0</v>
      </c>
      <c r="F562" s="17">
        <v>1.0</v>
      </c>
      <c r="G562" s="17">
        <v>295.0</v>
      </c>
      <c r="H562" s="17">
        <v>26.0789</v>
      </c>
      <c r="I562" s="17">
        <v>117.9874</v>
      </c>
      <c r="O562" s="17" t="s">
        <v>96</v>
      </c>
    </row>
    <row r="563">
      <c r="A563" s="12"/>
      <c r="B563" s="40"/>
      <c r="C563" s="13" t="s">
        <v>151</v>
      </c>
      <c r="D563" s="14">
        <v>43901.0</v>
      </c>
      <c r="E563" s="13">
        <v>262.0</v>
      </c>
      <c r="F563" s="13">
        <v>0.0</v>
      </c>
      <c r="G563" s="13">
        <v>0.0</v>
      </c>
      <c r="H563" s="13">
        <v>25.3548</v>
      </c>
      <c r="I563" s="13">
        <v>51.1839</v>
      </c>
      <c r="O563" s="40"/>
    </row>
    <row r="564">
      <c r="A564" s="12"/>
      <c r="B564" s="17" t="s">
        <v>98</v>
      </c>
      <c r="C564" s="17" t="s">
        <v>343</v>
      </c>
      <c r="D564" s="14">
        <v>43901.0</v>
      </c>
      <c r="E564" s="17">
        <v>252.0</v>
      </c>
      <c r="F564" s="17">
        <v>2.0</v>
      </c>
      <c r="G564" s="17">
        <v>238.0</v>
      </c>
      <c r="H564" s="17">
        <v>23.8298</v>
      </c>
      <c r="I564" s="17">
        <v>108.7881</v>
      </c>
      <c r="O564" s="17" t="s">
        <v>98</v>
      </c>
    </row>
    <row r="565">
      <c r="A565" s="12"/>
      <c r="B565" s="40"/>
      <c r="C565" s="13" t="s">
        <v>128</v>
      </c>
      <c r="D565" s="14">
        <v>43901.0</v>
      </c>
      <c r="E565" s="13">
        <v>246.0</v>
      </c>
      <c r="F565" s="13">
        <v>0.0</v>
      </c>
      <c r="G565" s="13">
        <v>4.0</v>
      </c>
      <c r="H565" s="13">
        <v>47.5162</v>
      </c>
      <c r="I565" s="13">
        <v>14.5501</v>
      </c>
      <c r="O565" s="40"/>
    </row>
    <row r="566">
      <c r="A566" s="12"/>
      <c r="B566" s="17" t="s">
        <v>99</v>
      </c>
      <c r="C566" s="17" t="s">
        <v>343</v>
      </c>
      <c r="D566" s="14">
        <v>43901.0</v>
      </c>
      <c r="E566" s="17">
        <v>245.0</v>
      </c>
      <c r="F566" s="17">
        <v>1.0</v>
      </c>
      <c r="G566" s="17">
        <v>232.0</v>
      </c>
      <c r="H566" s="17">
        <v>35.1917</v>
      </c>
      <c r="I566" s="17">
        <v>108.8701</v>
      </c>
      <c r="O566" s="17" t="s">
        <v>99</v>
      </c>
    </row>
    <row r="567">
      <c r="A567" s="12"/>
      <c r="B567" s="13" t="s">
        <v>58</v>
      </c>
      <c r="C567" s="13" t="s">
        <v>22</v>
      </c>
      <c r="D567" s="14">
        <v>43901.0</v>
      </c>
      <c r="E567" s="13">
        <v>220.0</v>
      </c>
      <c r="F567" s="13">
        <v>0.0</v>
      </c>
      <c r="G567" s="13">
        <v>0.0</v>
      </c>
      <c r="H567" s="13">
        <v>42.1657</v>
      </c>
      <c r="I567" s="13">
        <v>-74.9481</v>
      </c>
      <c r="O567" s="13" t="s">
        <v>58</v>
      </c>
    </row>
    <row r="568">
      <c r="A568" s="12"/>
      <c r="B568" s="21"/>
      <c r="C568" s="17" t="s">
        <v>119</v>
      </c>
      <c r="D568" s="14">
        <v>43901.0</v>
      </c>
      <c r="E568" s="17">
        <v>195.0</v>
      </c>
      <c r="F568" s="17">
        <v>0.0</v>
      </c>
      <c r="G568" s="17">
        <v>35.0</v>
      </c>
      <c r="H568" s="17">
        <v>26.0275</v>
      </c>
      <c r="I568" s="17">
        <v>50.55</v>
      </c>
      <c r="O568" s="21"/>
    </row>
    <row r="569">
      <c r="A569" s="12"/>
      <c r="B569" s="40"/>
      <c r="C569" s="13" t="s">
        <v>109</v>
      </c>
      <c r="D569" s="14">
        <v>43901.0</v>
      </c>
      <c r="E569" s="13">
        <v>178.0</v>
      </c>
      <c r="F569" s="13">
        <v>0.0</v>
      </c>
      <c r="G569" s="13">
        <v>96.0</v>
      </c>
      <c r="H569" s="13">
        <v>1.2833</v>
      </c>
      <c r="I569" s="13">
        <v>103.8333</v>
      </c>
      <c r="O569" s="40"/>
    </row>
    <row r="570">
      <c r="A570" s="12"/>
      <c r="B570" s="17" t="s">
        <v>26</v>
      </c>
      <c r="C570" s="17" t="s">
        <v>22</v>
      </c>
      <c r="D570" s="14">
        <v>43901.0</v>
      </c>
      <c r="E570" s="17">
        <v>177.0</v>
      </c>
      <c r="F570" s="17">
        <v>3.0</v>
      </c>
      <c r="G570" s="17">
        <v>2.0</v>
      </c>
      <c r="H570" s="17">
        <v>36.1162</v>
      </c>
      <c r="I570" s="17">
        <v>-119.6816</v>
      </c>
      <c r="O570" s="17" t="s">
        <v>26</v>
      </c>
    </row>
    <row r="571">
      <c r="A571" s="12"/>
      <c r="B571" s="13" t="s">
        <v>102</v>
      </c>
      <c r="C571" s="13" t="s">
        <v>343</v>
      </c>
      <c r="D571" s="14">
        <v>43901.0</v>
      </c>
      <c r="E571" s="13">
        <v>174.0</v>
      </c>
      <c r="F571" s="13">
        <v>2.0</v>
      </c>
      <c r="G571" s="13">
        <v>170.0</v>
      </c>
      <c r="H571" s="13">
        <v>24.974</v>
      </c>
      <c r="I571" s="13">
        <v>101.487</v>
      </c>
      <c r="O571" s="13" t="s">
        <v>102</v>
      </c>
    </row>
    <row r="572">
      <c r="A572" s="12"/>
      <c r="B572" s="17" t="s">
        <v>103</v>
      </c>
      <c r="C572" s="17" t="s">
        <v>343</v>
      </c>
      <c r="D572" s="14">
        <v>43901.0</v>
      </c>
      <c r="E572" s="17">
        <v>168.0</v>
      </c>
      <c r="F572" s="17">
        <v>6.0</v>
      </c>
      <c r="G572" s="17">
        <v>159.0</v>
      </c>
      <c r="H572" s="17">
        <v>19.1959</v>
      </c>
      <c r="I572" s="17">
        <v>109.7453</v>
      </c>
      <c r="O572" s="17" t="s">
        <v>103</v>
      </c>
    </row>
    <row r="573">
      <c r="A573" s="12"/>
      <c r="B573" s="40"/>
      <c r="C573" s="13" t="s">
        <v>123</v>
      </c>
      <c r="D573" s="14">
        <v>43901.0</v>
      </c>
      <c r="E573" s="13">
        <v>149.0</v>
      </c>
      <c r="F573" s="13">
        <v>0.0</v>
      </c>
      <c r="G573" s="13">
        <v>26.0</v>
      </c>
      <c r="H573" s="13">
        <v>2.5</v>
      </c>
      <c r="I573" s="13">
        <v>112.5</v>
      </c>
      <c r="O573" s="40"/>
    </row>
    <row r="574">
      <c r="A574" s="12"/>
      <c r="B574" s="17" t="s">
        <v>105</v>
      </c>
      <c r="C574" s="17" t="s">
        <v>343</v>
      </c>
      <c r="D574" s="14">
        <v>43901.0</v>
      </c>
      <c r="E574" s="17">
        <v>146.0</v>
      </c>
      <c r="F574" s="17">
        <v>2.0</v>
      </c>
      <c r="G574" s="17">
        <v>133.0</v>
      </c>
      <c r="H574" s="17">
        <v>26.8154</v>
      </c>
      <c r="I574" s="17">
        <v>106.8748</v>
      </c>
      <c r="O574" s="17" t="s">
        <v>105</v>
      </c>
    </row>
    <row r="575">
      <c r="A575" s="12"/>
      <c r="B575" s="13" t="s">
        <v>106</v>
      </c>
      <c r="C575" s="13" t="s">
        <v>343</v>
      </c>
      <c r="D575" s="14">
        <v>43901.0</v>
      </c>
      <c r="E575" s="13">
        <v>136.0</v>
      </c>
      <c r="F575" s="13">
        <v>3.0</v>
      </c>
      <c r="G575" s="13">
        <v>131.0</v>
      </c>
      <c r="H575" s="13">
        <v>39.3054</v>
      </c>
      <c r="I575" s="13">
        <v>117.323</v>
      </c>
      <c r="O575" s="13" t="s">
        <v>106</v>
      </c>
    </row>
    <row r="576">
      <c r="A576" s="12"/>
      <c r="B576" s="17" t="s">
        <v>107</v>
      </c>
      <c r="C576" s="17" t="s">
        <v>343</v>
      </c>
      <c r="D576" s="14">
        <v>43901.0</v>
      </c>
      <c r="E576" s="17">
        <v>133.0</v>
      </c>
      <c r="F576" s="17">
        <v>0.0</v>
      </c>
      <c r="G576" s="17">
        <v>131.0</v>
      </c>
      <c r="H576" s="17">
        <v>37.5777</v>
      </c>
      <c r="I576" s="17">
        <v>112.2922</v>
      </c>
      <c r="O576" s="17" t="s">
        <v>107</v>
      </c>
    </row>
    <row r="577">
      <c r="A577" s="12"/>
      <c r="B577" s="13" t="s">
        <v>112</v>
      </c>
      <c r="C577" s="13" t="s">
        <v>343</v>
      </c>
      <c r="D577" s="14">
        <v>43901.0</v>
      </c>
      <c r="E577" s="13">
        <v>127.0</v>
      </c>
      <c r="F577" s="13">
        <v>2.0</v>
      </c>
      <c r="G577" s="13">
        <v>88.0</v>
      </c>
      <c r="H577" s="13">
        <v>37.8099</v>
      </c>
      <c r="I577" s="13">
        <v>101.0583</v>
      </c>
      <c r="O577" s="13" t="s">
        <v>112</v>
      </c>
    </row>
    <row r="578">
      <c r="A578" s="12"/>
      <c r="B578" s="17" t="s">
        <v>110</v>
      </c>
      <c r="C578" s="17" t="s">
        <v>343</v>
      </c>
      <c r="D578" s="14">
        <v>43901.0</v>
      </c>
      <c r="E578" s="17">
        <v>126.0</v>
      </c>
      <c r="F578" s="17">
        <v>3.0</v>
      </c>
      <c r="G578" s="17">
        <v>65.0</v>
      </c>
      <c r="H578" s="17">
        <v>22.3</v>
      </c>
      <c r="I578" s="17">
        <v>114.2</v>
      </c>
      <c r="O578" s="17" t="s">
        <v>110</v>
      </c>
    </row>
    <row r="579">
      <c r="A579" s="12"/>
      <c r="B579" s="13" t="s">
        <v>108</v>
      </c>
      <c r="C579" s="13" t="s">
        <v>343</v>
      </c>
      <c r="D579" s="14">
        <v>43901.0</v>
      </c>
      <c r="E579" s="13">
        <v>125.0</v>
      </c>
      <c r="F579" s="13">
        <v>1.0</v>
      </c>
      <c r="G579" s="13">
        <v>111.0</v>
      </c>
      <c r="H579" s="13">
        <v>41.2956</v>
      </c>
      <c r="I579" s="13">
        <v>122.6085</v>
      </c>
      <c r="O579" s="13" t="s">
        <v>108</v>
      </c>
    </row>
    <row r="580">
      <c r="A580" s="12"/>
      <c r="B580" s="21"/>
      <c r="C580" s="17" t="s">
        <v>139</v>
      </c>
      <c r="D580" s="14">
        <v>43901.0</v>
      </c>
      <c r="E580" s="17">
        <v>109.0</v>
      </c>
      <c r="F580" s="17">
        <v>0.0</v>
      </c>
      <c r="G580" s="17">
        <v>4.0</v>
      </c>
      <c r="H580" s="17">
        <v>31.0</v>
      </c>
      <c r="I580" s="17">
        <v>35.0</v>
      </c>
      <c r="O580" s="21"/>
    </row>
    <row r="581">
      <c r="A581" s="12"/>
      <c r="B581" s="40"/>
      <c r="C581" s="13" t="s">
        <v>150</v>
      </c>
      <c r="D581" s="14">
        <v>43901.0</v>
      </c>
      <c r="E581" s="13">
        <v>99.0</v>
      </c>
      <c r="F581" s="13">
        <v>1.0</v>
      </c>
      <c r="G581" s="13">
        <v>0.0</v>
      </c>
      <c r="H581" s="13">
        <v>39.0742</v>
      </c>
      <c r="I581" s="13">
        <v>21.8243</v>
      </c>
      <c r="O581" s="40"/>
    </row>
    <row r="582">
      <c r="A582" s="12"/>
      <c r="B582" s="17" t="s">
        <v>47</v>
      </c>
      <c r="C582" s="17" t="s">
        <v>22</v>
      </c>
      <c r="D582" s="14">
        <v>43901.0</v>
      </c>
      <c r="E582" s="17">
        <v>95.0</v>
      </c>
      <c r="F582" s="17">
        <v>0.0</v>
      </c>
      <c r="G582" s="17">
        <v>1.0</v>
      </c>
      <c r="H582" s="17">
        <v>42.2302</v>
      </c>
      <c r="I582" s="17">
        <v>-71.5301</v>
      </c>
      <c r="O582" s="17" t="s">
        <v>47</v>
      </c>
    </row>
    <row r="583">
      <c r="A583" s="12"/>
      <c r="B583" s="13" t="s">
        <v>111</v>
      </c>
      <c r="C583" s="13" t="s">
        <v>343</v>
      </c>
      <c r="D583" s="14">
        <v>43901.0</v>
      </c>
      <c r="E583" s="13">
        <v>93.0</v>
      </c>
      <c r="F583" s="13">
        <v>1.0</v>
      </c>
      <c r="G583" s="13">
        <v>91.0</v>
      </c>
      <c r="H583" s="13">
        <v>43.6661</v>
      </c>
      <c r="I583" s="13">
        <v>126.1923</v>
      </c>
      <c r="O583" s="13" t="s">
        <v>111</v>
      </c>
    </row>
    <row r="584">
      <c r="A584" s="12"/>
      <c r="B584" s="21"/>
      <c r="C584" s="17" t="s">
        <v>348</v>
      </c>
      <c r="D584" s="14">
        <v>43901.0</v>
      </c>
      <c r="E584" s="17">
        <v>91.0</v>
      </c>
      <c r="F584" s="17">
        <v>0.0</v>
      </c>
      <c r="G584" s="17">
        <v>0.0</v>
      </c>
      <c r="H584" s="17">
        <v>49.8175</v>
      </c>
      <c r="I584" s="17">
        <v>15.473</v>
      </c>
      <c r="O584" s="21"/>
    </row>
    <row r="585">
      <c r="A585" s="12"/>
      <c r="B585" s="40"/>
      <c r="C585" s="13" t="s">
        <v>142</v>
      </c>
      <c r="D585" s="14">
        <v>43901.0</v>
      </c>
      <c r="E585" s="13">
        <v>85.0</v>
      </c>
      <c r="F585" s="13">
        <v>0.0</v>
      </c>
      <c r="G585" s="13">
        <v>1.0</v>
      </c>
      <c r="H585" s="13">
        <v>64.9631</v>
      </c>
      <c r="I585" s="13">
        <v>-19.0208</v>
      </c>
      <c r="O585" s="40"/>
    </row>
    <row r="586">
      <c r="A586" s="12"/>
      <c r="B586" s="17" t="s">
        <v>113</v>
      </c>
      <c r="C586" s="17" t="s">
        <v>343</v>
      </c>
      <c r="D586" s="14">
        <v>43901.0</v>
      </c>
      <c r="E586" s="17">
        <v>76.0</v>
      </c>
      <c r="F586" s="17">
        <v>3.0</v>
      </c>
      <c r="G586" s="17">
        <v>73.0</v>
      </c>
      <c r="H586" s="17">
        <v>41.1129</v>
      </c>
      <c r="I586" s="17">
        <v>85.2401</v>
      </c>
      <c r="O586" s="17" t="s">
        <v>113</v>
      </c>
    </row>
    <row r="587">
      <c r="A587" s="12"/>
      <c r="B587" s="13" t="s">
        <v>114</v>
      </c>
      <c r="C587" s="13" t="s">
        <v>343</v>
      </c>
      <c r="D587" s="14">
        <v>43901.0</v>
      </c>
      <c r="E587" s="13">
        <v>75.0</v>
      </c>
      <c r="F587" s="13">
        <v>1.0</v>
      </c>
      <c r="G587" s="13">
        <v>71.0</v>
      </c>
      <c r="H587" s="13">
        <v>44.0935</v>
      </c>
      <c r="I587" s="13">
        <v>113.9448</v>
      </c>
      <c r="O587" s="13" t="s">
        <v>114</v>
      </c>
    </row>
    <row r="588">
      <c r="A588" s="12"/>
      <c r="B588" s="17" t="s">
        <v>115</v>
      </c>
      <c r="C588" s="17" t="s">
        <v>343</v>
      </c>
      <c r="D588" s="14">
        <v>43901.0</v>
      </c>
      <c r="E588" s="17">
        <v>75.0</v>
      </c>
      <c r="F588" s="17">
        <v>0.0</v>
      </c>
      <c r="G588" s="17">
        <v>72.0</v>
      </c>
      <c r="H588" s="17">
        <v>37.2692</v>
      </c>
      <c r="I588" s="17">
        <v>106.1655</v>
      </c>
      <c r="O588" s="17" t="s">
        <v>115</v>
      </c>
    </row>
    <row r="589">
      <c r="A589" s="12"/>
      <c r="B589" s="40"/>
      <c r="C589" s="13" t="s">
        <v>126</v>
      </c>
      <c r="D589" s="14">
        <v>43901.0</v>
      </c>
      <c r="E589" s="13">
        <v>74.0</v>
      </c>
      <c r="F589" s="13">
        <v>0.0</v>
      </c>
      <c r="G589" s="13">
        <v>17.0</v>
      </c>
      <c r="H589" s="13">
        <v>23.4241</v>
      </c>
      <c r="I589" s="13">
        <v>53.8478</v>
      </c>
      <c r="O589" s="40"/>
    </row>
    <row r="590">
      <c r="A590" s="12"/>
      <c r="B590" s="21"/>
      <c r="C590" s="17" t="s">
        <v>116</v>
      </c>
      <c r="D590" s="14">
        <v>43901.0</v>
      </c>
      <c r="E590" s="17">
        <v>72.0</v>
      </c>
      <c r="F590" s="17">
        <v>0.0</v>
      </c>
      <c r="G590" s="17">
        <v>2.0</v>
      </c>
      <c r="H590" s="17">
        <v>29.5</v>
      </c>
      <c r="I590" s="17">
        <v>47.75</v>
      </c>
      <c r="O590" s="21"/>
    </row>
    <row r="591">
      <c r="A591" s="12"/>
      <c r="B591" s="40"/>
      <c r="C591" s="13" t="s">
        <v>124</v>
      </c>
      <c r="D591" s="14">
        <v>43901.0</v>
      </c>
      <c r="E591" s="13">
        <v>71.0</v>
      </c>
      <c r="F591" s="13">
        <v>7.0</v>
      </c>
      <c r="G591" s="13">
        <v>15.0</v>
      </c>
      <c r="H591" s="13">
        <v>33.0</v>
      </c>
      <c r="I591" s="13">
        <v>44.0</v>
      </c>
      <c r="O591" s="40"/>
    </row>
    <row r="592">
      <c r="A592" s="12"/>
      <c r="B592" s="17" t="s">
        <v>135</v>
      </c>
      <c r="C592" s="17" t="s">
        <v>136</v>
      </c>
      <c r="D592" s="14">
        <v>43901.0</v>
      </c>
      <c r="E592" s="17">
        <v>65.0</v>
      </c>
      <c r="F592" s="17">
        <v>2.0</v>
      </c>
      <c r="G592" s="17">
        <v>4.0</v>
      </c>
      <c r="H592" s="17">
        <v>-33.8688</v>
      </c>
      <c r="I592" s="17">
        <v>151.2093</v>
      </c>
      <c r="O592" s="17" t="s">
        <v>135</v>
      </c>
    </row>
    <row r="593">
      <c r="A593" s="12"/>
      <c r="B593" s="40"/>
      <c r="C593" s="13" t="s">
        <v>157</v>
      </c>
      <c r="D593" s="14">
        <v>43901.0</v>
      </c>
      <c r="E593" s="13">
        <v>62.0</v>
      </c>
      <c r="F593" s="13">
        <v>1.0</v>
      </c>
      <c r="G593" s="13">
        <v>4.0</v>
      </c>
      <c r="H593" s="13">
        <v>21.0</v>
      </c>
      <c r="I593" s="13">
        <v>78.0</v>
      </c>
      <c r="O593" s="40"/>
    </row>
    <row r="594">
      <c r="A594" s="12"/>
      <c r="B594" s="21"/>
      <c r="C594" s="17" t="s">
        <v>145</v>
      </c>
      <c r="D594" s="14">
        <v>43901.0</v>
      </c>
      <c r="E594" s="17">
        <v>62.0</v>
      </c>
      <c r="F594" s="17">
        <v>2.0</v>
      </c>
      <c r="G594" s="17">
        <v>0.0</v>
      </c>
      <c r="H594" s="17">
        <v>43.9424</v>
      </c>
      <c r="I594" s="17">
        <v>12.4578</v>
      </c>
      <c r="O594" s="21"/>
    </row>
    <row r="595">
      <c r="A595" s="12"/>
      <c r="B595" s="40"/>
      <c r="C595" s="13" t="s">
        <v>138</v>
      </c>
      <c r="D595" s="14">
        <v>43901.0</v>
      </c>
      <c r="E595" s="13">
        <v>61.0</v>
      </c>
      <c r="F595" s="13">
        <v>3.0</v>
      </c>
      <c r="G595" s="13">
        <v>1.0</v>
      </c>
      <c r="H595" s="13">
        <v>33.8547</v>
      </c>
      <c r="I595" s="13">
        <v>35.8623</v>
      </c>
      <c r="O595" s="40"/>
    </row>
    <row r="596">
      <c r="A596" s="12"/>
      <c r="B596" s="21"/>
      <c r="C596" s="17" t="s">
        <v>168</v>
      </c>
      <c r="D596" s="14">
        <v>43901.0</v>
      </c>
      <c r="E596" s="17">
        <v>60.0</v>
      </c>
      <c r="F596" s="17">
        <v>1.0</v>
      </c>
      <c r="G596" s="17">
        <v>27.0</v>
      </c>
      <c r="H596" s="17">
        <v>26.0</v>
      </c>
      <c r="I596" s="17">
        <v>30.0</v>
      </c>
      <c r="O596" s="21"/>
    </row>
    <row r="597">
      <c r="A597" s="12"/>
      <c r="B597" s="40"/>
      <c r="C597" s="13" t="s">
        <v>153</v>
      </c>
      <c r="D597" s="14">
        <v>43901.0</v>
      </c>
      <c r="E597" s="13">
        <v>59.0</v>
      </c>
      <c r="F597" s="13">
        <v>0.0</v>
      </c>
      <c r="G597" s="13">
        <v>1.0</v>
      </c>
      <c r="H597" s="13">
        <v>64.0</v>
      </c>
      <c r="I597" s="13">
        <v>26.0</v>
      </c>
      <c r="O597" s="40"/>
    </row>
    <row r="598">
      <c r="A598" s="12"/>
      <c r="B598" s="21"/>
      <c r="C598" s="17" t="s">
        <v>172</v>
      </c>
      <c r="D598" s="14">
        <v>43901.0</v>
      </c>
      <c r="E598" s="17">
        <v>59.0</v>
      </c>
      <c r="F598" s="17">
        <v>0.0</v>
      </c>
      <c r="G598" s="17">
        <v>0.0</v>
      </c>
      <c r="H598" s="17">
        <v>39.3999</v>
      </c>
      <c r="I598" s="17">
        <v>-8.2245</v>
      </c>
      <c r="O598" s="21"/>
    </row>
    <row r="599">
      <c r="A599" s="12"/>
      <c r="B599" s="40"/>
      <c r="C599" s="13" t="s">
        <v>121</v>
      </c>
      <c r="D599" s="14">
        <v>43901.0</v>
      </c>
      <c r="E599" s="13">
        <v>59.0</v>
      </c>
      <c r="F599" s="13">
        <v>1.0</v>
      </c>
      <c r="G599" s="13">
        <v>34.0</v>
      </c>
      <c r="H599" s="13">
        <v>15.87</v>
      </c>
      <c r="I599" s="13">
        <v>100.9925</v>
      </c>
      <c r="O599" s="40"/>
    </row>
    <row r="600">
      <c r="A600" s="12"/>
      <c r="B600" s="21"/>
      <c r="C600" s="17" t="s">
        <v>267</v>
      </c>
      <c r="D600" s="14">
        <v>43901.0</v>
      </c>
      <c r="E600" s="17">
        <v>57.0</v>
      </c>
      <c r="F600" s="17">
        <v>0.0</v>
      </c>
      <c r="G600" s="17">
        <v>0.0</v>
      </c>
      <c r="H600" s="17">
        <v>46.1512</v>
      </c>
      <c r="I600" s="17">
        <v>14.9955</v>
      </c>
      <c r="O600" s="21"/>
    </row>
    <row r="601">
      <c r="A601" s="12"/>
      <c r="B601" s="40"/>
      <c r="C601" s="13" t="s">
        <v>163</v>
      </c>
      <c r="D601" s="14">
        <v>43901.0</v>
      </c>
      <c r="E601" s="13">
        <v>49.0</v>
      </c>
      <c r="F601" s="13">
        <v>1.0</v>
      </c>
      <c r="G601" s="13">
        <v>2.0</v>
      </c>
      <c r="H601" s="13">
        <v>12.8797</v>
      </c>
      <c r="I601" s="13">
        <v>121.774</v>
      </c>
      <c r="O601" s="40"/>
    </row>
    <row r="602">
      <c r="A602" s="12"/>
      <c r="B602" s="21"/>
      <c r="C602" s="17" t="s">
        <v>349</v>
      </c>
      <c r="D602" s="14">
        <v>43901.0</v>
      </c>
      <c r="E602" s="17">
        <v>48.0</v>
      </c>
      <c r="F602" s="17">
        <v>1.0</v>
      </c>
      <c r="G602" s="17">
        <v>17.0</v>
      </c>
      <c r="H602" s="17">
        <v>23.7</v>
      </c>
      <c r="I602" s="17">
        <v>121.0</v>
      </c>
      <c r="O602" s="21"/>
    </row>
    <row r="603">
      <c r="A603" s="12"/>
      <c r="B603" s="13" t="s">
        <v>345</v>
      </c>
      <c r="C603" s="13" t="s">
        <v>22</v>
      </c>
      <c r="D603" s="14">
        <v>43901.0</v>
      </c>
      <c r="E603" s="13">
        <v>46.0</v>
      </c>
      <c r="F603" s="13">
        <v>0.0</v>
      </c>
      <c r="G603" s="13">
        <v>0.0</v>
      </c>
      <c r="H603" s="13">
        <v>35.4437</v>
      </c>
      <c r="I603" s="13">
        <v>139.638</v>
      </c>
      <c r="O603" s="13" t="s">
        <v>345</v>
      </c>
    </row>
    <row r="604">
      <c r="A604" s="12"/>
      <c r="B604" s="21"/>
      <c r="C604" s="17" t="s">
        <v>164</v>
      </c>
      <c r="D604" s="14">
        <v>43901.0</v>
      </c>
      <c r="E604" s="17">
        <v>45.0</v>
      </c>
      <c r="F604" s="17">
        <v>0.0</v>
      </c>
      <c r="G604" s="17">
        <v>6.0</v>
      </c>
      <c r="H604" s="17">
        <v>46.0</v>
      </c>
      <c r="I604" s="17">
        <v>25.0</v>
      </c>
      <c r="O604" s="21"/>
    </row>
    <row r="605">
      <c r="A605" s="12"/>
      <c r="B605" s="40"/>
      <c r="C605" s="13" t="s">
        <v>171</v>
      </c>
      <c r="D605" s="14">
        <v>43901.0</v>
      </c>
      <c r="E605" s="13">
        <v>43.0</v>
      </c>
      <c r="F605" s="13">
        <v>1.0</v>
      </c>
      <c r="G605" s="13">
        <v>0.0</v>
      </c>
      <c r="H605" s="13">
        <v>53.1424</v>
      </c>
      <c r="I605" s="13">
        <v>-7.6921</v>
      </c>
      <c r="O605" s="40"/>
    </row>
    <row r="606">
      <c r="A606" s="12"/>
      <c r="B606" s="17" t="s">
        <v>350</v>
      </c>
      <c r="C606" s="17" t="s">
        <v>132</v>
      </c>
      <c r="D606" s="14">
        <v>43901.0</v>
      </c>
      <c r="E606" s="17">
        <v>41.0</v>
      </c>
      <c r="F606" s="17">
        <v>0.0</v>
      </c>
      <c r="G606" s="17">
        <v>4.0</v>
      </c>
      <c r="H606" s="17">
        <v>51.2538</v>
      </c>
      <c r="I606" s="17">
        <v>-85.3232</v>
      </c>
      <c r="O606" s="17" t="s">
        <v>350</v>
      </c>
    </row>
    <row r="607">
      <c r="A607" s="12"/>
      <c r="B607" s="13" t="s">
        <v>147</v>
      </c>
      <c r="C607" s="13" t="s">
        <v>132</v>
      </c>
      <c r="D607" s="14">
        <v>43901.0</v>
      </c>
      <c r="E607" s="13">
        <v>39.0</v>
      </c>
      <c r="F607" s="13">
        <v>1.0</v>
      </c>
      <c r="G607" s="13">
        <v>4.0</v>
      </c>
      <c r="H607" s="13">
        <v>53.7267</v>
      </c>
      <c r="I607" s="13">
        <v>-127.6476</v>
      </c>
      <c r="O607" s="13" t="s">
        <v>147</v>
      </c>
    </row>
    <row r="608">
      <c r="A608" s="12"/>
      <c r="B608" s="21"/>
      <c r="C608" s="17" t="s">
        <v>167</v>
      </c>
      <c r="D608" s="14">
        <v>43901.0</v>
      </c>
      <c r="E608" s="17">
        <v>38.0</v>
      </c>
      <c r="F608" s="17">
        <v>0.0</v>
      </c>
      <c r="G608" s="17">
        <v>0.0</v>
      </c>
      <c r="H608" s="17">
        <v>-14.235</v>
      </c>
      <c r="I608" s="17">
        <v>-51.9253</v>
      </c>
      <c r="O608" s="21"/>
    </row>
    <row r="609">
      <c r="A609" s="12"/>
      <c r="B609" s="40"/>
      <c r="C609" s="13" t="s">
        <v>134</v>
      </c>
      <c r="D609" s="14">
        <v>43901.0</v>
      </c>
      <c r="E609" s="13">
        <v>38.0</v>
      </c>
      <c r="F609" s="13">
        <v>0.0</v>
      </c>
      <c r="G609" s="13">
        <v>16.0</v>
      </c>
      <c r="H609" s="13">
        <v>16.0</v>
      </c>
      <c r="I609" s="13">
        <v>108.0</v>
      </c>
      <c r="O609" s="40"/>
    </row>
    <row r="610">
      <c r="A610" s="12"/>
      <c r="B610" s="21"/>
      <c r="C610" s="17" t="s">
        <v>170</v>
      </c>
      <c r="D610" s="14">
        <v>43901.0</v>
      </c>
      <c r="E610" s="17">
        <v>34.0</v>
      </c>
      <c r="F610" s="17">
        <v>1.0</v>
      </c>
      <c r="G610" s="17">
        <v>2.0</v>
      </c>
      <c r="H610" s="17">
        <v>-0.7893</v>
      </c>
      <c r="I610" s="17">
        <v>113.9213</v>
      </c>
      <c r="O610" s="21"/>
    </row>
    <row r="611">
      <c r="A611" s="12"/>
      <c r="B611" s="13" t="s">
        <v>28</v>
      </c>
      <c r="C611" s="13" t="s">
        <v>22</v>
      </c>
      <c r="D611" s="14">
        <v>43901.0</v>
      </c>
      <c r="E611" s="13">
        <v>34.0</v>
      </c>
      <c r="F611" s="13">
        <v>0.0</v>
      </c>
      <c r="G611" s="13">
        <v>0.0</v>
      </c>
      <c r="H611" s="13">
        <v>39.0598</v>
      </c>
      <c r="I611" s="13">
        <v>-105.3111</v>
      </c>
      <c r="O611" s="13" t="s">
        <v>28</v>
      </c>
    </row>
    <row r="612">
      <c r="A612" s="12"/>
      <c r="B612" s="21"/>
      <c r="C612" s="17" t="s">
        <v>269</v>
      </c>
      <c r="D612" s="14">
        <v>43901.0</v>
      </c>
      <c r="E612" s="17">
        <v>31.0</v>
      </c>
      <c r="F612" s="17">
        <v>0.0</v>
      </c>
      <c r="G612" s="17">
        <v>0.0</v>
      </c>
      <c r="H612" s="17">
        <v>51.9194</v>
      </c>
      <c r="I612" s="17">
        <v>19.1451</v>
      </c>
      <c r="O612" s="21"/>
    </row>
    <row r="613">
      <c r="A613" s="12"/>
      <c r="B613" s="13" t="s">
        <v>33</v>
      </c>
      <c r="C613" s="13" t="s">
        <v>22</v>
      </c>
      <c r="D613" s="14">
        <v>43901.0</v>
      </c>
      <c r="E613" s="13">
        <v>28.0</v>
      </c>
      <c r="F613" s="13">
        <v>2.0</v>
      </c>
      <c r="G613" s="13">
        <v>0.0</v>
      </c>
      <c r="H613" s="13">
        <v>27.7663</v>
      </c>
      <c r="I613" s="13">
        <v>-81.6868</v>
      </c>
      <c r="O613" s="13" t="s">
        <v>33</v>
      </c>
    </row>
    <row r="614">
      <c r="A614" s="12"/>
      <c r="B614" s="17" t="s">
        <v>38</v>
      </c>
      <c r="C614" s="17" t="s">
        <v>22</v>
      </c>
      <c r="D614" s="14">
        <v>43901.0</v>
      </c>
      <c r="E614" s="17">
        <v>25.0</v>
      </c>
      <c r="F614" s="17">
        <v>0.0</v>
      </c>
      <c r="G614" s="17">
        <v>2.0</v>
      </c>
      <c r="H614" s="17">
        <v>40.3495</v>
      </c>
      <c r="I614" s="17">
        <v>-88.9861</v>
      </c>
      <c r="O614" s="17" t="s">
        <v>38</v>
      </c>
    </row>
    <row r="615">
      <c r="A615" s="12"/>
      <c r="B615" s="40"/>
      <c r="C615" s="13" t="s">
        <v>35</v>
      </c>
      <c r="D615" s="14">
        <v>43901.0</v>
      </c>
      <c r="E615" s="13">
        <v>24.0</v>
      </c>
      <c r="F615" s="13">
        <v>0.0</v>
      </c>
      <c r="G615" s="13">
        <v>0.0</v>
      </c>
      <c r="H615" s="13">
        <v>42.3154</v>
      </c>
      <c r="I615" s="13">
        <v>43.3569</v>
      </c>
      <c r="O615" s="40"/>
    </row>
    <row r="616">
      <c r="A616" s="12"/>
      <c r="B616" s="21"/>
      <c r="C616" s="17" t="s">
        <v>192</v>
      </c>
      <c r="D616" s="14">
        <v>43901.0</v>
      </c>
      <c r="E616" s="17">
        <v>23.0</v>
      </c>
      <c r="F616" s="17">
        <v>0.0</v>
      </c>
      <c r="G616" s="17">
        <v>0.0</v>
      </c>
      <c r="H616" s="17">
        <v>-35.6751</v>
      </c>
      <c r="I616" s="17">
        <v>-71.543</v>
      </c>
      <c r="O616" s="21"/>
    </row>
    <row r="617">
      <c r="A617" s="12"/>
      <c r="B617" s="13" t="s">
        <v>35</v>
      </c>
      <c r="C617" s="13" t="s">
        <v>22</v>
      </c>
      <c r="D617" s="14">
        <v>43901.0</v>
      </c>
      <c r="E617" s="13">
        <v>23.0</v>
      </c>
      <c r="F617" s="13">
        <v>0.0</v>
      </c>
      <c r="G617" s="13">
        <v>0.0</v>
      </c>
      <c r="H617" s="13">
        <v>33.0406</v>
      </c>
      <c r="I617" s="13">
        <v>-83.6431</v>
      </c>
      <c r="O617" s="13" t="s">
        <v>35</v>
      </c>
    </row>
    <row r="618">
      <c r="A618" s="12"/>
      <c r="B618" s="17" t="s">
        <v>56</v>
      </c>
      <c r="C618" s="17" t="s">
        <v>22</v>
      </c>
      <c r="D618" s="14">
        <v>43901.0</v>
      </c>
      <c r="E618" s="17">
        <v>23.0</v>
      </c>
      <c r="F618" s="17">
        <v>1.0</v>
      </c>
      <c r="G618" s="17">
        <v>0.0</v>
      </c>
      <c r="H618" s="17">
        <v>40.2989</v>
      </c>
      <c r="I618" s="17">
        <v>-74.521</v>
      </c>
      <c r="O618" s="17" t="s">
        <v>56</v>
      </c>
    </row>
    <row r="619">
      <c r="A619" s="12"/>
      <c r="B619" s="13" t="s">
        <v>146</v>
      </c>
      <c r="C619" s="13" t="s">
        <v>136</v>
      </c>
      <c r="D619" s="14">
        <v>43901.0</v>
      </c>
      <c r="E619" s="13">
        <v>21.0</v>
      </c>
      <c r="F619" s="13">
        <v>0.0</v>
      </c>
      <c r="G619" s="13">
        <v>7.0</v>
      </c>
      <c r="H619" s="13">
        <v>-37.8136</v>
      </c>
      <c r="I619" s="13">
        <v>144.9631</v>
      </c>
      <c r="O619" s="13" t="s">
        <v>146</v>
      </c>
    </row>
    <row r="620">
      <c r="A620" s="12"/>
      <c r="B620" s="21"/>
      <c r="C620" s="17" t="s">
        <v>205</v>
      </c>
      <c r="D620" s="14">
        <v>43901.0</v>
      </c>
      <c r="E620" s="17">
        <v>21.0</v>
      </c>
      <c r="F620" s="17">
        <v>0.0</v>
      </c>
      <c r="G620" s="17">
        <v>1.0</v>
      </c>
      <c r="H620" s="17">
        <v>24.0</v>
      </c>
      <c r="I620" s="17">
        <v>45.0</v>
      </c>
      <c r="O620" s="21"/>
    </row>
    <row r="621">
      <c r="A621" s="12"/>
      <c r="B621" s="13" t="s">
        <v>351</v>
      </c>
      <c r="C621" s="13" t="s">
        <v>22</v>
      </c>
      <c r="D621" s="14">
        <v>43901.0</v>
      </c>
      <c r="E621" s="13">
        <v>21.0</v>
      </c>
      <c r="F621" s="13">
        <v>0.0</v>
      </c>
      <c r="G621" s="13">
        <v>0.0</v>
      </c>
      <c r="H621" s="13">
        <v>37.6489</v>
      </c>
      <c r="I621" s="13">
        <v>-122.6655</v>
      </c>
      <c r="O621" s="13" t="s">
        <v>351</v>
      </c>
    </row>
    <row r="622">
      <c r="A622" s="12"/>
      <c r="B622" s="17" t="s">
        <v>69</v>
      </c>
      <c r="C622" s="17" t="s">
        <v>22</v>
      </c>
      <c r="D622" s="14">
        <v>43901.0</v>
      </c>
      <c r="E622" s="17">
        <v>21.0</v>
      </c>
      <c r="F622" s="17">
        <v>0.0</v>
      </c>
      <c r="G622" s="17">
        <v>0.0</v>
      </c>
      <c r="H622" s="17">
        <v>31.0545</v>
      </c>
      <c r="I622" s="17">
        <v>-97.5635</v>
      </c>
      <c r="O622" s="17" t="s">
        <v>69</v>
      </c>
    </row>
    <row r="623">
      <c r="A623" s="12"/>
      <c r="B623" s="40"/>
      <c r="C623" s="13" t="s">
        <v>155</v>
      </c>
      <c r="D623" s="14">
        <v>43901.0</v>
      </c>
      <c r="E623" s="13">
        <v>20.0</v>
      </c>
      <c r="F623" s="13">
        <v>0.0</v>
      </c>
      <c r="G623" s="13">
        <v>0.0</v>
      </c>
      <c r="H623" s="13">
        <v>28.0339</v>
      </c>
      <c r="I623" s="13">
        <v>1.6596</v>
      </c>
      <c r="O623" s="40"/>
    </row>
    <row r="624">
      <c r="A624" s="12"/>
      <c r="B624" s="17" t="s">
        <v>141</v>
      </c>
      <c r="C624" s="17" t="s">
        <v>136</v>
      </c>
      <c r="D624" s="14">
        <v>43901.0</v>
      </c>
      <c r="E624" s="17">
        <v>20.0</v>
      </c>
      <c r="F624" s="17">
        <v>0.0</v>
      </c>
      <c r="G624" s="17">
        <v>8.0</v>
      </c>
      <c r="H624" s="17">
        <v>-28.0167</v>
      </c>
      <c r="I624" s="17">
        <v>153.4</v>
      </c>
      <c r="O624" s="17" t="s">
        <v>141</v>
      </c>
    </row>
    <row r="625">
      <c r="A625" s="12"/>
      <c r="B625" s="40"/>
      <c r="C625" s="13" t="s">
        <v>165</v>
      </c>
      <c r="D625" s="14">
        <v>43901.0</v>
      </c>
      <c r="E625" s="13">
        <v>20.0</v>
      </c>
      <c r="F625" s="13">
        <v>0.0</v>
      </c>
      <c r="G625" s="13">
        <v>3.0</v>
      </c>
      <c r="H625" s="13">
        <v>60.0</v>
      </c>
      <c r="I625" s="13">
        <v>90.0</v>
      </c>
      <c r="O625" s="40"/>
    </row>
    <row r="626">
      <c r="A626" s="12"/>
      <c r="B626" s="21"/>
      <c r="C626" s="17" t="s">
        <v>185</v>
      </c>
      <c r="D626" s="14">
        <v>43901.0</v>
      </c>
      <c r="E626" s="17">
        <v>19.0</v>
      </c>
      <c r="F626" s="17">
        <v>1.0</v>
      </c>
      <c r="G626" s="17">
        <v>0.0</v>
      </c>
      <c r="H626" s="17">
        <v>-38.4161</v>
      </c>
      <c r="I626" s="17">
        <v>-63.6167</v>
      </c>
      <c r="O626" s="21"/>
    </row>
    <row r="627">
      <c r="A627" s="12"/>
      <c r="B627" s="13" t="s">
        <v>352</v>
      </c>
      <c r="C627" s="13" t="s">
        <v>132</v>
      </c>
      <c r="D627" s="14">
        <v>43901.0</v>
      </c>
      <c r="E627" s="13">
        <v>19.0</v>
      </c>
      <c r="F627" s="13">
        <v>0.0</v>
      </c>
      <c r="G627" s="13">
        <v>0.0</v>
      </c>
      <c r="H627" s="13">
        <v>53.9333</v>
      </c>
      <c r="I627" s="13">
        <v>-116.5765</v>
      </c>
      <c r="O627" s="13" t="s">
        <v>352</v>
      </c>
    </row>
    <row r="628">
      <c r="A628" s="12"/>
      <c r="B628" s="21"/>
      <c r="C628" s="17" t="s">
        <v>148</v>
      </c>
      <c r="D628" s="14">
        <v>43901.0</v>
      </c>
      <c r="E628" s="17">
        <v>19.0</v>
      </c>
      <c r="F628" s="17">
        <v>0.0</v>
      </c>
      <c r="G628" s="17">
        <v>0.0</v>
      </c>
      <c r="H628" s="17">
        <v>45.1667</v>
      </c>
      <c r="I628" s="17">
        <v>15.5</v>
      </c>
      <c r="O628" s="21"/>
    </row>
    <row r="629">
      <c r="A629" s="12"/>
      <c r="B629" s="40"/>
      <c r="C629" s="13" t="s">
        <v>159</v>
      </c>
      <c r="D629" s="14">
        <v>43901.0</v>
      </c>
      <c r="E629" s="13">
        <v>19.0</v>
      </c>
      <c r="F629" s="13">
        <v>0.0</v>
      </c>
      <c r="G629" s="13">
        <v>2.0</v>
      </c>
      <c r="H629" s="13">
        <v>30.3753</v>
      </c>
      <c r="I629" s="13">
        <v>69.3451</v>
      </c>
      <c r="O629" s="40"/>
    </row>
    <row r="630">
      <c r="A630" s="12"/>
      <c r="B630" s="17" t="s">
        <v>63</v>
      </c>
      <c r="C630" s="17" t="s">
        <v>22</v>
      </c>
      <c r="D630" s="14">
        <v>43901.0</v>
      </c>
      <c r="E630" s="17">
        <v>19.0</v>
      </c>
      <c r="F630" s="17">
        <v>0.0</v>
      </c>
      <c r="G630" s="17">
        <v>0.0</v>
      </c>
      <c r="H630" s="17">
        <v>44.572</v>
      </c>
      <c r="I630" s="17">
        <v>-122.0709</v>
      </c>
      <c r="O630" s="17" t="s">
        <v>63</v>
      </c>
    </row>
    <row r="631">
      <c r="A631" s="12"/>
      <c r="B631" s="13" t="s">
        <v>133</v>
      </c>
      <c r="C631" s="13" t="s">
        <v>343</v>
      </c>
      <c r="D631" s="14">
        <v>43901.0</v>
      </c>
      <c r="E631" s="13">
        <v>18.0</v>
      </c>
      <c r="F631" s="13">
        <v>0.0</v>
      </c>
      <c r="G631" s="13">
        <v>18.0</v>
      </c>
      <c r="H631" s="13">
        <v>35.7452</v>
      </c>
      <c r="I631" s="13">
        <v>95.9956</v>
      </c>
      <c r="O631" s="13" t="s">
        <v>133</v>
      </c>
    </row>
    <row r="632">
      <c r="A632" s="12"/>
      <c r="B632" s="21"/>
      <c r="C632" s="17" t="s">
        <v>140</v>
      </c>
      <c r="D632" s="14">
        <v>43901.0</v>
      </c>
      <c r="E632" s="17">
        <v>18.0</v>
      </c>
      <c r="F632" s="17">
        <v>0.0</v>
      </c>
      <c r="G632" s="17">
        <v>9.0</v>
      </c>
      <c r="H632" s="17">
        <v>21.0</v>
      </c>
      <c r="I632" s="17">
        <v>57.0</v>
      </c>
      <c r="O632" s="21"/>
    </row>
    <row r="633">
      <c r="A633" s="12"/>
      <c r="B633" s="40"/>
      <c r="C633" s="13" t="s">
        <v>149</v>
      </c>
      <c r="D633" s="14">
        <v>43901.0</v>
      </c>
      <c r="E633" s="13">
        <v>17.0</v>
      </c>
      <c r="F633" s="13">
        <v>0.0</v>
      </c>
      <c r="G633" s="13">
        <v>0.0</v>
      </c>
      <c r="H633" s="13">
        <v>-1.8312</v>
      </c>
      <c r="I633" s="13">
        <v>-78.1834</v>
      </c>
      <c r="O633" s="40"/>
    </row>
    <row r="634">
      <c r="A634" s="12"/>
      <c r="B634" s="21"/>
      <c r="C634" s="17" t="s">
        <v>169</v>
      </c>
      <c r="D634" s="14">
        <v>43901.0</v>
      </c>
      <c r="E634" s="17">
        <v>16.0</v>
      </c>
      <c r="F634" s="17">
        <v>0.0</v>
      </c>
      <c r="G634" s="17">
        <v>0.0</v>
      </c>
      <c r="H634" s="17">
        <v>58.5953</v>
      </c>
      <c r="I634" s="17">
        <v>25.0136</v>
      </c>
      <c r="O634" s="21"/>
    </row>
    <row r="635">
      <c r="A635" s="12"/>
      <c r="B635" s="13" t="s">
        <v>64</v>
      </c>
      <c r="C635" s="13" t="s">
        <v>22</v>
      </c>
      <c r="D635" s="14">
        <v>43901.0</v>
      </c>
      <c r="E635" s="13">
        <v>16.0</v>
      </c>
      <c r="F635" s="13">
        <v>0.0</v>
      </c>
      <c r="G635" s="13">
        <v>0.0</v>
      </c>
      <c r="H635" s="13">
        <v>40.5908</v>
      </c>
      <c r="I635" s="13">
        <v>-77.2098</v>
      </c>
      <c r="O635" s="13" t="s">
        <v>64</v>
      </c>
    </row>
    <row r="636">
      <c r="A636" s="12"/>
      <c r="B636" s="21"/>
      <c r="C636" s="17" t="s">
        <v>301</v>
      </c>
      <c r="D636" s="14">
        <v>43901.0</v>
      </c>
      <c r="E636" s="17">
        <v>13.0</v>
      </c>
      <c r="F636" s="17">
        <v>0.0</v>
      </c>
      <c r="G636" s="17">
        <v>0.0</v>
      </c>
      <c r="H636" s="17">
        <v>9.7489</v>
      </c>
      <c r="I636" s="17">
        <v>-83.7534</v>
      </c>
      <c r="O636" s="21"/>
    </row>
    <row r="637">
      <c r="A637" s="12"/>
      <c r="B637" s="40"/>
      <c r="C637" s="13" t="s">
        <v>272</v>
      </c>
      <c r="D637" s="14">
        <v>43901.0</v>
      </c>
      <c r="E637" s="13">
        <v>13.0</v>
      </c>
      <c r="F637" s="13">
        <v>0.0</v>
      </c>
      <c r="G637" s="13">
        <v>0.0</v>
      </c>
      <c r="H637" s="13">
        <v>47.1625</v>
      </c>
      <c r="I637" s="13">
        <v>19.5033</v>
      </c>
      <c r="O637" s="40"/>
    </row>
    <row r="638">
      <c r="A638" s="12"/>
      <c r="B638" s="21"/>
      <c r="C638" s="17" t="s">
        <v>308</v>
      </c>
      <c r="D638" s="14">
        <v>43901.0</v>
      </c>
      <c r="E638" s="17">
        <v>13.0</v>
      </c>
      <c r="F638" s="17">
        <v>0.0</v>
      </c>
      <c r="G638" s="17">
        <v>0.0</v>
      </c>
      <c r="H638" s="17">
        <v>-30.5595</v>
      </c>
      <c r="I638" s="17">
        <v>22.9375</v>
      </c>
      <c r="O638" s="21"/>
    </row>
    <row r="639">
      <c r="A639" s="12"/>
      <c r="B639" s="13" t="s">
        <v>41</v>
      </c>
      <c r="C639" s="13" t="s">
        <v>22</v>
      </c>
      <c r="D639" s="14">
        <v>43901.0</v>
      </c>
      <c r="E639" s="13">
        <v>13.0</v>
      </c>
      <c r="F639" s="13">
        <v>0.0</v>
      </c>
      <c r="G639" s="13">
        <v>0.0</v>
      </c>
      <c r="H639" s="13">
        <v>42.0115</v>
      </c>
      <c r="I639" s="13">
        <v>-93.2105</v>
      </c>
      <c r="O639" s="13" t="s">
        <v>41</v>
      </c>
    </row>
    <row r="640">
      <c r="A640" s="12"/>
      <c r="B640" s="21"/>
      <c r="C640" s="17" t="s">
        <v>353</v>
      </c>
      <c r="D640" s="14">
        <v>43901.0</v>
      </c>
      <c r="E640" s="17">
        <v>12.0</v>
      </c>
      <c r="F640" s="17">
        <v>1.0</v>
      </c>
      <c r="G640" s="17">
        <v>0.0</v>
      </c>
      <c r="H640" s="17">
        <v>41.1533</v>
      </c>
      <c r="I640" s="17">
        <v>20.1683</v>
      </c>
      <c r="O640" s="21"/>
    </row>
    <row r="641">
      <c r="A641" s="12"/>
      <c r="B641" s="40"/>
      <c r="C641" s="13" t="s">
        <v>306</v>
      </c>
      <c r="D641" s="14">
        <v>43901.0</v>
      </c>
      <c r="E641" s="13">
        <v>12.0</v>
      </c>
      <c r="F641" s="13">
        <v>0.0</v>
      </c>
      <c r="G641" s="13">
        <v>0.0</v>
      </c>
      <c r="H641" s="13">
        <v>44.0165</v>
      </c>
      <c r="I641" s="13">
        <v>21.0059</v>
      </c>
      <c r="O641" s="40"/>
    </row>
    <row r="642">
      <c r="A642" s="12"/>
      <c r="B642" s="21"/>
      <c r="C642" s="17" t="s">
        <v>162</v>
      </c>
      <c r="D642" s="14">
        <v>43901.0</v>
      </c>
      <c r="E642" s="17">
        <v>11.0</v>
      </c>
      <c r="F642" s="17">
        <v>0.0</v>
      </c>
      <c r="G642" s="17">
        <v>3.0</v>
      </c>
      <c r="H642" s="17">
        <v>40.1431</v>
      </c>
      <c r="I642" s="17">
        <v>47.5769</v>
      </c>
      <c r="O642" s="21"/>
    </row>
    <row r="643">
      <c r="A643" s="12"/>
      <c r="B643" s="40"/>
      <c r="C643" s="13" t="s">
        <v>354</v>
      </c>
      <c r="D643" s="14">
        <v>43901.0</v>
      </c>
      <c r="E643" s="13">
        <v>11.0</v>
      </c>
      <c r="F643" s="13">
        <v>0.0</v>
      </c>
      <c r="G643" s="13">
        <v>0.0</v>
      </c>
      <c r="H643" s="13">
        <v>4.5353</v>
      </c>
      <c r="I643" s="13">
        <v>114.7277</v>
      </c>
      <c r="O643" s="40"/>
    </row>
    <row r="644">
      <c r="A644" s="12"/>
      <c r="B644" s="21"/>
      <c r="C644" s="17" t="s">
        <v>305</v>
      </c>
      <c r="D644" s="14">
        <v>43901.0</v>
      </c>
      <c r="E644" s="17">
        <v>11.0</v>
      </c>
      <c r="F644" s="17">
        <v>0.0</v>
      </c>
      <c r="G644" s="17">
        <v>0.0</v>
      </c>
      <c r="H644" s="17">
        <v>-9.19</v>
      </c>
      <c r="I644" s="17">
        <v>-75.0152</v>
      </c>
      <c r="O644" s="21"/>
    </row>
    <row r="645">
      <c r="A645" s="12"/>
      <c r="B645" s="13" t="s">
        <v>39</v>
      </c>
      <c r="C645" s="13" t="s">
        <v>22</v>
      </c>
      <c r="D645" s="14">
        <v>43901.0</v>
      </c>
      <c r="E645" s="13">
        <v>11.0</v>
      </c>
      <c r="F645" s="13">
        <v>0.0</v>
      </c>
      <c r="G645" s="13">
        <v>0.0</v>
      </c>
      <c r="H645" s="13">
        <v>39.8494</v>
      </c>
      <c r="I645" s="13">
        <v>-86.2583</v>
      </c>
      <c r="O645" s="13" t="s">
        <v>39</v>
      </c>
    </row>
    <row r="646">
      <c r="A646" s="12"/>
      <c r="B646" s="17" t="s">
        <v>144</v>
      </c>
      <c r="C646" s="17" t="s">
        <v>343</v>
      </c>
      <c r="D646" s="14">
        <v>43901.0</v>
      </c>
      <c r="E646" s="17">
        <v>10.0</v>
      </c>
      <c r="F646" s="17">
        <v>0.0</v>
      </c>
      <c r="G646" s="17">
        <v>10.0</v>
      </c>
      <c r="H646" s="17">
        <v>22.1667</v>
      </c>
      <c r="I646" s="17">
        <v>113.55</v>
      </c>
      <c r="O646" s="17" t="s">
        <v>144</v>
      </c>
    </row>
    <row r="647">
      <c r="A647" s="12"/>
      <c r="B647" s="40"/>
      <c r="C647" s="13" t="s">
        <v>195</v>
      </c>
      <c r="D647" s="14">
        <v>43901.0</v>
      </c>
      <c r="E647" s="13">
        <v>10.0</v>
      </c>
      <c r="F647" s="13">
        <v>0.0</v>
      </c>
      <c r="G647" s="13">
        <v>1.0</v>
      </c>
      <c r="H647" s="13">
        <v>56.8796</v>
      </c>
      <c r="I647" s="13">
        <v>24.6032</v>
      </c>
      <c r="O647" s="40"/>
    </row>
    <row r="648">
      <c r="A648" s="12"/>
      <c r="B648" s="21"/>
      <c r="C648" s="17" t="s">
        <v>307</v>
      </c>
      <c r="D648" s="14">
        <v>43901.0</v>
      </c>
      <c r="E648" s="17">
        <v>10.0</v>
      </c>
      <c r="F648" s="17">
        <v>0.0</v>
      </c>
      <c r="G648" s="17">
        <v>0.0</v>
      </c>
      <c r="H648" s="17">
        <v>48.669</v>
      </c>
      <c r="I648" s="17">
        <v>19.699</v>
      </c>
      <c r="O648" s="21"/>
    </row>
    <row r="649">
      <c r="A649" s="12"/>
      <c r="B649" s="13" t="s">
        <v>31</v>
      </c>
      <c r="C649" s="13" t="s">
        <v>22</v>
      </c>
      <c r="D649" s="14">
        <v>43901.0</v>
      </c>
      <c r="E649" s="13">
        <v>10.0</v>
      </c>
      <c r="F649" s="13">
        <v>0.0</v>
      </c>
      <c r="G649" s="13">
        <v>0.0</v>
      </c>
      <c r="H649" s="13">
        <v>38.8974</v>
      </c>
      <c r="I649" s="13">
        <v>-77.0268</v>
      </c>
      <c r="O649" s="13" t="s">
        <v>31</v>
      </c>
    </row>
    <row r="650">
      <c r="A650" s="12"/>
      <c r="B650" s="17" t="s">
        <v>66</v>
      </c>
      <c r="C650" s="17" t="s">
        <v>22</v>
      </c>
      <c r="D650" s="14">
        <v>43901.0</v>
      </c>
      <c r="E650" s="17">
        <v>10.0</v>
      </c>
      <c r="F650" s="17">
        <v>0.0</v>
      </c>
      <c r="G650" s="17">
        <v>0.0</v>
      </c>
      <c r="H650" s="17">
        <v>33.8569</v>
      </c>
      <c r="I650" s="17">
        <v>-80.945</v>
      </c>
      <c r="O650" s="17" t="s">
        <v>66</v>
      </c>
    </row>
    <row r="651">
      <c r="A651" s="12"/>
      <c r="B651" s="13" t="s">
        <v>161</v>
      </c>
      <c r="C651" s="13" t="s">
        <v>136</v>
      </c>
      <c r="D651" s="14">
        <v>43901.0</v>
      </c>
      <c r="E651" s="13">
        <v>9.0</v>
      </c>
      <c r="F651" s="13">
        <v>0.0</v>
      </c>
      <c r="G651" s="13">
        <v>2.0</v>
      </c>
      <c r="H651" s="13">
        <v>-34.9285</v>
      </c>
      <c r="I651" s="13">
        <v>138.6007</v>
      </c>
      <c r="O651" s="13" t="s">
        <v>161</v>
      </c>
    </row>
    <row r="652">
      <c r="A652" s="12"/>
      <c r="B652" s="17" t="s">
        <v>166</v>
      </c>
      <c r="C652" s="17" t="s">
        <v>136</v>
      </c>
      <c r="D652" s="14">
        <v>43901.0</v>
      </c>
      <c r="E652" s="17">
        <v>9.0</v>
      </c>
      <c r="F652" s="17">
        <v>1.0</v>
      </c>
      <c r="G652" s="17">
        <v>0.0</v>
      </c>
      <c r="H652" s="17">
        <v>-31.9505</v>
      </c>
      <c r="I652" s="17">
        <v>115.8605</v>
      </c>
      <c r="O652" s="17" t="s">
        <v>166</v>
      </c>
    </row>
    <row r="653">
      <c r="A653" s="12"/>
      <c r="B653" s="40"/>
      <c r="C653" s="13" t="s">
        <v>188</v>
      </c>
      <c r="D653" s="14">
        <v>43901.0</v>
      </c>
      <c r="E653" s="13">
        <v>9.0</v>
      </c>
      <c r="F653" s="13">
        <v>0.0</v>
      </c>
      <c r="G653" s="13">
        <v>3.0</v>
      </c>
      <c r="H653" s="13">
        <v>53.7098</v>
      </c>
      <c r="I653" s="13">
        <v>27.9534</v>
      </c>
      <c r="O653" s="40"/>
    </row>
    <row r="654">
      <c r="A654" s="12"/>
      <c r="B654" s="21"/>
      <c r="C654" s="17" t="s">
        <v>300</v>
      </c>
      <c r="D654" s="14">
        <v>43901.0</v>
      </c>
      <c r="E654" s="17">
        <v>9.0</v>
      </c>
      <c r="F654" s="17">
        <v>0.0</v>
      </c>
      <c r="G654" s="17">
        <v>0.0</v>
      </c>
      <c r="H654" s="17">
        <v>4.5709</v>
      </c>
      <c r="I654" s="17">
        <v>-74.2973</v>
      </c>
      <c r="O654" s="21"/>
    </row>
    <row r="655">
      <c r="A655" s="12"/>
      <c r="B655" s="13" t="s">
        <v>24</v>
      </c>
      <c r="C655" s="13" t="s">
        <v>22</v>
      </c>
      <c r="D655" s="14">
        <v>43901.0</v>
      </c>
      <c r="E655" s="13">
        <v>9.0</v>
      </c>
      <c r="F655" s="13">
        <v>0.0</v>
      </c>
      <c r="G655" s="13">
        <v>1.0</v>
      </c>
      <c r="H655" s="13">
        <v>33.7298</v>
      </c>
      <c r="I655" s="13">
        <v>-111.4312</v>
      </c>
      <c r="O655" s="13" t="s">
        <v>24</v>
      </c>
    </row>
    <row r="656">
      <c r="A656" s="12"/>
      <c r="B656" s="17" t="s">
        <v>46</v>
      </c>
      <c r="C656" s="17" t="s">
        <v>22</v>
      </c>
      <c r="D656" s="14">
        <v>43901.0</v>
      </c>
      <c r="E656" s="17">
        <v>9.0</v>
      </c>
      <c r="F656" s="17">
        <v>0.0</v>
      </c>
      <c r="G656" s="17">
        <v>0.0</v>
      </c>
      <c r="H656" s="17">
        <v>39.0639</v>
      </c>
      <c r="I656" s="17">
        <v>-76.8021</v>
      </c>
      <c r="O656" s="17" t="s">
        <v>46</v>
      </c>
    </row>
    <row r="657">
      <c r="A657" s="12"/>
      <c r="B657" s="13" t="s">
        <v>68</v>
      </c>
      <c r="C657" s="13" t="s">
        <v>22</v>
      </c>
      <c r="D657" s="14">
        <v>43901.0</v>
      </c>
      <c r="E657" s="13">
        <v>9.0</v>
      </c>
      <c r="F657" s="13">
        <v>0.0</v>
      </c>
      <c r="G657" s="13">
        <v>0.0</v>
      </c>
      <c r="H657" s="13">
        <v>35.7478</v>
      </c>
      <c r="I657" s="13">
        <v>-86.6923</v>
      </c>
      <c r="O657" s="13" t="s">
        <v>68</v>
      </c>
    </row>
    <row r="658">
      <c r="A658" s="12"/>
      <c r="B658" s="17" t="s">
        <v>72</v>
      </c>
      <c r="C658" s="17" t="s">
        <v>22</v>
      </c>
      <c r="D658" s="14">
        <v>43901.0</v>
      </c>
      <c r="E658" s="17">
        <v>9.0</v>
      </c>
      <c r="F658" s="17">
        <v>0.0</v>
      </c>
      <c r="G658" s="17">
        <v>0.0</v>
      </c>
      <c r="H658" s="17">
        <v>37.7693</v>
      </c>
      <c r="I658" s="17">
        <v>-78.17</v>
      </c>
      <c r="O658" s="17" t="s">
        <v>72</v>
      </c>
    </row>
    <row r="659">
      <c r="A659" s="12"/>
      <c r="B659" s="13" t="s">
        <v>355</v>
      </c>
      <c r="C659" s="13" t="s">
        <v>132</v>
      </c>
      <c r="D659" s="14">
        <v>43901.0</v>
      </c>
      <c r="E659" s="13">
        <v>8.0</v>
      </c>
      <c r="F659" s="13">
        <v>0.0</v>
      </c>
      <c r="G659" s="13">
        <v>0.0</v>
      </c>
      <c r="H659" s="13">
        <v>52.9399</v>
      </c>
      <c r="I659" s="13">
        <v>-73.5491</v>
      </c>
      <c r="O659" s="13" t="s">
        <v>355</v>
      </c>
    </row>
    <row r="660">
      <c r="A660" s="12"/>
      <c r="B660" s="21"/>
      <c r="C660" s="17" t="s">
        <v>356</v>
      </c>
      <c r="D660" s="14">
        <v>43901.0</v>
      </c>
      <c r="E660" s="17">
        <v>8.0</v>
      </c>
      <c r="F660" s="17">
        <v>0.0</v>
      </c>
      <c r="G660" s="17">
        <v>0.0</v>
      </c>
      <c r="H660" s="17">
        <v>3.2028</v>
      </c>
      <c r="I660" s="17">
        <v>73.2207</v>
      </c>
      <c r="O660" s="21"/>
    </row>
    <row r="661">
      <c r="A661" s="12"/>
      <c r="B661" s="40"/>
      <c r="C661" s="13" t="s">
        <v>158</v>
      </c>
      <c r="D661" s="14">
        <v>43901.0</v>
      </c>
      <c r="E661" s="13">
        <v>8.0</v>
      </c>
      <c r="F661" s="13">
        <v>0.0</v>
      </c>
      <c r="G661" s="13">
        <v>4.0</v>
      </c>
      <c r="H661" s="13">
        <v>23.0</v>
      </c>
      <c r="I661" s="13">
        <v>-102.0</v>
      </c>
      <c r="O661" s="40"/>
    </row>
    <row r="662">
      <c r="A662" s="12"/>
      <c r="B662" s="21"/>
      <c r="C662" s="17" t="s">
        <v>357</v>
      </c>
      <c r="D662" s="14">
        <v>43901.0</v>
      </c>
      <c r="E662" s="17">
        <v>8.0</v>
      </c>
      <c r="F662" s="17">
        <v>1.0</v>
      </c>
      <c r="G662" s="17">
        <v>0.0</v>
      </c>
      <c r="H662" s="17">
        <v>8.538</v>
      </c>
      <c r="I662" s="17">
        <v>-80.7821</v>
      </c>
      <c r="O662" s="21"/>
    </row>
    <row r="663">
      <c r="A663" s="12"/>
      <c r="B663" s="13" t="s">
        <v>43</v>
      </c>
      <c r="C663" s="13" t="s">
        <v>22</v>
      </c>
      <c r="D663" s="14">
        <v>43901.0</v>
      </c>
      <c r="E663" s="13">
        <v>8.0</v>
      </c>
      <c r="F663" s="13">
        <v>0.0</v>
      </c>
      <c r="G663" s="13">
        <v>0.0</v>
      </c>
      <c r="H663" s="13">
        <v>37.6681</v>
      </c>
      <c r="I663" s="13">
        <v>-84.6701</v>
      </c>
      <c r="O663" s="13" t="s">
        <v>43</v>
      </c>
    </row>
    <row r="664">
      <c r="A664" s="12"/>
      <c r="B664" s="17" t="s">
        <v>67</v>
      </c>
      <c r="C664" s="17" t="s">
        <v>22</v>
      </c>
      <c r="D664" s="14">
        <v>43901.0</v>
      </c>
      <c r="E664" s="17">
        <v>8.0</v>
      </c>
      <c r="F664" s="17">
        <v>1.0</v>
      </c>
      <c r="G664" s="17">
        <v>0.0</v>
      </c>
      <c r="H664" s="17">
        <v>44.2998</v>
      </c>
      <c r="I664" s="17">
        <v>-99.4388</v>
      </c>
      <c r="O664" s="17" t="s">
        <v>67</v>
      </c>
    </row>
    <row r="665">
      <c r="A665" s="12"/>
      <c r="B665" s="40"/>
      <c r="C665" s="13" t="s">
        <v>183</v>
      </c>
      <c r="D665" s="14">
        <v>43901.0</v>
      </c>
      <c r="E665" s="13">
        <v>7.0</v>
      </c>
      <c r="F665" s="13">
        <v>0.0</v>
      </c>
      <c r="G665" s="13">
        <v>0.0</v>
      </c>
      <c r="H665" s="13">
        <v>33.0</v>
      </c>
      <c r="I665" s="13">
        <v>65.0</v>
      </c>
      <c r="O665" s="40"/>
    </row>
    <row r="666">
      <c r="A666" s="12"/>
      <c r="B666" s="21"/>
      <c r="C666" s="17" t="s">
        <v>275</v>
      </c>
      <c r="D666" s="14">
        <v>43901.0</v>
      </c>
      <c r="E666" s="17">
        <v>7.0</v>
      </c>
      <c r="F666" s="17">
        <v>0.0</v>
      </c>
      <c r="G666" s="17">
        <v>0.0</v>
      </c>
      <c r="H666" s="17">
        <v>43.9159</v>
      </c>
      <c r="I666" s="17">
        <v>17.6791</v>
      </c>
      <c r="O666" s="21"/>
    </row>
    <row r="667">
      <c r="A667" s="12"/>
      <c r="B667" s="40"/>
      <c r="C667" s="13" t="s">
        <v>358</v>
      </c>
      <c r="D667" s="14">
        <v>43901.0</v>
      </c>
      <c r="E667" s="13">
        <v>7.0</v>
      </c>
      <c r="F667" s="13">
        <v>1.0</v>
      </c>
      <c r="G667" s="13">
        <v>0.0</v>
      </c>
      <c r="H667" s="13">
        <v>42.7339</v>
      </c>
      <c r="I667" s="13">
        <v>25.4858</v>
      </c>
      <c r="O667" s="40"/>
    </row>
    <row r="668">
      <c r="A668" s="12"/>
      <c r="B668" s="21"/>
      <c r="C668" s="17" t="s">
        <v>197</v>
      </c>
      <c r="D668" s="14">
        <v>43901.0</v>
      </c>
      <c r="E668" s="17">
        <v>7.0</v>
      </c>
      <c r="F668" s="17">
        <v>0.0</v>
      </c>
      <c r="G668" s="17">
        <v>0.0</v>
      </c>
      <c r="H668" s="17">
        <v>49.8144</v>
      </c>
      <c r="I668" s="17">
        <v>6.1317</v>
      </c>
      <c r="O668" s="21"/>
    </row>
    <row r="669">
      <c r="A669" s="12"/>
      <c r="B669" s="40"/>
      <c r="C669" s="13" t="s">
        <v>204</v>
      </c>
      <c r="D669" s="14">
        <v>43901.0</v>
      </c>
      <c r="E669" s="13">
        <v>7.0</v>
      </c>
      <c r="F669" s="13">
        <v>0.0</v>
      </c>
      <c r="G669" s="13">
        <v>0.0</v>
      </c>
      <c r="H669" s="13">
        <v>41.6086</v>
      </c>
      <c r="I669" s="13">
        <v>21.7453</v>
      </c>
      <c r="O669" s="40"/>
    </row>
    <row r="670">
      <c r="A670" s="12"/>
      <c r="B670" s="21"/>
      <c r="C670" s="17" t="s">
        <v>310</v>
      </c>
      <c r="D670" s="14">
        <v>43901.0</v>
      </c>
      <c r="E670" s="17">
        <v>7.0</v>
      </c>
      <c r="F670" s="17">
        <v>0.0</v>
      </c>
      <c r="G670" s="17">
        <v>0.0</v>
      </c>
      <c r="H670" s="17">
        <v>33.8869</v>
      </c>
      <c r="I670" s="17">
        <v>9.5375</v>
      </c>
      <c r="O670" s="21"/>
    </row>
    <row r="671">
      <c r="A671" s="12"/>
      <c r="B671" s="13" t="s">
        <v>54</v>
      </c>
      <c r="C671" s="13" t="s">
        <v>22</v>
      </c>
      <c r="D671" s="14">
        <v>43901.0</v>
      </c>
      <c r="E671" s="13">
        <v>7.0</v>
      </c>
      <c r="F671" s="13">
        <v>0.0</v>
      </c>
      <c r="G671" s="13">
        <v>0.0</v>
      </c>
      <c r="H671" s="13">
        <v>38.3135</v>
      </c>
      <c r="I671" s="13">
        <v>-117.0554</v>
      </c>
      <c r="O671" s="13" t="s">
        <v>54</v>
      </c>
    </row>
    <row r="672">
      <c r="A672" s="12"/>
      <c r="B672" s="17" t="s">
        <v>59</v>
      </c>
      <c r="C672" s="17" t="s">
        <v>22</v>
      </c>
      <c r="D672" s="14">
        <v>43901.0</v>
      </c>
      <c r="E672" s="17">
        <v>7.0</v>
      </c>
      <c r="F672" s="17">
        <v>0.0</v>
      </c>
      <c r="G672" s="17">
        <v>0.0</v>
      </c>
      <c r="H672" s="17">
        <v>35.6301</v>
      </c>
      <c r="I672" s="17">
        <v>-79.8064</v>
      </c>
      <c r="O672" s="17" t="s">
        <v>59</v>
      </c>
    </row>
    <row r="673">
      <c r="A673" s="12"/>
      <c r="B673" s="40"/>
      <c r="C673" s="13" t="s">
        <v>359</v>
      </c>
      <c r="D673" s="14">
        <v>43901.0</v>
      </c>
      <c r="E673" s="13">
        <v>6.0</v>
      </c>
      <c r="F673" s="13">
        <v>0.0</v>
      </c>
      <c r="G673" s="13">
        <v>0.0</v>
      </c>
      <c r="H673" s="13">
        <v>35.1264</v>
      </c>
      <c r="I673" s="13">
        <v>33.4299</v>
      </c>
      <c r="O673" s="40"/>
    </row>
    <row r="674">
      <c r="A674" s="12"/>
      <c r="B674" s="21"/>
      <c r="C674" s="17" t="s">
        <v>276</v>
      </c>
      <c r="D674" s="14">
        <v>43901.0</v>
      </c>
      <c r="E674" s="17">
        <v>6.0</v>
      </c>
      <c r="F674" s="17">
        <v>0.0</v>
      </c>
      <c r="G674" s="17">
        <v>0.0</v>
      </c>
      <c r="H674" s="17">
        <v>35.9375</v>
      </c>
      <c r="I674" s="17">
        <v>14.3754</v>
      </c>
      <c r="O674" s="21"/>
    </row>
    <row r="675">
      <c r="A675" s="12"/>
      <c r="B675" s="13" t="s">
        <v>44</v>
      </c>
      <c r="C675" s="13" t="s">
        <v>22</v>
      </c>
      <c r="D675" s="14">
        <v>43901.0</v>
      </c>
      <c r="E675" s="13">
        <v>6.0</v>
      </c>
      <c r="F675" s="13">
        <v>0.0</v>
      </c>
      <c r="G675" s="13">
        <v>0.0</v>
      </c>
      <c r="H675" s="13">
        <v>31.1695</v>
      </c>
      <c r="I675" s="13">
        <v>-91.8678</v>
      </c>
      <c r="O675" s="13" t="s">
        <v>44</v>
      </c>
    </row>
    <row r="676">
      <c r="A676" s="12"/>
      <c r="B676" s="17" t="s">
        <v>75</v>
      </c>
      <c r="C676" s="17" t="s">
        <v>22</v>
      </c>
      <c r="D676" s="14">
        <v>43901.0</v>
      </c>
      <c r="E676" s="17">
        <v>6.0</v>
      </c>
      <c r="F676" s="17">
        <v>0.0</v>
      </c>
      <c r="G676" s="17">
        <v>1.0</v>
      </c>
      <c r="H676" s="17">
        <v>44.2685</v>
      </c>
      <c r="I676" s="17">
        <v>-89.6165</v>
      </c>
      <c r="O676" s="17" t="s">
        <v>75</v>
      </c>
    </row>
    <row r="677">
      <c r="A677" s="12"/>
      <c r="B677" s="40"/>
      <c r="C677" s="13" t="s">
        <v>193</v>
      </c>
      <c r="D677" s="14">
        <v>43901.0</v>
      </c>
      <c r="E677" s="13">
        <v>5.0</v>
      </c>
      <c r="F677" s="13">
        <v>0.0</v>
      </c>
      <c r="G677" s="13">
        <v>0.0</v>
      </c>
      <c r="H677" s="13">
        <v>18.7357</v>
      </c>
      <c r="I677" s="13">
        <v>-70.1627</v>
      </c>
      <c r="O677" s="40"/>
    </row>
    <row r="678">
      <c r="A678" s="12"/>
      <c r="B678" s="21"/>
      <c r="C678" s="17" t="s">
        <v>268</v>
      </c>
      <c r="D678" s="14">
        <v>43901.0</v>
      </c>
      <c r="E678" s="17">
        <v>5.0</v>
      </c>
      <c r="F678" s="17">
        <v>0.0</v>
      </c>
      <c r="G678" s="17">
        <v>0.0</v>
      </c>
      <c r="H678" s="17">
        <v>3.9339</v>
      </c>
      <c r="I678" s="17">
        <v>-53.1258</v>
      </c>
      <c r="O678" s="21"/>
    </row>
    <row r="679">
      <c r="A679" s="12"/>
      <c r="B679" s="40"/>
      <c r="C679" s="13" t="s">
        <v>200</v>
      </c>
      <c r="D679" s="14">
        <v>43901.0</v>
      </c>
      <c r="E679" s="13">
        <v>5.0</v>
      </c>
      <c r="F679" s="13">
        <v>1.0</v>
      </c>
      <c r="G679" s="13">
        <v>0.0</v>
      </c>
      <c r="H679" s="13">
        <v>31.7917</v>
      </c>
      <c r="I679" s="13">
        <v>-7.0926</v>
      </c>
      <c r="O679" s="40"/>
    </row>
    <row r="680">
      <c r="A680" s="12"/>
      <c r="B680" s="21"/>
      <c r="C680" s="17" t="s">
        <v>202</v>
      </c>
      <c r="D680" s="14">
        <v>43901.0</v>
      </c>
      <c r="E680" s="17">
        <v>5.0</v>
      </c>
      <c r="F680" s="17">
        <v>0.0</v>
      </c>
      <c r="G680" s="17">
        <v>0.0</v>
      </c>
      <c r="H680" s="17">
        <v>-40.9006</v>
      </c>
      <c r="I680" s="17">
        <v>174.886</v>
      </c>
      <c r="O680" s="21"/>
    </row>
    <row r="681">
      <c r="A681" s="12"/>
      <c r="B681" s="40"/>
      <c r="C681" s="13" t="s">
        <v>360</v>
      </c>
      <c r="D681" s="14">
        <v>43901.0</v>
      </c>
      <c r="E681" s="13">
        <v>5.0</v>
      </c>
      <c r="F681" s="13">
        <v>0.0</v>
      </c>
      <c r="G681" s="13">
        <v>0.0</v>
      </c>
      <c r="H681" s="13">
        <v>-23.4425</v>
      </c>
      <c r="I681" s="13">
        <v>-58.4438</v>
      </c>
      <c r="O681" s="40"/>
    </row>
    <row r="682">
      <c r="A682" s="12"/>
      <c r="B682" s="17" t="s">
        <v>49</v>
      </c>
      <c r="C682" s="17" t="s">
        <v>22</v>
      </c>
      <c r="D682" s="14">
        <v>43901.0</v>
      </c>
      <c r="E682" s="17">
        <v>5.0</v>
      </c>
      <c r="F682" s="17">
        <v>0.0</v>
      </c>
      <c r="G682" s="17">
        <v>0.0</v>
      </c>
      <c r="H682" s="17">
        <v>45.6945</v>
      </c>
      <c r="I682" s="17">
        <v>-93.9002</v>
      </c>
      <c r="O682" s="17" t="s">
        <v>49</v>
      </c>
    </row>
    <row r="683">
      <c r="A683" s="12"/>
      <c r="B683" s="13" t="s">
        <v>53</v>
      </c>
      <c r="C683" s="13" t="s">
        <v>22</v>
      </c>
      <c r="D683" s="14">
        <v>43901.0</v>
      </c>
      <c r="E683" s="13">
        <v>5.0</v>
      </c>
      <c r="F683" s="13">
        <v>0.0</v>
      </c>
      <c r="G683" s="13">
        <v>0.0</v>
      </c>
      <c r="H683" s="13">
        <v>41.1254</v>
      </c>
      <c r="I683" s="13">
        <v>-98.2681</v>
      </c>
      <c r="O683" s="13" t="s">
        <v>53</v>
      </c>
    </row>
    <row r="684">
      <c r="A684" s="12"/>
      <c r="B684" s="17" t="s">
        <v>55</v>
      </c>
      <c r="C684" s="17" t="s">
        <v>22</v>
      </c>
      <c r="D684" s="14">
        <v>43901.0</v>
      </c>
      <c r="E684" s="17">
        <v>5.0</v>
      </c>
      <c r="F684" s="17">
        <v>0.0</v>
      </c>
      <c r="G684" s="17">
        <v>0.0</v>
      </c>
      <c r="H684" s="17">
        <v>43.4525</v>
      </c>
      <c r="I684" s="17">
        <v>-71.5639</v>
      </c>
      <c r="O684" s="17" t="s">
        <v>55</v>
      </c>
    </row>
    <row r="685">
      <c r="A685" s="12"/>
      <c r="B685" s="13" t="s">
        <v>65</v>
      </c>
      <c r="C685" s="13" t="s">
        <v>22</v>
      </c>
      <c r="D685" s="14">
        <v>43901.0</v>
      </c>
      <c r="E685" s="13">
        <v>5.0</v>
      </c>
      <c r="F685" s="13">
        <v>0.0</v>
      </c>
      <c r="G685" s="13">
        <v>0.0</v>
      </c>
      <c r="H685" s="13">
        <v>41.6809</v>
      </c>
      <c r="I685" s="13">
        <v>-71.5118</v>
      </c>
      <c r="O685" s="13" t="s">
        <v>65</v>
      </c>
    </row>
    <row r="686">
      <c r="A686" s="12"/>
      <c r="B686" s="21"/>
      <c r="C686" s="17" t="s">
        <v>173</v>
      </c>
      <c r="D686" s="14">
        <v>43901.0</v>
      </c>
      <c r="E686" s="17">
        <v>4.0</v>
      </c>
      <c r="F686" s="17">
        <v>0.0</v>
      </c>
      <c r="G686" s="17">
        <v>1.0</v>
      </c>
      <c r="H686" s="17">
        <v>14.4974</v>
      </c>
      <c r="I686" s="17">
        <v>-14.4524</v>
      </c>
      <c r="O686" s="21"/>
    </row>
    <row r="687">
      <c r="A687" s="12"/>
      <c r="B687" s="13" t="s">
        <v>61</v>
      </c>
      <c r="C687" s="13" t="s">
        <v>22</v>
      </c>
      <c r="D687" s="14">
        <v>43901.0</v>
      </c>
      <c r="E687" s="13">
        <v>4.0</v>
      </c>
      <c r="F687" s="13">
        <v>0.0</v>
      </c>
      <c r="G687" s="13">
        <v>0.0</v>
      </c>
      <c r="H687" s="13">
        <v>40.3888</v>
      </c>
      <c r="I687" s="13">
        <v>-82.7649</v>
      </c>
      <c r="O687" s="13" t="s">
        <v>61</v>
      </c>
    </row>
    <row r="688">
      <c r="A688" s="12"/>
      <c r="B688" s="17" t="s">
        <v>187</v>
      </c>
      <c r="C688" s="17" t="s">
        <v>136</v>
      </c>
      <c r="D688" s="14">
        <v>43901.0</v>
      </c>
      <c r="E688" s="17">
        <v>3.0</v>
      </c>
      <c r="F688" s="17">
        <v>0.0</v>
      </c>
      <c r="G688" s="17">
        <v>0.0</v>
      </c>
      <c r="H688" s="17">
        <v>-41.4545</v>
      </c>
      <c r="I688" s="17">
        <v>145.9707</v>
      </c>
      <c r="O688" s="17" t="s">
        <v>187</v>
      </c>
    </row>
    <row r="689">
      <c r="A689" s="12"/>
      <c r="B689" s="40"/>
      <c r="C689" s="13" t="s">
        <v>361</v>
      </c>
      <c r="D689" s="14">
        <v>43901.0</v>
      </c>
      <c r="E689" s="13">
        <v>3.0</v>
      </c>
      <c r="F689" s="13">
        <v>0.0</v>
      </c>
      <c r="G689" s="13">
        <v>0.0</v>
      </c>
      <c r="H689" s="13">
        <v>23.685</v>
      </c>
      <c r="I689" s="13">
        <v>90.3563</v>
      </c>
      <c r="O689" s="40"/>
    </row>
    <row r="690">
      <c r="A690" s="12"/>
      <c r="B690" s="21"/>
      <c r="C690" s="17" t="s">
        <v>189</v>
      </c>
      <c r="D690" s="14">
        <v>43901.0</v>
      </c>
      <c r="E690" s="17">
        <v>3.0</v>
      </c>
      <c r="F690" s="17">
        <v>0.0</v>
      </c>
      <c r="G690" s="17">
        <v>1.0</v>
      </c>
      <c r="H690" s="17">
        <v>12.5657</v>
      </c>
      <c r="I690" s="17">
        <v>104.991</v>
      </c>
      <c r="O690" s="21"/>
    </row>
    <row r="691">
      <c r="A691" s="12"/>
      <c r="B691" s="40"/>
      <c r="C691" s="13" t="s">
        <v>196</v>
      </c>
      <c r="D691" s="14">
        <v>43901.0</v>
      </c>
      <c r="E691" s="13">
        <v>3.0</v>
      </c>
      <c r="F691" s="13">
        <v>0.0</v>
      </c>
      <c r="G691" s="13">
        <v>0.0</v>
      </c>
      <c r="H691" s="13">
        <v>55.1694</v>
      </c>
      <c r="I691" s="13">
        <v>23.8813</v>
      </c>
      <c r="O691" s="40"/>
    </row>
    <row r="692">
      <c r="A692" s="12"/>
      <c r="B692" s="21"/>
      <c r="C692" s="17" t="s">
        <v>285</v>
      </c>
      <c r="D692" s="14">
        <v>43901.0</v>
      </c>
      <c r="E692" s="17">
        <v>3.0</v>
      </c>
      <c r="F692" s="17">
        <v>0.0</v>
      </c>
      <c r="G692" s="17">
        <v>0.0</v>
      </c>
      <c r="H692" s="17">
        <v>14.6415</v>
      </c>
      <c r="I692" s="17">
        <v>-61.0242</v>
      </c>
      <c r="O692" s="21"/>
    </row>
    <row r="693">
      <c r="A693" s="12"/>
      <c r="B693" s="40"/>
      <c r="C693" s="13" t="s">
        <v>362</v>
      </c>
      <c r="D693" s="14">
        <v>43901.0</v>
      </c>
      <c r="E693" s="13">
        <v>3.0</v>
      </c>
      <c r="F693" s="13">
        <v>0.0</v>
      </c>
      <c r="G693" s="13">
        <v>0.0</v>
      </c>
      <c r="H693" s="13">
        <v>47.4116</v>
      </c>
      <c r="I693" s="13">
        <v>28.3699</v>
      </c>
      <c r="O693" s="40"/>
    </row>
    <row r="694">
      <c r="A694" s="12"/>
      <c r="B694" s="17" t="s">
        <v>29</v>
      </c>
      <c r="C694" s="17" t="s">
        <v>22</v>
      </c>
      <c r="D694" s="14">
        <v>43901.0</v>
      </c>
      <c r="E694" s="17">
        <v>3.0</v>
      </c>
      <c r="F694" s="17">
        <v>0.0</v>
      </c>
      <c r="G694" s="17">
        <v>0.0</v>
      </c>
      <c r="H694" s="17">
        <v>41.5978</v>
      </c>
      <c r="I694" s="17">
        <v>-72.7554</v>
      </c>
      <c r="O694" s="17" t="s">
        <v>29</v>
      </c>
    </row>
    <row r="695">
      <c r="A695" s="12"/>
      <c r="B695" s="13" t="s">
        <v>57</v>
      </c>
      <c r="C695" s="13" t="s">
        <v>22</v>
      </c>
      <c r="D695" s="14">
        <v>43901.0</v>
      </c>
      <c r="E695" s="13">
        <v>3.0</v>
      </c>
      <c r="F695" s="13">
        <v>0.0</v>
      </c>
      <c r="G695" s="13">
        <v>0.0</v>
      </c>
      <c r="H695" s="13">
        <v>34.8405</v>
      </c>
      <c r="I695" s="13">
        <v>-106.2485</v>
      </c>
      <c r="O695" s="13" t="s">
        <v>57</v>
      </c>
    </row>
    <row r="696">
      <c r="A696" s="12"/>
      <c r="B696" s="17" t="s">
        <v>70</v>
      </c>
      <c r="C696" s="17" t="s">
        <v>22</v>
      </c>
      <c r="D696" s="14">
        <v>43901.0</v>
      </c>
      <c r="E696" s="17">
        <v>3.0</v>
      </c>
      <c r="F696" s="17">
        <v>0.0</v>
      </c>
      <c r="G696" s="17">
        <v>0.0</v>
      </c>
      <c r="H696" s="17">
        <v>40.15</v>
      </c>
      <c r="I696" s="17">
        <v>-111.8624</v>
      </c>
      <c r="O696" s="17" t="s">
        <v>70</v>
      </c>
    </row>
    <row r="697">
      <c r="A697" s="12"/>
      <c r="B697" s="40"/>
      <c r="C697" s="13" t="s">
        <v>363</v>
      </c>
      <c r="D697" s="14">
        <v>43901.0</v>
      </c>
      <c r="E697" s="13">
        <v>2.0</v>
      </c>
      <c r="F697" s="13">
        <v>0.0</v>
      </c>
      <c r="G697" s="13">
        <v>0.0</v>
      </c>
      <c r="H697" s="13">
        <v>-16.2902</v>
      </c>
      <c r="I697" s="13">
        <v>-63.5887</v>
      </c>
      <c r="O697" s="40"/>
    </row>
    <row r="698">
      <c r="A698" s="12"/>
      <c r="B698" s="21"/>
      <c r="C698" s="17" t="s">
        <v>364</v>
      </c>
      <c r="D698" s="14">
        <v>43901.0</v>
      </c>
      <c r="E698" s="17">
        <v>2.0</v>
      </c>
      <c r="F698" s="17">
        <v>0.0</v>
      </c>
      <c r="G698" s="17">
        <v>0.0</v>
      </c>
      <c r="H698" s="17">
        <v>12.2383</v>
      </c>
      <c r="I698" s="17">
        <v>-1.5616</v>
      </c>
      <c r="O698" s="21"/>
    </row>
    <row r="699">
      <c r="A699" s="12"/>
      <c r="B699" s="40"/>
      <c r="C699" s="13" t="s">
        <v>297</v>
      </c>
      <c r="D699" s="14">
        <v>43901.0</v>
      </c>
      <c r="E699" s="13">
        <v>2.0</v>
      </c>
      <c r="F699" s="13">
        <v>0.0</v>
      </c>
      <c r="G699" s="13">
        <v>0.0</v>
      </c>
      <c r="H699" s="13">
        <v>3.848</v>
      </c>
      <c r="I699" s="13">
        <v>11.5021</v>
      </c>
      <c r="O699" s="40"/>
    </row>
    <row r="700">
      <c r="A700" s="12"/>
      <c r="B700" s="17" t="s">
        <v>302</v>
      </c>
      <c r="C700" s="17" t="s">
        <v>152</v>
      </c>
      <c r="D700" s="14">
        <v>43901.0</v>
      </c>
      <c r="E700" s="17">
        <v>2.0</v>
      </c>
      <c r="F700" s="17">
        <v>0.0</v>
      </c>
      <c r="G700" s="17">
        <v>0.0</v>
      </c>
      <c r="H700" s="17">
        <v>61.8926</v>
      </c>
      <c r="I700" s="17">
        <v>-6.9118</v>
      </c>
      <c r="O700" s="17" t="s">
        <v>302</v>
      </c>
    </row>
    <row r="701">
      <c r="A701" s="12"/>
      <c r="B701" s="13" t="s">
        <v>365</v>
      </c>
      <c r="C701" s="13" t="s">
        <v>100</v>
      </c>
      <c r="D701" s="14">
        <v>43901.0</v>
      </c>
      <c r="E701" s="13">
        <v>2.0</v>
      </c>
      <c r="F701" s="13">
        <v>0.0</v>
      </c>
      <c r="G701" s="13">
        <v>0.0</v>
      </c>
      <c r="H701" s="13">
        <v>18.0708</v>
      </c>
      <c r="I701" s="13">
        <v>-63.0501</v>
      </c>
      <c r="O701" s="13" t="s">
        <v>365</v>
      </c>
    </row>
    <row r="702">
      <c r="A702" s="12"/>
      <c r="B702" s="21"/>
      <c r="C702" s="17" t="s">
        <v>366</v>
      </c>
      <c r="D702" s="14">
        <v>43901.0</v>
      </c>
      <c r="E702" s="17">
        <v>2.0</v>
      </c>
      <c r="F702" s="17">
        <v>0.0</v>
      </c>
      <c r="G702" s="17">
        <v>0.0</v>
      </c>
      <c r="H702" s="17">
        <v>15.2</v>
      </c>
      <c r="I702" s="17">
        <v>-86.2419</v>
      </c>
      <c r="O702" s="21"/>
    </row>
    <row r="703">
      <c r="A703" s="12"/>
      <c r="B703" s="40"/>
      <c r="C703" s="13" t="s">
        <v>203</v>
      </c>
      <c r="D703" s="14">
        <v>43901.0</v>
      </c>
      <c r="E703" s="13">
        <v>2.0</v>
      </c>
      <c r="F703" s="13">
        <v>0.0</v>
      </c>
      <c r="G703" s="13">
        <v>0.0</v>
      </c>
      <c r="H703" s="13">
        <v>9.082</v>
      </c>
      <c r="I703" s="13">
        <v>8.6753</v>
      </c>
      <c r="O703" s="40"/>
    </row>
    <row r="704">
      <c r="A704" s="12"/>
      <c r="B704" s="21"/>
      <c r="C704" s="17" t="s">
        <v>206</v>
      </c>
      <c r="D704" s="14">
        <v>43901.0</v>
      </c>
      <c r="E704" s="17">
        <v>2.0</v>
      </c>
      <c r="F704" s="17">
        <v>0.0</v>
      </c>
      <c r="G704" s="17">
        <v>1.0</v>
      </c>
      <c r="H704" s="17">
        <v>7.8731</v>
      </c>
      <c r="I704" s="17">
        <v>80.7718</v>
      </c>
      <c r="O704" s="21"/>
    </row>
    <row r="705">
      <c r="A705" s="12"/>
      <c r="B705" s="13" t="s">
        <v>36</v>
      </c>
      <c r="C705" s="13" t="s">
        <v>22</v>
      </c>
      <c r="D705" s="14">
        <v>43901.0</v>
      </c>
      <c r="E705" s="13">
        <v>2.0</v>
      </c>
      <c r="F705" s="13">
        <v>0.0</v>
      </c>
      <c r="G705" s="13">
        <v>0.0</v>
      </c>
      <c r="H705" s="13">
        <v>21.0943</v>
      </c>
      <c r="I705" s="13">
        <v>-157.4983</v>
      </c>
      <c r="O705" s="13" t="s">
        <v>36</v>
      </c>
    </row>
    <row r="706">
      <c r="A706" s="12"/>
      <c r="B706" s="17" t="s">
        <v>48</v>
      </c>
      <c r="C706" s="17" t="s">
        <v>22</v>
      </c>
      <c r="D706" s="14">
        <v>43901.0</v>
      </c>
      <c r="E706" s="17">
        <v>2.0</v>
      </c>
      <c r="F706" s="17">
        <v>0.0</v>
      </c>
      <c r="G706" s="17">
        <v>0.0</v>
      </c>
      <c r="H706" s="17">
        <v>43.3266</v>
      </c>
      <c r="I706" s="17">
        <v>-84.5361</v>
      </c>
      <c r="O706" s="17" t="s">
        <v>48</v>
      </c>
    </row>
    <row r="707">
      <c r="A707" s="12"/>
      <c r="B707" s="13" t="s">
        <v>62</v>
      </c>
      <c r="C707" s="13" t="s">
        <v>22</v>
      </c>
      <c r="D707" s="14">
        <v>43901.0</v>
      </c>
      <c r="E707" s="13">
        <v>2.0</v>
      </c>
      <c r="F707" s="13">
        <v>0.0</v>
      </c>
      <c r="G707" s="13">
        <v>0.0</v>
      </c>
      <c r="H707" s="13">
        <v>35.5653</v>
      </c>
      <c r="I707" s="13">
        <v>-96.9289</v>
      </c>
      <c r="O707" s="13" t="s">
        <v>62</v>
      </c>
    </row>
    <row r="708">
      <c r="A708" s="12"/>
      <c r="B708" s="17" t="s">
        <v>367</v>
      </c>
      <c r="C708" s="17" t="s">
        <v>347</v>
      </c>
      <c r="D708" s="14">
        <v>43901.0</v>
      </c>
      <c r="E708" s="17">
        <v>2.0</v>
      </c>
      <c r="F708" s="17">
        <v>0.0</v>
      </c>
      <c r="G708" s="17">
        <v>0.0</v>
      </c>
      <c r="H708" s="17">
        <v>49.3723</v>
      </c>
      <c r="I708" s="17">
        <v>-2.3644</v>
      </c>
      <c r="O708" s="17" t="s">
        <v>367</v>
      </c>
    </row>
    <row r="709">
      <c r="A709" s="12"/>
      <c r="B709" s="40"/>
      <c r="C709" s="13" t="s">
        <v>184</v>
      </c>
      <c r="D709" s="14">
        <v>43901.0</v>
      </c>
      <c r="E709" s="13">
        <v>1.0</v>
      </c>
      <c r="F709" s="13">
        <v>0.0</v>
      </c>
      <c r="G709" s="13">
        <v>0.0</v>
      </c>
      <c r="H709" s="13">
        <v>42.5063</v>
      </c>
      <c r="I709" s="13">
        <v>1.5218</v>
      </c>
      <c r="O709" s="40"/>
    </row>
    <row r="710">
      <c r="A710" s="12"/>
      <c r="B710" s="21"/>
      <c r="C710" s="17" t="s">
        <v>186</v>
      </c>
      <c r="D710" s="14">
        <v>43901.0</v>
      </c>
      <c r="E710" s="17">
        <v>1.0</v>
      </c>
      <c r="F710" s="17">
        <v>0.0</v>
      </c>
      <c r="G710" s="17">
        <v>0.0</v>
      </c>
      <c r="H710" s="17">
        <v>40.0691</v>
      </c>
      <c r="I710" s="17">
        <v>45.0382</v>
      </c>
      <c r="O710" s="21"/>
    </row>
    <row r="711">
      <c r="A711" s="12"/>
      <c r="B711" s="13" t="s">
        <v>341</v>
      </c>
      <c r="C711" s="13" t="s">
        <v>136</v>
      </c>
      <c r="D711" s="14">
        <v>43901.0</v>
      </c>
      <c r="E711" s="13">
        <v>1.0</v>
      </c>
      <c r="F711" s="13">
        <v>0.0</v>
      </c>
      <c r="G711" s="13">
        <v>0.0</v>
      </c>
      <c r="H711" s="13">
        <v>-12.4634</v>
      </c>
      <c r="I711" s="13">
        <v>130.8456</v>
      </c>
      <c r="O711" s="13" t="s">
        <v>341</v>
      </c>
    </row>
    <row r="712">
      <c r="A712" s="12"/>
      <c r="B712" s="21"/>
      <c r="C712" s="17" t="s">
        <v>296</v>
      </c>
      <c r="D712" s="14">
        <v>43901.0</v>
      </c>
      <c r="E712" s="17">
        <v>1.0</v>
      </c>
      <c r="F712" s="17">
        <v>0.0</v>
      </c>
      <c r="G712" s="17">
        <v>0.0</v>
      </c>
      <c r="H712" s="17">
        <v>27.5142</v>
      </c>
      <c r="I712" s="17">
        <v>90.4336</v>
      </c>
      <c r="O712" s="21"/>
    </row>
    <row r="713">
      <c r="A713" s="12"/>
      <c r="B713" s="13" t="s">
        <v>368</v>
      </c>
      <c r="C713" s="13" t="s">
        <v>132</v>
      </c>
      <c r="D713" s="14">
        <v>43901.0</v>
      </c>
      <c r="E713" s="13">
        <v>1.0</v>
      </c>
      <c r="F713" s="13">
        <v>0.0</v>
      </c>
      <c r="G713" s="13">
        <v>0.0</v>
      </c>
      <c r="H713" s="13">
        <v>46.5653</v>
      </c>
      <c r="I713" s="13">
        <v>-66.4619</v>
      </c>
      <c r="O713" s="13" t="s">
        <v>368</v>
      </c>
    </row>
    <row r="714">
      <c r="B714" s="17" t="s">
        <v>21</v>
      </c>
      <c r="C714" s="17" t="s">
        <v>22</v>
      </c>
      <c r="D714" s="14">
        <v>43901.0</v>
      </c>
      <c r="E714" s="17">
        <v>5.0</v>
      </c>
      <c r="F714" s="17">
        <v>0.0</v>
      </c>
      <c r="G714" s="17">
        <v>0.0</v>
      </c>
      <c r="H714" s="17">
        <v>32.3182</v>
      </c>
      <c r="I714" s="17">
        <v>-86.9023</v>
      </c>
      <c r="O714" s="17"/>
    </row>
    <row r="715">
      <c r="A715" s="12"/>
      <c r="B715" s="17" t="s">
        <v>198</v>
      </c>
      <c r="C715" s="17" t="s">
        <v>343</v>
      </c>
      <c r="D715" s="14">
        <v>43901.0</v>
      </c>
      <c r="E715" s="17">
        <v>1.0</v>
      </c>
      <c r="F715" s="17">
        <v>0.0</v>
      </c>
      <c r="G715" s="17">
        <v>1.0</v>
      </c>
      <c r="H715" s="17">
        <v>31.6927</v>
      </c>
      <c r="I715" s="17">
        <v>88.0924</v>
      </c>
      <c r="O715" s="17" t="s">
        <v>198</v>
      </c>
    </row>
    <row r="716">
      <c r="A716" s="12"/>
      <c r="B716" s="40"/>
      <c r="C716" s="13" t="s">
        <v>369</v>
      </c>
      <c r="D716" s="14">
        <v>43901.0</v>
      </c>
      <c r="E716" s="13">
        <v>1.0</v>
      </c>
      <c r="F716" s="13">
        <v>0.0</v>
      </c>
      <c r="G716" s="13">
        <v>0.0</v>
      </c>
      <c r="H716" s="13">
        <v>-4.0383</v>
      </c>
      <c r="I716" s="13">
        <v>21.7587</v>
      </c>
      <c r="O716" s="40"/>
    </row>
    <row r="717">
      <c r="A717" s="12"/>
      <c r="B717" s="21"/>
      <c r="C717" s="17" t="s">
        <v>370</v>
      </c>
      <c r="D717" s="14">
        <v>43901.0</v>
      </c>
      <c r="E717" s="17">
        <v>1.0</v>
      </c>
      <c r="F717" s="17">
        <v>0.0</v>
      </c>
      <c r="G717" s="17">
        <v>0.0</v>
      </c>
      <c r="H717" s="17">
        <v>7.54</v>
      </c>
      <c r="I717" s="17">
        <v>-5.5471</v>
      </c>
      <c r="O717" s="21"/>
    </row>
    <row r="718">
      <c r="A718" s="12"/>
      <c r="B718" s="13" t="s">
        <v>277</v>
      </c>
      <c r="C718" s="13" t="s">
        <v>100</v>
      </c>
      <c r="D718" s="14">
        <v>43901.0</v>
      </c>
      <c r="E718" s="13">
        <v>1.0</v>
      </c>
      <c r="F718" s="13">
        <v>0.0</v>
      </c>
      <c r="G718" s="13">
        <v>0.0</v>
      </c>
      <c r="H718" s="13">
        <v>17.9</v>
      </c>
      <c r="I718" s="13">
        <v>-62.8333</v>
      </c>
      <c r="O718" s="13" t="s">
        <v>277</v>
      </c>
    </row>
    <row r="719">
      <c r="A719" s="12"/>
      <c r="B719" s="21"/>
      <c r="C719" s="17" t="s">
        <v>371</v>
      </c>
      <c r="D719" s="14">
        <v>43901.0</v>
      </c>
      <c r="E719" s="17">
        <v>1.0</v>
      </c>
      <c r="F719" s="17">
        <v>0.0</v>
      </c>
      <c r="G719" s="17">
        <v>0.0</v>
      </c>
      <c r="H719" s="17">
        <v>41.9029</v>
      </c>
      <c r="I719" s="17">
        <v>12.4534</v>
      </c>
      <c r="O719" s="21"/>
    </row>
    <row r="720">
      <c r="A720" s="12"/>
      <c r="B720" s="40"/>
      <c r="C720" s="13" t="s">
        <v>372</v>
      </c>
      <c r="D720" s="14">
        <v>43901.0</v>
      </c>
      <c r="E720" s="13">
        <v>1.0</v>
      </c>
      <c r="F720" s="13">
        <v>0.0</v>
      </c>
      <c r="G720" s="13">
        <v>0.0</v>
      </c>
      <c r="H720" s="13">
        <v>18.1096</v>
      </c>
      <c r="I720" s="13">
        <v>-77.2975</v>
      </c>
      <c r="O720" s="40"/>
    </row>
    <row r="721">
      <c r="A721" s="12"/>
      <c r="B721" s="21"/>
      <c r="C721" s="17" t="s">
        <v>194</v>
      </c>
      <c r="D721" s="14">
        <v>43901.0</v>
      </c>
      <c r="E721" s="17">
        <v>1.0</v>
      </c>
      <c r="F721" s="17">
        <v>0.0</v>
      </c>
      <c r="G721" s="17">
        <v>0.0</v>
      </c>
      <c r="H721" s="17">
        <v>31.24</v>
      </c>
      <c r="I721" s="17">
        <v>36.51</v>
      </c>
      <c r="O721" s="21"/>
    </row>
    <row r="722">
      <c r="A722" s="12"/>
      <c r="B722" s="40"/>
      <c r="C722" s="13" t="s">
        <v>304</v>
      </c>
      <c r="D722" s="14">
        <v>43901.0</v>
      </c>
      <c r="E722" s="13">
        <v>1.0</v>
      </c>
      <c r="F722" s="13">
        <v>0.0</v>
      </c>
      <c r="G722" s="13">
        <v>0.0</v>
      </c>
      <c r="H722" s="13">
        <v>47.14</v>
      </c>
      <c r="I722" s="13">
        <v>9.55</v>
      </c>
      <c r="O722" s="40"/>
    </row>
    <row r="723">
      <c r="A723" s="12"/>
      <c r="B723" s="21"/>
      <c r="C723" s="17" t="s">
        <v>199</v>
      </c>
      <c r="D723" s="14">
        <v>43901.0</v>
      </c>
      <c r="E723" s="17">
        <v>1.0</v>
      </c>
      <c r="F723" s="17">
        <v>0.0</v>
      </c>
      <c r="G723" s="17">
        <v>0.0</v>
      </c>
      <c r="H723" s="17">
        <v>43.7333</v>
      </c>
      <c r="I723" s="17">
        <v>7.4167</v>
      </c>
      <c r="O723" s="21"/>
    </row>
    <row r="724">
      <c r="A724" s="12"/>
      <c r="B724" s="40"/>
      <c r="C724" s="13" t="s">
        <v>373</v>
      </c>
      <c r="D724" s="14">
        <v>43901.0</v>
      </c>
      <c r="E724" s="13">
        <v>1.0</v>
      </c>
      <c r="F724" s="13">
        <v>0.0</v>
      </c>
      <c r="G724" s="13">
        <v>0.0</v>
      </c>
      <c r="H724" s="13">
        <v>46.8625</v>
      </c>
      <c r="I724" s="13">
        <v>103.8467</v>
      </c>
      <c r="O724" s="40"/>
    </row>
    <row r="725">
      <c r="A725" s="12"/>
      <c r="B725" s="21"/>
      <c r="C725" s="17" t="s">
        <v>201</v>
      </c>
      <c r="D725" s="14">
        <v>43901.0</v>
      </c>
      <c r="E725" s="17">
        <v>1.0</v>
      </c>
      <c r="F725" s="17">
        <v>0.0</v>
      </c>
      <c r="G725" s="17">
        <v>1.0</v>
      </c>
      <c r="H725" s="17">
        <v>28.3949</v>
      </c>
      <c r="I725" s="17">
        <v>84.124</v>
      </c>
      <c r="O725" s="21"/>
    </row>
    <row r="726">
      <c r="A726" s="12"/>
      <c r="B726" s="40"/>
      <c r="C726" s="13" t="s">
        <v>374</v>
      </c>
      <c r="D726" s="14">
        <v>43901.0</v>
      </c>
      <c r="E726" s="13">
        <v>1.0</v>
      </c>
      <c r="F726" s="13">
        <v>0.0</v>
      </c>
      <c r="G726" s="13">
        <v>0.0</v>
      </c>
      <c r="H726" s="13">
        <v>-21.1151</v>
      </c>
      <c r="I726" s="13">
        <v>55.5364</v>
      </c>
      <c r="O726" s="40"/>
    </row>
    <row r="727">
      <c r="A727" s="12"/>
      <c r="B727" s="21"/>
      <c r="C727" s="17" t="s">
        <v>309</v>
      </c>
      <c r="D727" s="14">
        <v>43901.0</v>
      </c>
      <c r="E727" s="17">
        <v>1.0</v>
      </c>
      <c r="F727" s="17">
        <v>0.0</v>
      </c>
      <c r="G727" s="17">
        <v>0.0</v>
      </c>
      <c r="H727" s="17">
        <v>8.6195</v>
      </c>
      <c r="I727" s="17">
        <v>0.8248</v>
      </c>
      <c r="O727" s="21"/>
    </row>
    <row r="728">
      <c r="A728" s="12"/>
      <c r="B728" s="40"/>
      <c r="C728" s="13" t="s">
        <v>380</v>
      </c>
      <c r="D728" s="14">
        <v>43901.0</v>
      </c>
      <c r="E728" s="13">
        <v>1.0</v>
      </c>
      <c r="F728" s="13">
        <v>0.0</v>
      </c>
      <c r="G728" s="13">
        <v>0.0</v>
      </c>
      <c r="H728" s="13">
        <v>38.9637</v>
      </c>
      <c r="I728" s="13">
        <v>35.2433</v>
      </c>
      <c r="O728" s="40"/>
    </row>
    <row r="729">
      <c r="A729" s="12"/>
      <c r="B729" s="17" t="s">
        <v>25</v>
      </c>
      <c r="C729" s="17" t="s">
        <v>22</v>
      </c>
      <c r="D729" s="14">
        <v>43901.0</v>
      </c>
      <c r="E729" s="17">
        <v>1.0</v>
      </c>
      <c r="F729" s="17">
        <v>0.0</v>
      </c>
      <c r="G729" s="17">
        <v>0.0</v>
      </c>
      <c r="H729" s="17">
        <v>34.9697</v>
      </c>
      <c r="I729" s="17">
        <v>-92.3731</v>
      </c>
      <c r="O729" s="17" t="s">
        <v>25</v>
      </c>
    </row>
    <row r="730">
      <c r="A730" s="12"/>
      <c r="B730" s="13" t="s">
        <v>30</v>
      </c>
      <c r="C730" s="13" t="s">
        <v>22</v>
      </c>
      <c r="D730" s="14">
        <v>43901.0</v>
      </c>
      <c r="E730" s="13">
        <v>1.0</v>
      </c>
      <c r="F730" s="13">
        <v>0.0</v>
      </c>
      <c r="G730" s="13">
        <v>0.0</v>
      </c>
      <c r="H730" s="13">
        <v>39.3185</v>
      </c>
      <c r="I730" s="13">
        <v>-75.5071</v>
      </c>
      <c r="O730" s="13" t="s">
        <v>30</v>
      </c>
    </row>
    <row r="731">
      <c r="A731" s="12"/>
      <c r="B731" s="17" t="s">
        <v>42</v>
      </c>
      <c r="C731" s="17" t="s">
        <v>22</v>
      </c>
      <c r="D731" s="14">
        <v>43901.0</v>
      </c>
      <c r="E731" s="17">
        <v>1.0</v>
      </c>
      <c r="F731" s="17">
        <v>0.0</v>
      </c>
      <c r="G731" s="17">
        <v>0.0</v>
      </c>
      <c r="H731" s="17">
        <v>38.5266</v>
      </c>
      <c r="I731" s="17">
        <v>-96.7265</v>
      </c>
      <c r="O731" s="17" t="s">
        <v>42</v>
      </c>
    </row>
    <row r="732">
      <c r="A732" s="12"/>
      <c r="B732" s="13" t="s">
        <v>51</v>
      </c>
      <c r="C732" s="13" t="s">
        <v>22</v>
      </c>
      <c r="D732" s="14">
        <v>43901.0</v>
      </c>
      <c r="E732" s="13">
        <v>1.0</v>
      </c>
      <c r="F732" s="13">
        <v>0.0</v>
      </c>
      <c r="G732" s="13">
        <v>0.0</v>
      </c>
      <c r="H732" s="13">
        <v>38.4561</v>
      </c>
      <c r="I732" s="13">
        <v>-92.2884</v>
      </c>
      <c r="O732" s="13" t="s">
        <v>51</v>
      </c>
    </row>
    <row r="733">
      <c r="A733" s="12"/>
      <c r="B733" s="17" t="s">
        <v>52</v>
      </c>
      <c r="C733" s="17" t="s">
        <v>22</v>
      </c>
      <c r="D733" s="14">
        <v>43901.0</v>
      </c>
      <c r="E733" s="17">
        <v>1.0</v>
      </c>
      <c r="F733" s="17">
        <v>0.0</v>
      </c>
      <c r="G733" s="17">
        <v>0.0</v>
      </c>
      <c r="H733" s="17">
        <v>46.9219</v>
      </c>
      <c r="I733" s="17">
        <v>-110.4544</v>
      </c>
      <c r="O733" s="17" t="s">
        <v>52</v>
      </c>
    </row>
    <row r="734">
      <c r="A734" s="12"/>
      <c r="B734" s="13" t="s">
        <v>71</v>
      </c>
      <c r="C734" s="13" t="s">
        <v>22</v>
      </c>
      <c r="D734" s="14">
        <v>43901.0</v>
      </c>
      <c r="E734" s="13">
        <v>1.0</v>
      </c>
      <c r="F734" s="13">
        <v>0.0</v>
      </c>
      <c r="G734" s="13">
        <v>0.0</v>
      </c>
      <c r="H734" s="13">
        <v>44.0459</v>
      </c>
      <c r="I734" s="13">
        <v>-72.7107</v>
      </c>
      <c r="O734" s="13" t="s">
        <v>71</v>
      </c>
    </row>
    <row r="735">
      <c r="A735" s="12"/>
      <c r="B735" s="21"/>
      <c r="C735" s="17" t="s">
        <v>230</v>
      </c>
      <c r="D735" s="14">
        <v>43901.0</v>
      </c>
      <c r="E735" s="17">
        <v>1.0</v>
      </c>
      <c r="F735" s="17">
        <v>0.0</v>
      </c>
      <c r="G735" s="17">
        <v>0.0</v>
      </c>
      <c r="H735" s="17">
        <v>48.3794</v>
      </c>
      <c r="I735" s="17">
        <v>31.1656</v>
      </c>
      <c r="O735" s="21"/>
    </row>
    <row r="736">
      <c r="A736" s="12"/>
      <c r="B736" s="13" t="s">
        <v>303</v>
      </c>
      <c r="C736" s="13" t="s">
        <v>347</v>
      </c>
      <c r="D736" s="14">
        <v>43901.0</v>
      </c>
      <c r="E736" s="13">
        <v>1.0</v>
      </c>
      <c r="F736" s="13">
        <v>0.0</v>
      </c>
      <c r="G736" s="13">
        <v>1.0</v>
      </c>
      <c r="H736" s="13">
        <v>36.1408</v>
      </c>
      <c r="I736" s="13">
        <v>-5.3536</v>
      </c>
      <c r="O736" s="13" t="s">
        <v>303</v>
      </c>
    </row>
    <row r="737">
      <c r="A737" s="12"/>
      <c r="B737" s="17" t="s">
        <v>231</v>
      </c>
      <c r="C737" s="17" t="s">
        <v>136</v>
      </c>
      <c r="D737" s="14">
        <v>43901.0</v>
      </c>
      <c r="E737" s="17">
        <v>0.0</v>
      </c>
      <c r="F737" s="17">
        <v>0.0</v>
      </c>
      <c r="G737" s="17">
        <v>0.0</v>
      </c>
      <c r="H737" s="17">
        <v>35.4437</v>
      </c>
      <c r="I737" s="17">
        <v>139.638</v>
      </c>
      <c r="O737" s="17" t="s">
        <v>231</v>
      </c>
    </row>
    <row r="738">
      <c r="A738" s="12"/>
      <c r="B738" s="13" t="s">
        <v>112</v>
      </c>
      <c r="C738" s="13" t="s">
        <v>20</v>
      </c>
      <c r="D738" s="14">
        <v>43901.0</v>
      </c>
      <c r="E738" s="13">
        <v>0.0</v>
      </c>
      <c r="F738" s="13">
        <v>0.0</v>
      </c>
      <c r="G738" s="13">
        <v>0.0</v>
      </c>
      <c r="H738" s="13">
        <v>36.0611</v>
      </c>
      <c r="I738" s="13">
        <v>103.8343</v>
      </c>
      <c r="O738" s="13" t="s">
        <v>112</v>
      </c>
    </row>
    <row r="739">
      <c r="A739" s="12"/>
      <c r="B739" s="17" t="s">
        <v>95</v>
      </c>
      <c r="C739" s="17" t="s">
        <v>20</v>
      </c>
      <c r="D739" s="14">
        <v>43901.0</v>
      </c>
      <c r="E739" s="17">
        <v>0.0</v>
      </c>
      <c r="F739" s="17">
        <v>0.0</v>
      </c>
      <c r="G739" s="17">
        <v>0.0</v>
      </c>
      <c r="H739" s="17">
        <v>38.0428</v>
      </c>
      <c r="I739" s="17">
        <v>114.5149</v>
      </c>
      <c r="O739" s="17" t="s">
        <v>95</v>
      </c>
    </row>
    <row r="740">
      <c r="A740" s="12"/>
      <c r="B740" s="13" t="s">
        <v>23</v>
      </c>
      <c r="C740" s="13" t="s">
        <v>22</v>
      </c>
      <c r="D740" s="14">
        <v>43901.0</v>
      </c>
      <c r="E740" s="13">
        <v>0.0</v>
      </c>
      <c r="F740" s="13">
        <v>0.0</v>
      </c>
      <c r="G740" s="13">
        <v>0.0</v>
      </c>
      <c r="H740" s="13">
        <v>61.3707</v>
      </c>
      <c r="I740" s="13">
        <v>-152.4044</v>
      </c>
      <c r="O740" s="13" t="s">
        <v>23</v>
      </c>
    </row>
    <row r="741">
      <c r="A741" s="12"/>
      <c r="B741" s="17" t="s">
        <v>37</v>
      </c>
      <c r="C741" s="17" t="s">
        <v>22</v>
      </c>
      <c r="D741" s="14">
        <v>43901.0</v>
      </c>
      <c r="E741" s="17">
        <v>0.0</v>
      </c>
      <c r="F741" s="17">
        <v>0.0</v>
      </c>
      <c r="G741" s="17">
        <v>0.0</v>
      </c>
      <c r="H741" s="17">
        <v>44.2405</v>
      </c>
      <c r="I741" s="17">
        <v>-114.4788</v>
      </c>
      <c r="O741" s="17" t="s">
        <v>37</v>
      </c>
    </row>
    <row r="742">
      <c r="A742" s="12"/>
      <c r="B742" s="13" t="s">
        <v>45</v>
      </c>
      <c r="C742" s="13" t="s">
        <v>22</v>
      </c>
      <c r="D742" s="14">
        <v>43901.0</v>
      </c>
      <c r="E742" s="13">
        <v>0.0</v>
      </c>
      <c r="F742" s="13">
        <v>0.0</v>
      </c>
      <c r="G742" s="13">
        <v>0.0</v>
      </c>
      <c r="H742" s="13">
        <v>44.6939</v>
      </c>
      <c r="I742" s="13">
        <v>-69.3819</v>
      </c>
      <c r="O742" s="13" t="s">
        <v>45</v>
      </c>
    </row>
    <row r="743">
      <c r="A743" s="12"/>
      <c r="B743" s="17" t="s">
        <v>50</v>
      </c>
      <c r="C743" s="17" t="s">
        <v>22</v>
      </c>
      <c r="D743" s="14">
        <v>43901.0</v>
      </c>
      <c r="E743" s="17">
        <v>0.0</v>
      </c>
      <c r="F743" s="17">
        <v>0.0</v>
      </c>
      <c r="G743" s="17">
        <v>0.0</v>
      </c>
      <c r="H743" s="17">
        <v>32.7416</v>
      </c>
      <c r="I743" s="17">
        <v>-89.6787</v>
      </c>
      <c r="O743" s="17" t="s">
        <v>50</v>
      </c>
    </row>
    <row r="744">
      <c r="A744" s="12"/>
      <c r="B744" s="13" t="s">
        <v>60</v>
      </c>
      <c r="C744" s="13" t="s">
        <v>22</v>
      </c>
      <c r="D744" s="14">
        <v>43901.0</v>
      </c>
      <c r="E744" s="13">
        <v>0.0</v>
      </c>
      <c r="F744" s="13">
        <v>0.0</v>
      </c>
      <c r="G744" s="13">
        <v>0.0</v>
      </c>
      <c r="H744" s="13">
        <v>47.5289</v>
      </c>
      <c r="I744" s="13">
        <v>-99.784</v>
      </c>
      <c r="O744" s="13" t="s">
        <v>60</v>
      </c>
    </row>
    <row r="745">
      <c r="A745" s="12"/>
      <c r="B745" s="17" t="s">
        <v>74</v>
      </c>
      <c r="C745" s="17" t="s">
        <v>22</v>
      </c>
      <c r="D745" s="14">
        <v>43901.0</v>
      </c>
      <c r="E745" s="17">
        <v>0.0</v>
      </c>
      <c r="F745" s="17">
        <v>0.0</v>
      </c>
      <c r="G745" s="17">
        <v>0.0</v>
      </c>
      <c r="H745" s="17">
        <v>38.4912</v>
      </c>
      <c r="I745" s="17">
        <v>-80.9545</v>
      </c>
      <c r="O745" s="17" t="s">
        <v>74</v>
      </c>
    </row>
    <row r="746">
      <c r="A746" s="12"/>
      <c r="B746" s="13" t="s">
        <v>76</v>
      </c>
      <c r="C746" s="13" t="s">
        <v>22</v>
      </c>
      <c r="D746" s="14">
        <v>43901.0</v>
      </c>
      <c r="E746" s="13">
        <v>0.0</v>
      </c>
      <c r="F746" s="13">
        <v>0.0</v>
      </c>
      <c r="G746" s="13">
        <v>0.0</v>
      </c>
      <c r="H746" s="13">
        <v>42.756</v>
      </c>
      <c r="I746" s="13">
        <v>-107.3025</v>
      </c>
      <c r="O746" s="13" t="s">
        <v>76</v>
      </c>
    </row>
    <row r="747">
      <c r="A747" s="12"/>
      <c r="B747" s="21"/>
      <c r="C747" s="17" t="s">
        <v>381</v>
      </c>
      <c r="D747" s="14">
        <v>43901.0</v>
      </c>
      <c r="E747" s="17">
        <v>0.0</v>
      </c>
      <c r="F747" s="17">
        <v>0.0</v>
      </c>
      <c r="G747" s="17">
        <v>0.0</v>
      </c>
      <c r="H747" s="17">
        <v>31.9522</v>
      </c>
      <c r="I747" s="17">
        <v>35.2332</v>
      </c>
      <c r="O747" s="21"/>
    </row>
    <row r="748">
      <c r="A748" s="12"/>
      <c r="B748" s="13" t="s">
        <v>19</v>
      </c>
      <c r="C748" s="13" t="s">
        <v>343</v>
      </c>
      <c r="D748" s="14">
        <v>43905.0</v>
      </c>
      <c r="E748" s="13">
        <v>67794.0</v>
      </c>
      <c r="F748" s="13">
        <v>3085.0</v>
      </c>
      <c r="G748" s="13">
        <v>54288.0</v>
      </c>
      <c r="H748" s="13">
        <v>30.9756</v>
      </c>
      <c r="I748" s="13">
        <v>112.2707</v>
      </c>
      <c r="O748" s="13" t="s">
        <v>19</v>
      </c>
    </row>
    <row r="749">
      <c r="A749" s="12"/>
      <c r="B749" s="21"/>
      <c r="C749" s="17" t="s">
        <v>78</v>
      </c>
      <c r="D749" s="14">
        <v>43905.0</v>
      </c>
      <c r="E749" s="17">
        <v>24747.0</v>
      </c>
      <c r="F749" s="17">
        <v>1809.0</v>
      </c>
      <c r="G749" s="17">
        <v>2335.0</v>
      </c>
      <c r="H749" s="17">
        <v>41.8719</v>
      </c>
      <c r="I749" s="17">
        <v>12.5674</v>
      </c>
      <c r="O749" s="21"/>
    </row>
    <row r="750">
      <c r="A750" s="12"/>
      <c r="B750" s="40"/>
      <c r="C750" s="13" t="s">
        <v>79</v>
      </c>
      <c r="D750" s="14">
        <v>43905.0</v>
      </c>
      <c r="E750" s="13">
        <v>13938.0</v>
      </c>
      <c r="F750" s="13">
        <v>724.0</v>
      </c>
      <c r="G750" s="13">
        <v>4590.0</v>
      </c>
      <c r="H750" s="13">
        <v>32.4279</v>
      </c>
      <c r="I750" s="13">
        <v>53.688</v>
      </c>
      <c r="O750" s="40"/>
    </row>
    <row r="751">
      <c r="A751" s="12"/>
      <c r="B751" s="21"/>
      <c r="C751" s="17" t="s">
        <v>344</v>
      </c>
      <c r="D751" s="14">
        <v>43905.0</v>
      </c>
      <c r="E751" s="17">
        <v>8162.0</v>
      </c>
      <c r="F751" s="17">
        <v>75.0</v>
      </c>
      <c r="G751" s="17">
        <v>510.0</v>
      </c>
      <c r="H751" s="17">
        <v>35.9078</v>
      </c>
      <c r="I751" s="17">
        <v>127.7669</v>
      </c>
      <c r="O751" s="21"/>
    </row>
    <row r="752">
      <c r="A752" s="12"/>
      <c r="B752" s="40"/>
      <c r="C752" s="13" t="s">
        <v>104</v>
      </c>
      <c r="D752" s="14">
        <v>43905.0</v>
      </c>
      <c r="E752" s="13">
        <v>7798.0</v>
      </c>
      <c r="F752" s="13">
        <v>289.0</v>
      </c>
      <c r="G752" s="13">
        <v>517.0</v>
      </c>
      <c r="H752" s="13">
        <v>40.4637</v>
      </c>
      <c r="I752" s="13">
        <v>-3.7492</v>
      </c>
      <c r="O752" s="40"/>
    </row>
    <row r="753">
      <c r="A753" s="12"/>
      <c r="B753" s="21"/>
      <c r="C753" s="17" t="s">
        <v>101</v>
      </c>
      <c r="D753" s="14">
        <v>43905.0</v>
      </c>
      <c r="E753" s="17">
        <v>5795.0</v>
      </c>
      <c r="F753" s="17">
        <v>11.0</v>
      </c>
      <c r="G753" s="17">
        <v>46.0</v>
      </c>
      <c r="H753" s="17">
        <v>51.1657</v>
      </c>
      <c r="I753" s="17">
        <v>10.4515</v>
      </c>
      <c r="O753" s="21"/>
    </row>
    <row r="754">
      <c r="A754" s="12"/>
      <c r="B754" s="13" t="s">
        <v>100</v>
      </c>
      <c r="C754" s="13" t="s">
        <v>100</v>
      </c>
      <c r="D754" s="14">
        <v>43905.0</v>
      </c>
      <c r="E754" s="13">
        <v>4499.0</v>
      </c>
      <c r="F754" s="13">
        <v>91.0</v>
      </c>
      <c r="G754" s="13">
        <v>12.0</v>
      </c>
      <c r="H754" s="13">
        <v>46.2276</v>
      </c>
      <c r="I754" s="13">
        <v>2.2137</v>
      </c>
      <c r="O754" s="13" t="s">
        <v>100</v>
      </c>
    </row>
    <row r="755">
      <c r="A755" s="12"/>
      <c r="B755" s="21"/>
      <c r="C755" s="17" t="s">
        <v>117</v>
      </c>
      <c r="D755" s="14">
        <v>43905.0</v>
      </c>
      <c r="E755" s="17">
        <v>2200.0</v>
      </c>
      <c r="F755" s="17">
        <v>14.0</v>
      </c>
      <c r="G755" s="17">
        <v>4.0</v>
      </c>
      <c r="H755" s="17">
        <v>46.8182</v>
      </c>
      <c r="I755" s="17">
        <v>8.2275</v>
      </c>
      <c r="O755" s="21"/>
    </row>
    <row r="756">
      <c r="A756" s="12"/>
      <c r="B756" s="13" t="s">
        <v>80</v>
      </c>
      <c r="C756" s="13" t="s">
        <v>343</v>
      </c>
      <c r="D756" s="14">
        <v>43905.0</v>
      </c>
      <c r="E756" s="13">
        <v>1360.0</v>
      </c>
      <c r="F756" s="13">
        <v>8.0</v>
      </c>
      <c r="G756" s="13">
        <v>1304.0</v>
      </c>
      <c r="H756" s="13">
        <v>23.3417</v>
      </c>
      <c r="I756" s="13">
        <v>113.4244</v>
      </c>
      <c r="O756" s="13" t="s">
        <v>80</v>
      </c>
    </row>
    <row r="757">
      <c r="A757" s="12"/>
      <c r="B757" s="17" t="s">
        <v>81</v>
      </c>
      <c r="C757" s="17" t="s">
        <v>343</v>
      </c>
      <c r="D757" s="14">
        <v>43905.0</v>
      </c>
      <c r="E757" s="17">
        <v>1273.0</v>
      </c>
      <c r="F757" s="17">
        <v>22.0</v>
      </c>
      <c r="G757" s="17">
        <v>1250.0</v>
      </c>
      <c r="H757" s="17">
        <v>33.882</v>
      </c>
      <c r="I757" s="17">
        <v>113.614</v>
      </c>
      <c r="O757" s="17" t="s">
        <v>81</v>
      </c>
    </row>
    <row r="758">
      <c r="A758" s="12"/>
      <c r="B758" s="13" t="s">
        <v>82</v>
      </c>
      <c r="C758" s="13" t="s">
        <v>343</v>
      </c>
      <c r="D758" s="14">
        <v>43905.0</v>
      </c>
      <c r="E758" s="13">
        <v>1231.0</v>
      </c>
      <c r="F758" s="13">
        <v>1.0</v>
      </c>
      <c r="G758" s="13">
        <v>1211.0</v>
      </c>
      <c r="H758" s="13">
        <v>29.1832</v>
      </c>
      <c r="I758" s="13">
        <v>120.0934</v>
      </c>
      <c r="O758" s="13" t="s">
        <v>82</v>
      </c>
    </row>
    <row r="759">
      <c r="A759" s="12"/>
      <c r="B759" s="21"/>
      <c r="C759" s="17" t="s">
        <v>125</v>
      </c>
      <c r="D759" s="14">
        <v>43905.0</v>
      </c>
      <c r="E759" s="17">
        <v>1221.0</v>
      </c>
      <c r="F759" s="17">
        <v>3.0</v>
      </c>
      <c r="G759" s="17">
        <v>1.0</v>
      </c>
      <c r="H759" s="17">
        <v>60.472</v>
      </c>
      <c r="I759" s="17">
        <v>8.4689</v>
      </c>
      <c r="O759" s="21"/>
    </row>
    <row r="760">
      <c r="A760" s="12"/>
      <c r="B760" s="13" t="s">
        <v>347</v>
      </c>
      <c r="C760" s="13" t="s">
        <v>347</v>
      </c>
      <c r="D760" s="14">
        <v>43905.0</v>
      </c>
      <c r="E760" s="13">
        <v>1140.0</v>
      </c>
      <c r="F760" s="13">
        <v>21.0</v>
      </c>
      <c r="G760" s="13">
        <v>18.0</v>
      </c>
      <c r="H760" s="13">
        <v>55.3781</v>
      </c>
      <c r="I760" s="13">
        <v>-3.436</v>
      </c>
      <c r="O760" s="13" t="s">
        <v>347</v>
      </c>
    </row>
    <row r="761">
      <c r="A761" s="12"/>
      <c r="B761" s="21"/>
      <c r="C761" s="17" t="s">
        <v>127</v>
      </c>
      <c r="D761" s="14">
        <v>43905.0</v>
      </c>
      <c r="E761" s="17">
        <v>1135.0</v>
      </c>
      <c r="F761" s="17">
        <v>20.0</v>
      </c>
      <c r="G761" s="17">
        <v>2.0</v>
      </c>
      <c r="H761" s="17">
        <v>52.1326</v>
      </c>
      <c r="I761" s="17">
        <v>5.2913</v>
      </c>
      <c r="O761" s="21"/>
    </row>
    <row r="762">
      <c r="A762" s="12"/>
      <c r="B762" s="40"/>
      <c r="C762" s="13" t="s">
        <v>129</v>
      </c>
      <c r="D762" s="14">
        <v>43905.0</v>
      </c>
      <c r="E762" s="13">
        <v>1022.0</v>
      </c>
      <c r="F762" s="13">
        <v>3.0</v>
      </c>
      <c r="G762" s="13">
        <v>1.0</v>
      </c>
      <c r="H762" s="13">
        <v>60.1282</v>
      </c>
      <c r="I762" s="13">
        <v>18.6435</v>
      </c>
      <c r="O762" s="40"/>
    </row>
    <row r="763">
      <c r="A763" s="12"/>
      <c r="B763" s="17" t="s">
        <v>83</v>
      </c>
      <c r="C763" s="17" t="s">
        <v>343</v>
      </c>
      <c r="D763" s="14">
        <v>43905.0</v>
      </c>
      <c r="E763" s="17">
        <v>1018.0</v>
      </c>
      <c r="F763" s="17">
        <v>4.0</v>
      </c>
      <c r="G763" s="17">
        <v>1014.0</v>
      </c>
      <c r="H763" s="17">
        <v>27.6104</v>
      </c>
      <c r="I763" s="17">
        <v>111.7088</v>
      </c>
      <c r="O763" s="17" t="s">
        <v>83</v>
      </c>
    </row>
    <row r="764">
      <c r="A764" s="12"/>
      <c r="B764" s="13" t="s">
        <v>84</v>
      </c>
      <c r="C764" s="13" t="s">
        <v>343</v>
      </c>
      <c r="D764" s="14">
        <v>43905.0</v>
      </c>
      <c r="E764" s="13">
        <v>990.0</v>
      </c>
      <c r="F764" s="13">
        <v>6.0</v>
      </c>
      <c r="G764" s="13">
        <v>984.0</v>
      </c>
      <c r="H764" s="13">
        <v>31.8257</v>
      </c>
      <c r="I764" s="13">
        <v>117.2264</v>
      </c>
      <c r="O764" s="13" t="s">
        <v>84</v>
      </c>
    </row>
    <row r="765">
      <c r="A765" s="12"/>
      <c r="B765" s="17" t="s">
        <v>85</v>
      </c>
      <c r="C765" s="17" t="s">
        <v>343</v>
      </c>
      <c r="D765" s="14">
        <v>43905.0</v>
      </c>
      <c r="E765" s="17">
        <v>935.0</v>
      </c>
      <c r="F765" s="17">
        <v>1.0</v>
      </c>
      <c r="G765" s="17">
        <v>934.0</v>
      </c>
      <c r="H765" s="17">
        <v>27.614</v>
      </c>
      <c r="I765" s="17">
        <v>115.7221</v>
      </c>
      <c r="O765" s="17" t="s">
        <v>85</v>
      </c>
    </row>
    <row r="766">
      <c r="A766" s="12"/>
      <c r="B766" s="40"/>
      <c r="C766" s="13" t="s">
        <v>137</v>
      </c>
      <c r="D766" s="14">
        <v>43905.0</v>
      </c>
      <c r="E766" s="13">
        <v>886.0</v>
      </c>
      <c r="F766" s="13">
        <v>4.0</v>
      </c>
      <c r="G766" s="13">
        <v>1.0</v>
      </c>
      <c r="H766" s="13">
        <v>50.5039</v>
      </c>
      <c r="I766" s="13">
        <v>4.4699</v>
      </c>
      <c r="O766" s="40"/>
    </row>
    <row r="767">
      <c r="A767" s="12"/>
      <c r="B767" s="17" t="s">
        <v>152</v>
      </c>
      <c r="C767" s="17" t="s">
        <v>152</v>
      </c>
      <c r="D767" s="14">
        <v>43905.0</v>
      </c>
      <c r="E767" s="17">
        <v>864.0</v>
      </c>
      <c r="F767" s="17">
        <v>2.0</v>
      </c>
      <c r="G767" s="17">
        <v>1.0</v>
      </c>
      <c r="H767" s="17">
        <v>56.2639</v>
      </c>
      <c r="I767" s="17">
        <v>9.5018</v>
      </c>
      <c r="O767" s="17" t="s">
        <v>152</v>
      </c>
    </row>
    <row r="768">
      <c r="A768" s="12"/>
      <c r="B768" s="40"/>
      <c r="C768" s="13" t="s">
        <v>128</v>
      </c>
      <c r="D768" s="14">
        <v>43905.0</v>
      </c>
      <c r="E768" s="13">
        <v>860.0</v>
      </c>
      <c r="F768" s="13">
        <v>1.0</v>
      </c>
      <c r="G768" s="13">
        <v>6.0</v>
      </c>
      <c r="H768" s="13">
        <v>47.5162</v>
      </c>
      <c r="I768" s="13">
        <v>14.5501</v>
      </c>
      <c r="O768" s="40"/>
    </row>
    <row r="769">
      <c r="A769" s="12"/>
      <c r="B769" s="21"/>
      <c r="C769" s="17" t="s">
        <v>97</v>
      </c>
      <c r="D769" s="14">
        <v>43905.0</v>
      </c>
      <c r="E769" s="17">
        <v>839.0</v>
      </c>
      <c r="F769" s="17">
        <v>22.0</v>
      </c>
      <c r="G769" s="17">
        <v>118.0</v>
      </c>
      <c r="H769" s="17">
        <v>36.2048</v>
      </c>
      <c r="I769" s="17">
        <v>138.2529</v>
      </c>
      <c r="O769" s="21"/>
    </row>
    <row r="770">
      <c r="A770" s="12"/>
      <c r="B770" s="13" t="s">
        <v>86</v>
      </c>
      <c r="C770" s="13" t="s">
        <v>343</v>
      </c>
      <c r="D770" s="14">
        <v>43905.0</v>
      </c>
      <c r="E770" s="13">
        <v>760.0</v>
      </c>
      <c r="F770" s="13">
        <v>7.0</v>
      </c>
      <c r="G770" s="13">
        <v>741.0</v>
      </c>
      <c r="H770" s="13">
        <v>36.3427</v>
      </c>
      <c r="I770" s="13">
        <v>118.1498</v>
      </c>
      <c r="O770" s="13" t="s">
        <v>86</v>
      </c>
    </row>
    <row r="771">
      <c r="A771" s="12"/>
      <c r="B771" s="17" t="s">
        <v>58</v>
      </c>
      <c r="C771" s="17" t="s">
        <v>22</v>
      </c>
      <c r="D771" s="14">
        <v>43905.0</v>
      </c>
      <c r="E771" s="17">
        <v>732.0</v>
      </c>
      <c r="F771" s="17">
        <v>3.0</v>
      </c>
      <c r="G771" s="17">
        <v>0.0</v>
      </c>
      <c r="H771" s="17">
        <v>42.1657</v>
      </c>
      <c r="I771" s="17">
        <v>-74.9481</v>
      </c>
      <c r="O771" s="17" t="s">
        <v>58</v>
      </c>
    </row>
    <row r="772">
      <c r="A772" s="12"/>
      <c r="B772" s="13" t="s">
        <v>345</v>
      </c>
      <c r="C772" s="13" t="s">
        <v>346</v>
      </c>
      <c r="D772" s="14">
        <v>43905.0</v>
      </c>
      <c r="E772" s="13">
        <v>696.0</v>
      </c>
      <c r="F772" s="13">
        <v>7.0</v>
      </c>
      <c r="G772" s="13">
        <v>325.0</v>
      </c>
      <c r="H772" s="13">
        <v>35.4498</v>
      </c>
      <c r="I772" s="13">
        <v>139.6649</v>
      </c>
      <c r="O772" s="13" t="s">
        <v>345</v>
      </c>
    </row>
    <row r="773">
      <c r="A773" s="12"/>
      <c r="B773" s="17" t="s">
        <v>73</v>
      </c>
      <c r="C773" s="17" t="s">
        <v>22</v>
      </c>
      <c r="D773" s="14">
        <v>43905.0</v>
      </c>
      <c r="E773" s="17">
        <v>643.0</v>
      </c>
      <c r="F773" s="17">
        <v>40.0</v>
      </c>
      <c r="G773" s="17">
        <v>1.0</v>
      </c>
      <c r="H773" s="17">
        <v>47.4009</v>
      </c>
      <c r="I773" s="17">
        <v>-121.4905</v>
      </c>
      <c r="O773" s="17" t="s">
        <v>73</v>
      </c>
    </row>
    <row r="774">
      <c r="A774" s="12"/>
      <c r="B774" s="13" t="s">
        <v>89</v>
      </c>
      <c r="C774" s="13" t="s">
        <v>343</v>
      </c>
      <c r="D774" s="14">
        <v>43905.0</v>
      </c>
      <c r="E774" s="13">
        <v>631.0</v>
      </c>
      <c r="F774" s="13">
        <v>0.0</v>
      </c>
      <c r="G774" s="13">
        <v>631.0</v>
      </c>
      <c r="H774" s="13">
        <v>32.9711</v>
      </c>
      <c r="I774" s="13">
        <v>119.455</v>
      </c>
      <c r="O774" s="13" t="s">
        <v>89</v>
      </c>
    </row>
    <row r="775">
      <c r="A775" s="12"/>
      <c r="B775" s="17" t="s">
        <v>90</v>
      </c>
      <c r="C775" s="17" t="s">
        <v>343</v>
      </c>
      <c r="D775" s="14">
        <v>43905.0</v>
      </c>
      <c r="E775" s="17">
        <v>576.0</v>
      </c>
      <c r="F775" s="17">
        <v>6.0</v>
      </c>
      <c r="G775" s="17">
        <v>570.0</v>
      </c>
      <c r="H775" s="17">
        <v>30.0572</v>
      </c>
      <c r="I775" s="17">
        <v>107.874</v>
      </c>
      <c r="O775" s="17" t="s">
        <v>90</v>
      </c>
    </row>
    <row r="776">
      <c r="A776" s="12"/>
      <c r="B776" s="13" t="s">
        <v>91</v>
      </c>
      <c r="C776" s="13" t="s">
        <v>343</v>
      </c>
      <c r="D776" s="14">
        <v>43905.0</v>
      </c>
      <c r="E776" s="13">
        <v>539.0</v>
      </c>
      <c r="F776" s="13">
        <v>3.0</v>
      </c>
      <c r="G776" s="13">
        <v>516.0</v>
      </c>
      <c r="H776" s="13">
        <v>30.6171</v>
      </c>
      <c r="I776" s="13">
        <v>102.7103</v>
      </c>
      <c r="O776" s="13" t="s">
        <v>91</v>
      </c>
    </row>
    <row r="777">
      <c r="A777" s="12"/>
      <c r="B777" s="17" t="s">
        <v>92</v>
      </c>
      <c r="C777" s="17" t="s">
        <v>343</v>
      </c>
      <c r="D777" s="14">
        <v>43905.0</v>
      </c>
      <c r="E777" s="17">
        <v>482.0</v>
      </c>
      <c r="F777" s="17">
        <v>13.0</v>
      </c>
      <c r="G777" s="17">
        <v>453.0</v>
      </c>
      <c r="H777" s="17">
        <v>47.862</v>
      </c>
      <c r="I777" s="17">
        <v>127.7615</v>
      </c>
      <c r="O777" s="17" t="s">
        <v>92</v>
      </c>
    </row>
    <row r="778">
      <c r="A778" s="12"/>
      <c r="B778" s="13" t="s">
        <v>93</v>
      </c>
      <c r="C778" s="13" t="s">
        <v>343</v>
      </c>
      <c r="D778" s="14">
        <v>43905.0</v>
      </c>
      <c r="E778" s="13">
        <v>442.0</v>
      </c>
      <c r="F778" s="13">
        <v>8.0</v>
      </c>
      <c r="G778" s="13">
        <v>353.0</v>
      </c>
      <c r="H778" s="13">
        <v>40.1824</v>
      </c>
      <c r="I778" s="13">
        <v>116.4142</v>
      </c>
      <c r="O778" s="13" t="s">
        <v>93</v>
      </c>
    </row>
    <row r="779">
      <c r="A779" s="12"/>
      <c r="B779" s="21"/>
      <c r="C779" s="17" t="s">
        <v>123</v>
      </c>
      <c r="D779" s="14">
        <v>43905.0</v>
      </c>
      <c r="E779" s="17">
        <v>428.0</v>
      </c>
      <c r="F779" s="17">
        <v>0.0</v>
      </c>
      <c r="G779" s="17">
        <v>42.0</v>
      </c>
      <c r="H779" s="17">
        <v>4.2105</v>
      </c>
      <c r="I779" s="17">
        <v>101.9758</v>
      </c>
      <c r="O779" s="21"/>
    </row>
    <row r="780">
      <c r="A780" s="12"/>
      <c r="B780" s="13" t="s">
        <v>26</v>
      </c>
      <c r="C780" s="13" t="s">
        <v>22</v>
      </c>
      <c r="D780" s="14">
        <v>43905.0</v>
      </c>
      <c r="E780" s="13">
        <v>426.0</v>
      </c>
      <c r="F780" s="13">
        <v>6.0</v>
      </c>
      <c r="G780" s="13">
        <v>6.0</v>
      </c>
      <c r="H780" s="13">
        <v>36.1162</v>
      </c>
      <c r="I780" s="13">
        <v>-119.6816</v>
      </c>
      <c r="O780" s="13" t="s">
        <v>26</v>
      </c>
    </row>
    <row r="781">
      <c r="A781" s="12"/>
      <c r="B781" s="17" t="s">
        <v>94</v>
      </c>
      <c r="C781" s="17" t="s">
        <v>343</v>
      </c>
      <c r="D781" s="14">
        <v>43905.0</v>
      </c>
      <c r="E781" s="17">
        <v>353.0</v>
      </c>
      <c r="F781" s="17">
        <v>3.0</v>
      </c>
      <c r="G781" s="17">
        <v>324.0</v>
      </c>
      <c r="H781" s="17">
        <v>31.202</v>
      </c>
      <c r="I781" s="17">
        <v>121.4491</v>
      </c>
      <c r="O781" s="17" t="s">
        <v>94</v>
      </c>
    </row>
    <row r="782">
      <c r="A782" s="12"/>
      <c r="B782" s="40"/>
      <c r="C782" s="13" t="s">
        <v>151</v>
      </c>
      <c r="D782" s="14">
        <v>43905.0</v>
      </c>
      <c r="E782" s="13">
        <v>401.0</v>
      </c>
      <c r="F782" s="13">
        <v>0.0</v>
      </c>
      <c r="G782" s="13">
        <v>4.0</v>
      </c>
      <c r="H782" s="13">
        <v>25.3548</v>
      </c>
      <c r="I782" s="13">
        <v>51.1839</v>
      </c>
      <c r="O782" s="40"/>
    </row>
    <row r="783">
      <c r="A783" s="12"/>
      <c r="B783" s="17" t="s">
        <v>95</v>
      </c>
      <c r="C783" s="17" t="s">
        <v>343</v>
      </c>
      <c r="D783" s="14">
        <v>43905.0</v>
      </c>
      <c r="E783" s="17">
        <v>318.0</v>
      </c>
      <c r="F783" s="17">
        <v>6.0</v>
      </c>
      <c r="G783" s="17">
        <v>310.0</v>
      </c>
      <c r="H783" s="17">
        <v>38.0428</v>
      </c>
      <c r="I783" s="17">
        <v>114.5149</v>
      </c>
      <c r="O783" s="17" t="s">
        <v>95</v>
      </c>
    </row>
    <row r="784">
      <c r="A784" s="12"/>
      <c r="B784" s="13" t="s">
        <v>96</v>
      </c>
      <c r="C784" s="13" t="s">
        <v>343</v>
      </c>
      <c r="D784" s="14">
        <v>43905.0</v>
      </c>
      <c r="E784" s="13">
        <v>296.0</v>
      </c>
      <c r="F784" s="13">
        <v>1.0</v>
      </c>
      <c r="G784" s="13">
        <v>295.0</v>
      </c>
      <c r="H784" s="13">
        <v>26.0789</v>
      </c>
      <c r="I784" s="13">
        <v>117.9874</v>
      </c>
      <c r="O784" s="13" t="s">
        <v>96</v>
      </c>
    </row>
    <row r="785">
      <c r="A785" s="12"/>
      <c r="B785" s="17" t="s">
        <v>98</v>
      </c>
      <c r="C785" s="17" t="s">
        <v>343</v>
      </c>
      <c r="D785" s="14">
        <v>43905.0</v>
      </c>
      <c r="E785" s="17">
        <v>252.0</v>
      </c>
      <c r="F785" s="17">
        <v>2.0</v>
      </c>
      <c r="G785" s="17">
        <v>243.0</v>
      </c>
      <c r="H785" s="17">
        <v>23.8298</v>
      </c>
      <c r="I785" s="17">
        <v>108.7881</v>
      </c>
      <c r="O785" s="17" t="s">
        <v>98</v>
      </c>
    </row>
    <row r="786">
      <c r="A786" s="12"/>
      <c r="B786" s="13" t="s">
        <v>99</v>
      </c>
      <c r="C786" s="13" t="s">
        <v>343</v>
      </c>
      <c r="D786" s="14">
        <v>43905.0</v>
      </c>
      <c r="E786" s="13">
        <v>245.0</v>
      </c>
      <c r="F786" s="13">
        <v>2.0</v>
      </c>
      <c r="G786" s="13">
        <v>232.0</v>
      </c>
      <c r="H786" s="13">
        <v>35.1917</v>
      </c>
      <c r="I786" s="13">
        <v>108.8701</v>
      </c>
      <c r="O786" s="13" t="s">
        <v>99</v>
      </c>
    </row>
    <row r="787">
      <c r="A787" s="12"/>
      <c r="B787" s="21"/>
      <c r="C787" s="17" t="s">
        <v>172</v>
      </c>
      <c r="D787" s="14">
        <v>43905.0</v>
      </c>
      <c r="E787" s="17">
        <v>245.0</v>
      </c>
      <c r="F787" s="17">
        <v>0.0</v>
      </c>
      <c r="G787" s="17">
        <v>2.0</v>
      </c>
      <c r="H787" s="17">
        <v>39.3999</v>
      </c>
      <c r="I787" s="17">
        <v>-8.2245</v>
      </c>
      <c r="O787" s="21"/>
    </row>
    <row r="788">
      <c r="A788" s="12"/>
      <c r="B788" s="40"/>
      <c r="C788" s="13" t="s">
        <v>153</v>
      </c>
      <c r="D788" s="14">
        <v>43905.0</v>
      </c>
      <c r="E788" s="13">
        <v>244.0</v>
      </c>
      <c r="F788" s="13">
        <v>0.0</v>
      </c>
      <c r="G788" s="13">
        <v>10.0</v>
      </c>
      <c r="H788" s="13">
        <v>61.9241</v>
      </c>
      <c r="I788" s="13">
        <v>25.7482</v>
      </c>
      <c r="O788" s="40"/>
    </row>
    <row r="789">
      <c r="A789" s="12"/>
      <c r="B789" s="21"/>
      <c r="C789" s="17" t="s">
        <v>348</v>
      </c>
      <c r="D789" s="14">
        <v>43905.0</v>
      </c>
      <c r="E789" s="17">
        <v>253.0</v>
      </c>
      <c r="F789" s="17">
        <v>0.0</v>
      </c>
      <c r="G789" s="17">
        <v>0.0</v>
      </c>
      <c r="H789" s="17">
        <v>49.8175</v>
      </c>
      <c r="I789" s="17">
        <v>15.473</v>
      </c>
      <c r="O789" s="21"/>
    </row>
    <row r="790">
      <c r="A790" s="12"/>
      <c r="B790" s="40"/>
      <c r="C790" s="13" t="s">
        <v>150</v>
      </c>
      <c r="D790" s="14">
        <v>43905.0</v>
      </c>
      <c r="E790" s="13">
        <v>331.0</v>
      </c>
      <c r="F790" s="13">
        <v>4.0</v>
      </c>
      <c r="G790" s="13">
        <v>8.0</v>
      </c>
      <c r="H790" s="13">
        <v>39.0742</v>
      </c>
      <c r="I790" s="13">
        <v>21.8243</v>
      </c>
      <c r="O790" s="40"/>
    </row>
    <row r="791">
      <c r="A791" s="12"/>
      <c r="B791" s="21"/>
      <c r="C791" s="17" t="s">
        <v>109</v>
      </c>
      <c r="D791" s="14">
        <v>43905.0</v>
      </c>
      <c r="E791" s="17">
        <v>226.0</v>
      </c>
      <c r="F791" s="17">
        <v>0.0</v>
      </c>
      <c r="G791" s="17">
        <v>105.0</v>
      </c>
      <c r="H791" s="17">
        <v>1.3521</v>
      </c>
      <c r="I791" s="17">
        <v>103.8198</v>
      </c>
      <c r="O791" s="21"/>
    </row>
    <row r="792">
      <c r="A792" s="12"/>
      <c r="B792" s="40"/>
      <c r="C792" s="13" t="s">
        <v>267</v>
      </c>
      <c r="D792" s="14">
        <v>43905.0</v>
      </c>
      <c r="E792" s="13">
        <v>219.0</v>
      </c>
      <c r="F792" s="13">
        <v>1.0</v>
      </c>
      <c r="G792" s="13">
        <v>0.0</v>
      </c>
      <c r="H792" s="13">
        <v>46.1512</v>
      </c>
      <c r="I792" s="13">
        <v>14.9955</v>
      </c>
      <c r="O792" s="40"/>
    </row>
    <row r="793">
      <c r="A793" s="12"/>
      <c r="B793" s="21"/>
      <c r="C793" s="17" t="s">
        <v>119</v>
      </c>
      <c r="D793" s="14">
        <v>43905.0</v>
      </c>
      <c r="E793" s="17">
        <v>214.0</v>
      </c>
      <c r="F793" s="17">
        <v>0.0</v>
      </c>
      <c r="G793" s="17">
        <v>60.0</v>
      </c>
      <c r="H793" s="17">
        <v>26.0667</v>
      </c>
      <c r="I793" s="17">
        <v>50.5577</v>
      </c>
      <c r="O793" s="21"/>
    </row>
    <row r="794">
      <c r="A794" s="12"/>
      <c r="B794" s="40"/>
      <c r="C794" s="13" t="s">
        <v>139</v>
      </c>
      <c r="D794" s="14">
        <v>43905.0</v>
      </c>
      <c r="E794" s="13">
        <v>251.0</v>
      </c>
      <c r="F794" s="13">
        <v>0.0</v>
      </c>
      <c r="G794" s="13">
        <v>4.0</v>
      </c>
      <c r="H794" s="13">
        <v>31.0461</v>
      </c>
      <c r="I794" s="13">
        <v>34.8516</v>
      </c>
      <c r="O794" s="40"/>
    </row>
    <row r="795">
      <c r="A795" s="12"/>
      <c r="B795" s="17" t="s">
        <v>102</v>
      </c>
      <c r="C795" s="17" t="s">
        <v>343</v>
      </c>
      <c r="D795" s="14">
        <v>43905.0</v>
      </c>
      <c r="E795" s="17">
        <v>174.0</v>
      </c>
      <c r="F795" s="17">
        <v>2.0</v>
      </c>
      <c r="G795" s="17">
        <v>172.0</v>
      </c>
      <c r="H795" s="17">
        <v>24.974</v>
      </c>
      <c r="I795" s="17">
        <v>101.487</v>
      </c>
      <c r="O795" s="17" t="s">
        <v>102</v>
      </c>
    </row>
    <row r="796">
      <c r="A796" s="12"/>
      <c r="B796" s="13" t="s">
        <v>103</v>
      </c>
      <c r="C796" s="13" t="s">
        <v>343</v>
      </c>
      <c r="D796" s="14">
        <v>43905.0</v>
      </c>
      <c r="E796" s="13">
        <v>168.0</v>
      </c>
      <c r="F796" s="13">
        <v>6.0</v>
      </c>
      <c r="G796" s="13">
        <v>160.0</v>
      </c>
      <c r="H796" s="13">
        <v>19.1959</v>
      </c>
      <c r="I796" s="13">
        <v>109.7453</v>
      </c>
      <c r="O796" s="13" t="s">
        <v>103</v>
      </c>
    </row>
    <row r="797">
      <c r="A797" s="12"/>
      <c r="B797" s="21"/>
      <c r="C797" s="17" t="s">
        <v>167</v>
      </c>
      <c r="D797" s="14">
        <v>43905.0</v>
      </c>
      <c r="E797" s="17">
        <v>162.0</v>
      </c>
      <c r="F797" s="17">
        <v>0.0</v>
      </c>
      <c r="G797" s="17">
        <v>0.0</v>
      </c>
      <c r="H797" s="17">
        <v>-14.235</v>
      </c>
      <c r="I797" s="17">
        <v>-51.9253</v>
      </c>
      <c r="O797" s="21"/>
    </row>
    <row r="798">
      <c r="A798" s="12"/>
      <c r="B798" s="40"/>
      <c r="C798" s="13" t="s">
        <v>142</v>
      </c>
      <c r="D798" s="14">
        <v>43905.0</v>
      </c>
      <c r="E798" s="13">
        <v>171.0</v>
      </c>
      <c r="F798" s="13">
        <v>5.0</v>
      </c>
      <c r="G798" s="13">
        <v>8.0</v>
      </c>
      <c r="H798" s="13">
        <v>64.9631</v>
      </c>
      <c r="I798" s="13">
        <v>-19.0208</v>
      </c>
      <c r="O798" s="40"/>
    </row>
    <row r="799">
      <c r="A799" s="12"/>
      <c r="B799" s="17" t="s">
        <v>105</v>
      </c>
      <c r="C799" s="17" t="s">
        <v>343</v>
      </c>
      <c r="D799" s="14">
        <v>43905.0</v>
      </c>
      <c r="E799" s="17">
        <v>146.0</v>
      </c>
      <c r="F799" s="17">
        <v>2.0</v>
      </c>
      <c r="G799" s="17">
        <v>143.0</v>
      </c>
      <c r="H799" s="17">
        <v>26.8154</v>
      </c>
      <c r="I799" s="17">
        <v>106.8748</v>
      </c>
      <c r="O799" s="17" t="s">
        <v>105</v>
      </c>
    </row>
    <row r="800">
      <c r="A800" s="12"/>
      <c r="B800" s="13" t="s">
        <v>110</v>
      </c>
      <c r="C800" s="13" t="s">
        <v>343</v>
      </c>
      <c r="D800" s="14">
        <v>43905.0</v>
      </c>
      <c r="E800" s="13">
        <v>145.0</v>
      </c>
      <c r="F800" s="13">
        <v>4.0</v>
      </c>
      <c r="G800" s="13">
        <v>81.0</v>
      </c>
      <c r="H800" s="13">
        <v>22.3</v>
      </c>
      <c r="I800" s="13">
        <v>114.2</v>
      </c>
      <c r="O800" s="13" t="s">
        <v>110</v>
      </c>
    </row>
    <row r="801">
      <c r="A801" s="12"/>
      <c r="B801" s="21"/>
      <c r="C801" s="17" t="s">
        <v>163</v>
      </c>
      <c r="D801" s="14">
        <v>43905.0</v>
      </c>
      <c r="E801" s="17">
        <v>140.0</v>
      </c>
      <c r="F801" s="17">
        <v>11.0</v>
      </c>
      <c r="G801" s="17">
        <v>2.0</v>
      </c>
      <c r="H801" s="17">
        <v>12.8797</v>
      </c>
      <c r="I801" s="17">
        <v>121.774</v>
      </c>
      <c r="O801" s="21"/>
    </row>
    <row r="802">
      <c r="A802" s="12"/>
      <c r="B802" s="13" t="s">
        <v>47</v>
      </c>
      <c r="C802" s="13" t="s">
        <v>22</v>
      </c>
      <c r="D802" s="14">
        <v>43905.0</v>
      </c>
      <c r="E802" s="13">
        <v>164.0</v>
      </c>
      <c r="F802" s="13">
        <v>0.0</v>
      </c>
      <c r="G802" s="13">
        <v>1.0</v>
      </c>
      <c r="H802" s="13">
        <v>42.2302</v>
      </c>
      <c r="I802" s="13">
        <v>-71.5301</v>
      </c>
      <c r="O802" s="13" t="s">
        <v>47</v>
      </c>
    </row>
    <row r="803">
      <c r="A803" s="12"/>
      <c r="B803" s="17" t="s">
        <v>106</v>
      </c>
      <c r="C803" s="17" t="s">
        <v>343</v>
      </c>
      <c r="D803" s="14">
        <v>43905.0</v>
      </c>
      <c r="E803" s="17">
        <v>136.0</v>
      </c>
      <c r="F803" s="17">
        <v>3.0</v>
      </c>
      <c r="G803" s="17">
        <v>133.0</v>
      </c>
      <c r="H803" s="17">
        <v>39.3054</v>
      </c>
      <c r="I803" s="17">
        <v>117.323</v>
      </c>
      <c r="O803" s="17" t="s">
        <v>106</v>
      </c>
    </row>
    <row r="804">
      <c r="A804" s="12"/>
      <c r="B804" s="40"/>
      <c r="C804" s="13" t="s">
        <v>169</v>
      </c>
      <c r="D804" s="14">
        <v>43905.0</v>
      </c>
      <c r="E804" s="13">
        <v>171.0</v>
      </c>
      <c r="F804" s="13">
        <v>0.0</v>
      </c>
      <c r="G804" s="13">
        <v>1.0</v>
      </c>
      <c r="H804" s="13">
        <v>58.5953</v>
      </c>
      <c r="I804" s="13">
        <v>25.0136</v>
      </c>
      <c r="O804" s="40"/>
    </row>
    <row r="805">
      <c r="A805" s="12"/>
      <c r="B805" s="17" t="s">
        <v>135</v>
      </c>
      <c r="C805" s="17" t="s">
        <v>136</v>
      </c>
      <c r="D805" s="14">
        <v>43905.0</v>
      </c>
      <c r="E805" s="17">
        <v>134.0</v>
      </c>
      <c r="F805" s="17">
        <v>2.0</v>
      </c>
      <c r="G805" s="17">
        <v>4.0</v>
      </c>
      <c r="H805" s="17">
        <v>-33.8688</v>
      </c>
      <c r="I805" s="17">
        <v>151.2093</v>
      </c>
      <c r="O805" s="17" t="s">
        <v>135</v>
      </c>
    </row>
    <row r="806">
      <c r="A806" s="12"/>
      <c r="B806" s="13" t="s">
        <v>112</v>
      </c>
      <c r="C806" s="13" t="s">
        <v>343</v>
      </c>
      <c r="D806" s="14">
        <v>43905.0</v>
      </c>
      <c r="E806" s="13">
        <v>133.0</v>
      </c>
      <c r="F806" s="13">
        <v>2.0</v>
      </c>
      <c r="G806" s="13">
        <v>91.0</v>
      </c>
      <c r="H806" s="13">
        <v>36.0611</v>
      </c>
      <c r="I806" s="13">
        <v>103.8343</v>
      </c>
      <c r="O806" s="13" t="s">
        <v>112</v>
      </c>
    </row>
    <row r="807">
      <c r="A807" s="12"/>
      <c r="B807" s="17" t="s">
        <v>107</v>
      </c>
      <c r="C807" s="17" t="s">
        <v>343</v>
      </c>
      <c r="D807" s="14">
        <v>43905.0</v>
      </c>
      <c r="E807" s="17">
        <v>133.0</v>
      </c>
      <c r="F807" s="17">
        <v>0.0</v>
      </c>
      <c r="G807" s="17">
        <v>133.0</v>
      </c>
      <c r="H807" s="17">
        <v>37.5777</v>
      </c>
      <c r="I807" s="17">
        <v>112.2922</v>
      </c>
      <c r="O807" s="17" t="s">
        <v>107</v>
      </c>
    </row>
    <row r="808">
      <c r="A808" s="12"/>
      <c r="B808" s="40"/>
      <c r="C808" s="13" t="s">
        <v>164</v>
      </c>
      <c r="D808" s="14">
        <v>43905.0</v>
      </c>
      <c r="E808" s="13">
        <v>131.0</v>
      </c>
      <c r="F808" s="13">
        <v>0.0</v>
      </c>
      <c r="G808" s="13">
        <v>9.0</v>
      </c>
      <c r="H808" s="13">
        <v>45.9432</v>
      </c>
      <c r="I808" s="13">
        <v>24.9668</v>
      </c>
      <c r="O808" s="40"/>
    </row>
    <row r="809">
      <c r="A809" s="12"/>
      <c r="B809" s="21"/>
      <c r="C809" s="17" t="s">
        <v>171</v>
      </c>
      <c r="D809" s="14">
        <v>43905.0</v>
      </c>
      <c r="E809" s="17">
        <v>129.0</v>
      </c>
      <c r="F809" s="17">
        <v>2.0</v>
      </c>
      <c r="G809" s="17">
        <v>0.0</v>
      </c>
      <c r="H809" s="17">
        <v>53.1424</v>
      </c>
      <c r="I809" s="17">
        <v>-7.6921</v>
      </c>
      <c r="O809" s="21"/>
    </row>
    <row r="810">
      <c r="A810" s="12"/>
      <c r="B810" s="13" t="s">
        <v>108</v>
      </c>
      <c r="C810" s="13" t="s">
        <v>343</v>
      </c>
      <c r="D810" s="14">
        <v>43905.0</v>
      </c>
      <c r="E810" s="13">
        <v>125.0</v>
      </c>
      <c r="F810" s="13">
        <v>1.0</v>
      </c>
      <c r="G810" s="13">
        <v>114.0</v>
      </c>
      <c r="H810" s="13">
        <v>41.2956</v>
      </c>
      <c r="I810" s="13">
        <v>122.6085</v>
      </c>
      <c r="O810" s="13" t="s">
        <v>108</v>
      </c>
    </row>
    <row r="811">
      <c r="A811" s="12"/>
      <c r="B811" s="21"/>
      <c r="C811" s="17" t="s">
        <v>269</v>
      </c>
      <c r="D811" s="14">
        <v>43905.0</v>
      </c>
      <c r="E811" s="17">
        <v>119.0</v>
      </c>
      <c r="F811" s="17">
        <v>3.0</v>
      </c>
      <c r="G811" s="17">
        <v>0.0</v>
      </c>
      <c r="H811" s="17">
        <v>51.9194</v>
      </c>
      <c r="I811" s="17">
        <v>19.1451</v>
      </c>
      <c r="O811" s="21"/>
    </row>
    <row r="812">
      <c r="A812" s="12"/>
      <c r="B812" s="40"/>
      <c r="C812" s="13" t="s">
        <v>170</v>
      </c>
      <c r="D812" s="14">
        <v>43905.0</v>
      </c>
      <c r="E812" s="13">
        <v>117.0</v>
      </c>
      <c r="F812" s="13">
        <v>5.0</v>
      </c>
      <c r="G812" s="13">
        <v>8.0</v>
      </c>
      <c r="H812" s="13">
        <v>-0.7893</v>
      </c>
      <c r="I812" s="13">
        <v>113.9213</v>
      </c>
      <c r="O812" s="40"/>
    </row>
    <row r="813">
      <c r="A813" s="12"/>
      <c r="B813" s="17" t="s">
        <v>33</v>
      </c>
      <c r="C813" s="17" t="s">
        <v>22</v>
      </c>
      <c r="D813" s="14">
        <v>43905.0</v>
      </c>
      <c r="E813" s="17">
        <v>115.0</v>
      </c>
      <c r="F813" s="17">
        <v>4.0</v>
      </c>
      <c r="G813" s="17">
        <v>0.0</v>
      </c>
      <c r="H813" s="17">
        <v>27.7663</v>
      </c>
      <c r="I813" s="17">
        <v>-81.6868</v>
      </c>
      <c r="O813" s="17" t="s">
        <v>33</v>
      </c>
    </row>
    <row r="814">
      <c r="A814" s="12"/>
      <c r="B814" s="40"/>
      <c r="C814" s="13" t="s">
        <v>121</v>
      </c>
      <c r="D814" s="14">
        <v>43905.0</v>
      </c>
      <c r="E814" s="13">
        <v>114.0</v>
      </c>
      <c r="F814" s="13">
        <v>1.0</v>
      </c>
      <c r="G814" s="13">
        <v>35.0</v>
      </c>
      <c r="H814" s="13">
        <v>15.87</v>
      </c>
      <c r="I814" s="13">
        <v>100.9925</v>
      </c>
      <c r="O814" s="40"/>
    </row>
    <row r="815">
      <c r="A815" s="12"/>
      <c r="B815" s="21"/>
      <c r="C815" s="17" t="s">
        <v>157</v>
      </c>
      <c r="D815" s="14">
        <v>43905.0</v>
      </c>
      <c r="E815" s="17">
        <v>113.0</v>
      </c>
      <c r="F815" s="17">
        <v>2.0</v>
      </c>
      <c r="G815" s="17">
        <v>13.0</v>
      </c>
      <c r="H815" s="17">
        <v>20.5937</v>
      </c>
      <c r="I815" s="17">
        <v>78.9629</v>
      </c>
      <c r="O815" s="21"/>
    </row>
    <row r="816">
      <c r="A816" s="12"/>
      <c r="B816" s="40"/>
      <c r="C816" s="13" t="s">
        <v>116</v>
      </c>
      <c r="D816" s="14">
        <v>43905.0</v>
      </c>
      <c r="E816" s="13">
        <v>112.0</v>
      </c>
      <c r="F816" s="13">
        <v>0.0</v>
      </c>
      <c r="G816" s="13">
        <v>5.0</v>
      </c>
      <c r="H816" s="13">
        <v>29.3117</v>
      </c>
      <c r="I816" s="13">
        <v>47.4818</v>
      </c>
      <c r="O816" s="40"/>
    </row>
    <row r="817">
      <c r="A817" s="12"/>
      <c r="B817" s="21"/>
      <c r="C817" s="17" t="s">
        <v>168</v>
      </c>
      <c r="D817" s="14">
        <v>43905.0</v>
      </c>
      <c r="E817" s="17">
        <v>110.0</v>
      </c>
      <c r="F817" s="17">
        <v>2.0</v>
      </c>
      <c r="G817" s="17">
        <v>21.0</v>
      </c>
      <c r="H817" s="17">
        <v>26.8206</v>
      </c>
      <c r="I817" s="17">
        <v>30.8025</v>
      </c>
      <c r="O817" s="21"/>
    </row>
    <row r="818">
      <c r="A818" s="12"/>
      <c r="B818" s="40"/>
      <c r="C818" s="13" t="s">
        <v>124</v>
      </c>
      <c r="D818" s="14">
        <v>43905.0</v>
      </c>
      <c r="E818" s="13">
        <v>116.0</v>
      </c>
      <c r="F818" s="13">
        <v>10.0</v>
      </c>
      <c r="G818" s="13">
        <v>26.0</v>
      </c>
      <c r="H818" s="13">
        <v>33.2232</v>
      </c>
      <c r="I818" s="13">
        <v>43.6793</v>
      </c>
      <c r="O818" s="40"/>
    </row>
    <row r="819">
      <c r="A819" s="12"/>
      <c r="B819" s="21"/>
      <c r="C819" s="17" t="s">
        <v>138</v>
      </c>
      <c r="D819" s="14">
        <v>43905.0</v>
      </c>
      <c r="E819" s="17">
        <v>110.0</v>
      </c>
      <c r="F819" s="17">
        <v>3.0</v>
      </c>
      <c r="G819" s="17">
        <v>1.0</v>
      </c>
      <c r="H819" s="17">
        <v>33.8547</v>
      </c>
      <c r="I819" s="17">
        <v>35.8623</v>
      </c>
      <c r="O819" s="21"/>
    </row>
    <row r="820">
      <c r="A820" s="12"/>
      <c r="B820" s="13" t="s">
        <v>350</v>
      </c>
      <c r="C820" s="13" t="s">
        <v>132</v>
      </c>
      <c r="D820" s="14">
        <v>43905.0</v>
      </c>
      <c r="E820" s="13">
        <v>104.0</v>
      </c>
      <c r="F820" s="13">
        <v>0.0</v>
      </c>
      <c r="G820" s="13">
        <v>4.0</v>
      </c>
      <c r="H820" s="13">
        <v>51.2538</v>
      </c>
      <c r="I820" s="13">
        <v>-85.3232</v>
      </c>
      <c r="O820" s="13" t="s">
        <v>350</v>
      </c>
    </row>
    <row r="821">
      <c r="A821" s="12"/>
      <c r="B821" s="21"/>
      <c r="C821" s="17" t="s">
        <v>205</v>
      </c>
      <c r="D821" s="14">
        <v>43905.0</v>
      </c>
      <c r="E821" s="17">
        <v>103.0</v>
      </c>
      <c r="F821" s="17">
        <v>0.0</v>
      </c>
      <c r="G821" s="17">
        <v>1.0</v>
      </c>
      <c r="H821" s="17">
        <v>23.8859</v>
      </c>
      <c r="I821" s="17">
        <v>45.0792</v>
      </c>
      <c r="O821" s="21"/>
    </row>
    <row r="822">
      <c r="A822" s="12"/>
      <c r="B822" s="13" t="s">
        <v>28</v>
      </c>
      <c r="C822" s="13" t="s">
        <v>22</v>
      </c>
      <c r="D822" s="14">
        <v>43905.0</v>
      </c>
      <c r="E822" s="13">
        <v>131.0</v>
      </c>
      <c r="F822" s="13">
        <v>1.0</v>
      </c>
      <c r="G822" s="13">
        <v>0.0</v>
      </c>
      <c r="H822" s="13">
        <v>39.0598</v>
      </c>
      <c r="I822" s="13">
        <v>-105.3111</v>
      </c>
      <c r="O822" s="13" t="s">
        <v>28</v>
      </c>
    </row>
    <row r="823">
      <c r="A823" s="12"/>
      <c r="B823" s="17" t="s">
        <v>35</v>
      </c>
      <c r="C823" s="17" t="s">
        <v>22</v>
      </c>
      <c r="D823" s="14">
        <v>43905.0</v>
      </c>
      <c r="E823" s="17">
        <v>99.0</v>
      </c>
      <c r="F823" s="17">
        <v>1.0</v>
      </c>
      <c r="G823" s="17">
        <v>0.0</v>
      </c>
      <c r="H823" s="17">
        <v>33.0406</v>
      </c>
      <c r="I823" s="17">
        <v>-83.6431</v>
      </c>
      <c r="O823" s="17" t="s">
        <v>35</v>
      </c>
    </row>
    <row r="824">
      <c r="A824" s="12"/>
      <c r="B824" s="13" t="s">
        <v>111</v>
      </c>
      <c r="C824" s="13" t="s">
        <v>343</v>
      </c>
      <c r="D824" s="14">
        <v>43905.0</v>
      </c>
      <c r="E824" s="13">
        <v>93.0</v>
      </c>
      <c r="F824" s="13">
        <v>1.0</v>
      </c>
      <c r="G824" s="13">
        <v>91.0</v>
      </c>
      <c r="H824" s="13">
        <v>43.6661</v>
      </c>
      <c r="I824" s="13">
        <v>126.1923</v>
      </c>
      <c r="O824" s="13" t="s">
        <v>111</v>
      </c>
    </row>
    <row r="825">
      <c r="A825" s="12"/>
      <c r="B825" s="21"/>
      <c r="C825" s="17" t="s">
        <v>145</v>
      </c>
      <c r="D825" s="14">
        <v>43905.0</v>
      </c>
      <c r="E825" s="17">
        <v>101.0</v>
      </c>
      <c r="F825" s="17">
        <v>5.0</v>
      </c>
      <c r="G825" s="17">
        <v>4.0</v>
      </c>
      <c r="H825" s="17">
        <v>43.9424</v>
      </c>
      <c r="I825" s="17">
        <v>12.4578</v>
      </c>
      <c r="O825" s="21"/>
    </row>
    <row r="826">
      <c r="A826" s="12"/>
      <c r="B826" s="13" t="s">
        <v>44</v>
      </c>
      <c r="C826" s="13" t="s">
        <v>22</v>
      </c>
      <c r="D826" s="14">
        <v>43905.0</v>
      </c>
      <c r="E826" s="13">
        <v>91.0</v>
      </c>
      <c r="F826" s="13">
        <v>2.0</v>
      </c>
      <c r="G826" s="13">
        <v>0.0</v>
      </c>
      <c r="H826" s="13">
        <v>31.1695</v>
      </c>
      <c r="I826" s="13">
        <v>-91.8678</v>
      </c>
      <c r="O826" s="13" t="s">
        <v>44</v>
      </c>
    </row>
    <row r="827">
      <c r="A827" s="12"/>
      <c r="B827" s="21"/>
      <c r="C827" s="17" t="s">
        <v>126</v>
      </c>
      <c r="D827" s="14">
        <v>43905.0</v>
      </c>
      <c r="E827" s="17">
        <v>98.0</v>
      </c>
      <c r="F827" s="17">
        <v>0.0</v>
      </c>
      <c r="G827" s="17">
        <v>23.0</v>
      </c>
      <c r="H827" s="17">
        <v>23.4241</v>
      </c>
      <c r="I827" s="17">
        <v>53.8478</v>
      </c>
      <c r="O827" s="21"/>
    </row>
    <row r="828">
      <c r="A828" s="12"/>
      <c r="B828" s="13" t="s">
        <v>113</v>
      </c>
      <c r="C828" s="13" t="s">
        <v>343</v>
      </c>
      <c r="D828" s="14">
        <v>43905.0</v>
      </c>
      <c r="E828" s="13">
        <v>76.0</v>
      </c>
      <c r="F828" s="13">
        <v>3.0</v>
      </c>
      <c r="G828" s="13">
        <v>73.0</v>
      </c>
      <c r="H828" s="13">
        <v>41.1129</v>
      </c>
      <c r="I828" s="13">
        <v>85.2401</v>
      </c>
      <c r="O828" s="13" t="s">
        <v>113</v>
      </c>
    </row>
    <row r="829">
      <c r="A829" s="12"/>
      <c r="B829" s="17" t="s">
        <v>114</v>
      </c>
      <c r="C829" s="17" t="s">
        <v>343</v>
      </c>
      <c r="D829" s="14">
        <v>43905.0</v>
      </c>
      <c r="E829" s="17">
        <v>75.0</v>
      </c>
      <c r="F829" s="17">
        <v>1.0</v>
      </c>
      <c r="G829" s="17">
        <v>71.0</v>
      </c>
      <c r="H829" s="17">
        <v>44.0935</v>
      </c>
      <c r="I829" s="17">
        <v>113.9448</v>
      </c>
      <c r="O829" s="17" t="s">
        <v>114</v>
      </c>
    </row>
    <row r="830">
      <c r="A830" s="12"/>
      <c r="B830" s="13" t="s">
        <v>115</v>
      </c>
      <c r="C830" s="13" t="s">
        <v>343</v>
      </c>
      <c r="D830" s="14">
        <v>43905.0</v>
      </c>
      <c r="E830" s="13">
        <v>75.0</v>
      </c>
      <c r="F830" s="13">
        <v>0.0</v>
      </c>
      <c r="G830" s="13">
        <v>73.0</v>
      </c>
      <c r="H830" s="13">
        <v>37.2692</v>
      </c>
      <c r="I830" s="13">
        <v>106.1655</v>
      </c>
      <c r="O830" s="13" t="s">
        <v>115</v>
      </c>
    </row>
    <row r="831">
      <c r="A831" s="12"/>
      <c r="B831" s="17" t="s">
        <v>56</v>
      </c>
      <c r="C831" s="17" t="s">
        <v>22</v>
      </c>
      <c r="D831" s="14">
        <v>43905.0</v>
      </c>
      <c r="E831" s="17">
        <v>98.0</v>
      </c>
      <c r="F831" s="17">
        <v>2.0</v>
      </c>
      <c r="G831" s="17">
        <v>0.0</v>
      </c>
      <c r="H831" s="17">
        <v>40.2989</v>
      </c>
      <c r="I831" s="17">
        <v>-74.521</v>
      </c>
      <c r="O831" s="17" t="s">
        <v>56</v>
      </c>
    </row>
    <row r="832">
      <c r="A832" s="12"/>
      <c r="B832" s="13" t="s">
        <v>147</v>
      </c>
      <c r="C832" s="13" t="s">
        <v>132</v>
      </c>
      <c r="D832" s="14">
        <v>43905.0</v>
      </c>
      <c r="E832" s="13">
        <v>73.0</v>
      </c>
      <c r="F832" s="13">
        <v>1.0</v>
      </c>
      <c r="G832" s="13">
        <v>4.0</v>
      </c>
      <c r="H832" s="13">
        <v>53.7267</v>
      </c>
      <c r="I832" s="13">
        <v>-127.6476</v>
      </c>
      <c r="O832" s="13" t="s">
        <v>147</v>
      </c>
    </row>
    <row r="833">
      <c r="A833" s="12"/>
      <c r="B833" s="17" t="s">
        <v>38</v>
      </c>
      <c r="C833" s="17" t="s">
        <v>22</v>
      </c>
      <c r="D833" s="14">
        <v>43905.0</v>
      </c>
      <c r="E833" s="17">
        <v>93.0</v>
      </c>
      <c r="F833" s="17">
        <v>0.0</v>
      </c>
      <c r="G833" s="17">
        <v>2.0</v>
      </c>
      <c r="H833" s="17">
        <v>40.3495</v>
      </c>
      <c r="I833" s="17">
        <v>-88.9861</v>
      </c>
      <c r="O833" s="17" t="s">
        <v>38</v>
      </c>
    </row>
    <row r="834">
      <c r="A834" s="12"/>
      <c r="B834" s="40"/>
      <c r="C834" s="13" t="s">
        <v>165</v>
      </c>
      <c r="D834" s="14">
        <v>43905.0</v>
      </c>
      <c r="E834" s="13">
        <v>63.0</v>
      </c>
      <c r="F834" s="13">
        <v>0.0</v>
      </c>
      <c r="G834" s="13">
        <v>8.0</v>
      </c>
      <c r="H834" s="13">
        <v>61.524</v>
      </c>
      <c r="I834" s="13">
        <v>105.3188</v>
      </c>
      <c r="O834" s="40"/>
    </row>
    <row r="835">
      <c r="A835" s="12"/>
      <c r="B835" s="17" t="s">
        <v>69</v>
      </c>
      <c r="C835" s="17" t="s">
        <v>22</v>
      </c>
      <c r="D835" s="14">
        <v>43905.0</v>
      </c>
      <c r="E835" s="17">
        <v>72.0</v>
      </c>
      <c r="F835" s="17">
        <v>0.0</v>
      </c>
      <c r="G835" s="17">
        <v>0.0</v>
      </c>
      <c r="H835" s="17">
        <v>31.0545</v>
      </c>
      <c r="I835" s="17">
        <v>-97.5635</v>
      </c>
      <c r="O835" s="17" t="s">
        <v>69</v>
      </c>
    </row>
    <row r="836">
      <c r="A836" s="12"/>
      <c r="B836" s="13" t="s">
        <v>141</v>
      </c>
      <c r="C836" s="13" t="s">
        <v>136</v>
      </c>
      <c r="D836" s="14">
        <v>43905.0</v>
      </c>
      <c r="E836" s="13">
        <v>61.0</v>
      </c>
      <c r="F836" s="13">
        <v>0.0</v>
      </c>
      <c r="G836" s="13">
        <v>8.0</v>
      </c>
      <c r="H836" s="13">
        <v>-28.0167</v>
      </c>
      <c r="I836" s="13">
        <v>153.4</v>
      </c>
      <c r="O836" s="13" t="s">
        <v>141</v>
      </c>
    </row>
    <row r="837">
      <c r="A837" s="12"/>
      <c r="B837" s="21"/>
      <c r="C837" s="17" t="s">
        <v>192</v>
      </c>
      <c r="D837" s="14">
        <v>43905.0</v>
      </c>
      <c r="E837" s="17">
        <v>74.0</v>
      </c>
      <c r="F837" s="17">
        <v>0.0</v>
      </c>
      <c r="G837" s="17">
        <v>0.0</v>
      </c>
      <c r="H837" s="17">
        <v>-35.6751</v>
      </c>
      <c r="I837" s="17">
        <v>-71.543</v>
      </c>
      <c r="O837" s="21"/>
    </row>
    <row r="838">
      <c r="A838" s="12"/>
      <c r="B838" s="40"/>
      <c r="C838" s="13" t="s">
        <v>197</v>
      </c>
      <c r="D838" s="14">
        <v>43905.0</v>
      </c>
      <c r="E838" s="13">
        <v>59.0</v>
      </c>
      <c r="F838" s="13">
        <v>1.0</v>
      </c>
      <c r="G838" s="13">
        <v>0.0</v>
      </c>
      <c r="H838" s="13">
        <v>49.8153</v>
      </c>
      <c r="I838" s="13">
        <v>6.1296</v>
      </c>
      <c r="O838" s="40"/>
    </row>
    <row r="839">
      <c r="A839" s="12"/>
      <c r="B839" s="21"/>
      <c r="C839" s="17" t="s">
        <v>349</v>
      </c>
      <c r="D839" s="14">
        <v>43905.0</v>
      </c>
      <c r="E839" s="17">
        <v>59.0</v>
      </c>
      <c r="F839" s="17">
        <v>1.0</v>
      </c>
      <c r="G839" s="17">
        <v>20.0</v>
      </c>
      <c r="H839" s="17">
        <v>23.7</v>
      </c>
      <c r="I839" s="17">
        <v>121.0</v>
      </c>
      <c r="O839" s="21"/>
    </row>
    <row r="840">
      <c r="A840" s="12"/>
      <c r="B840" s="13" t="s">
        <v>146</v>
      </c>
      <c r="C840" s="13" t="s">
        <v>136</v>
      </c>
      <c r="D840" s="14">
        <v>43905.0</v>
      </c>
      <c r="E840" s="13">
        <v>57.0</v>
      </c>
      <c r="F840" s="13">
        <v>0.0</v>
      </c>
      <c r="G840" s="13">
        <v>8.0</v>
      </c>
      <c r="H840" s="13">
        <v>-37.8136</v>
      </c>
      <c r="I840" s="13">
        <v>144.9631</v>
      </c>
      <c r="O840" s="13" t="s">
        <v>146</v>
      </c>
    </row>
    <row r="841">
      <c r="A841" s="12"/>
      <c r="B841" s="21"/>
      <c r="C841" s="17" t="s">
        <v>134</v>
      </c>
      <c r="D841" s="14">
        <v>43905.0</v>
      </c>
      <c r="E841" s="17">
        <v>56.0</v>
      </c>
      <c r="F841" s="17">
        <v>0.0</v>
      </c>
      <c r="G841" s="17">
        <v>16.0</v>
      </c>
      <c r="H841" s="17">
        <v>14.0583</v>
      </c>
      <c r="I841" s="17">
        <v>108.2772</v>
      </c>
      <c r="O841" s="21"/>
    </row>
    <row r="842">
      <c r="A842" s="12"/>
      <c r="B842" s="40"/>
      <c r="C842" s="13" t="s">
        <v>307</v>
      </c>
      <c r="D842" s="14">
        <v>43905.0</v>
      </c>
      <c r="E842" s="13">
        <v>54.0</v>
      </c>
      <c r="F842" s="13">
        <v>0.0</v>
      </c>
      <c r="G842" s="13">
        <v>0.0</v>
      </c>
      <c r="H842" s="13">
        <v>48.669</v>
      </c>
      <c r="I842" s="13">
        <v>19.699</v>
      </c>
      <c r="O842" s="40"/>
    </row>
    <row r="843">
      <c r="A843" s="12"/>
      <c r="B843" s="21"/>
      <c r="C843" s="17" t="s">
        <v>159</v>
      </c>
      <c r="D843" s="14">
        <v>43905.0</v>
      </c>
      <c r="E843" s="17">
        <v>53.0</v>
      </c>
      <c r="F843" s="17">
        <v>0.0</v>
      </c>
      <c r="G843" s="17">
        <v>2.0</v>
      </c>
      <c r="H843" s="17">
        <v>30.3753</v>
      </c>
      <c r="I843" s="17">
        <v>69.3451</v>
      </c>
      <c r="O843" s="21"/>
    </row>
    <row r="844">
      <c r="A844" s="12"/>
      <c r="B844" s="40"/>
      <c r="C844" s="13" t="s">
        <v>308</v>
      </c>
      <c r="D844" s="14">
        <v>43905.0</v>
      </c>
      <c r="E844" s="13">
        <v>51.0</v>
      </c>
      <c r="F844" s="13">
        <v>0.0</v>
      </c>
      <c r="G844" s="13">
        <v>0.0</v>
      </c>
      <c r="H844" s="13">
        <v>-30.5595</v>
      </c>
      <c r="I844" s="13">
        <v>22.9375</v>
      </c>
      <c r="O844" s="40"/>
    </row>
    <row r="845">
      <c r="A845" s="12"/>
      <c r="B845" s="21"/>
      <c r="C845" s="17" t="s">
        <v>354</v>
      </c>
      <c r="D845" s="14">
        <v>43905.0</v>
      </c>
      <c r="E845" s="17">
        <v>50.0</v>
      </c>
      <c r="F845" s="17">
        <v>0.0</v>
      </c>
      <c r="G845" s="17">
        <v>0.0</v>
      </c>
      <c r="H845" s="17">
        <v>4.5353</v>
      </c>
      <c r="I845" s="17">
        <v>114.7277</v>
      </c>
      <c r="O845" s="21"/>
    </row>
    <row r="846">
      <c r="A846" s="12"/>
      <c r="B846" s="40"/>
      <c r="C846" s="13" t="s">
        <v>148</v>
      </c>
      <c r="D846" s="14">
        <v>43905.0</v>
      </c>
      <c r="E846" s="13">
        <v>49.0</v>
      </c>
      <c r="F846" s="13">
        <v>0.0</v>
      </c>
      <c r="G846" s="13">
        <v>1.0</v>
      </c>
      <c r="H846" s="13">
        <v>45.1</v>
      </c>
      <c r="I846" s="13">
        <v>15.2</v>
      </c>
      <c r="O846" s="40"/>
    </row>
    <row r="847">
      <c r="A847" s="12"/>
      <c r="B847" s="21"/>
      <c r="C847" s="17" t="s">
        <v>155</v>
      </c>
      <c r="D847" s="14">
        <v>43905.0</v>
      </c>
      <c r="E847" s="17">
        <v>48.0</v>
      </c>
      <c r="F847" s="17">
        <v>4.0</v>
      </c>
      <c r="G847" s="17">
        <v>12.0</v>
      </c>
      <c r="H847" s="17">
        <v>28.0339</v>
      </c>
      <c r="I847" s="17">
        <v>1.6596</v>
      </c>
      <c r="O847" s="21"/>
    </row>
    <row r="848">
      <c r="A848" s="12"/>
      <c r="B848" s="13" t="s">
        <v>64</v>
      </c>
      <c r="C848" s="13" t="s">
        <v>22</v>
      </c>
      <c r="D848" s="14">
        <v>43905.0</v>
      </c>
      <c r="E848" s="13">
        <v>66.0</v>
      </c>
      <c r="F848" s="13">
        <v>0.0</v>
      </c>
      <c r="G848" s="13">
        <v>0.0</v>
      </c>
      <c r="H848" s="13">
        <v>40.5908</v>
      </c>
      <c r="I848" s="13">
        <v>-77.2098</v>
      </c>
      <c r="O848" s="13" t="s">
        <v>64</v>
      </c>
    </row>
    <row r="849">
      <c r="A849" s="12"/>
      <c r="B849" s="21"/>
      <c r="C849" s="17" t="s">
        <v>306</v>
      </c>
      <c r="D849" s="14">
        <v>43905.0</v>
      </c>
      <c r="E849" s="17">
        <v>48.0</v>
      </c>
      <c r="F849" s="17">
        <v>0.0</v>
      </c>
      <c r="G849" s="17">
        <v>0.0</v>
      </c>
      <c r="H849" s="17">
        <v>44.0165</v>
      </c>
      <c r="I849" s="17">
        <v>21.0059</v>
      </c>
      <c r="O849" s="21"/>
    </row>
    <row r="850">
      <c r="A850" s="12"/>
      <c r="B850" s="13" t="s">
        <v>345</v>
      </c>
      <c r="C850" s="13" t="s">
        <v>22</v>
      </c>
      <c r="D850" s="14">
        <v>43905.0</v>
      </c>
      <c r="E850" s="13">
        <v>46.0</v>
      </c>
      <c r="F850" s="13">
        <v>0.0</v>
      </c>
      <c r="G850" s="13">
        <v>0.0</v>
      </c>
      <c r="H850" s="13">
        <v>35.4437</v>
      </c>
      <c r="I850" s="13">
        <v>139.638</v>
      </c>
      <c r="O850" s="13" t="s">
        <v>345</v>
      </c>
    </row>
    <row r="851">
      <c r="A851" s="12"/>
      <c r="B851" s="21"/>
      <c r="C851" s="17" t="s">
        <v>185</v>
      </c>
      <c r="D851" s="14">
        <v>43905.0</v>
      </c>
      <c r="E851" s="17">
        <v>45.0</v>
      </c>
      <c r="F851" s="17">
        <v>2.0</v>
      </c>
      <c r="G851" s="17">
        <v>1.0</v>
      </c>
      <c r="H851" s="17">
        <v>-38.4161</v>
      </c>
      <c r="I851" s="17">
        <v>-63.6167</v>
      </c>
      <c r="O851" s="21"/>
    </row>
    <row r="852">
      <c r="A852" s="12"/>
      <c r="B852" s="13" t="s">
        <v>72</v>
      </c>
      <c r="C852" s="13" t="s">
        <v>22</v>
      </c>
      <c r="D852" s="14">
        <v>43905.0</v>
      </c>
      <c r="E852" s="13">
        <v>45.0</v>
      </c>
      <c r="F852" s="13">
        <v>1.0</v>
      </c>
      <c r="G852" s="13">
        <v>0.0</v>
      </c>
      <c r="H852" s="13">
        <v>37.7693</v>
      </c>
      <c r="I852" s="13">
        <v>-78.17</v>
      </c>
      <c r="O852" s="13" t="s">
        <v>72</v>
      </c>
    </row>
    <row r="853">
      <c r="A853" s="12"/>
      <c r="B853" s="21"/>
      <c r="C853" s="17" t="s">
        <v>358</v>
      </c>
      <c r="D853" s="14">
        <v>43905.0</v>
      </c>
      <c r="E853" s="17">
        <v>51.0</v>
      </c>
      <c r="F853" s="17">
        <v>2.0</v>
      </c>
      <c r="G853" s="17">
        <v>0.0</v>
      </c>
      <c r="H853" s="17">
        <v>42.7339</v>
      </c>
      <c r="I853" s="17">
        <v>25.4858</v>
      </c>
      <c r="O853" s="21"/>
    </row>
    <row r="854">
      <c r="A854" s="12"/>
      <c r="B854" s="40"/>
      <c r="C854" s="13" t="s">
        <v>357</v>
      </c>
      <c r="D854" s="14">
        <v>43905.0</v>
      </c>
      <c r="E854" s="13">
        <v>43.0</v>
      </c>
      <c r="F854" s="13">
        <v>1.0</v>
      </c>
      <c r="G854" s="13">
        <v>0.0</v>
      </c>
      <c r="H854" s="13">
        <v>8.538</v>
      </c>
      <c r="I854" s="13">
        <v>-80.7821</v>
      </c>
      <c r="O854" s="40"/>
    </row>
    <row r="855">
      <c r="A855" s="12"/>
      <c r="B855" s="21"/>
      <c r="C855" s="17" t="s">
        <v>305</v>
      </c>
      <c r="D855" s="14">
        <v>43905.0</v>
      </c>
      <c r="E855" s="17">
        <v>43.0</v>
      </c>
      <c r="F855" s="17">
        <v>0.0</v>
      </c>
      <c r="G855" s="17">
        <v>0.0</v>
      </c>
      <c r="H855" s="17">
        <v>-9.19</v>
      </c>
      <c r="I855" s="17">
        <v>-75.0152</v>
      </c>
      <c r="O855" s="21"/>
    </row>
    <row r="856">
      <c r="A856" s="12"/>
      <c r="B856" s="40"/>
      <c r="C856" s="13" t="s">
        <v>353</v>
      </c>
      <c r="D856" s="14">
        <v>43905.0</v>
      </c>
      <c r="E856" s="13">
        <v>42.0</v>
      </c>
      <c r="F856" s="13">
        <v>1.0</v>
      </c>
      <c r="G856" s="13">
        <v>0.0</v>
      </c>
      <c r="H856" s="13">
        <v>41.1533</v>
      </c>
      <c r="I856" s="13">
        <v>20.1683</v>
      </c>
      <c r="O856" s="40"/>
    </row>
    <row r="857">
      <c r="A857" s="12"/>
      <c r="B857" s="21"/>
      <c r="C857" s="17" t="s">
        <v>158</v>
      </c>
      <c r="D857" s="14">
        <v>43905.0</v>
      </c>
      <c r="E857" s="17">
        <v>41.0</v>
      </c>
      <c r="F857" s="17">
        <v>0.0</v>
      </c>
      <c r="G857" s="17">
        <v>4.0</v>
      </c>
      <c r="H857" s="17">
        <v>23.6345</v>
      </c>
      <c r="I857" s="17">
        <v>-102.5528</v>
      </c>
      <c r="O857" s="21"/>
    </row>
    <row r="858">
      <c r="A858" s="12"/>
      <c r="B858" s="13" t="s">
        <v>352</v>
      </c>
      <c r="C858" s="13" t="s">
        <v>132</v>
      </c>
      <c r="D858" s="14">
        <v>43905.0</v>
      </c>
      <c r="E858" s="13">
        <v>39.0</v>
      </c>
      <c r="F858" s="13">
        <v>0.0</v>
      </c>
      <c r="G858" s="13">
        <v>0.0</v>
      </c>
      <c r="H858" s="13">
        <v>53.9333</v>
      </c>
      <c r="I858" s="13">
        <v>-116.5765</v>
      </c>
      <c r="O858" s="13" t="s">
        <v>352</v>
      </c>
    </row>
    <row r="859">
      <c r="A859" s="12"/>
      <c r="B859" s="17" t="s">
        <v>63</v>
      </c>
      <c r="C859" s="17" t="s">
        <v>22</v>
      </c>
      <c r="D859" s="14">
        <v>43905.0</v>
      </c>
      <c r="E859" s="17">
        <v>36.0</v>
      </c>
      <c r="F859" s="17">
        <v>1.0</v>
      </c>
      <c r="G859" s="17">
        <v>0.0</v>
      </c>
      <c r="H859" s="17">
        <v>44.572</v>
      </c>
      <c r="I859" s="17">
        <v>-122.0709</v>
      </c>
      <c r="O859" s="17" t="s">
        <v>63</v>
      </c>
    </row>
    <row r="860">
      <c r="A860" s="12"/>
      <c r="B860" s="13" t="s">
        <v>49</v>
      </c>
      <c r="C860" s="13" t="s">
        <v>22</v>
      </c>
      <c r="D860" s="14">
        <v>43905.0</v>
      </c>
      <c r="E860" s="13">
        <v>35.0</v>
      </c>
      <c r="F860" s="13">
        <v>0.0</v>
      </c>
      <c r="G860" s="13">
        <v>0.0</v>
      </c>
      <c r="H860" s="13">
        <v>45.6945</v>
      </c>
      <c r="I860" s="13">
        <v>-93.9002</v>
      </c>
      <c r="O860" s="13" t="s">
        <v>49</v>
      </c>
    </row>
    <row r="861">
      <c r="A861" s="12"/>
      <c r="B861" s="21"/>
      <c r="C861" s="17" t="s">
        <v>300</v>
      </c>
      <c r="D861" s="14">
        <v>43905.0</v>
      </c>
      <c r="E861" s="17">
        <v>34.0</v>
      </c>
      <c r="F861" s="17">
        <v>0.0</v>
      </c>
      <c r="G861" s="17">
        <v>0.0</v>
      </c>
      <c r="H861" s="17">
        <v>4.5709</v>
      </c>
      <c r="I861" s="17">
        <v>-74.2973</v>
      </c>
      <c r="O861" s="21"/>
    </row>
    <row r="862">
      <c r="A862" s="12"/>
      <c r="B862" s="13" t="s">
        <v>48</v>
      </c>
      <c r="C862" s="13" t="s">
        <v>22</v>
      </c>
      <c r="D862" s="14">
        <v>43905.0</v>
      </c>
      <c r="E862" s="13">
        <v>33.0</v>
      </c>
      <c r="F862" s="13">
        <v>0.0</v>
      </c>
      <c r="G862" s="13">
        <v>0.0</v>
      </c>
      <c r="H862" s="13">
        <v>43.3266</v>
      </c>
      <c r="I862" s="13">
        <v>-84.5361</v>
      </c>
      <c r="O862" s="13" t="s">
        <v>48</v>
      </c>
    </row>
    <row r="863">
      <c r="A863" s="12"/>
      <c r="B863" s="21"/>
      <c r="C863" s="17" t="s">
        <v>272</v>
      </c>
      <c r="D863" s="14">
        <v>43905.0</v>
      </c>
      <c r="E863" s="17">
        <v>32.0</v>
      </c>
      <c r="F863" s="17">
        <v>1.0</v>
      </c>
      <c r="G863" s="17">
        <v>1.0</v>
      </c>
      <c r="H863" s="17">
        <v>47.1625</v>
      </c>
      <c r="I863" s="17">
        <v>19.5033</v>
      </c>
      <c r="O863" s="21"/>
    </row>
    <row r="864">
      <c r="A864" s="12"/>
      <c r="B864" s="13" t="s">
        <v>59</v>
      </c>
      <c r="C864" s="13" t="s">
        <v>22</v>
      </c>
      <c r="D864" s="14">
        <v>43905.0</v>
      </c>
      <c r="E864" s="13">
        <v>33.0</v>
      </c>
      <c r="F864" s="13">
        <v>0.0</v>
      </c>
      <c r="G864" s="13">
        <v>0.0</v>
      </c>
      <c r="H864" s="13">
        <v>35.6301</v>
      </c>
      <c r="I864" s="13">
        <v>-79.8064</v>
      </c>
      <c r="O864" s="13" t="s">
        <v>59</v>
      </c>
    </row>
    <row r="865">
      <c r="A865" s="12"/>
      <c r="B865" s="17" t="s">
        <v>68</v>
      </c>
      <c r="C865" s="17" t="s">
        <v>22</v>
      </c>
      <c r="D865" s="14">
        <v>43905.0</v>
      </c>
      <c r="E865" s="17">
        <v>39.0</v>
      </c>
      <c r="F865" s="17">
        <v>0.0</v>
      </c>
      <c r="G865" s="17">
        <v>0.0</v>
      </c>
      <c r="H865" s="17">
        <v>35.7478</v>
      </c>
      <c r="I865" s="17">
        <v>-86.6923</v>
      </c>
      <c r="O865" s="17" t="s">
        <v>68</v>
      </c>
    </row>
    <row r="866">
      <c r="A866" s="12"/>
      <c r="B866" s="13" t="s">
        <v>46</v>
      </c>
      <c r="C866" s="13" t="s">
        <v>22</v>
      </c>
      <c r="D866" s="14">
        <v>43905.0</v>
      </c>
      <c r="E866" s="13">
        <v>32.0</v>
      </c>
      <c r="F866" s="13">
        <v>0.0</v>
      </c>
      <c r="G866" s="13">
        <v>0.0</v>
      </c>
      <c r="H866" s="13">
        <v>39.0639</v>
      </c>
      <c r="I866" s="13">
        <v>-76.8021</v>
      </c>
      <c r="O866" s="13" t="s">
        <v>46</v>
      </c>
    </row>
    <row r="867">
      <c r="A867" s="12"/>
      <c r="B867" s="21"/>
      <c r="C867" s="17" t="s">
        <v>35</v>
      </c>
      <c r="D867" s="14">
        <v>43905.0</v>
      </c>
      <c r="E867" s="17">
        <v>33.0</v>
      </c>
      <c r="F867" s="17">
        <v>0.0</v>
      </c>
      <c r="G867" s="17">
        <v>0.0</v>
      </c>
      <c r="H867" s="17">
        <v>42.3154</v>
      </c>
      <c r="I867" s="17">
        <v>43.3569</v>
      </c>
      <c r="O867" s="21"/>
    </row>
    <row r="868">
      <c r="A868" s="12"/>
      <c r="B868" s="40"/>
      <c r="C868" s="13" t="s">
        <v>195</v>
      </c>
      <c r="D868" s="14">
        <v>43905.0</v>
      </c>
      <c r="E868" s="13">
        <v>30.0</v>
      </c>
      <c r="F868" s="13">
        <v>0.0</v>
      </c>
      <c r="G868" s="13">
        <v>1.0</v>
      </c>
      <c r="H868" s="13">
        <v>56.8796</v>
      </c>
      <c r="I868" s="13">
        <v>24.6032</v>
      </c>
      <c r="O868" s="40"/>
    </row>
    <row r="869">
      <c r="A869" s="12"/>
      <c r="B869" s="17" t="s">
        <v>61</v>
      </c>
      <c r="C869" s="17" t="s">
        <v>22</v>
      </c>
      <c r="D869" s="14">
        <v>43905.0</v>
      </c>
      <c r="E869" s="17">
        <v>37.0</v>
      </c>
      <c r="F869" s="17">
        <v>0.0</v>
      </c>
      <c r="G869" s="17">
        <v>0.0</v>
      </c>
      <c r="H869" s="17">
        <v>40.3888</v>
      </c>
      <c r="I869" s="17">
        <v>-82.7649</v>
      </c>
      <c r="O869" s="17" t="s">
        <v>61</v>
      </c>
    </row>
    <row r="870">
      <c r="A870" s="12"/>
      <c r="B870" s="40"/>
      <c r="C870" s="13" t="s">
        <v>149</v>
      </c>
      <c r="D870" s="14">
        <v>43905.0</v>
      </c>
      <c r="E870" s="13">
        <v>28.0</v>
      </c>
      <c r="F870" s="13">
        <v>2.0</v>
      </c>
      <c r="G870" s="13">
        <v>0.0</v>
      </c>
      <c r="H870" s="13">
        <v>-1.8312</v>
      </c>
      <c r="I870" s="13">
        <v>-78.1834</v>
      </c>
      <c r="O870" s="40"/>
    </row>
    <row r="871">
      <c r="A871" s="12"/>
      <c r="B871" s="21"/>
      <c r="C871" s="17" t="s">
        <v>200</v>
      </c>
      <c r="D871" s="14">
        <v>43905.0</v>
      </c>
      <c r="E871" s="17">
        <v>28.0</v>
      </c>
      <c r="F871" s="17">
        <v>1.0</v>
      </c>
      <c r="G871" s="17">
        <v>1.0</v>
      </c>
      <c r="H871" s="17">
        <v>31.7917</v>
      </c>
      <c r="I871" s="17">
        <v>-7.0926</v>
      </c>
      <c r="O871" s="21"/>
    </row>
    <row r="872">
      <c r="A872" s="12"/>
      <c r="B872" s="13" t="s">
        <v>75</v>
      </c>
      <c r="C872" s="13" t="s">
        <v>22</v>
      </c>
      <c r="D872" s="14">
        <v>43905.0</v>
      </c>
      <c r="E872" s="13">
        <v>32.0</v>
      </c>
      <c r="F872" s="13">
        <v>0.0</v>
      </c>
      <c r="G872" s="13">
        <v>1.0</v>
      </c>
      <c r="H872" s="13">
        <v>44.2685</v>
      </c>
      <c r="I872" s="13">
        <v>-89.6165</v>
      </c>
      <c r="O872" s="13" t="s">
        <v>75</v>
      </c>
    </row>
    <row r="873">
      <c r="A873" s="12"/>
      <c r="B873" s="21"/>
      <c r="C873" s="17" t="s">
        <v>188</v>
      </c>
      <c r="D873" s="14">
        <v>43905.0</v>
      </c>
      <c r="E873" s="17">
        <v>27.0</v>
      </c>
      <c r="F873" s="17">
        <v>0.0</v>
      </c>
      <c r="G873" s="17">
        <v>3.0</v>
      </c>
      <c r="H873" s="17">
        <v>53.7098</v>
      </c>
      <c r="I873" s="17">
        <v>27.9534</v>
      </c>
      <c r="O873" s="21"/>
    </row>
    <row r="874">
      <c r="A874" s="12"/>
      <c r="B874" s="40"/>
      <c r="C874" s="13" t="s">
        <v>301</v>
      </c>
      <c r="D874" s="14">
        <v>43905.0</v>
      </c>
      <c r="E874" s="13">
        <v>27.0</v>
      </c>
      <c r="F874" s="13">
        <v>0.0</v>
      </c>
      <c r="G874" s="13">
        <v>0.0</v>
      </c>
      <c r="H874" s="13">
        <v>9.7489</v>
      </c>
      <c r="I874" s="13">
        <v>-83.7534</v>
      </c>
      <c r="O874" s="40"/>
    </row>
    <row r="875">
      <c r="A875" s="12"/>
      <c r="B875" s="21"/>
      <c r="C875" s="17" t="s">
        <v>359</v>
      </c>
      <c r="D875" s="14">
        <v>43905.0</v>
      </c>
      <c r="E875" s="17">
        <v>26.0</v>
      </c>
      <c r="F875" s="17">
        <v>0.0</v>
      </c>
      <c r="G875" s="17">
        <v>0.0</v>
      </c>
      <c r="H875" s="17">
        <v>35.1264</v>
      </c>
      <c r="I875" s="17">
        <v>33.4299</v>
      </c>
      <c r="O875" s="21"/>
    </row>
    <row r="876">
      <c r="A876" s="12"/>
      <c r="B876" s="13" t="s">
        <v>355</v>
      </c>
      <c r="C876" s="13" t="s">
        <v>132</v>
      </c>
      <c r="D876" s="14">
        <v>43905.0</v>
      </c>
      <c r="E876" s="13">
        <v>24.0</v>
      </c>
      <c r="F876" s="13">
        <v>0.0</v>
      </c>
      <c r="G876" s="13">
        <v>0.0</v>
      </c>
      <c r="H876" s="13">
        <v>52.9399</v>
      </c>
      <c r="I876" s="13">
        <v>-73.5491</v>
      </c>
      <c r="O876" s="13" t="s">
        <v>355</v>
      </c>
    </row>
    <row r="877">
      <c r="A877" s="12"/>
      <c r="B877" s="17" t="s">
        <v>29</v>
      </c>
      <c r="C877" s="17" t="s">
        <v>22</v>
      </c>
      <c r="D877" s="14">
        <v>43905.0</v>
      </c>
      <c r="E877" s="17">
        <v>24.0</v>
      </c>
      <c r="F877" s="17">
        <v>0.0</v>
      </c>
      <c r="G877" s="17">
        <v>0.0</v>
      </c>
      <c r="H877" s="17">
        <v>41.5978</v>
      </c>
      <c r="I877" s="17">
        <v>-72.7554</v>
      </c>
      <c r="O877" s="17" t="s">
        <v>29</v>
      </c>
    </row>
    <row r="878">
      <c r="A878" s="12"/>
      <c r="B878" s="13" t="s">
        <v>70</v>
      </c>
      <c r="C878" s="13" t="s">
        <v>22</v>
      </c>
      <c r="D878" s="14">
        <v>43905.0</v>
      </c>
      <c r="E878" s="13">
        <v>28.0</v>
      </c>
      <c r="F878" s="13">
        <v>0.0</v>
      </c>
      <c r="G878" s="13">
        <v>0.0</v>
      </c>
      <c r="H878" s="13">
        <v>40.15</v>
      </c>
      <c r="I878" s="13">
        <v>-111.8624</v>
      </c>
      <c r="O878" s="13" t="s">
        <v>70</v>
      </c>
    </row>
    <row r="879">
      <c r="A879" s="12"/>
      <c r="B879" s="21"/>
      <c r="C879" s="17" t="s">
        <v>186</v>
      </c>
      <c r="D879" s="14">
        <v>43905.0</v>
      </c>
      <c r="E879" s="17">
        <v>26.0</v>
      </c>
      <c r="F879" s="17">
        <v>0.0</v>
      </c>
      <c r="G879" s="17">
        <v>0.0</v>
      </c>
      <c r="H879" s="17">
        <v>40.0691</v>
      </c>
      <c r="I879" s="17">
        <v>45.0382</v>
      </c>
      <c r="O879" s="21"/>
    </row>
    <row r="880">
      <c r="A880" s="12"/>
      <c r="B880" s="40"/>
      <c r="C880" s="13" t="s">
        <v>275</v>
      </c>
      <c r="D880" s="14">
        <v>43905.0</v>
      </c>
      <c r="E880" s="13">
        <v>24.0</v>
      </c>
      <c r="F880" s="13">
        <v>0.0</v>
      </c>
      <c r="G880" s="13">
        <v>0.0</v>
      </c>
      <c r="H880" s="13">
        <v>43.9159</v>
      </c>
      <c r="I880" s="13">
        <v>17.6791</v>
      </c>
      <c r="O880" s="40"/>
    </row>
    <row r="881">
      <c r="A881" s="12"/>
      <c r="B881" s="21"/>
      <c r="C881" s="17" t="s">
        <v>276</v>
      </c>
      <c r="D881" s="14">
        <v>43905.0</v>
      </c>
      <c r="E881" s="17">
        <v>21.0</v>
      </c>
      <c r="F881" s="17">
        <v>0.0</v>
      </c>
      <c r="G881" s="17">
        <v>1.0</v>
      </c>
      <c r="H881" s="17">
        <v>35.9375</v>
      </c>
      <c r="I881" s="17">
        <v>14.3754</v>
      </c>
      <c r="O881" s="21"/>
    </row>
    <row r="882">
      <c r="A882" s="12"/>
      <c r="B882" s="13" t="s">
        <v>351</v>
      </c>
      <c r="C882" s="13" t="s">
        <v>22</v>
      </c>
      <c r="D882" s="14">
        <v>43905.0</v>
      </c>
      <c r="E882" s="13">
        <v>21.0</v>
      </c>
      <c r="F882" s="13">
        <v>0.0</v>
      </c>
      <c r="G882" s="13">
        <v>0.0</v>
      </c>
      <c r="H882" s="13">
        <v>37.6489</v>
      </c>
      <c r="I882" s="13">
        <v>-122.6655</v>
      </c>
      <c r="O882" s="13" t="s">
        <v>351</v>
      </c>
    </row>
    <row r="883">
      <c r="A883" s="12"/>
      <c r="B883" s="17" t="s">
        <v>54</v>
      </c>
      <c r="C883" s="17" t="s">
        <v>22</v>
      </c>
      <c r="D883" s="14">
        <v>43905.0</v>
      </c>
      <c r="E883" s="17">
        <v>24.0</v>
      </c>
      <c r="F883" s="17">
        <v>0.0</v>
      </c>
      <c r="G883" s="17">
        <v>0.0</v>
      </c>
      <c r="H883" s="17">
        <v>38.3135</v>
      </c>
      <c r="I883" s="17">
        <v>-117.0554</v>
      </c>
      <c r="O883" s="17" t="s">
        <v>54</v>
      </c>
    </row>
    <row r="884">
      <c r="A884" s="12"/>
      <c r="B884" s="13" t="s">
        <v>161</v>
      </c>
      <c r="C884" s="13" t="s">
        <v>136</v>
      </c>
      <c r="D884" s="14">
        <v>43905.0</v>
      </c>
      <c r="E884" s="13">
        <v>20.0</v>
      </c>
      <c r="F884" s="13">
        <v>0.0</v>
      </c>
      <c r="G884" s="13">
        <v>3.0</v>
      </c>
      <c r="H884" s="13">
        <v>-34.9285</v>
      </c>
      <c r="I884" s="13">
        <v>138.6007</v>
      </c>
      <c r="O884" s="13" t="s">
        <v>161</v>
      </c>
    </row>
    <row r="885">
      <c r="A885" s="12"/>
      <c r="B885" s="21"/>
      <c r="C885" s="17" t="s">
        <v>140</v>
      </c>
      <c r="D885" s="14">
        <v>43905.0</v>
      </c>
      <c r="E885" s="17">
        <v>22.0</v>
      </c>
      <c r="F885" s="17">
        <v>0.0</v>
      </c>
      <c r="G885" s="17">
        <v>9.0</v>
      </c>
      <c r="H885" s="17">
        <v>21.4735</v>
      </c>
      <c r="I885" s="17">
        <v>55.9754</v>
      </c>
      <c r="O885" s="21"/>
    </row>
    <row r="886">
      <c r="A886" s="12"/>
      <c r="B886" s="13" t="s">
        <v>39</v>
      </c>
      <c r="C886" s="13" t="s">
        <v>22</v>
      </c>
      <c r="D886" s="14">
        <v>43905.0</v>
      </c>
      <c r="E886" s="13">
        <v>20.0</v>
      </c>
      <c r="F886" s="13">
        <v>0.0</v>
      </c>
      <c r="G886" s="13">
        <v>0.0</v>
      </c>
      <c r="H886" s="13">
        <v>39.8494</v>
      </c>
      <c r="I886" s="13">
        <v>-86.2583</v>
      </c>
      <c r="O886" s="13" t="s">
        <v>39</v>
      </c>
    </row>
    <row r="887">
      <c r="A887" s="12"/>
      <c r="B887" s="17" t="s">
        <v>65</v>
      </c>
      <c r="C887" s="17" t="s">
        <v>22</v>
      </c>
      <c r="D887" s="14">
        <v>43905.0</v>
      </c>
      <c r="E887" s="17">
        <v>20.0</v>
      </c>
      <c r="F887" s="17">
        <v>0.0</v>
      </c>
      <c r="G887" s="17">
        <v>0.0</v>
      </c>
      <c r="H887" s="17">
        <v>41.6809</v>
      </c>
      <c r="I887" s="17">
        <v>-71.5118</v>
      </c>
      <c r="O887" s="17" t="s">
        <v>65</v>
      </c>
    </row>
    <row r="888">
      <c r="A888" s="12"/>
      <c r="B888" s="13" t="s">
        <v>66</v>
      </c>
      <c r="C888" s="13" t="s">
        <v>22</v>
      </c>
      <c r="D888" s="14">
        <v>43905.0</v>
      </c>
      <c r="E888" s="13">
        <v>28.0</v>
      </c>
      <c r="F888" s="13">
        <v>0.0</v>
      </c>
      <c r="G888" s="13">
        <v>0.0</v>
      </c>
      <c r="H888" s="13">
        <v>33.8569</v>
      </c>
      <c r="I888" s="13">
        <v>-80.945</v>
      </c>
      <c r="O888" s="13" t="s">
        <v>66</v>
      </c>
    </row>
    <row r="889">
      <c r="A889" s="12"/>
      <c r="B889" s="17" t="s">
        <v>133</v>
      </c>
      <c r="C889" s="17" t="s">
        <v>343</v>
      </c>
      <c r="D889" s="14">
        <v>43905.0</v>
      </c>
      <c r="E889" s="17">
        <v>18.0</v>
      </c>
      <c r="F889" s="17">
        <v>0.0</v>
      </c>
      <c r="G889" s="17">
        <v>18.0</v>
      </c>
      <c r="H889" s="17">
        <v>35.7452</v>
      </c>
      <c r="I889" s="17">
        <v>95.9956</v>
      </c>
      <c r="O889" s="17" t="s">
        <v>133</v>
      </c>
    </row>
    <row r="890">
      <c r="A890" s="12"/>
      <c r="B890" s="40"/>
      <c r="C890" s="13" t="s">
        <v>310</v>
      </c>
      <c r="D890" s="14">
        <v>43905.0</v>
      </c>
      <c r="E890" s="13">
        <v>18.0</v>
      </c>
      <c r="F890" s="13">
        <v>0.0</v>
      </c>
      <c r="G890" s="13">
        <v>0.0</v>
      </c>
      <c r="H890" s="13">
        <v>33.8869</v>
      </c>
      <c r="I890" s="13">
        <v>9.5375</v>
      </c>
      <c r="O890" s="40"/>
    </row>
    <row r="891">
      <c r="A891" s="12"/>
      <c r="B891" s="17" t="s">
        <v>41</v>
      </c>
      <c r="C891" s="17" t="s">
        <v>22</v>
      </c>
      <c r="D891" s="14">
        <v>43905.0</v>
      </c>
      <c r="E891" s="17">
        <v>18.0</v>
      </c>
      <c r="F891" s="17">
        <v>0.0</v>
      </c>
      <c r="G891" s="17">
        <v>0.0</v>
      </c>
      <c r="H891" s="17">
        <v>42.0115</v>
      </c>
      <c r="I891" s="17">
        <v>-93.2105</v>
      </c>
      <c r="O891" s="17" t="s">
        <v>41</v>
      </c>
    </row>
    <row r="892">
      <c r="A892" s="12"/>
      <c r="B892" s="13" t="s">
        <v>43</v>
      </c>
      <c r="C892" s="13" t="s">
        <v>22</v>
      </c>
      <c r="D892" s="14">
        <v>43905.0</v>
      </c>
      <c r="E892" s="13">
        <v>20.0</v>
      </c>
      <c r="F892" s="13">
        <v>0.0</v>
      </c>
      <c r="G892" s="13">
        <v>0.0</v>
      </c>
      <c r="H892" s="13">
        <v>37.6681</v>
      </c>
      <c r="I892" s="13">
        <v>-84.6701</v>
      </c>
      <c r="O892" s="13" t="s">
        <v>43</v>
      </c>
    </row>
    <row r="893">
      <c r="A893" s="12"/>
      <c r="B893" s="17" t="s">
        <v>166</v>
      </c>
      <c r="C893" s="17" t="s">
        <v>136</v>
      </c>
      <c r="D893" s="14">
        <v>43905.0</v>
      </c>
      <c r="E893" s="17">
        <v>17.0</v>
      </c>
      <c r="F893" s="17">
        <v>1.0</v>
      </c>
      <c r="G893" s="17">
        <v>0.0</v>
      </c>
      <c r="H893" s="17">
        <v>-31.9505</v>
      </c>
      <c r="I893" s="17">
        <v>115.8605</v>
      </c>
      <c r="O893" s="17" t="s">
        <v>166</v>
      </c>
    </row>
    <row r="894">
      <c r="A894" s="12"/>
      <c r="B894" s="13" t="s">
        <v>53</v>
      </c>
      <c r="C894" s="13" t="s">
        <v>22</v>
      </c>
      <c r="D894" s="14">
        <v>43905.0</v>
      </c>
      <c r="E894" s="13">
        <v>17.0</v>
      </c>
      <c r="F894" s="13">
        <v>0.0</v>
      </c>
      <c r="G894" s="13">
        <v>0.0</v>
      </c>
      <c r="H894" s="13">
        <v>41.1254</v>
      </c>
      <c r="I894" s="13">
        <v>-98.2681</v>
      </c>
      <c r="O894" s="13" t="s">
        <v>53</v>
      </c>
    </row>
    <row r="895">
      <c r="A895" s="12"/>
      <c r="B895" s="21"/>
      <c r="C895" s="17" t="s">
        <v>183</v>
      </c>
      <c r="D895" s="14">
        <v>43905.0</v>
      </c>
      <c r="E895" s="17">
        <v>16.0</v>
      </c>
      <c r="F895" s="17">
        <v>0.0</v>
      </c>
      <c r="G895" s="17">
        <v>0.0</v>
      </c>
      <c r="H895" s="17">
        <v>33.9391</v>
      </c>
      <c r="I895" s="17">
        <v>67.71</v>
      </c>
      <c r="O895" s="21"/>
    </row>
    <row r="896">
      <c r="A896" s="12"/>
      <c r="B896" s="13" t="s">
        <v>25</v>
      </c>
      <c r="C896" s="13" t="s">
        <v>22</v>
      </c>
      <c r="D896" s="14">
        <v>43905.0</v>
      </c>
      <c r="E896" s="13">
        <v>16.0</v>
      </c>
      <c r="F896" s="13">
        <v>0.0</v>
      </c>
      <c r="G896" s="13">
        <v>0.0</v>
      </c>
      <c r="H896" s="13">
        <v>34.9697</v>
      </c>
      <c r="I896" s="13">
        <v>-92.3731</v>
      </c>
      <c r="O896" s="13" t="s">
        <v>25</v>
      </c>
    </row>
    <row r="897">
      <c r="A897" s="12"/>
      <c r="B897" s="17" t="s">
        <v>31</v>
      </c>
      <c r="C897" s="17" t="s">
        <v>22</v>
      </c>
      <c r="D897" s="14">
        <v>43905.0</v>
      </c>
      <c r="E897" s="17">
        <v>16.0</v>
      </c>
      <c r="F897" s="17">
        <v>0.0</v>
      </c>
      <c r="G897" s="17">
        <v>0.0</v>
      </c>
      <c r="H897" s="17">
        <v>38.8974</v>
      </c>
      <c r="I897" s="17">
        <v>-77.0268</v>
      </c>
      <c r="O897" s="17" t="s">
        <v>31</v>
      </c>
    </row>
    <row r="898">
      <c r="A898" s="12"/>
      <c r="B898" s="40"/>
      <c r="C898" s="13" t="s">
        <v>162</v>
      </c>
      <c r="D898" s="14">
        <v>43905.0</v>
      </c>
      <c r="E898" s="13">
        <v>23.0</v>
      </c>
      <c r="F898" s="13">
        <v>1.0</v>
      </c>
      <c r="G898" s="13">
        <v>6.0</v>
      </c>
      <c r="H898" s="13">
        <v>40.1431</v>
      </c>
      <c r="I898" s="13">
        <v>47.5769</v>
      </c>
      <c r="O898" s="40"/>
    </row>
    <row r="899">
      <c r="A899" s="12"/>
      <c r="B899" s="21"/>
      <c r="C899" s="17" t="s">
        <v>204</v>
      </c>
      <c r="D899" s="14">
        <v>43905.0</v>
      </c>
      <c r="E899" s="17">
        <v>14.0</v>
      </c>
      <c r="F899" s="17">
        <v>0.0</v>
      </c>
      <c r="G899" s="17">
        <v>1.0</v>
      </c>
      <c r="H899" s="17">
        <v>41.6086</v>
      </c>
      <c r="I899" s="17">
        <v>21.7453</v>
      </c>
      <c r="O899" s="21"/>
    </row>
    <row r="900">
      <c r="A900" s="12"/>
      <c r="B900" s="40"/>
      <c r="C900" s="13" t="s">
        <v>356</v>
      </c>
      <c r="D900" s="14">
        <v>43905.0</v>
      </c>
      <c r="E900" s="13">
        <v>13.0</v>
      </c>
      <c r="F900" s="13">
        <v>0.0</v>
      </c>
      <c r="G900" s="13">
        <v>0.0</v>
      </c>
      <c r="H900" s="13">
        <v>3.2028</v>
      </c>
      <c r="I900" s="13">
        <v>73.2207</v>
      </c>
      <c r="O900" s="40"/>
    </row>
    <row r="901">
      <c r="A901" s="12"/>
      <c r="B901" s="17" t="s">
        <v>57</v>
      </c>
      <c r="C901" s="17" t="s">
        <v>22</v>
      </c>
      <c r="D901" s="14">
        <v>43905.0</v>
      </c>
      <c r="E901" s="17">
        <v>13.0</v>
      </c>
      <c r="F901" s="17">
        <v>0.0</v>
      </c>
      <c r="G901" s="17">
        <v>0.0</v>
      </c>
      <c r="H901" s="17">
        <v>34.8405</v>
      </c>
      <c r="I901" s="17">
        <v>-106.2485</v>
      </c>
      <c r="O901" s="17" t="s">
        <v>57</v>
      </c>
    </row>
    <row r="902">
      <c r="A902" s="12"/>
      <c r="B902" s="40"/>
      <c r="C902" s="13" t="s">
        <v>196</v>
      </c>
      <c r="D902" s="14">
        <v>43905.0</v>
      </c>
      <c r="E902" s="13">
        <v>12.0</v>
      </c>
      <c r="F902" s="13">
        <v>0.0</v>
      </c>
      <c r="G902" s="13">
        <v>1.0</v>
      </c>
      <c r="H902" s="13">
        <v>55.1694</v>
      </c>
      <c r="I902" s="13">
        <v>23.8813</v>
      </c>
      <c r="O902" s="40"/>
    </row>
    <row r="903">
      <c r="A903" s="12"/>
      <c r="B903" s="21"/>
      <c r="C903" s="17" t="s">
        <v>362</v>
      </c>
      <c r="D903" s="14">
        <v>43905.0</v>
      </c>
      <c r="E903" s="17">
        <v>23.0</v>
      </c>
      <c r="F903" s="17">
        <v>0.0</v>
      </c>
      <c r="G903" s="17">
        <v>0.0</v>
      </c>
      <c r="H903" s="17">
        <v>47.4116</v>
      </c>
      <c r="I903" s="17">
        <v>28.3699</v>
      </c>
      <c r="O903" s="21"/>
    </row>
    <row r="904">
      <c r="A904" s="12"/>
      <c r="B904" s="13" t="s">
        <v>21</v>
      </c>
      <c r="C904" s="13" t="s">
        <v>22</v>
      </c>
      <c r="D904" s="14">
        <v>43905.0</v>
      </c>
      <c r="E904" s="13">
        <v>12.0</v>
      </c>
      <c r="F904" s="13">
        <v>0.0</v>
      </c>
      <c r="G904" s="13">
        <v>0.0</v>
      </c>
      <c r="H904" s="13">
        <v>32.3182</v>
      </c>
      <c r="I904" s="13">
        <v>-86.9023</v>
      </c>
      <c r="O904" s="13" t="s">
        <v>21</v>
      </c>
    </row>
    <row r="905">
      <c r="A905" s="12"/>
      <c r="B905" s="17" t="s">
        <v>24</v>
      </c>
      <c r="C905" s="17" t="s">
        <v>22</v>
      </c>
      <c r="D905" s="14">
        <v>43905.0</v>
      </c>
      <c r="E905" s="17">
        <v>13.0</v>
      </c>
      <c r="F905" s="17">
        <v>0.0</v>
      </c>
      <c r="G905" s="17">
        <v>1.0</v>
      </c>
      <c r="H905" s="17">
        <v>33.7298</v>
      </c>
      <c r="I905" s="17">
        <v>-111.4312</v>
      </c>
      <c r="O905" s="17" t="s">
        <v>24</v>
      </c>
    </row>
    <row r="906">
      <c r="A906" s="12"/>
      <c r="B906" s="13" t="s">
        <v>302</v>
      </c>
      <c r="C906" s="13" t="s">
        <v>152</v>
      </c>
      <c r="D906" s="14">
        <v>43905.0</v>
      </c>
      <c r="E906" s="13">
        <v>11.0</v>
      </c>
      <c r="F906" s="13">
        <v>0.0</v>
      </c>
      <c r="G906" s="13">
        <v>0.0</v>
      </c>
      <c r="H906" s="13">
        <v>61.8926</v>
      </c>
      <c r="I906" s="13">
        <v>-6.9118</v>
      </c>
      <c r="O906" s="13" t="s">
        <v>302</v>
      </c>
    </row>
    <row r="907">
      <c r="A907" s="12"/>
      <c r="B907" s="21"/>
      <c r="C907" s="17" t="s">
        <v>193</v>
      </c>
      <c r="D907" s="14">
        <v>43905.0</v>
      </c>
      <c r="E907" s="17">
        <v>11.0</v>
      </c>
      <c r="F907" s="17">
        <v>0.0</v>
      </c>
      <c r="G907" s="17">
        <v>0.0</v>
      </c>
      <c r="H907" s="17">
        <v>18.7357</v>
      </c>
      <c r="I907" s="17">
        <v>-70.1627</v>
      </c>
      <c r="O907" s="21"/>
    </row>
    <row r="908">
      <c r="A908" s="12"/>
      <c r="B908" s="40"/>
      <c r="C908" s="13" t="s">
        <v>206</v>
      </c>
      <c r="D908" s="14">
        <v>43905.0</v>
      </c>
      <c r="E908" s="13">
        <v>18.0</v>
      </c>
      <c r="F908" s="13">
        <v>0.0</v>
      </c>
      <c r="G908" s="13">
        <v>1.0</v>
      </c>
      <c r="H908" s="13">
        <v>7.8731</v>
      </c>
      <c r="I908" s="13">
        <v>80.7718</v>
      </c>
      <c r="O908" s="40"/>
    </row>
    <row r="909">
      <c r="A909" s="12"/>
      <c r="B909" s="21"/>
      <c r="C909" s="17" t="s">
        <v>363</v>
      </c>
      <c r="D909" s="14">
        <v>43905.0</v>
      </c>
      <c r="E909" s="17">
        <v>10.0</v>
      </c>
      <c r="F909" s="17">
        <v>0.0</v>
      </c>
      <c r="G909" s="17">
        <v>0.0</v>
      </c>
      <c r="H909" s="17">
        <v>-16.2902</v>
      </c>
      <c r="I909" s="17">
        <v>-63.5887</v>
      </c>
      <c r="O909" s="21"/>
    </row>
    <row r="910">
      <c r="A910" s="12"/>
      <c r="B910" s="13" t="s">
        <v>144</v>
      </c>
      <c r="C910" s="13" t="s">
        <v>343</v>
      </c>
      <c r="D910" s="14">
        <v>43905.0</v>
      </c>
      <c r="E910" s="13">
        <v>10.0</v>
      </c>
      <c r="F910" s="13">
        <v>0.0</v>
      </c>
      <c r="G910" s="13">
        <v>10.0</v>
      </c>
      <c r="H910" s="13">
        <v>22.1667</v>
      </c>
      <c r="I910" s="13">
        <v>113.55</v>
      </c>
      <c r="O910" s="13" t="s">
        <v>144</v>
      </c>
    </row>
    <row r="911">
      <c r="A911" s="12"/>
      <c r="B911" s="21"/>
      <c r="C911" s="17" t="s">
        <v>173</v>
      </c>
      <c r="D911" s="14">
        <v>43905.0</v>
      </c>
      <c r="E911" s="17">
        <v>24.0</v>
      </c>
      <c r="F911" s="17">
        <v>0.0</v>
      </c>
      <c r="G911" s="17">
        <v>1.0</v>
      </c>
      <c r="H911" s="17">
        <v>14.4974</v>
      </c>
      <c r="I911" s="17">
        <v>-14.4524</v>
      </c>
      <c r="O911" s="21"/>
    </row>
    <row r="912">
      <c r="A912" s="12"/>
      <c r="B912" s="40"/>
      <c r="C912" s="13" t="s">
        <v>285</v>
      </c>
      <c r="D912" s="14">
        <v>43905.0</v>
      </c>
      <c r="E912" s="13">
        <v>9.0</v>
      </c>
      <c r="F912" s="13">
        <v>0.0</v>
      </c>
      <c r="G912" s="13">
        <v>0.0</v>
      </c>
      <c r="H912" s="13">
        <v>14.6415</v>
      </c>
      <c r="I912" s="13">
        <v>-61.0242</v>
      </c>
      <c r="O912" s="40"/>
    </row>
    <row r="913">
      <c r="A913" s="12"/>
      <c r="B913" s="17" t="s">
        <v>67</v>
      </c>
      <c r="C913" s="17" t="s">
        <v>22</v>
      </c>
      <c r="D913" s="14">
        <v>43905.0</v>
      </c>
      <c r="E913" s="17">
        <v>9.0</v>
      </c>
      <c r="F913" s="17">
        <v>1.0</v>
      </c>
      <c r="G913" s="17">
        <v>0.0</v>
      </c>
      <c r="H913" s="17">
        <v>44.2998</v>
      </c>
      <c r="I913" s="17">
        <v>-99.4388</v>
      </c>
      <c r="O913" s="17" t="s">
        <v>67</v>
      </c>
    </row>
    <row r="914">
      <c r="A914" s="12"/>
      <c r="B914" s="40"/>
      <c r="C914" s="13" t="s">
        <v>372</v>
      </c>
      <c r="D914" s="14">
        <v>43905.0</v>
      </c>
      <c r="E914" s="13">
        <v>10.0</v>
      </c>
      <c r="F914" s="13">
        <v>0.0</v>
      </c>
      <c r="G914" s="13">
        <v>0.0</v>
      </c>
      <c r="H914" s="13">
        <v>18.1096</v>
      </c>
      <c r="I914" s="13">
        <v>-77.2975</v>
      </c>
      <c r="O914" s="40"/>
    </row>
    <row r="915">
      <c r="A915" s="12"/>
      <c r="B915" s="21"/>
      <c r="C915" s="17" t="s">
        <v>406</v>
      </c>
      <c r="D915" s="14">
        <v>43905.0</v>
      </c>
      <c r="E915" s="17">
        <v>9.0</v>
      </c>
      <c r="F915" s="17">
        <v>0.0</v>
      </c>
      <c r="G915" s="17">
        <v>0.0</v>
      </c>
      <c r="H915" s="17">
        <v>48.0196</v>
      </c>
      <c r="I915" s="17">
        <v>66.9237</v>
      </c>
      <c r="O915" s="21"/>
    </row>
    <row r="916">
      <c r="A916" s="12"/>
      <c r="B916" s="40"/>
      <c r="C916" s="13" t="s">
        <v>202</v>
      </c>
      <c r="D916" s="14">
        <v>43905.0</v>
      </c>
      <c r="E916" s="13">
        <v>8.0</v>
      </c>
      <c r="F916" s="13">
        <v>0.0</v>
      </c>
      <c r="G916" s="13">
        <v>0.0</v>
      </c>
      <c r="H916" s="13">
        <v>-40.9006</v>
      </c>
      <c r="I916" s="13">
        <v>174.886</v>
      </c>
      <c r="O916" s="40"/>
    </row>
    <row r="917">
      <c r="A917" s="12"/>
      <c r="B917" s="17" t="s">
        <v>42</v>
      </c>
      <c r="C917" s="17" t="s">
        <v>22</v>
      </c>
      <c r="D917" s="14">
        <v>43905.0</v>
      </c>
      <c r="E917" s="17">
        <v>8.0</v>
      </c>
      <c r="F917" s="17">
        <v>1.0</v>
      </c>
      <c r="G917" s="17">
        <v>0.0</v>
      </c>
      <c r="H917" s="17">
        <v>38.5266</v>
      </c>
      <c r="I917" s="17">
        <v>-96.7265</v>
      </c>
      <c r="O917" s="17" t="s">
        <v>42</v>
      </c>
    </row>
    <row r="918">
      <c r="A918" s="12"/>
      <c r="B918" s="40"/>
      <c r="C918" s="13" t="s">
        <v>407</v>
      </c>
      <c r="D918" s="14">
        <v>43905.0</v>
      </c>
      <c r="E918" s="13">
        <v>10.0</v>
      </c>
      <c r="F918" s="13">
        <v>0.0</v>
      </c>
      <c r="G918" s="13">
        <v>0.0</v>
      </c>
      <c r="H918" s="13">
        <v>6.4238</v>
      </c>
      <c r="I918" s="13">
        <v>-66.5897</v>
      </c>
      <c r="O918" s="40"/>
    </row>
    <row r="919">
      <c r="A919" s="12"/>
      <c r="B919" s="21"/>
      <c r="C919" s="17" t="s">
        <v>189</v>
      </c>
      <c r="D919" s="14">
        <v>43905.0</v>
      </c>
      <c r="E919" s="17">
        <v>7.0</v>
      </c>
      <c r="F919" s="17">
        <v>0.0</v>
      </c>
      <c r="G919" s="17">
        <v>1.0</v>
      </c>
      <c r="H919" s="17">
        <v>12.5657</v>
      </c>
      <c r="I919" s="17">
        <v>104.991</v>
      </c>
      <c r="O919" s="21"/>
    </row>
    <row r="920">
      <c r="A920" s="12"/>
      <c r="B920" s="40"/>
      <c r="C920" s="13" t="s">
        <v>194</v>
      </c>
      <c r="D920" s="14">
        <v>43905.0</v>
      </c>
      <c r="E920" s="13">
        <v>8.0</v>
      </c>
      <c r="F920" s="13">
        <v>0.0</v>
      </c>
      <c r="G920" s="13">
        <v>1.0</v>
      </c>
      <c r="H920" s="13">
        <v>30.5852</v>
      </c>
      <c r="I920" s="13">
        <v>36.2384</v>
      </c>
      <c r="O920" s="40"/>
    </row>
    <row r="921">
      <c r="A921" s="12"/>
      <c r="B921" s="21"/>
      <c r="C921" s="17" t="s">
        <v>374</v>
      </c>
      <c r="D921" s="14">
        <v>43905.0</v>
      </c>
      <c r="E921" s="17">
        <v>7.0</v>
      </c>
      <c r="F921" s="17">
        <v>0.0</v>
      </c>
      <c r="G921" s="17">
        <v>0.0</v>
      </c>
      <c r="H921" s="17">
        <v>-21.1151</v>
      </c>
      <c r="I921" s="17">
        <v>55.5364</v>
      </c>
      <c r="O921" s="21"/>
    </row>
    <row r="922">
      <c r="A922" s="12"/>
      <c r="B922" s="13" t="s">
        <v>52</v>
      </c>
      <c r="C922" s="13" t="s">
        <v>22</v>
      </c>
      <c r="D922" s="14">
        <v>43905.0</v>
      </c>
      <c r="E922" s="13">
        <v>7.0</v>
      </c>
      <c r="F922" s="13">
        <v>0.0</v>
      </c>
      <c r="G922" s="13">
        <v>0.0</v>
      </c>
      <c r="H922" s="13">
        <v>46.9219</v>
      </c>
      <c r="I922" s="13">
        <v>-110.4544</v>
      </c>
      <c r="O922" s="13" t="s">
        <v>52</v>
      </c>
    </row>
    <row r="923">
      <c r="A923" s="12"/>
      <c r="B923" s="17" t="s">
        <v>55</v>
      </c>
      <c r="C923" s="17" t="s">
        <v>22</v>
      </c>
      <c r="D923" s="14">
        <v>43905.0</v>
      </c>
      <c r="E923" s="17">
        <v>13.0</v>
      </c>
      <c r="F923" s="17">
        <v>0.0</v>
      </c>
      <c r="G923" s="17">
        <v>0.0</v>
      </c>
      <c r="H923" s="17">
        <v>43.4525</v>
      </c>
      <c r="I923" s="17">
        <v>-71.5639</v>
      </c>
      <c r="O923" s="17" t="s">
        <v>55</v>
      </c>
    </row>
    <row r="924">
      <c r="A924" s="12"/>
      <c r="B924" s="13" t="s">
        <v>187</v>
      </c>
      <c r="C924" s="13" t="s">
        <v>136</v>
      </c>
      <c r="D924" s="14">
        <v>43905.0</v>
      </c>
      <c r="E924" s="13">
        <v>6.0</v>
      </c>
      <c r="F924" s="13">
        <v>0.0</v>
      </c>
      <c r="G924" s="13">
        <v>0.0</v>
      </c>
      <c r="H924" s="13">
        <v>-41.4545</v>
      </c>
      <c r="I924" s="13">
        <v>145.9707</v>
      </c>
      <c r="O924" s="13" t="s">
        <v>187</v>
      </c>
    </row>
    <row r="925">
      <c r="A925" s="12"/>
      <c r="B925" s="21"/>
      <c r="C925" s="17" t="s">
        <v>408</v>
      </c>
      <c r="D925" s="14">
        <v>43905.0</v>
      </c>
      <c r="E925" s="17">
        <v>6.0</v>
      </c>
      <c r="F925" s="17">
        <v>0.0</v>
      </c>
      <c r="G925" s="17">
        <v>0.0</v>
      </c>
      <c r="H925" s="17">
        <v>7.9465</v>
      </c>
      <c r="I925" s="17">
        <v>-1.0232</v>
      </c>
      <c r="O925" s="21"/>
    </row>
    <row r="926">
      <c r="A926" s="12"/>
      <c r="B926" s="40"/>
      <c r="C926" s="13" t="s">
        <v>360</v>
      </c>
      <c r="D926" s="14">
        <v>43905.0</v>
      </c>
      <c r="E926" s="13">
        <v>6.0</v>
      </c>
      <c r="F926" s="13">
        <v>0.0</v>
      </c>
      <c r="G926" s="13">
        <v>0.0</v>
      </c>
      <c r="H926" s="13">
        <v>-23.4425</v>
      </c>
      <c r="I926" s="13">
        <v>-58.4438</v>
      </c>
      <c r="O926" s="40"/>
    </row>
    <row r="927">
      <c r="A927" s="12"/>
      <c r="B927" s="21"/>
      <c r="C927" s="17" t="s">
        <v>380</v>
      </c>
      <c r="D927" s="14">
        <v>43905.0</v>
      </c>
      <c r="E927" s="17">
        <v>6.0</v>
      </c>
      <c r="F927" s="17">
        <v>0.0</v>
      </c>
      <c r="G927" s="17">
        <v>0.0</v>
      </c>
      <c r="H927" s="17">
        <v>38.9637</v>
      </c>
      <c r="I927" s="17">
        <v>35.2433</v>
      </c>
      <c r="O927" s="21"/>
    </row>
    <row r="928">
      <c r="A928" s="12"/>
      <c r="B928" s="13" t="s">
        <v>30</v>
      </c>
      <c r="C928" s="13" t="s">
        <v>22</v>
      </c>
      <c r="D928" s="14">
        <v>43905.0</v>
      </c>
      <c r="E928" s="13">
        <v>7.0</v>
      </c>
      <c r="F928" s="13">
        <v>0.0</v>
      </c>
      <c r="G928" s="13">
        <v>0.0</v>
      </c>
      <c r="H928" s="13">
        <v>39.3185</v>
      </c>
      <c r="I928" s="13">
        <v>-75.5071</v>
      </c>
      <c r="O928" s="13" t="s">
        <v>30</v>
      </c>
    </row>
    <row r="929">
      <c r="A929" s="12"/>
      <c r="B929" s="17" t="s">
        <v>36</v>
      </c>
      <c r="C929" s="17" t="s">
        <v>22</v>
      </c>
      <c r="D929" s="14">
        <v>43905.0</v>
      </c>
      <c r="E929" s="17">
        <v>6.0</v>
      </c>
      <c r="F929" s="17">
        <v>0.0</v>
      </c>
      <c r="G929" s="17">
        <v>0.0</v>
      </c>
      <c r="H929" s="17">
        <v>21.0943</v>
      </c>
      <c r="I929" s="17">
        <v>-157.4983</v>
      </c>
      <c r="O929" s="17" t="s">
        <v>36</v>
      </c>
    </row>
    <row r="930">
      <c r="A930" s="12"/>
      <c r="B930" s="13" t="s">
        <v>45</v>
      </c>
      <c r="C930" s="13" t="s">
        <v>22</v>
      </c>
      <c r="D930" s="14">
        <v>43905.0</v>
      </c>
      <c r="E930" s="13">
        <v>12.0</v>
      </c>
      <c r="F930" s="13">
        <v>0.0</v>
      </c>
      <c r="G930" s="13">
        <v>0.0</v>
      </c>
      <c r="H930" s="13">
        <v>44.6939</v>
      </c>
      <c r="I930" s="13">
        <v>-69.3819</v>
      </c>
      <c r="O930" s="13" t="s">
        <v>45</v>
      </c>
    </row>
    <row r="931">
      <c r="A931" s="12"/>
      <c r="B931" s="17" t="s">
        <v>50</v>
      </c>
      <c r="C931" s="17" t="s">
        <v>22</v>
      </c>
      <c r="D931" s="14">
        <v>43905.0</v>
      </c>
      <c r="E931" s="17">
        <v>10.0</v>
      </c>
      <c r="F931" s="17">
        <v>0.0</v>
      </c>
      <c r="G931" s="17">
        <v>0.0</v>
      </c>
      <c r="H931" s="17">
        <v>32.7416</v>
      </c>
      <c r="I931" s="17">
        <v>-89.6787</v>
      </c>
      <c r="O931" s="17" t="s">
        <v>50</v>
      </c>
    </row>
    <row r="932">
      <c r="A932" s="12"/>
      <c r="B932" s="40"/>
      <c r="C932" s="13" t="s">
        <v>361</v>
      </c>
      <c r="D932" s="14">
        <v>43905.0</v>
      </c>
      <c r="E932" s="13">
        <v>5.0</v>
      </c>
      <c r="F932" s="13">
        <v>0.0</v>
      </c>
      <c r="G932" s="13">
        <v>0.0</v>
      </c>
      <c r="H932" s="13">
        <v>23.685</v>
      </c>
      <c r="I932" s="13">
        <v>90.3563</v>
      </c>
      <c r="O932" s="40"/>
    </row>
    <row r="933">
      <c r="A933" s="12"/>
      <c r="B933" s="17" t="s">
        <v>268</v>
      </c>
      <c r="C933" s="17" t="s">
        <v>100</v>
      </c>
      <c r="D933" s="14">
        <v>43905.0</v>
      </c>
      <c r="E933" s="17">
        <v>7.0</v>
      </c>
      <c r="F933" s="17">
        <v>0.0</v>
      </c>
      <c r="G933" s="17">
        <v>0.0</v>
      </c>
      <c r="H933" s="17">
        <v>3.9339</v>
      </c>
      <c r="I933" s="17">
        <v>-53.1258</v>
      </c>
      <c r="O933" s="17" t="s">
        <v>268</v>
      </c>
    </row>
    <row r="934">
      <c r="A934" s="12"/>
      <c r="B934" s="13" t="s">
        <v>37</v>
      </c>
      <c r="C934" s="13" t="s">
        <v>22</v>
      </c>
      <c r="D934" s="14">
        <v>43905.0</v>
      </c>
      <c r="E934" s="13">
        <v>5.0</v>
      </c>
      <c r="F934" s="13">
        <v>0.0</v>
      </c>
      <c r="G934" s="13">
        <v>0.0</v>
      </c>
      <c r="H934" s="13">
        <v>44.2405</v>
      </c>
      <c r="I934" s="13">
        <v>-114.4788</v>
      </c>
      <c r="O934" s="13" t="s">
        <v>37</v>
      </c>
    </row>
    <row r="935">
      <c r="A935" s="12"/>
      <c r="B935" s="17" t="s">
        <v>51</v>
      </c>
      <c r="C935" s="17" t="s">
        <v>22</v>
      </c>
      <c r="D935" s="14">
        <v>43905.0</v>
      </c>
      <c r="E935" s="17">
        <v>5.0</v>
      </c>
      <c r="F935" s="17">
        <v>0.0</v>
      </c>
      <c r="G935" s="17">
        <v>0.0</v>
      </c>
      <c r="H935" s="17">
        <v>38.4561</v>
      </c>
      <c r="I935" s="17">
        <v>-92.2884</v>
      </c>
      <c r="O935" s="17" t="s">
        <v>51</v>
      </c>
    </row>
    <row r="936">
      <c r="A936" s="12"/>
      <c r="B936" s="13" t="s">
        <v>71</v>
      </c>
      <c r="C936" s="13" t="s">
        <v>22</v>
      </c>
      <c r="D936" s="14">
        <v>43905.0</v>
      </c>
      <c r="E936" s="13">
        <v>8.0</v>
      </c>
      <c r="F936" s="13">
        <v>0.0</v>
      </c>
      <c r="G936" s="13">
        <v>0.0</v>
      </c>
      <c r="H936" s="13">
        <v>44.0459</v>
      </c>
      <c r="I936" s="13">
        <v>-72.7107</v>
      </c>
      <c r="O936" s="13" t="s">
        <v>71</v>
      </c>
    </row>
    <row r="937">
      <c r="A937" s="12"/>
      <c r="B937" s="17" t="s">
        <v>409</v>
      </c>
      <c r="C937" s="17" t="s">
        <v>132</v>
      </c>
      <c r="D937" s="14">
        <v>43905.0</v>
      </c>
      <c r="E937" s="17">
        <v>4.0</v>
      </c>
      <c r="F937" s="17">
        <v>0.0</v>
      </c>
      <c r="G937" s="17">
        <v>0.0</v>
      </c>
      <c r="H937" s="17">
        <v>53.7609</v>
      </c>
      <c r="I937" s="17">
        <v>-98.8139</v>
      </c>
      <c r="O937" s="17" t="s">
        <v>409</v>
      </c>
    </row>
    <row r="938">
      <c r="A938" s="12"/>
      <c r="B938" s="40"/>
      <c r="C938" s="13" t="s">
        <v>410</v>
      </c>
      <c r="D938" s="14">
        <v>43905.0</v>
      </c>
      <c r="E938" s="13">
        <v>4.0</v>
      </c>
      <c r="F938" s="13">
        <v>0.0</v>
      </c>
      <c r="G938" s="13">
        <v>0.0</v>
      </c>
      <c r="H938" s="13">
        <v>21.5218</v>
      </c>
      <c r="I938" s="13">
        <v>-77.7812</v>
      </c>
      <c r="O938" s="40"/>
    </row>
    <row r="939">
      <c r="A939" s="12"/>
      <c r="B939" s="21"/>
      <c r="C939" s="17" t="s">
        <v>411</v>
      </c>
      <c r="D939" s="14">
        <v>43905.0</v>
      </c>
      <c r="E939" s="17">
        <v>4.0</v>
      </c>
      <c r="F939" s="17">
        <v>1.0</v>
      </c>
      <c r="G939" s="17">
        <v>0.0</v>
      </c>
      <c r="H939" s="17">
        <v>4.8604</v>
      </c>
      <c r="I939" s="17">
        <v>-58.9302</v>
      </c>
      <c r="O939" s="21"/>
    </row>
    <row r="940">
      <c r="A940" s="12"/>
      <c r="B940" s="40"/>
      <c r="C940" s="13" t="s">
        <v>304</v>
      </c>
      <c r="D940" s="14">
        <v>43905.0</v>
      </c>
      <c r="E940" s="13">
        <v>4.0</v>
      </c>
      <c r="F940" s="13">
        <v>0.0</v>
      </c>
      <c r="G940" s="13">
        <v>0.0</v>
      </c>
      <c r="H940" s="13">
        <v>47.166</v>
      </c>
      <c r="I940" s="13">
        <v>9.5554</v>
      </c>
      <c r="O940" s="40"/>
    </row>
    <row r="941">
      <c r="A941" s="12"/>
      <c r="B941" s="17" t="s">
        <v>62</v>
      </c>
      <c r="C941" s="17" t="s">
        <v>22</v>
      </c>
      <c r="D941" s="14">
        <v>43905.0</v>
      </c>
      <c r="E941" s="17">
        <v>7.0</v>
      </c>
      <c r="F941" s="17">
        <v>0.0</v>
      </c>
      <c r="G941" s="17">
        <v>0.0</v>
      </c>
      <c r="H941" s="17">
        <v>35.5653</v>
      </c>
      <c r="I941" s="17">
        <v>-96.9289</v>
      </c>
      <c r="O941" s="17" t="s">
        <v>62</v>
      </c>
    </row>
    <row r="942">
      <c r="A942" s="12"/>
      <c r="B942" s="40"/>
      <c r="C942" s="13" t="s">
        <v>412</v>
      </c>
      <c r="D942" s="14">
        <v>43905.0</v>
      </c>
      <c r="E942" s="13">
        <v>4.0</v>
      </c>
      <c r="F942" s="13">
        <v>0.0</v>
      </c>
      <c r="G942" s="13">
        <v>0.0</v>
      </c>
      <c r="H942" s="13">
        <v>-32.5228</v>
      </c>
      <c r="I942" s="13">
        <v>-55.7658</v>
      </c>
      <c r="O942" s="40"/>
    </row>
    <row r="943">
      <c r="A943" s="12"/>
      <c r="B943" s="17" t="s">
        <v>413</v>
      </c>
      <c r="C943" s="17" t="s">
        <v>100</v>
      </c>
      <c r="D943" s="14">
        <v>43905.0</v>
      </c>
      <c r="E943" s="17">
        <v>3.0</v>
      </c>
      <c r="F943" s="17">
        <v>0.0</v>
      </c>
      <c r="G943" s="17">
        <v>0.0</v>
      </c>
      <c r="H943" s="17">
        <v>-17.6797</v>
      </c>
      <c r="I943" s="17">
        <v>-149.4068</v>
      </c>
      <c r="O943" s="17" t="s">
        <v>413</v>
      </c>
    </row>
    <row r="944">
      <c r="A944" s="12"/>
      <c r="B944" s="40"/>
      <c r="C944" s="13" t="s">
        <v>366</v>
      </c>
      <c r="D944" s="14">
        <v>43905.0</v>
      </c>
      <c r="E944" s="13">
        <v>3.0</v>
      </c>
      <c r="F944" s="13">
        <v>0.0</v>
      </c>
      <c r="G944" s="13">
        <v>0.0</v>
      </c>
      <c r="H944" s="13">
        <v>15.2</v>
      </c>
      <c r="I944" s="13">
        <v>-86.2419</v>
      </c>
      <c r="O944" s="40"/>
    </row>
    <row r="945">
      <c r="A945" s="12"/>
      <c r="B945" s="17" t="s">
        <v>414</v>
      </c>
      <c r="C945" s="17" t="s">
        <v>22</v>
      </c>
      <c r="D945" s="14">
        <v>43905.0</v>
      </c>
      <c r="E945" s="17">
        <v>3.0</v>
      </c>
      <c r="F945" s="17">
        <v>0.0</v>
      </c>
      <c r="G945" s="17">
        <v>0.0</v>
      </c>
      <c r="H945" s="17">
        <v>13.4443</v>
      </c>
      <c r="I945" s="17">
        <v>144.7937</v>
      </c>
      <c r="O945" s="17" t="s">
        <v>414</v>
      </c>
    </row>
    <row r="946">
      <c r="A946" s="12"/>
      <c r="B946" s="13" t="s">
        <v>415</v>
      </c>
      <c r="C946" s="13" t="s">
        <v>22</v>
      </c>
      <c r="D946" s="14">
        <v>43905.0</v>
      </c>
      <c r="E946" s="13">
        <v>5.0</v>
      </c>
      <c r="F946" s="13">
        <v>0.0</v>
      </c>
      <c r="G946" s="13">
        <v>0.0</v>
      </c>
      <c r="H946" s="13">
        <v>18.2208</v>
      </c>
      <c r="I946" s="13">
        <v>-66.5901</v>
      </c>
      <c r="O946" s="13" t="s">
        <v>415</v>
      </c>
    </row>
    <row r="947">
      <c r="A947" s="12"/>
      <c r="B947" s="17" t="s">
        <v>76</v>
      </c>
      <c r="C947" s="17" t="s">
        <v>22</v>
      </c>
      <c r="D947" s="14">
        <v>43905.0</v>
      </c>
      <c r="E947" s="17">
        <v>3.0</v>
      </c>
      <c r="F947" s="17">
        <v>0.0</v>
      </c>
      <c r="G947" s="17">
        <v>0.0</v>
      </c>
      <c r="H947" s="17">
        <v>42.756</v>
      </c>
      <c r="I947" s="17">
        <v>-107.3025</v>
      </c>
      <c r="O947" s="17" t="s">
        <v>76</v>
      </c>
    </row>
    <row r="948">
      <c r="A948" s="12"/>
      <c r="B948" s="40"/>
      <c r="C948" s="13" t="s">
        <v>230</v>
      </c>
      <c r="D948" s="14">
        <v>43905.0</v>
      </c>
      <c r="E948" s="13">
        <v>3.0</v>
      </c>
      <c r="F948" s="13">
        <v>1.0</v>
      </c>
      <c r="G948" s="13">
        <v>0.0</v>
      </c>
      <c r="H948" s="13">
        <v>48.3794</v>
      </c>
      <c r="I948" s="13">
        <v>31.1656</v>
      </c>
      <c r="O948" s="40"/>
    </row>
    <row r="949">
      <c r="A949" s="12"/>
      <c r="B949" s="17" t="s">
        <v>367</v>
      </c>
      <c r="C949" s="17" t="s">
        <v>347</v>
      </c>
      <c r="D949" s="14">
        <v>43905.0</v>
      </c>
      <c r="E949" s="17">
        <v>3.0</v>
      </c>
      <c r="F949" s="17">
        <v>0.0</v>
      </c>
      <c r="G949" s="17">
        <v>0.0</v>
      </c>
      <c r="H949" s="17">
        <v>49.3723</v>
      </c>
      <c r="I949" s="17">
        <v>-2.3644</v>
      </c>
      <c r="O949" s="17" t="s">
        <v>367</v>
      </c>
    </row>
    <row r="950">
      <c r="A950" s="12"/>
      <c r="B950" s="40"/>
      <c r="C950" s="13" t="s">
        <v>416</v>
      </c>
      <c r="D950" s="14">
        <v>43905.0</v>
      </c>
      <c r="E950" s="13">
        <v>2.0</v>
      </c>
      <c r="F950" s="13">
        <v>0.0</v>
      </c>
      <c r="G950" s="13">
        <v>0.0</v>
      </c>
      <c r="H950" s="13">
        <v>12.5211</v>
      </c>
      <c r="I950" s="13">
        <v>-69.9683</v>
      </c>
      <c r="O950" s="40"/>
    </row>
    <row r="951">
      <c r="A951" s="12"/>
      <c r="B951" s="21"/>
      <c r="C951" s="17" t="s">
        <v>364</v>
      </c>
      <c r="D951" s="14">
        <v>43905.0</v>
      </c>
      <c r="E951" s="17">
        <v>3.0</v>
      </c>
      <c r="F951" s="17">
        <v>0.0</v>
      </c>
      <c r="G951" s="17">
        <v>0.0</v>
      </c>
      <c r="H951" s="17">
        <v>12.2383</v>
      </c>
      <c r="I951" s="17">
        <v>-1.5616</v>
      </c>
      <c r="O951" s="21"/>
    </row>
    <row r="952">
      <c r="A952" s="12"/>
      <c r="B952" s="40"/>
      <c r="C952" s="13" t="s">
        <v>297</v>
      </c>
      <c r="D952" s="14">
        <v>43905.0</v>
      </c>
      <c r="E952" s="13">
        <v>2.0</v>
      </c>
      <c r="F952" s="13">
        <v>0.0</v>
      </c>
      <c r="G952" s="13">
        <v>0.0</v>
      </c>
      <c r="H952" s="13">
        <v>3.848</v>
      </c>
      <c r="I952" s="13">
        <v>11.5021</v>
      </c>
      <c r="O952" s="40"/>
    </row>
    <row r="953">
      <c r="A953" s="12"/>
      <c r="B953" s="17" t="s">
        <v>368</v>
      </c>
      <c r="C953" s="17" t="s">
        <v>132</v>
      </c>
      <c r="D953" s="14">
        <v>43905.0</v>
      </c>
      <c r="E953" s="17">
        <v>2.0</v>
      </c>
      <c r="F953" s="17">
        <v>0.0</v>
      </c>
      <c r="G953" s="17">
        <v>0.0</v>
      </c>
      <c r="H953" s="17">
        <v>46.5653</v>
      </c>
      <c r="I953" s="17">
        <v>-66.4619</v>
      </c>
      <c r="O953" s="17" t="s">
        <v>368</v>
      </c>
    </row>
    <row r="954">
      <c r="A954" s="12"/>
      <c r="B954" s="13" t="s">
        <v>417</v>
      </c>
      <c r="C954" s="13" t="s">
        <v>132</v>
      </c>
      <c r="D954" s="14">
        <v>43905.0</v>
      </c>
      <c r="E954" s="13">
        <v>2.0</v>
      </c>
      <c r="F954" s="13">
        <v>0.0</v>
      </c>
      <c r="G954" s="13">
        <v>0.0</v>
      </c>
      <c r="H954" s="13">
        <v>52.9399</v>
      </c>
      <c r="I954" s="13">
        <v>-106.4509</v>
      </c>
      <c r="O954" s="13" t="s">
        <v>417</v>
      </c>
    </row>
    <row r="955">
      <c r="A955" s="12"/>
      <c r="B955" s="21"/>
      <c r="C955" s="17" t="s">
        <v>369</v>
      </c>
      <c r="D955" s="14">
        <v>43905.0</v>
      </c>
      <c r="E955" s="17">
        <v>2.0</v>
      </c>
      <c r="F955" s="17">
        <v>0.0</v>
      </c>
      <c r="G955" s="17">
        <v>0.0</v>
      </c>
      <c r="H955" s="17">
        <v>-4.0383</v>
      </c>
      <c r="I955" s="17">
        <v>21.7587</v>
      </c>
      <c r="O955" s="21"/>
    </row>
    <row r="956">
      <c r="A956" s="12"/>
      <c r="B956" s="13" t="s">
        <v>365</v>
      </c>
      <c r="C956" s="13" t="s">
        <v>100</v>
      </c>
      <c r="D956" s="14">
        <v>43905.0</v>
      </c>
      <c r="E956" s="13">
        <v>2.0</v>
      </c>
      <c r="F956" s="13">
        <v>0.0</v>
      </c>
      <c r="G956" s="13">
        <v>0.0</v>
      </c>
      <c r="H956" s="13">
        <v>18.0708</v>
      </c>
      <c r="I956" s="13">
        <v>-63.0501</v>
      </c>
      <c r="O956" s="13" t="s">
        <v>365</v>
      </c>
    </row>
    <row r="957">
      <c r="A957" s="12"/>
      <c r="B957" s="21"/>
      <c r="C957" s="17" t="s">
        <v>418</v>
      </c>
      <c r="D957" s="14">
        <v>43905.0</v>
      </c>
      <c r="E957" s="17">
        <v>2.0</v>
      </c>
      <c r="F957" s="17">
        <v>0.0</v>
      </c>
      <c r="G957" s="17">
        <v>0.0</v>
      </c>
      <c r="H957" s="17">
        <v>49.19</v>
      </c>
      <c r="I957" s="17">
        <v>-2.11</v>
      </c>
      <c r="O957" s="21"/>
    </row>
    <row r="958">
      <c r="A958" s="12"/>
      <c r="B958" s="40"/>
      <c r="C958" s="13" t="s">
        <v>419</v>
      </c>
      <c r="D958" s="14">
        <v>43905.0</v>
      </c>
      <c r="E958" s="13">
        <v>2.0</v>
      </c>
      <c r="F958" s="13">
        <v>0.0</v>
      </c>
      <c r="G958" s="13">
        <v>0.0</v>
      </c>
      <c r="H958" s="13">
        <v>42.6026</v>
      </c>
      <c r="I958" s="13">
        <v>20.903</v>
      </c>
      <c r="O958" s="40"/>
    </row>
    <row r="959">
      <c r="A959" s="12"/>
      <c r="B959" s="21"/>
      <c r="C959" s="17" t="s">
        <v>199</v>
      </c>
      <c r="D959" s="14">
        <v>43905.0</v>
      </c>
      <c r="E959" s="17">
        <v>2.0</v>
      </c>
      <c r="F959" s="17">
        <v>0.0</v>
      </c>
      <c r="G959" s="17">
        <v>0.0</v>
      </c>
      <c r="H959" s="17">
        <v>43.7384</v>
      </c>
      <c r="I959" s="17">
        <v>7.4246</v>
      </c>
      <c r="O959" s="21"/>
    </row>
    <row r="960">
      <c r="A960" s="12"/>
      <c r="B960" s="40"/>
      <c r="C960" s="13" t="s">
        <v>420</v>
      </c>
      <c r="D960" s="14">
        <v>43905.0</v>
      </c>
      <c r="E960" s="13">
        <v>2.0</v>
      </c>
      <c r="F960" s="13">
        <v>0.0</v>
      </c>
      <c r="G960" s="13">
        <v>0.0</v>
      </c>
      <c r="H960" s="13">
        <v>-22.9576</v>
      </c>
      <c r="I960" s="13">
        <v>18.4904</v>
      </c>
      <c r="O960" s="40"/>
    </row>
    <row r="961">
      <c r="A961" s="12"/>
      <c r="B961" s="21"/>
      <c r="C961" s="17" t="s">
        <v>203</v>
      </c>
      <c r="D961" s="14">
        <v>43905.0</v>
      </c>
      <c r="E961" s="17">
        <v>2.0</v>
      </c>
      <c r="F961" s="17">
        <v>0.0</v>
      </c>
      <c r="G961" s="17">
        <v>0.0</v>
      </c>
      <c r="H961" s="17">
        <v>9.082</v>
      </c>
      <c r="I961" s="17">
        <v>8.6753</v>
      </c>
      <c r="O961" s="21"/>
    </row>
    <row r="962">
      <c r="A962" s="12"/>
      <c r="B962" s="40"/>
      <c r="C962" s="13" t="s">
        <v>421</v>
      </c>
      <c r="D962" s="14">
        <v>43905.0</v>
      </c>
      <c r="E962" s="13">
        <v>2.0</v>
      </c>
      <c r="F962" s="13">
        <v>0.0</v>
      </c>
      <c r="G962" s="13">
        <v>0.0</v>
      </c>
      <c r="H962" s="13">
        <v>-4.6796</v>
      </c>
      <c r="I962" s="13">
        <v>55.492</v>
      </c>
      <c r="O962" s="40"/>
    </row>
    <row r="963">
      <c r="A963" s="12"/>
      <c r="B963" s="21"/>
      <c r="C963" s="17" t="s">
        <v>422</v>
      </c>
      <c r="D963" s="14">
        <v>43905.0</v>
      </c>
      <c r="E963" s="17">
        <v>2.0</v>
      </c>
      <c r="F963" s="17">
        <v>0.0</v>
      </c>
      <c r="G963" s="17">
        <v>0.0</v>
      </c>
      <c r="H963" s="17">
        <v>10.6918</v>
      </c>
      <c r="I963" s="17">
        <v>-61.2225</v>
      </c>
      <c r="O963" s="21"/>
    </row>
    <row r="964">
      <c r="A964" s="12"/>
      <c r="B964" s="40"/>
      <c r="C964" s="13" t="s">
        <v>184</v>
      </c>
      <c r="D964" s="14">
        <v>43905.0</v>
      </c>
      <c r="E964" s="13">
        <v>1.0</v>
      </c>
      <c r="F964" s="13">
        <v>0.0</v>
      </c>
      <c r="G964" s="13">
        <v>1.0</v>
      </c>
      <c r="H964" s="13">
        <v>42.5063</v>
      </c>
      <c r="I964" s="13">
        <v>1.5218</v>
      </c>
      <c r="O964" s="40"/>
    </row>
    <row r="965">
      <c r="A965" s="12"/>
      <c r="B965" s="21"/>
      <c r="C965" s="17" t="s">
        <v>423</v>
      </c>
      <c r="D965" s="14">
        <v>43905.0</v>
      </c>
      <c r="E965" s="17">
        <v>1.0</v>
      </c>
      <c r="F965" s="17">
        <v>0.0</v>
      </c>
      <c r="G965" s="17">
        <v>0.0</v>
      </c>
      <c r="H965" s="17">
        <v>17.0608</v>
      </c>
      <c r="I965" s="17">
        <v>-61.7964</v>
      </c>
      <c r="O965" s="21"/>
    </row>
    <row r="966">
      <c r="A966" s="12"/>
      <c r="B966" s="13" t="s">
        <v>424</v>
      </c>
      <c r="C966" s="13" t="s">
        <v>136</v>
      </c>
      <c r="D966" s="14">
        <v>43905.0</v>
      </c>
      <c r="E966" s="13">
        <v>1.0</v>
      </c>
      <c r="F966" s="13">
        <v>0.0</v>
      </c>
      <c r="G966" s="13">
        <v>0.0</v>
      </c>
      <c r="H966" s="13">
        <v>-35.4735</v>
      </c>
      <c r="I966" s="13">
        <v>149.0124</v>
      </c>
      <c r="O966" s="13" t="s">
        <v>424</v>
      </c>
    </row>
    <row r="967">
      <c r="A967" s="12"/>
      <c r="B967" s="17" t="s">
        <v>341</v>
      </c>
      <c r="C967" s="17" t="s">
        <v>136</v>
      </c>
      <c r="D967" s="14">
        <v>43905.0</v>
      </c>
      <c r="E967" s="17">
        <v>1.0</v>
      </c>
      <c r="F967" s="17">
        <v>0.0</v>
      </c>
      <c r="G967" s="17">
        <v>0.0</v>
      </c>
      <c r="H967" s="17">
        <v>-12.4634</v>
      </c>
      <c r="I967" s="17">
        <v>130.8456</v>
      </c>
      <c r="O967" s="17" t="s">
        <v>341</v>
      </c>
    </row>
    <row r="968">
      <c r="A968" s="12"/>
      <c r="B968" s="40"/>
      <c r="C968" s="13" t="s">
        <v>296</v>
      </c>
      <c r="D968" s="14">
        <v>43905.0</v>
      </c>
      <c r="E968" s="13">
        <v>1.0</v>
      </c>
      <c r="F968" s="13">
        <v>0.0</v>
      </c>
      <c r="G968" s="13">
        <v>0.0</v>
      </c>
      <c r="H968" s="13">
        <v>27.5142</v>
      </c>
      <c r="I968" s="13">
        <v>90.4336</v>
      </c>
      <c r="O968" s="40"/>
    </row>
    <row r="969">
      <c r="A969" s="12"/>
      <c r="B969" s="17" t="s">
        <v>425</v>
      </c>
      <c r="C969" s="17" t="s">
        <v>132</v>
      </c>
      <c r="D969" s="14">
        <v>43905.0</v>
      </c>
      <c r="E969" s="17">
        <v>1.0</v>
      </c>
      <c r="F969" s="17">
        <v>0.0</v>
      </c>
      <c r="G969" s="17">
        <v>0.0</v>
      </c>
      <c r="H969" s="17">
        <v>53.1355</v>
      </c>
      <c r="I969" s="17">
        <v>-57.6604</v>
      </c>
      <c r="O969" s="17" t="s">
        <v>425</v>
      </c>
    </row>
    <row r="970">
      <c r="A970" s="12"/>
      <c r="B970" s="13" t="s">
        <v>426</v>
      </c>
      <c r="C970" s="13" t="s">
        <v>132</v>
      </c>
      <c r="D970" s="14">
        <v>43905.0</v>
      </c>
      <c r="E970" s="13">
        <v>1.0</v>
      </c>
      <c r="F970" s="13">
        <v>0.0</v>
      </c>
      <c r="G970" s="13">
        <v>0.0</v>
      </c>
      <c r="H970" s="13">
        <v>46.5107</v>
      </c>
      <c r="I970" s="13">
        <v>-63.4168</v>
      </c>
      <c r="O970" s="13" t="s">
        <v>426</v>
      </c>
    </row>
    <row r="971">
      <c r="A971" s="12"/>
      <c r="B971" s="21"/>
      <c r="C971" s="17" t="s">
        <v>427</v>
      </c>
      <c r="D971" s="14">
        <v>43905.0</v>
      </c>
      <c r="E971" s="17">
        <v>1.0</v>
      </c>
      <c r="F971" s="17">
        <v>0.0</v>
      </c>
      <c r="G971" s="17">
        <v>0.0</v>
      </c>
      <c r="H971" s="17">
        <v>19.3133</v>
      </c>
      <c r="I971" s="17">
        <v>-81.2546</v>
      </c>
      <c r="O971" s="21"/>
    </row>
    <row r="972">
      <c r="A972" s="12"/>
      <c r="B972" s="40"/>
      <c r="C972" s="13" t="s">
        <v>428</v>
      </c>
      <c r="D972" s="14">
        <v>43905.0</v>
      </c>
      <c r="E972" s="13">
        <v>1.0</v>
      </c>
      <c r="F972" s="13">
        <v>0.0</v>
      </c>
      <c r="G972" s="13">
        <v>0.0</v>
      </c>
      <c r="H972" s="13">
        <v>6.6111</v>
      </c>
      <c r="I972" s="13">
        <v>20.9394</v>
      </c>
      <c r="O972" s="40"/>
    </row>
    <row r="973">
      <c r="A973" s="12"/>
      <c r="B973" s="17" t="s">
        <v>198</v>
      </c>
      <c r="C973" s="17" t="s">
        <v>343</v>
      </c>
      <c r="D973" s="14">
        <v>43905.0</v>
      </c>
      <c r="E973" s="17">
        <v>1.0</v>
      </c>
      <c r="F973" s="17">
        <v>0.0</v>
      </c>
      <c r="G973" s="17">
        <v>1.0</v>
      </c>
      <c r="H973" s="17">
        <v>31.6927</v>
      </c>
      <c r="I973" s="17">
        <v>88.0924</v>
      </c>
      <c r="O973" s="17" t="s">
        <v>198</v>
      </c>
    </row>
    <row r="974">
      <c r="A974" s="12"/>
      <c r="B974" s="40"/>
      <c r="C974" s="13" t="s">
        <v>429</v>
      </c>
      <c r="D974" s="14">
        <v>43905.0</v>
      </c>
      <c r="E974" s="13">
        <v>1.0</v>
      </c>
      <c r="F974" s="13">
        <v>0.0</v>
      </c>
      <c r="G974" s="13">
        <v>0.0</v>
      </c>
      <c r="H974" s="13">
        <v>-4.0383</v>
      </c>
      <c r="I974" s="13">
        <v>21.7587</v>
      </c>
      <c r="O974" s="40"/>
    </row>
    <row r="975">
      <c r="A975" s="12"/>
      <c r="B975" s="21"/>
      <c r="C975" s="17" t="s">
        <v>370</v>
      </c>
      <c r="D975" s="14">
        <v>43905.0</v>
      </c>
      <c r="E975" s="17">
        <v>1.0</v>
      </c>
      <c r="F975" s="17">
        <v>0.0</v>
      </c>
      <c r="G975" s="17">
        <v>0.0</v>
      </c>
      <c r="H975" s="17">
        <v>7.54</v>
      </c>
      <c r="I975" s="17">
        <v>-5.5471</v>
      </c>
      <c r="O975" s="21"/>
    </row>
    <row r="976">
      <c r="A976" s="12"/>
      <c r="B976" s="40"/>
      <c r="C976" s="13" t="s">
        <v>430</v>
      </c>
      <c r="D976" s="14">
        <v>43905.0</v>
      </c>
      <c r="E976" s="13">
        <v>1.0</v>
      </c>
      <c r="F976" s="13">
        <v>0.0</v>
      </c>
      <c r="G976" s="13">
        <v>0.0</v>
      </c>
      <c r="H976" s="13">
        <v>12.1696</v>
      </c>
      <c r="I976" s="13">
        <v>-68.99</v>
      </c>
      <c r="O976" s="40"/>
    </row>
    <row r="977">
      <c r="A977" s="12"/>
      <c r="B977" s="21"/>
      <c r="C977" s="17" t="s">
        <v>431</v>
      </c>
      <c r="D977" s="14">
        <v>43905.0</v>
      </c>
      <c r="E977" s="17">
        <v>1.0</v>
      </c>
      <c r="F977" s="17">
        <v>0.0</v>
      </c>
      <c r="G977" s="17">
        <v>0.0</v>
      </c>
      <c r="H977" s="17">
        <v>1.5</v>
      </c>
      <c r="I977" s="17">
        <v>10.0</v>
      </c>
      <c r="O977" s="21"/>
    </row>
    <row r="978">
      <c r="A978" s="12"/>
      <c r="B978" s="40"/>
      <c r="C978" s="13" t="s">
        <v>432</v>
      </c>
      <c r="D978" s="14">
        <v>43905.0</v>
      </c>
      <c r="E978" s="13">
        <v>1.0</v>
      </c>
      <c r="F978" s="13">
        <v>0.0</v>
      </c>
      <c r="G978" s="13">
        <v>0.0</v>
      </c>
      <c r="H978" s="13">
        <v>-26.5225</v>
      </c>
      <c r="I978" s="13">
        <v>31.4659</v>
      </c>
      <c r="O978" s="40"/>
    </row>
    <row r="979">
      <c r="A979" s="12"/>
      <c r="B979" s="21"/>
      <c r="C979" s="17" t="s">
        <v>433</v>
      </c>
      <c r="D979" s="14">
        <v>43905.0</v>
      </c>
      <c r="E979" s="17">
        <v>1.0</v>
      </c>
      <c r="F979" s="17">
        <v>0.0</v>
      </c>
      <c r="G979" s="17">
        <v>0.0</v>
      </c>
      <c r="H979" s="17">
        <v>9.145</v>
      </c>
      <c r="I979" s="17">
        <v>40.4897</v>
      </c>
      <c r="O979" s="21"/>
    </row>
    <row r="980">
      <c r="A980" s="12"/>
      <c r="B980" s="13" t="s">
        <v>434</v>
      </c>
      <c r="C980" s="13" t="s">
        <v>100</v>
      </c>
      <c r="D980" s="14">
        <v>43905.0</v>
      </c>
      <c r="E980" s="13">
        <v>1.0</v>
      </c>
      <c r="F980" s="13">
        <v>0.0</v>
      </c>
      <c r="G980" s="13">
        <v>0.0</v>
      </c>
      <c r="H980" s="13">
        <v>-12.8275</v>
      </c>
      <c r="I980" s="13">
        <v>45.1662</v>
      </c>
      <c r="O980" s="13" t="s">
        <v>434</v>
      </c>
    </row>
    <row r="981">
      <c r="A981" s="12"/>
      <c r="B981" s="17" t="s">
        <v>277</v>
      </c>
      <c r="C981" s="17" t="s">
        <v>100</v>
      </c>
      <c r="D981" s="14">
        <v>43905.0</v>
      </c>
      <c r="E981" s="17">
        <v>1.0</v>
      </c>
      <c r="F981" s="17">
        <v>0.0</v>
      </c>
      <c r="G981" s="17">
        <v>0.0</v>
      </c>
      <c r="H981" s="17">
        <v>17.9</v>
      </c>
      <c r="I981" s="17">
        <v>-62.8333</v>
      </c>
      <c r="O981" s="17" t="s">
        <v>277</v>
      </c>
    </row>
    <row r="982">
      <c r="A982" s="12"/>
      <c r="B982" s="40"/>
      <c r="C982" s="13" t="s">
        <v>435</v>
      </c>
      <c r="D982" s="14">
        <v>43905.0</v>
      </c>
      <c r="E982" s="13">
        <v>1.0</v>
      </c>
      <c r="F982" s="13">
        <v>0.0</v>
      </c>
      <c r="G982" s="13">
        <v>0.0</v>
      </c>
      <c r="H982" s="13">
        <v>-0.8037</v>
      </c>
      <c r="I982" s="13">
        <v>11.6094</v>
      </c>
      <c r="O982" s="40"/>
    </row>
    <row r="983">
      <c r="A983" s="12"/>
      <c r="B983" s="21"/>
      <c r="C983" s="17" t="s">
        <v>436</v>
      </c>
      <c r="D983" s="14">
        <v>43905.0</v>
      </c>
      <c r="E983" s="17">
        <v>3.0</v>
      </c>
      <c r="F983" s="17">
        <v>0.0</v>
      </c>
      <c r="G983" s="17">
        <v>0.0</v>
      </c>
      <c r="H983" s="17">
        <v>16.265</v>
      </c>
      <c r="I983" s="17">
        <v>-61.551</v>
      </c>
      <c r="O983" s="21"/>
    </row>
    <row r="984">
      <c r="A984" s="12"/>
      <c r="B984" s="40"/>
      <c r="C984" s="13" t="s">
        <v>437</v>
      </c>
      <c r="D984" s="14">
        <v>43905.0</v>
      </c>
      <c r="E984" s="13">
        <v>1.0</v>
      </c>
      <c r="F984" s="13">
        <v>0.0</v>
      </c>
      <c r="G984" s="13">
        <v>0.0</v>
      </c>
      <c r="H984" s="13">
        <v>15.7835</v>
      </c>
      <c r="I984" s="13">
        <v>-90.2308</v>
      </c>
      <c r="O984" s="40"/>
    </row>
    <row r="985">
      <c r="A985" s="12"/>
      <c r="B985" s="21"/>
      <c r="C985" s="17" t="s">
        <v>438</v>
      </c>
      <c r="D985" s="14">
        <v>43905.0</v>
      </c>
      <c r="E985" s="17">
        <v>1.0</v>
      </c>
      <c r="F985" s="17">
        <v>0.0</v>
      </c>
      <c r="G985" s="17">
        <v>0.0</v>
      </c>
      <c r="H985" s="17">
        <v>49.45</v>
      </c>
      <c r="I985" s="17">
        <v>-2.58</v>
      </c>
      <c r="O985" s="21"/>
    </row>
    <row r="986">
      <c r="A986" s="12"/>
      <c r="B986" s="40"/>
      <c r="C986" s="13" t="s">
        <v>439</v>
      </c>
      <c r="D986" s="14">
        <v>43905.0</v>
      </c>
      <c r="E986" s="13">
        <v>1.0</v>
      </c>
      <c r="F986" s="13">
        <v>0.0</v>
      </c>
      <c r="G986" s="13">
        <v>0.0</v>
      </c>
      <c r="H986" s="13">
        <v>9.9456</v>
      </c>
      <c r="I986" s="13">
        <v>-9.6966</v>
      </c>
      <c r="O986" s="40"/>
    </row>
    <row r="987">
      <c r="A987" s="12"/>
      <c r="B987" s="21"/>
      <c r="C987" s="17" t="s">
        <v>371</v>
      </c>
      <c r="D987" s="14">
        <v>43905.0</v>
      </c>
      <c r="E987" s="17">
        <v>1.0</v>
      </c>
      <c r="F987" s="17">
        <v>0.0</v>
      </c>
      <c r="G987" s="17">
        <v>0.0</v>
      </c>
      <c r="H987" s="17">
        <v>41.9029</v>
      </c>
      <c r="I987" s="17">
        <v>12.4534</v>
      </c>
      <c r="O987" s="21"/>
    </row>
    <row r="988">
      <c r="A988" s="12"/>
      <c r="B988" s="40"/>
      <c r="C988" s="13" t="s">
        <v>440</v>
      </c>
      <c r="D988" s="14">
        <v>43905.0</v>
      </c>
      <c r="E988" s="13">
        <v>3.0</v>
      </c>
      <c r="F988" s="13">
        <v>0.0</v>
      </c>
      <c r="G988" s="13">
        <v>0.0</v>
      </c>
      <c r="H988" s="13">
        <v>-0.0236</v>
      </c>
      <c r="I988" s="13">
        <v>37.9062</v>
      </c>
      <c r="O988" s="40"/>
    </row>
    <row r="989">
      <c r="A989" s="12"/>
      <c r="B989" s="21"/>
      <c r="C989" s="17" t="s">
        <v>441</v>
      </c>
      <c r="D989" s="14">
        <v>43905.0</v>
      </c>
      <c r="E989" s="17">
        <v>1.0</v>
      </c>
      <c r="F989" s="17">
        <v>0.0</v>
      </c>
      <c r="G989" s="17">
        <v>0.0</v>
      </c>
      <c r="H989" s="17">
        <v>21.0079</v>
      </c>
      <c r="I989" s="17">
        <v>-10.9408</v>
      </c>
      <c r="O989" s="21"/>
    </row>
    <row r="990">
      <c r="A990" s="12"/>
      <c r="B990" s="40"/>
      <c r="C990" s="13" t="s">
        <v>373</v>
      </c>
      <c r="D990" s="14">
        <v>43905.0</v>
      </c>
      <c r="E990" s="13">
        <v>1.0</v>
      </c>
      <c r="F990" s="13">
        <v>0.0</v>
      </c>
      <c r="G990" s="13">
        <v>0.0</v>
      </c>
      <c r="H990" s="13">
        <v>46.8625</v>
      </c>
      <c r="I990" s="13">
        <v>103.8467</v>
      </c>
      <c r="O990" s="40"/>
    </row>
    <row r="991">
      <c r="A991" s="12"/>
      <c r="B991" s="21"/>
      <c r="C991" s="17" t="s">
        <v>201</v>
      </c>
      <c r="D991" s="14">
        <v>43905.0</v>
      </c>
      <c r="E991" s="17">
        <v>1.0</v>
      </c>
      <c r="F991" s="17">
        <v>0.0</v>
      </c>
      <c r="G991" s="17">
        <v>1.0</v>
      </c>
      <c r="H991" s="17">
        <v>28.3949</v>
      </c>
      <c r="I991" s="17">
        <v>84.124</v>
      </c>
      <c r="O991" s="21"/>
    </row>
    <row r="992">
      <c r="A992" s="12"/>
      <c r="B992" s="40"/>
      <c r="C992" s="13" t="s">
        <v>442</v>
      </c>
      <c r="D992" s="14">
        <v>43905.0</v>
      </c>
      <c r="E992" s="13">
        <v>1.0</v>
      </c>
      <c r="F992" s="13">
        <v>0.0</v>
      </c>
      <c r="G992" s="13">
        <v>0.0</v>
      </c>
      <c r="H992" s="13">
        <v>-1.9403</v>
      </c>
      <c r="I992" s="13">
        <v>29.8739</v>
      </c>
      <c r="O992" s="40"/>
    </row>
    <row r="993">
      <c r="A993" s="12"/>
      <c r="B993" s="21"/>
      <c r="C993" s="17" t="s">
        <v>443</v>
      </c>
      <c r="D993" s="14">
        <v>43905.0</v>
      </c>
      <c r="E993" s="17">
        <v>2.0</v>
      </c>
      <c r="F993" s="17">
        <v>0.0</v>
      </c>
      <c r="G993" s="17">
        <v>0.0</v>
      </c>
      <c r="H993" s="17">
        <v>13.9094</v>
      </c>
      <c r="I993" s="17">
        <v>-60.9789</v>
      </c>
      <c r="O993" s="21"/>
    </row>
    <row r="994">
      <c r="A994" s="12"/>
      <c r="B994" s="40"/>
      <c r="C994" s="13" t="s">
        <v>444</v>
      </c>
      <c r="D994" s="14">
        <v>43905.0</v>
      </c>
      <c r="E994" s="13">
        <v>1.0</v>
      </c>
      <c r="F994" s="13">
        <v>0.0</v>
      </c>
      <c r="G994" s="13">
        <v>0.0</v>
      </c>
      <c r="H994" s="13">
        <v>12.9843</v>
      </c>
      <c r="I994" s="13">
        <v>-61.2872</v>
      </c>
      <c r="O994" s="40"/>
    </row>
    <row r="995">
      <c r="A995" s="12"/>
      <c r="B995" s="21"/>
      <c r="C995" s="17" t="s">
        <v>445</v>
      </c>
      <c r="D995" s="14">
        <v>43905.0</v>
      </c>
      <c r="E995" s="17">
        <v>1.0</v>
      </c>
      <c r="F995" s="17">
        <v>1.0</v>
      </c>
      <c r="G995" s="17">
        <v>0.0</v>
      </c>
      <c r="H995" s="17">
        <v>12.8628</v>
      </c>
      <c r="I995" s="17">
        <v>30.2176</v>
      </c>
      <c r="O995" s="21"/>
    </row>
    <row r="996">
      <c r="A996" s="12"/>
      <c r="B996" s="40"/>
      <c r="C996" s="13" t="s">
        <v>446</v>
      </c>
      <c r="D996" s="14">
        <v>43905.0</v>
      </c>
      <c r="E996" s="13">
        <v>1.0</v>
      </c>
      <c r="F996" s="13">
        <v>0.0</v>
      </c>
      <c r="G996" s="13">
        <v>0.0</v>
      </c>
      <c r="H996" s="13">
        <v>3.9193</v>
      </c>
      <c r="I996" s="13">
        <v>-56.0278</v>
      </c>
      <c r="O996" s="40"/>
    </row>
    <row r="997">
      <c r="A997" s="12"/>
      <c r="B997" s="21"/>
      <c r="C997" s="17" t="s">
        <v>309</v>
      </c>
      <c r="D997" s="14">
        <v>43905.0</v>
      </c>
      <c r="E997" s="17">
        <v>1.0</v>
      </c>
      <c r="F997" s="17">
        <v>0.0</v>
      </c>
      <c r="G997" s="17">
        <v>0.0</v>
      </c>
      <c r="H997" s="17">
        <v>8.6195</v>
      </c>
      <c r="I997" s="17">
        <v>0.8248</v>
      </c>
      <c r="O997" s="21"/>
    </row>
    <row r="998">
      <c r="A998" s="12"/>
      <c r="B998" s="13" t="s">
        <v>23</v>
      </c>
      <c r="C998" s="13" t="s">
        <v>22</v>
      </c>
      <c r="D998" s="14">
        <v>43905.0</v>
      </c>
      <c r="E998" s="41">
        <v>3.0</v>
      </c>
      <c r="F998" s="13">
        <v>0.0</v>
      </c>
      <c r="G998" s="13">
        <v>0.0</v>
      </c>
      <c r="H998" s="13">
        <v>61.3707</v>
      </c>
      <c r="I998" s="13">
        <v>-152.4044</v>
      </c>
      <c r="O998" s="13" t="s">
        <v>23</v>
      </c>
    </row>
    <row r="999">
      <c r="A999" s="12"/>
      <c r="B999" s="17" t="s">
        <v>60</v>
      </c>
      <c r="C999" s="17" t="s">
        <v>22</v>
      </c>
      <c r="D999" s="14">
        <v>43905.0</v>
      </c>
      <c r="E999" s="17">
        <v>1.0</v>
      </c>
      <c r="F999" s="17">
        <v>0.0</v>
      </c>
      <c r="G999" s="17">
        <v>0.0</v>
      </c>
      <c r="H999" s="17">
        <v>47.5289</v>
      </c>
      <c r="I999" s="17">
        <v>-99.784</v>
      </c>
      <c r="O999" s="17" t="s">
        <v>60</v>
      </c>
    </row>
    <row r="1000">
      <c r="A1000" s="12"/>
      <c r="B1000" s="13" t="s">
        <v>447</v>
      </c>
      <c r="C1000" s="13" t="s">
        <v>22</v>
      </c>
      <c r="D1000" s="14">
        <v>43905.0</v>
      </c>
      <c r="E1000" s="13">
        <v>1.0</v>
      </c>
      <c r="F1000" s="13">
        <v>0.0</v>
      </c>
      <c r="G1000" s="13">
        <v>0.0</v>
      </c>
      <c r="H1000" s="13">
        <v>18.3358</v>
      </c>
      <c r="I1000" s="13">
        <v>-64.8963</v>
      </c>
      <c r="O1000" s="13" t="s">
        <v>447</v>
      </c>
    </row>
    <row r="1001">
      <c r="A1001" s="12"/>
      <c r="B1001" s="17" t="s">
        <v>303</v>
      </c>
      <c r="C1001" s="17" t="s">
        <v>347</v>
      </c>
      <c r="D1001" s="14">
        <v>43905.0</v>
      </c>
      <c r="E1001" s="17">
        <v>1.0</v>
      </c>
      <c r="F1001" s="17">
        <v>0.0</v>
      </c>
      <c r="G1001" s="17">
        <v>1.0</v>
      </c>
      <c r="H1001" s="17">
        <v>36.1408</v>
      </c>
      <c r="I1001" s="17">
        <v>-5.3536</v>
      </c>
      <c r="O1001" s="17" t="s">
        <v>303</v>
      </c>
    </row>
    <row r="1002">
      <c r="A1002" s="12"/>
      <c r="B1002" s="40"/>
      <c r="C1002" s="13" t="s">
        <v>448</v>
      </c>
      <c r="D1002" s="14">
        <v>43905.0</v>
      </c>
      <c r="E1002" s="13">
        <v>1.0</v>
      </c>
      <c r="F1002" s="13">
        <v>0.0</v>
      </c>
      <c r="G1002" s="13">
        <v>0.0</v>
      </c>
      <c r="H1002" s="13">
        <v>41.3775</v>
      </c>
      <c r="I1002" s="13">
        <v>64.5853</v>
      </c>
      <c r="O1002" s="40"/>
    </row>
    <row r="1003">
      <c r="A1003" s="12"/>
      <c r="B1003" s="17" t="s">
        <v>231</v>
      </c>
      <c r="C1003" s="17" t="s">
        <v>136</v>
      </c>
      <c r="D1003" s="14">
        <v>43905.0</v>
      </c>
      <c r="E1003" s="17">
        <v>0.0</v>
      </c>
      <c r="F1003" s="17">
        <v>0.0</v>
      </c>
      <c r="G1003" s="17">
        <v>0.0</v>
      </c>
      <c r="H1003" s="17">
        <v>35.4437</v>
      </c>
      <c r="I1003" s="17">
        <v>139.638</v>
      </c>
      <c r="O1003" s="17" t="s">
        <v>231</v>
      </c>
    </row>
    <row r="1004">
      <c r="A1004" s="12"/>
      <c r="B1004" s="13" t="s">
        <v>74</v>
      </c>
      <c r="C1004" s="13" t="s">
        <v>22</v>
      </c>
      <c r="D1004" s="14">
        <v>43905.0</v>
      </c>
      <c r="E1004" s="13">
        <v>0.0</v>
      </c>
      <c r="F1004" s="13">
        <v>0.0</v>
      </c>
      <c r="G1004" s="13">
        <v>0.0</v>
      </c>
      <c r="H1004" s="13">
        <v>38.4912</v>
      </c>
      <c r="I1004" s="13">
        <v>-80.9545</v>
      </c>
      <c r="O1004" s="13" t="s">
        <v>74</v>
      </c>
    </row>
    <row r="1005">
      <c r="A1005" s="12"/>
      <c r="B1005" s="21"/>
      <c r="C1005" s="17" t="s">
        <v>381</v>
      </c>
      <c r="D1005" s="14">
        <v>43905.0</v>
      </c>
      <c r="E1005" s="17">
        <v>0.0</v>
      </c>
      <c r="F1005" s="17">
        <v>0.0</v>
      </c>
      <c r="G1005" s="17">
        <v>0.0</v>
      </c>
      <c r="H1005" s="17">
        <v>31.9522</v>
      </c>
      <c r="I1005" s="17">
        <v>35.2332</v>
      </c>
      <c r="O1005" s="21"/>
    </row>
    <row r="1006">
      <c r="B1006" s="13" t="s">
        <v>19</v>
      </c>
      <c r="C1006" s="13" t="s">
        <v>343</v>
      </c>
      <c r="D1006" s="14">
        <v>43909.0</v>
      </c>
      <c r="E1006" s="13">
        <v>67800.0</v>
      </c>
      <c r="F1006" s="13">
        <v>3130.0</v>
      </c>
      <c r="G1006" s="13">
        <v>57682.0</v>
      </c>
      <c r="H1006" s="13">
        <v>30.9756</v>
      </c>
      <c r="I1006" s="13">
        <v>112.2707</v>
      </c>
      <c r="O1006" s="21"/>
    </row>
    <row r="1007">
      <c r="A1007" s="12"/>
      <c r="B1007" s="21"/>
      <c r="C1007" s="17" t="s">
        <v>78</v>
      </c>
      <c r="D1007" s="14">
        <v>43909.0</v>
      </c>
      <c r="E1007" s="17">
        <v>41035.0</v>
      </c>
      <c r="F1007" s="17">
        <v>3405.0</v>
      </c>
      <c r="G1007" s="17">
        <v>4440.0</v>
      </c>
      <c r="H1007" s="17">
        <v>41.8719</v>
      </c>
      <c r="I1007" s="17">
        <v>12.5674</v>
      </c>
      <c r="O1007" s="21"/>
    </row>
    <row r="1008">
      <c r="A1008" s="12"/>
      <c r="B1008" s="40"/>
      <c r="C1008" s="13" t="s">
        <v>79</v>
      </c>
      <c r="D1008" s="14">
        <v>43909.0</v>
      </c>
      <c r="E1008" s="13">
        <v>18407.0</v>
      </c>
      <c r="F1008" s="13">
        <v>1284.0</v>
      </c>
      <c r="G1008" s="13">
        <v>5710.0</v>
      </c>
      <c r="H1008" s="13">
        <v>32.4279</v>
      </c>
      <c r="I1008" s="13">
        <v>53.688</v>
      </c>
      <c r="O1008" s="21"/>
    </row>
    <row r="1009">
      <c r="A1009" s="12"/>
      <c r="B1009" s="21"/>
      <c r="C1009" s="17" t="s">
        <v>104</v>
      </c>
      <c r="D1009" s="14">
        <v>43909.0</v>
      </c>
      <c r="E1009" s="17">
        <v>17963.0</v>
      </c>
      <c r="F1009" s="17">
        <v>830.0</v>
      </c>
      <c r="G1009" s="17">
        <v>1107.0</v>
      </c>
      <c r="H1009" s="17">
        <v>40.4637</v>
      </c>
      <c r="I1009" s="17">
        <v>-3.7492</v>
      </c>
      <c r="O1009" s="21"/>
    </row>
    <row r="1010">
      <c r="A1010" s="12"/>
      <c r="B1010" s="40"/>
      <c r="C1010" s="13" t="s">
        <v>101</v>
      </c>
      <c r="D1010" s="14">
        <v>43909.0</v>
      </c>
      <c r="E1010" s="13">
        <v>15320.0</v>
      </c>
      <c r="F1010" s="13">
        <v>44.0</v>
      </c>
      <c r="G1010" s="13">
        <v>113.0</v>
      </c>
      <c r="H1010" s="13">
        <v>51.1657</v>
      </c>
      <c r="I1010" s="13">
        <v>10.4515</v>
      </c>
      <c r="O1010" s="21"/>
    </row>
    <row r="1011">
      <c r="A1011" s="12"/>
      <c r="B1011" s="17" t="s">
        <v>100</v>
      </c>
      <c r="C1011" s="17" t="s">
        <v>100</v>
      </c>
      <c r="D1011" s="14">
        <v>43909.0</v>
      </c>
      <c r="E1011" s="17">
        <v>10871.0</v>
      </c>
      <c r="F1011" s="17">
        <v>243.0</v>
      </c>
      <c r="G1011" s="17">
        <v>12.0</v>
      </c>
      <c r="H1011" s="17">
        <v>46.2276</v>
      </c>
      <c r="I1011" s="17">
        <v>2.2137</v>
      </c>
      <c r="O1011" s="21"/>
    </row>
    <row r="1012">
      <c r="A1012" s="12"/>
      <c r="B1012" s="40"/>
      <c r="C1012" s="13" t="s">
        <v>344</v>
      </c>
      <c r="D1012" s="14">
        <v>43909.0</v>
      </c>
      <c r="E1012" s="13">
        <v>8565.0</v>
      </c>
      <c r="F1012" s="13">
        <v>91.0</v>
      </c>
      <c r="G1012" s="13">
        <v>1540.0</v>
      </c>
      <c r="H1012" s="13">
        <v>35.9078</v>
      </c>
      <c r="I1012" s="13">
        <v>127.7669</v>
      </c>
      <c r="O1012" s="21"/>
    </row>
    <row r="1013">
      <c r="A1013" s="12"/>
      <c r="B1013" s="17" t="s">
        <v>58</v>
      </c>
      <c r="C1013" s="17" t="s">
        <v>22</v>
      </c>
      <c r="D1013" s="14">
        <v>43909.0</v>
      </c>
      <c r="E1013" s="17">
        <v>5365.0</v>
      </c>
      <c r="F1013" s="17">
        <v>34.0</v>
      </c>
      <c r="G1013" s="17">
        <v>0.0</v>
      </c>
      <c r="H1013" s="17">
        <v>42.1657</v>
      </c>
      <c r="I1013" s="17">
        <v>-74.9481</v>
      </c>
      <c r="O1013" s="21"/>
    </row>
    <row r="1014">
      <c r="A1014" s="12"/>
      <c r="B1014" s="106"/>
      <c r="C1014" s="13" t="s">
        <v>117</v>
      </c>
      <c r="D1014" s="14">
        <v>43909.0</v>
      </c>
      <c r="E1014" s="13">
        <v>4075.0</v>
      </c>
      <c r="F1014" s="13">
        <v>41.0</v>
      </c>
      <c r="G1014" s="13">
        <v>15.0</v>
      </c>
      <c r="H1014" s="13">
        <v>46.8182</v>
      </c>
      <c r="I1014" s="13">
        <v>8.2275</v>
      </c>
      <c r="O1014" s="21"/>
    </row>
    <row r="1015">
      <c r="A1015" s="12"/>
      <c r="B1015" s="17" t="s">
        <v>347</v>
      </c>
      <c r="C1015" s="17" t="s">
        <v>347</v>
      </c>
      <c r="D1015" s="14">
        <v>43909.0</v>
      </c>
      <c r="E1015" s="17">
        <v>2689.0</v>
      </c>
      <c r="F1015" s="17">
        <v>137.0</v>
      </c>
      <c r="G1015" s="17">
        <v>65.0</v>
      </c>
      <c r="H1015" s="17">
        <v>55.3781</v>
      </c>
      <c r="I1015" s="17">
        <v>-3.436</v>
      </c>
      <c r="O1015" s="21"/>
    </row>
    <row r="1016">
      <c r="A1016" s="12"/>
      <c r="B1016" s="13" t="s">
        <v>127</v>
      </c>
      <c r="C1016" s="13" t="s">
        <v>127</v>
      </c>
      <c r="D1016" s="14">
        <v>43909.0</v>
      </c>
      <c r="E1016" s="13">
        <v>2460.0</v>
      </c>
      <c r="F1016" s="13">
        <v>76.0</v>
      </c>
      <c r="G1016" s="13">
        <v>2.0</v>
      </c>
      <c r="H1016" s="13">
        <v>52.1326</v>
      </c>
      <c r="I1016" s="13">
        <v>5.2913</v>
      </c>
      <c r="O1016" s="21"/>
    </row>
    <row r="1017">
      <c r="A1017" s="12"/>
      <c r="B1017" s="21"/>
      <c r="C1017" s="17" t="s">
        <v>128</v>
      </c>
      <c r="D1017" s="14">
        <v>43909.0</v>
      </c>
      <c r="E1017" s="17">
        <v>2013.0</v>
      </c>
      <c r="F1017" s="17">
        <v>6.0</v>
      </c>
      <c r="G1017" s="17">
        <v>9.0</v>
      </c>
      <c r="H1017" s="17">
        <v>47.5162</v>
      </c>
      <c r="I1017" s="17">
        <v>14.5501</v>
      </c>
      <c r="O1017" s="21"/>
    </row>
    <row r="1018">
      <c r="A1018" s="12"/>
      <c r="B1018" s="40"/>
      <c r="C1018" s="13" t="s">
        <v>137</v>
      </c>
      <c r="D1018" s="14">
        <v>43909.0</v>
      </c>
      <c r="E1018" s="13">
        <v>1795.0</v>
      </c>
      <c r="F1018" s="13">
        <v>21.0</v>
      </c>
      <c r="G1018" s="13">
        <v>31.0</v>
      </c>
      <c r="H1018" s="13">
        <v>50.5039</v>
      </c>
      <c r="I1018" s="13">
        <v>4.4699</v>
      </c>
      <c r="O1018" s="21"/>
    </row>
    <row r="1019">
      <c r="A1019" s="12"/>
      <c r="B1019" s="21"/>
      <c r="C1019" s="17" t="s">
        <v>125</v>
      </c>
      <c r="D1019" s="14">
        <v>43909.0</v>
      </c>
      <c r="E1019" s="17">
        <v>1746.0</v>
      </c>
      <c r="F1019" s="17">
        <v>7.0</v>
      </c>
      <c r="G1019" s="17">
        <v>1.0</v>
      </c>
      <c r="H1019" s="17">
        <v>60.472</v>
      </c>
      <c r="I1019" s="17">
        <v>8.4689</v>
      </c>
      <c r="O1019" s="21"/>
    </row>
    <row r="1020">
      <c r="A1020" s="12"/>
      <c r="B1020" s="106"/>
      <c r="C1020" s="13" t="s">
        <v>129</v>
      </c>
      <c r="D1020" s="14">
        <v>43909.0</v>
      </c>
      <c r="E1020" s="13">
        <v>1439.0</v>
      </c>
      <c r="F1020" s="13">
        <v>11.0</v>
      </c>
      <c r="G1020" s="13">
        <v>16.0</v>
      </c>
      <c r="H1020" s="13">
        <v>60.1282</v>
      </c>
      <c r="I1020" s="13">
        <v>18.6435</v>
      </c>
      <c r="O1020" s="21"/>
    </row>
    <row r="1021">
      <c r="A1021" s="12"/>
      <c r="B1021" s="17" t="s">
        <v>80</v>
      </c>
      <c r="C1021" s="17" t="s">
        <v>343</v>
      </c>
      <c r="D1021" s="14">
        <v>43909.0</v>
      </c>
      <c r="E1021" s="17">
        <v>1378.0</v>
      </c>
      <c r="F1021" s="17">
        <v>8.0</v>
      </c>
      <c r="G1021" s="17">
        <v>1318.0</v>
      </c>
      <c r="H1021" s="17">
        <v>23.3417</v>
      </c>
      <c r="I1021" s="17">
        <v>113.4244</v>
      </c>
      <c r="O1021" s="21"/>
    </row>
    <row r="1022">
      <c r="A1022" s="12"/>
      <c r="B1022" s="13" t="s">
        <v>73</v>
      </c>
      <c r="C1022" s="13" t="s">
        <v>22</v>
      </c>
      <c r="D1022" s="14">
        <v>43909.0</v>
      </c>
      <c r="E1022" s="13">
        <v>1376.0</v>
      </c>
      <c r="F1022" s="13">
        <v>74.0</v>
      </c>
      <c r="G1022" s="13">
        <v>0.0</v>
      </c>
      <c r="H1022" s="13">
        <v>47.4009</v>
      </c>
      <c r="I1022" s="13">
        <v>-121.4905</v>
      </c>
      <c r="O1022" s="21"/>
    </row>
    <row r="1023">
      <c r="A1023" s="12"/>
      <c r="B1023" s="17" t="s">
        <v>81</v>
      </c>
      <c r="C1023" s="17" t="s">
        <v>343</v>
      </c>
      <c r="D1023" s="14">
        <v>43909.0</v>
      </c>
      <c r="E1023" s="17">
        <v>1273.0</v>
      </c>
      <c r="F1023" s="17">
        <v>22.0</v>
      </c>
      <c r="G1023" s="17">
        <v>1250.0</v>
      </c>
      <c r="H1023" s="17">
        <v>33.882</v>
      </c>
      <c r="I1023" s="17">
        <v>113.614</v>
      </c>
      <c r="O1023" s="21"/>
    </row>
    <row r="1024">
      <c r="A1024" s="12"/>
      <c r="B1024" s="13" t="s">
        <v>82</v>
      </c>
      <c r="C1024" s="13" t="s">
        <v>343</v>
      </c>
      <c r="D1024" s="14">
        <v>43909.0</v>
      </c>
      <c r="E1024" s="13">
        <v>1233.0</v>
      </c>
      <c r="F1024" s="13">
        <v>1.0</v>
      </c>
      <c r="G1024" s="13">
        <v>1217.0</v>
      </c>
      <c r="H1024" s="13">
        <v>29.1832</v>
      </c>
      <c r="I1024" s="13">
        <v>120.0934</v>
      </c>
      <c r="O1024" s="21"/>
    </row>
    <row r="1025">
      <c r="A1025" s="12"/>
      <c r="B1025" s="17" t="s">
        <v>152</v>
      </c>
      <c r="C1025" s="17" t="s">
        <v>152</v>
      </c>
      <c r="D1025" s="14">
        <v>43909.0</v>
      </c>
      <c r="E1025" s="17">
        <v>1151.0</v>
      </c>
      <c r="F1025" s="17">
        <v>6.0</v>
      </c>
      <c r="G1025" s="17">
        <v>1.0</v>
      </c>
      <c r="H1025" s="17">
        <v>56.2639</v>
      </c>
      <c r="I1025" s="17">
        <v>9.5018</v>
      </c>
      <c r="O1025" s="21"/>
    </row>
    <row r="1026">
      <c r="A1026" s="12"/>
      <c r="B1026" s="13" t="s">
        <v>83</v>
      </c>
      <c r="C1026" s="13" t="s">
        <v>343</v>
      </c>
      <c r="D1026" s="14">
        <v>43909.0</v>
      </c>
      <c r="E1026" s="13">
        <v>1018.0</v>
      </c>
      <c r="F1026" s="13">
        <v>4.0</v>
      </c>
      <c r="G1026" s="13">
        <v>1014.0</v>
      </c>
      <c r="H1026" s="13">
        <v>27.6104</v>
      </c>
      <c r="I1026" s="13">
        <v>111.7088</v>
      </c>
      <c r="O1026" s="21"/>
    </row>
    <row r="1027">
      <c r="A1027" s="12"/>
      <c r="B1027" s="17" t="s">
        <v>84</v>
      </c>
      <c r="C1027" s="17" t="s">
        <v>343</v>
      </c>
      <c r="D1027" s="14">
        <v>43909.0</v>
      </c>
      <c r="E1027" s="17">
        <v>990.0</v>
      </c>
      <c r="F1027" s="17">
        <v>6.0</v>
      </c>
      <c r="G1027" s="17">
        <v>984.0</v>
      </c>
      <c r="H1027" s="17">
        <v>31.8257</v>
      </c>
      <c r="I1027" s="17">
        <v>117.2264</v>
      </c>
      <c r="O1027" s="21"/>
    </row>
    <row r="1028">
      <c r="A1028" s="12"/>
      <c r="B1028" s="13" t="s">
        <v>26</v>
      </c>
      <c r="C1028" s="13" t="s">
        <v>22</v>
      </c>
      <c r="D1028" s="14">
        <v>43909.0</v>
      </c>
      <c r="E1028" s="13">
        <v>952.0</v>
      </c>
      <c r="F1028" s="13">
        <v>18.0</v>
      </c>
      <c r="G1028" s="13">
        <v>0.0</v>
      </c>
      <c r="H1028" s="13">
        <v>36.1162</v>
      </c>
      <c r="I1028" s="13">
        <v>-119.6816</v>
      </c>
      <c r="O1028" s="21"/>
    </row>
    <row r="1029">
      <c r="A1029" s="12"/>
      <c r="B1029" s="17" t="s">
        <v>85</v>
      </c>
      <c r="C1029" s="17" t="s">
        <v>343</v>
      </c>
      <c r="D1029" s="14">
        <v>43909.0</v>
      </c>
      <c r="E1029" s="17">
        <v>935.0</v>
      </c>
      <c r="F1029" s="17">
        <v>1.0</v>
      </c>
      <c r="G1029" s="17">
        <v>934.0</v>
      </c>
      <c r="H1029" s="17">
        <v>27.614</v>
      </c>
      <c r="I1029" s="17">
        <v>115.7221</v>
      </c>
      <c r="O1029" s="21"/>
    </row>
    <row r="1030">
      <c r="A1030" s="12"/>
      <c r="B1030" s="40"/>
      <c r="C1030" s="13" t="s">
        <v>97</v>
      </c>
      <c r="D1030" s="14">
        <v>43909.0</v>
      </c>
      <c r="E1030" s="13">
        <v>924.0</v>
      </c>
      <c r="F1030" s="13">
        <v>29.0</v>
      </c>
      <c r="G1030" s="13">
        <v>150.0</v>
      </c>
      <c r="H1030" s="13">
        <v>36.2048</v>
      </c>
      <c r="I1030" s="13">
        <v>138.2529</v>
      </c>
      <c r="O1030" s="21"/>
    </row>
    <row r="1031">
      <c r="A1031" s="12"/>
      <c r="B1031" s="107"/>
      <c r="C1031" s="17" t="s">
        <v>123</v>
      </c>
      <c r="D1031" s="14">
        <v>43909.0</v>
      </c>
      <c r="E1031" s="17">
        <v>900.0</v>
      </c>
      <c r="F1031" s="17">
        <v>2.0</v>
      </c>
      <c r="G1031" s="17">
        <v>75.0</v>
      </c>
      <c r="H1031" s="17">
        <v>4.2105</v>
      </c>
      <c r="I1031" s="17">
        <v>101.9758</v>
      </c>
      <c r="O1031" s="21"/>
    </row>
    <row r="1032">
      <c r="A1032" s="12"/>
      <c r="B1032" s="106"/>
      <c r="C1032" s="13" t="s">
        <v>172</v>
      </c>
      <c r="D1032" s="14">
        <v>43909.0</v>
      </c>
      <c r="E1032" s="13">
        <v>785.0</v>
      </c>
      <c r="F1032" s="13">
        <v>3.0</v>
      </c>
      <c r="G1032" s="13">
        <v>3.0</v>
      </c>
      <c r="H1032" s="13">
        <v>39.3999</v>
      </c>
      <c r="I1032" s="13">
        <v>-8.2245</v>
      </c>
      <c r="O1032" s="21"/>
    </row>
    <row r="1033">
      <c r="A1033" s="12"/>
      <c r="B1033" s="17" t="s">
        <v>86</v>
      </c>
      <c r="C1033" s="17" t="s">
        <v>343</v>
      </c>
      <c r="D1033" s="14">
        <v>43909.0</v>
      </c>
      <c r="E1033" s="17">
        <v>761.0</v>
      </c>
      <c r="F1033" s="17">
        <v>7.0</v>
      </c>
      <c r="G1033" s="17">
        <v>747.0</v>
      </c>
      <c r="H1033" s="17">
        <v>36.3427</v>
      </c>
      <c r="I1033" s="17">
        <v>118.1498</v>
      </c>
      <c r="O1033" s="21"/>
    </row>
    <row r="1034">
      <c r="A1034" s="12"/>
      <c r="B1034" s="13" t="s">
        <v>56</v>
      </c>
      <c r="C1034" s="13" t="s">
        <v>22</v>
      </c>
      <c r="D1034" s="14">
        <v>43909.0</v>
      </c>
      <c r="E1034" s="13">
        <v>742.0</v>
      </c>
      <c r="F1034" s="13">
        <v>9.0</v>
      </c>
      <c r="G1034" s="13">
        <v>0.0</v>
      </c>
      <c r="H1034" s="13">
        <v>40.2989</v>
      </c>
      <c r="I1034" s="13">
        <v>-74.521</v>
      </c>
      <c r="O1034" s="21"/>
    </row>
    <row r="1035">
      <c r="A1035" s="12"/>
      <c r="B1035" s="17" t="s">
        <v>345</v>
      </c>
      <c r="C1035" s="17" t="s">
        <v>346</v>
      </c>
      <c r="D1035" s="14">
        <v>43909.0</v>
      </c>
      <c r="E1035" s="17">
        <v>712.0</v>
      </c>
      <c r="F1035" s="17">
        <v>7.0</v>
      </c>
      <c r="G1035" s="17">
        <v>325.0</v>
      </c>
      <c r="H1035" s="17">
        <v>35.4498</v>
      </c>
      <c r="I1035" s="17">
        <v>139.6649</v>
      </c>
      <c r="O1035" s="21"/>
    </row>
    <row r="1036">
      <c r="A1036" s="12"/>
      <c r="B1036" s="106"/>
      <c r="C1036" s="13" t="s">
        <v>348</v>
      </c>
      <c r="D1036" s="14">
        <v>43909.0</v>
      </c>
      <c r="E1036" s="13">
        <v>694.0</v>
      </c>
      <c r="F1036" s="13">
        <v>0.0</v>
      </c>
      <c r="G1036" s="13">
        <v>3.0</v>
      </c>
      <c r="H1036" s="13">
        <v>49.8175</v>
      </c>
      <c r="I1036" s="13">
        <v>15.473</v>
      </c>
      <c r="O1036" s="21"/>
    </row>
    <row r="1037">
      <c r="A1037" s="12"/>
      <c r="B1037" s="107"/>
      <c r="C1037" s="17" t="s">
        <v>139</v>
      </c>
      <c r="D1037" s="14">
        <v>43909.0</v>
      </c>
      <c r="E1037" s="17">
        <v>677.0</v>
      </c>
      <c r="F1037" s="17">
        <v>0.0</v>
      </c>
      <c r="G1037" s="17">
        <v>11.0</v>
      </c>
      <c r="H1037" s="17">
        <v>31.0461</v>
      </c>
      <c r="I1037" s="17">
        <v>34.8516</v>
      </c>
      <c r="O1037" s="21"/>
    </row>
    <row r="1038">
      <c r="A1038" s="12"/>
      <c r="B1038" s="13" t="s">
        <v>89</v>
      </c>
      <c r="C1038" s="13" t="s">
        <v>343</v>
      </c>
      <c r="D1038" s="14">
        <v>43909.0</v>
      </c>
      <c r="E1038" s="13">
        <v>631.0</v>
      </c>
      <c r="F1038" s="13">
        <v>0.0</v>
      </c>
      <c r="G1038" s="13">
        <v>631.0</v>
      </c>
      <c r="H1038" s="13">
        <v>32.9711</v>
      </c>
      <c r="I1038" s="13">
        <v>119.455</v>
      </c>
      <c r="O1038" s="21"/>
    </row>
    <row r="1039">
      <c r="A1039" s="12"/>
      <c r="B1039" s="21"/>
      <c r="C1039" s="17" t="s">
        <v>167</v>
      </c>
      <c r="D1039" s="14">
        <v>43909.0</v>
      </c>
      <c r="E1039" s="17">
        <v>621.0</v>
      </c>
      <c r="F1039" s="17">
        <v>6.0</v>
      </c>
      <c r="G1039" s="17">
        <v>2.0</v>
      </c>
      <c r="H1039" s="17">
        <v>-14.235</v>
      </c>
      <c r="I1039" s="17">
        <v>-51.9253</v>
      </c>
      <c r="O1039" s="21"/>
    </row>
    <row r="1040">
      <c r="A1040" s="12"/>
      <c r="B1040" s="13" t="s">
        <v>90</v>
      </c>
      <c r="C1040" s="13" t="s">
        <v>343</v>
      </c>
      <c r="D1040" s="14">
        <v>43909.0</v>
      </c>
      <c r="E1040" s="13">
        <v>576.0</v>
      </c>
      <c r="F1040" s="13">
        <v>6.0</v>
      </c>
      <c r="G1040" s="13">
        <v>570.0</v>
      </c>
      <c r="H1040" s="13">
        <v>30.0572</v>
      </c>
      <c r="I1040" s="13">
        <v>107.874</v>
      </c>
      <c r="O1040" s="21"/>
    </row>
    <row r="1041">
      <c r="A1041" s="12"/>
      <c r="B1041" s="21"/>
      <c r="C1041" s="17" t="s">
        <v>171</v>
      </c>
      <c r="D1041" s="14">
        <v>43909.0</v>
      </c>
      <c r="E1041" s="17">
        <v>557.0</v>
      </c>
      <c r="F1041" s="17">
        <v>3.0</v>
      </c>
      <c r="G1041" s="17">
        <v>5.0</v>
      </c>
      <c r="H1041" s="17">
        <v>53.1424</v>
      </c>
      <c r="I1041" s="17">
        <v>-7.6921</v>
      </c>
      <c r="O1041" s="21"/>
    </row>
    <row r="1042">
      <c r="A1042" s="12"/>
      <c r="B1042" s="13" t="s">
        <v>91</v>
      </c>
      <c r="C1042" s="13" t="s">
        <v>343</v>
      </c>
      <c r="D1042" s="14">
        <v>43909.0</v>
      </c>
      <c r="E1042" s="13">
        <v>540.0</v>
      </c>
      <c r="F1042" s="13">
        <v>3.0</v>
      </c>
      <c r="G1042" s="13">
        <v>536.0</v>
      </c>
      <c r="H1042" s="13">
        <v>30.6171</v>
      </c>
      <c r="I1042" s="13">
        <v>102.7103</v>
      </c>
      <c r="O1042" s="21"/>
    </row>
    <row r="1043">
      <c r="A1043" s="12"/>
      <c r="B1043" s="17" t="s">
        <v>92</v>
      </c>
      <c r="C1043" s="17" t="s">
        <v>343</v>
      </c>
      <c r="D1043" s="14">
        <v>43909.0</v>
      </c>
      <c r="E1043" s="17">
        <v>483.0</v>
      </c>
      <c r="F1043" s="17">
        <v>13.0</v>
      </c>
      <c r="G1043" s="17">
        <v>460.0</v>
      </c>
      <c r="H1043" s="17">
        <v>47.862</v>
      </c>
      <c r="I1043" s="17">
        <v>127.7615</v>
      </c>
      <c r="O1043" s="21"/>
    </row>
    <row r="1044">
      <c r="A1044" s="12"/>
      <c r="B1044" s="13" t="s">
        <v>93</v>
      </c>
      <c r="C1044" s="13" t="s">
        <v>343</v>
      </c>
      <c r="D1044" s="14">
        <v>43909.0</v>
      </c>
      <c r="E1044" s="13">
        <v>480.0</v>
      </c>
      <c r="F1044" s="13">
        <v>8.0</v>
      </c>
      <c r="G1044" s="13">
        <v>380.0</v>
      </c>
      <c r="H1044" s="13">
        <v>40.1824</v>
      </c>
      <c r="I1044" s="13">
        <v>116.4142</v>
      </c>
      <c r="O1044" s="21"/>
    </row>
    <row r="1045">
      <c r="A1045" s="12"/>
      <c r="B1045" s="107"/>
      <c r="C1045" s="17" t="s">
        <v>151</v>
      </c>
      <c r="D1045" s="14">
        <v>43909.0</v>
      </c>
      <c r="E1045" s="17">
        <v>460.0</v>
      </c>
      <c r="F1045" s="17">
        <v>0.0</v>
      </c>
      <c r="G1045" s="17">
        <v>4.0</v>
      </c>
      <c r="H1045" s="17">
        <v>25.3548</v>
      </c>
      <c r="I1045" s="17">
        <v>51.1839</v>
      </c>
      <c r="O1045" s="21"/>
    </row>
    <row r="1046">
      <c r="A1046" s="12"/>
      <c r="B1046" s="40"/>
      <c r="C1046" s="13" t="s">
        <v>159</v>
      </c>
      <c r="D1046" s="14">
        <v>43909.0</v>
      </c>
      <c r="E1046" s="13">
        <v>454.0</v>
      </c>
      <c r="F1046" s="13">
        <v>2.0</v>
      </c>
      <c r="G1046" s="13">
        <v>13.0</v>
      </c>
      <c r="H1046" s="13">
        <v>30.3753</v>
      </c>
      <c r="I1046" s="13">
        <v>69.3451</v>
      </c>
      <c r="O1046" s="21"/>
    </row>
    <row r="1047">
      <c r="A1047" s="12"/>
      <c r="B1047" s="17" t="s">
        <v>38</v>
      </c>
      <c r="C1047" s="17" t="s">
        <v>22</v>
      </c>
      <c r="D1047" s="14">
        <v>43909.0</v>
      </c>
      <c r="E1047" s="17">
        <v>422.0</v>
      </c>
      <c r="F1047" s="17">
        <v>4.0</v>
      </c>
      <c r="G1047" s="17">
        <v>0.0</v>
      </c>
      <c r="H1047" s="17">
        <v>40.3495</v>
      </c>
      <c r="I1047" s="17">
        <v>-88.9861</v>
      </c>
      <c r="O1047" s="21"/>
    </row>
    <row r="1048">
      <c r="A1048" s="12"/>
      <c r="B1048" s="106"/>
      <c r="C1048" s="13" t="s">
        <v>150</v>
      </c>
      <c r="D1048" s="14">
        <v>43909.0</v>
      </c>
      <c r="E1048" s="13">
        <v>418.0</v>
      </c>
      <c r="F1048" s="13">
        <v>6.0</v>
      </c>
      <c r="G1048" s="13">
        <v>8.0</v>
      </c>
      <c r="H1048" s="13">
        <v>39.0742</v>
      </c>
      <c r="I1048" s="13">
        <v>21.8243</v>
      </c>
      <c r="O1048" s="21"/>
    </row>
    <row r="1049">
      <c r="A1049" s="12"/>
      <c r="B1049" s="17" t="s">
        <v>33</v>
      </c>
      <c r="C1049" s="17" t="s">
        <v>22</v>
      </c>
      <c r="D1049" s="14">
        <v>43909.0</v>
      </c>
      <c r="E1049" s="17">
        <v>417.0</v>
      </c>
      <c r="F1049" s="17">
        <v>9.0</v>
      </c>
      <c r="G1049" s="17">
        <v>0.0</v>
      </c>
      <c r="H1049" s="17">
        <v>27.7663</v>
      </c>
      <c r="I1049" s="17">
        <v>-81.6868</v>
      </c>
      <c r="O1049" s="21"/>
    </row>
    <row r="1050">
      <c r="A1050" s="12"/>
      <c r="B1050" s="40"/>
      <c r="C1050" s="13" t="s">
        <v>153</v>
      </c>
      <c r="D1050" s="14">
        <v>43909.0</v>
      </c>
      <c r="E1050" s="13">
        <v>400.0</v>
      </c>
      <c r="F1050" s="13">
        <v>0.0</v>
      </c>
      <c r="G1050" s="13">
        <v>10.0</v>
      </c>
      <c r="H1050" s="13">
        <v>61.9241</v>
      </c>
      <c r="I1050" s="13">
        <v>25.7482</v>
      </c>
      <c r="O1050" s="21"/>
    </row>
    <row r="1051">
      <c r="A1051" s="12"/>
      <c r="B1051" s="17" t="s">
        <v>44</v>
      </c>
      <c r="C1051" s="17" t="s">
        <v>22</v>
      </c>
      <c r="D1051" s="14">
        <v>43909.0</v>
      </c>
      <c r="E1051" s="17">
        <v>392.0</v>
      </c>
      <c r="F1051" s="17">
        <v>10.0</v>
      </c>
      <c r="G1051" s="17">
        <v>0.0</v>
      </c>
      <c r="H1051" s="17">
        <v>31.1695</v>
      </c>
      <c r="I1051" s="17">
        <v>-91.8678</v>
      </c>
      <c r="O1051" s="21"/>
    </row>
    <row r="1052">
      <c r="A1052" s="12"/>
      <c r="B1052" s="13" t="s">
        <v>94</v>
      </c>
      <c r="C1052" s="13" t="s">
        <v>343</v>
      </c>
      <c r="D1052" s="14">
        <v>43909.0</v>
      </c>
      <c r="E1052" s="13">
        <v>363.0</v>
      </c>
      <c r="F1052" s="13">
        <v>3.0</v>
      </c>
      <c r="G1052" s="13">
        <v>326.0</v>
      </c>
      <c r="H1052" s="13">
        <v>31.202</v>
      </c>
      <c r="I1052" s="13">
        <v>121.4491</v>
      </c>
      <c r="O1052" s="21"/>
    </row>
    <row r="1053">
      <c r="A1053" s="12"/>
      <c r="B1053" s="21"/>
      <c r="C1053" s="17" t="s">
        <v>269</v>
      </c>
      <c r="D1053" s="14">
        <v>43909.0</v>
      </c>
      <c r="E1053" s="17">
        <v>355.0</v>
      </c>
      <c r="F1053" s="17">
        <v>5.0</v>
      </c>
      <c r="G1053" s="17">
        <v>1.0</v>
      </c>
      <c r="H1053" s="17">
        <v>51.9194</v>
      </c>
      <c r="I1053" s="17">
        <v>19.1451</v>
      </c>
      <c r="O1053" s="21"/>
    </row>
    <row r="1054">
      <c r="A1054" s="12"/>
      <c r="B1054" s="106"/>
      <c r="C1054" s="13" t="s">
        <v>109</v>
      </c>
      <c r="D1054" s="14">
        <v>43909.0</v>
      </c>
      <c r="E1054" s="13">
        <v>345.0</v>
      </c>
      <c r="F1054" s="13">
        <v>0.0</v>
      </c>
      <c r="G1054" s="13">
        <v>114.0</v>
      </c>
      <c r="H1054" s="13">
        <v>1.3521</v>
      </c>
      <c r="I1054" s="13">
        <v>103.8198</v>
      </c>
      <c r="O1054" s="21"/>
    </row>
    <row r="1055">
      <c r="A1055" s="12"/>
      <c r="B1055" s="107"/>
      <c r="C1055" s="17" t="s">
        <v>197</v>
      </c>
      <c r="D1055" s="14">
        <v>43909.0</v>
      </c>
      <c r="E1055" s="17">
        <v>335.0</v>
      </c>
      <c r="F1055" s="17">
        <v>4.0</v>
      </c>
      <c r="G1055" s="17">
        <v>0.0</v>
      </c>
      <c r="H1055" s="17">
        <v>49.8153</v>
      </c>
      <c r="I1055" s="17">
        <v>6.1296</v>
      </c>
      <c r="O1055" s="21"/>
    </row>
    <row r="1056">
      <c r="A1056" s="12"/>
      <c r="B1056" s="13" t="s">
        <v>48</v>
      </c>
      <c r="C1056" s="13" t="s">
        <v>22</v>
      </c>
      <c r="D1056" s="14">
        <v>43909.0</v>
      </c>
      <c r="E1056" s="13">
        <v>334.0</v>
      </c>
      <c r="F1056" s="13">
        <v>3.0</v>
      </c>
      <c r="G1056" s="13">
        <v>0.0</v>
      </c>
      <c r="H1056" s="13">
        <v>43.3266</v>
      </c>
      <c r="I1056" s="13">
        <v>-84.5361</v>
      </c>
      <c r="O1056" s="21"/>
    </row>
    <row r="1057">
      <c r="A1057" s="12"/>
      <c r="B1057" s="21"/>
      <c r="C1057" s="17" t="s">
        <v>142</v>
      </c>
      <c r="D1057" s="14">
        <v>43909.0</v>
      </c>
      <c r="E1057" s="17">
        <v>330.0</v>
      </c>
      <c r="F1057" s="17">
        <v>1.0</v>
      </c>
      <c r="G1057" s="17">
        <v>5.0</v>
      </c>
      <c r="H1057" s="17">
        <v>64.9631</v>
      </c>
      <c r="I1057" s="17">
        <v>-19.0208</v>
      </c>
      <c r="O1057" s="21"/>
    </row>
    <row r="1058">
      <c r="A1058" s="12"/>
      <c r="B1058" s="13" t="s">
        <v>47</v>
      </c>
      <c r="C1058" s="13" t="s">
        <v>22</v>
      </c>
      <c r="D1058" s="14">
        <v>43909.0</v>
      </c>
      <c r="E1058" s="13">
        <v>328.0</v>
      </c>
      <c r="F1058" s="13">
        <v>0.0</v>
      </c>
      <c r="G1058" s="13">
        <v>0.0</v>
      </c>
      <c r="H1058" s="13">
        <v>42.2302</v>
      </c>
      <c r="I1058" s="13">
        <v>-71.5301</v>
      </c>
      <c r="O1058" s="21"/>
    </row>
    <row r="1059">
      <c r="A1059" s="12"/>
      <c r="B1059" s="17" t="s">
        <v>95</v>
      </c>
      <c r="C1059" s="17" t="s">
        <v>343</v>
      </c>
      <c r="D1059" s="14">
        <v>43909.0</v>
      </c>
      <c r="E1059" s="17">
        <v>318.0</v>
      </c>
      <c r="F1059" s="17">
        <v>6.0</v>
      </c>
      <c r="G1059" s="17">
        <v>310.0</v>
      </c>
      <c r="H1059" s="17">
        <v>38.0428</v>
      </c>
      <c r="I1059" s="17">
        <v>114.5149</v>
      </c>
      <c r="O1059" s="21"/>
    </row>
    <row r="1060">
      <c r="A1060" s="12"/>
      <c r="B1060" s="106"/>
      <c r="C1060" s="13" t="s">
        <v>170</v>
      </c>
      <c r="D1060" s="14">
        <v>43909.0</v>
      </c>
      <c r="E1060" s="13">
        <v>311.0</v>
      </c>
      <c r="F1060" s="13">
        <v>25.0</v>
      </c>
      <c r="G1060" s="13">
        <v>11.0</v>
      </c>
      <c r="H1060" s="13">
        <v>-0.7893</v>
      </c>
      <c r="I1060" s="13">
        <v>113.9213</v>
      </c>
      <c r="O1060" s="21"/>
    </row>
    <row r="1061">
      <c r="A1061" s="12"/>
      <c r="B1061" s="17" t="s">
        <v>135</v>
      </c>
      <c r="C1061" s="17" t="s">
        <v>136</v>
      </c>
      <c r="D1061" s="14">
        <v>43909.0</v>
      </c>
      <c r="E1061" s="17">
        <v>307.0</v>
      </c>
      <c r="F1061" s="17">
        <v>5.0</v>
      </c>
      <c r="G1061" s="17">
        <v>4.0</v>
      </c>
      <c r="H1061" s="17">
        <v>-33.8688</v>
      </c>
      <c r="I1061" s="17">
        <v>151.2093</v>
      </c>
      <c r="O1061" s="21"/>
    </row>
    <row r="1062">
      <c r="A1062" s="12"/>
      <c r="B1062" s="13" t="s">
        <v>96</v>
      </c>
      <c r="C1062" s="13" t="s">
        <v>343</v>
      </c>
      <c r="D1062" s="14">
        <v>43909.0</v>
      </c>
      <c r="E1062" s="13">
        <v>296.0</v>
      </c>
      <c r="F1062" s="13">
        <v>1.0</v>
      </c>
      <c r="G1062" s="13">
        <v>295.0</v>
      </c>
      <c r="H1062" s="13">
        <v>26.0789</v>
      </c>
      <c r="I1062" s="13">
        <v>117.9874</v>
      </c>
      <c r="O1062" s="21"/>
    </row>
    <row r="1063">
      <c r="A1063" s="12"/>
      <c r="B1063" s="17" t="s">
        <v>35</v>
      </c>
      <c r="C1063" s="17" t="s">
        <v>22</v>
      </c>
      <c r="D1063" s="14">
        <v>43909.0</v>
      </c>
      <c r="E1063" s="17">
        <v>287.0</v>
      </c>
      <c r="F1063" s="17">
        <v>10.0</v>
      </c>
      <c r="G1063" s="17">
        <v>0.0</v>
      </c>
      <c r="H1063" s="17">
        <v>33.0406</v>
      </c>
      <c r="I1063" s="17">
        <v>-83.6431</v>
      </c>
      <c r="O1063" s="21"/>
    </row>
    <row r="1064">
      <c r="A1064" s="12"/>
      <c r="B1064" s="40"/>
      <c r="C1064" s="13" t="s">
        <v>267</v>
      </c>
      <c r="D1064" s="14">
        <v>43909.0</v>
      </c>
      <c r="E1064" s="13">
        <v>286.0</v>
      </c>
      <c r="F1064" s="13">
        <v>1.0</v>
      </c>
      <c r="G1064" s="13">
        <v>0.0</v>
      </c>
      <c r="H1064" s="13">
        <v>46.1512</v>
      </c>
      <c r="I1064" s="13">
        <v>14.9955</v>
      </c>
      <c r="O1064" s="21"/>
    </row>
    <row r="1065">
      <c r="A1065" s="12"/>
      <c r="B1065" s="21"/>
      <c r="C1065" s="17" t="s">
        <v>119</v>
      </c>
      <c r="D1065" s="14">
        <v>43909.0</v>
      </c>
      <c r="E1065" s="17">
        <v>278.0</v>
      </c>
      <c r="F1065" s="17">
        <v>1.0</v>
      </c>
      <c r="G1065" s="17">
        <v>100.0</v>
      </c>
      <c r="H1065" s="17">
        <v>26.0667</v>
      </c>
      <c r="I1065" s="17">
        <v>50.5577</v>
      </c>
      <c r="O1065" s="21"/>
    </row>
    <row r="1066">
      <c r="A1066" s="12"/>
      <c r="B1066" s="106"/>
      <c r="C1066" s="13" t="s">
        <v>164</v>
      </c>
      <c r="D1066" s="14">
        <v>43909.0</v>
      </c>
      <c r="E1066" s="13">
        <v>277.0</v>
      </c>
      <c r="F1066" s="13">
        <v>0.0</v>
      </c>
      <c r="G1066" s="13">
        <v>25.0</v>
      </c>
      <c r="H1066" s="13">
        <v>45.9432</v>
      </c>
      <c r="I1066" s="13">
        <v>24.9668</v>
      </c>
      <c r="O1066" s="21"/>
    </row>
    <row r="1067">
      <c r="A1067" s="12"/>
      <c r="B1067" s="17" t="s">
        <v>28</v>
      </c>
      <c r="C1067" s="17" t="s">
        <v>22</v>
      </c>
      <c r="D1067" s="14">
        <v>43909.0</v>
      </c>
      <c r="E1067" s="17">
        <v>277.0</v>
      </c>
      <c r="F1067" s="17">
        <v>4.0</v>
      </c>
      <c r="G1067" s="17">
        <v>0.0</v>
      </c>
      <c r="H1067" s="17">
        <v>39.0598</v>
      </c>
      <c r="I1067" s="17">
        <v>-105.3111</v>
      </c>
      <c r="O1067" s="21"/>
    </row>
    <row r="1068">
      <c r="A1068" s="12"/>
      <c r="B1068" s="40"/>
      <c r="C1068" s="13" t="s">
        <v>205</v>
      </c>
      <c r="D1068" s="14">
        <v>43909.0</v>
      </c>
      <c r="E1068" s="13">
        <v>274.0</v>
      </c>
      <c r="F1068" s="13">
        <v>0.0</v>
      </c>
      <c r="G1068" s="13">
        <v>6.0</v>
      </c>
      <c r="H1068" s="13">
        <v>23.8859</v>
      </c>
      <c r="I1068" s="13">
        <v>45.0792</v>
      </c>
      <c r="O1068" s="21"/>
    </row>
    <row r="1069">
      <c r="A1069" s="12"/>
      <c r="B1069" s="21"/>
      <c r="C1069" s="17" t="s">
        <v>121</v>
      </c>
      <c r="D1069" s="14">
        <v>43909.0</v>
      </c>
      <c r="E1069" s="17">
        <v>272.0</v>
      </c>
      <c r="F1069" s="17">
        <v>1.0</v>
      </c>
      <c r="G1069" s="17">
        <v>42.0</v>
      </c>
      <c r="H1069" s="17">
        <v>15.87</v>
      </c>
      <c r="I1069" s="17">
        <v>100.9925</v>
      </c>
      <c r="O1069" s="21"/>
    </row>
    <row r="1070">
      <c r="A1070" s="12"/>
      <c r="B1070" s="40"/>
      <c r="C1070" s="13" t="s">
        <v>169</v>
      </c>
      <c r="D1070" s="14">
        <v>43909.0</v>
      </c>
      <c r="E1070" s="13">
        <v>267.0</v>
      </c>
      <c r="F1070" s="13">
        <v>0.0</v>
      </c>
      <c r="G1070" s="13">
        <v>1.0</v>
      </c>
      <c r="H1070" s="13">
        <v>58.5953</v>
      </c>
      <c r="I1070" s="13">
        <v>25.0136</v>
      </c>
      <c r="O1070" s="21"/>
    </row>
    <row r="1071">
      <c r="A1071" s="12"/>
      <c r="B1071" s="17" t="s">
        <v>69</v>
      </c>
      <c r="C1071" s="17" t="s">
        <v>22</v>
      </c>
      <c r="D1071" s="14">
        <v>43909.0</v>
      </c>
      <c r="E1071" s="17">
        <v>260.0</v>
      </c>
      <c r="F1071" s="17">
        <v>5.0</v>
      </c>
      <c r="G1071" s="17">
        <v>0.0</v>
      </c>
      <c r="H1071" s="17">
        <v>31.0545</v>
      </c>
      <c r="I1071" s="17">
        <v>-97.5635</v>
      </c>
      <c r="O1071" s="21"/>
    </row>
    <row r="1072">
      <c r="A1072" s="12"/>
      <c r="B1072" s="13" t="s">
        <v>350</v>
      </c>
      <c r="C1072" s="13" t="s">
        <v>132</v>
      </c>
      <c r="D1072" s="14">
        <v>43909.0</v>
      </c>
      <c r="E1072" s="13">
        <v>257.0</v>
      </c>
      <c r="F1072" s="13">
        <v>1.0</v>
      </c>
      <c r="G1072" s="13">
        <v>5.0</v>
      </c>
      <c r="H1072" s="13">
        <v>51.2538</v>
      </c>
      <c r="I1072" s="13">
        <v>-85.3232</v>
      </c>
      <c r="O1072" s="21"/>
    </row>
    <row r="1073">
      <c r="A1073" s="12"/>
      <c r="B1073" s="107"/>
      <c r="C1073" s="17" t="s">
        <v>168</v>
      </c>
      <c r="D1073" s="14">
        <v>43909.0</v>
      </c>
      <c r="E1073" s="17">
        <v>256.0</v>
      </c>
      <c r="F1073" s="17">
        <v>6.0</v>
      </c>
      <c r="G1073" s="17">
        <v>32.0</v>
      </c>
      <c r="H1073" s="17">
        <v>26.8206</v>
      </c>
      <c r="I1073" s="17">
        <v>30.8025</v>
      </c>
      <c r="O1073" s="21"/>
    </row>
    <row r="1074">
      <c r="A1074" s="12"/>
      <c r="B1074" s="13" t="s">
        <v>98</v>
      </c>
      <c r="C1074" s="13" t="s">
        <v>343</v>
      </c>
      <c r="D1074" s="14">
        <v>43909.0</v>
      </c>
      <c r="E1074" s="13">
        <v>253.0</v>
      </c>
      <c r="F1074" s="13">
        <v>2.0</v>
      </c>
      <c r="G1074" s="13">
        <v>250.0</v>
      </c>
      <c r="H1074" s="13">
        <v>23.8298</v>
      </c>
      <c r="I1074" s="13">
        <v>108.7881</v>
      </c>
      <c r="O1074" s="21"/>
    </row>
    <row r="1075">
      <c r="A1075" s="12"/>
      <c r="B1075" s="17" t="s">
        <v>99</v>
      </c>
      <c r="C1075" s="17" t="s">
        <v>343</v>
      </c>
      <c r="D1075" s="14">
        <v>43909.0</v>
      </c>
      <c r="E1075" s="17">
        <v>246.0</v>
      </c>
      <c r="F1075" s="17">
        <v>3.0</v>
      </c>
      <c r="G1075" s="17">
        <v>237.0</v>
      </c>
      <c r="H1075" s="17">
        <v>35.1917</v>
      </c>
      <c r="I1075" s="17">
        <v>108.8701</v>
      </c>
      <c r="O1075" s="21"/>
    </row>
    <row r="1076">
      <c r="A1076" s="12"/>
      <c r="B1076" s="106"/>
      <c r="C1076" s="13" t="s">
        <v>192</v>
      </c>
      <c r="D1076" s="14">
        <v>43909.0</v>
      </c>
      <c r="E1076" s="13">
        <v>238.0</v>
      </c>
      <c r="F1076" s="13">
        <v>0.0</v>
      </c>
      <c r="G1076" s="13">
        <v>0.0</v>
      </c>
      <c r="H1076" s="13">
        <v>-35.6751</v>
      </c>
      <c r="I1076" s="13">
        <v>-71.543</v>
      </c>
      <c r="O1076" s="21"/>
    </row>
    <row r="1077">
      <c r="A1077" s="12"/>
      <c r="B1077" s="107"/>
      <c r="C1077" s="17" t="s">
        <v>305</v>
      </c>
      <c r="D1077" s="14">
        <v>43909.0</v>
      </c>
      <c r="E1077" s="17">
        <v>234.0</v>
      </c>
      <c r="F1077" s="17">
        <v>0.0</v>
      </c>
      <c r="G1077" s="17">
        <v>1.0</v>
      </c>
      <c r="H1077" s="17">
        <v>-9.19</v>
      </c>
      <c r="I1077" s="17">
        <v>-75.0152</v>
      </c>
      <c r="O1077" s="21"/>
    </row>
    <row r="1078">
      <c r="A1078" s="12"/>
      <c r="B1078" s="13" t="s">
        <v>147</v>
      </c>
      <c r="C1078" s="13" t="s">
        <v>132</v>
      </c>
      <c r="D1078" s="14">
        <v>43909.0</v>
      </c>
      <c r="E1078" s="13">
        <v>231.0</v>
      </c>
      <c r="F1078" s="13">
        <v>7.0</v>
      </c>
      <c r="G1078" s="13">
        <v>4.0</v>
      </c>
      <c r="H1078" s="13">
        <v>53.7267</v>
      </c>
      <c r="I1078" s="13">
        <v>-127.6476</v>
      </c>
      <c r="O1078" s="21"/>
    </row>
    <row r="1079">
      <c r="A1079" s="12"/>
      <c r="B1079" s="107"/>
      <c r="C1079" s="17" t="s">
        <v>163</v>
      </c>
      <c r="D1079" s="14">
        <v>43909.0</v>
      </c>
      <c r="E1079" s="17">
        <v>217.0</v>
      </c>
      <c r="F1079" s="17">
        <v>17.0</v>
      </c>
      <c r="G1079" s="17">
        <v>8.0</v>
      </c>
      <c r="H1079" s="17">
        <v>12.8797</v>
      </c>
      <c r="I1079" s="17">
        <v>121.774</v>
      </c>
      <c r="O1079" s="21"/>
    </row>
    <row r="1080">
      <c r="A1080" s="12"/>
      <c r="B1080" s="13" t="s">
        <v>110</v>
      </c>
      <c r="C1080" s="13" t="s">
        <v>343</v>
      </c>
      <c r="D1080" s="14">
        <v>43909.0</v>
      </c>
      <c r="E1080" s="13">
        <v>208.0</v>
      </c>
      <c r="F1080" s="13">
        <v>4.0</v>
      </c>
      <c r="G1080" s="13">
        <v>95.0</v>
      </c>
      <c r="H1080" s="13">
        <v>22.3</v>
      </c>
      <c r="I1080" s="13">
        <v>114.2</v>
      </c>
      <c r="O1080" s="21"/>
    </row>
    <row r="1081">
      <c r="A1081" s="12"/>
      <c r="B1081" s="17" t="s">
        <v>64</v>
      </c>
      <c r="C1081" s="17" t="s">
        <v>22</v>
      </c>
      <c r="D1081" s="14">
        <v>43909.0</v>
      </c>
      <c r="E1081" s="17">
        <v>206.0</v>
      </c>
      <c r="F1081" s="17">
        <v>1.0</v>
      </c>
      <c r="G1081" s="17">
        <v>0.0</v>
      </c>
      <c r="H1081" s="17">
        <v>40.5908</v>
      </c>
      <c r="I1081" s="17">
        <v>-77.2098</v>
      </c>
      <c r="O1081" s="21"/>
    </row>
    <row r="1082">
      <c r="A1082" s="12"/>
      <c r="B1082" s="40"/>
      <c r="C1082" s="13" t="s">
        <v>149</v>
      </c>
      <c r="D1082" s="14">
        <v>43909.0</v>
      </c>
      <c r="E1082" s="13">
        <v>199.0</v>
      </c>
      <c r="F1082" s="13">
        <v>3.0</v>
      </c>
      <c r="G1082" s="13">
        <v>0.0</v>
      </c>
      <c r="H1082" s="13">
        <v>-1.8312</v>
      </c>
      <c r="I1082" s="13">
        <v>-78.1834</v>
      </c>
      <c r="O1082" s="21"/>
    </row>
    <row r="1083">
      <c r="A1083" s="12"/>
      <c r="B1083" s="107"/>
      <c r="C1083" s="17" t="s">
        <v>165</v>
      </c>
      <c r="D1083" s="14">
        <v>43909.0</v>
      </c>
      <c r="E1083" s="17">
        <v>199.0</v>
      </c>
      <c r="F1083" s="17">
        <v>1.0</v>
      </c>
      <c r="G1083" s="17">
        <v>9.0</v>
      </c>
      <c r="H1083" s="17">
        <v>61.524</v>
      </c>
      <c r="I1083" s="17">
        <v>105.3188</v>
      </c>
      <c r="O1083" s="21"/>
    </row>
    <row r="1084">
      <c r="A1084" s="12"/>
      <c r="B1084" s="40"/>
      <c r="C1084" s="13" t="s">
        <v>157</v>
      </c>
      <c r="D1084" s="14">
        <v>43909.0</v>
      </c>
      <c r="E1084" s="13">
        <v>194.0</v>
      </c>
      <c r="F1084" s="13">
        <v>4.0</v>
      </c>
      <c r="G1084" s="13">
        <v>15.0</v>
      </c>
      <c r="H1084" s="13">
        <v>20.5937</v>
      </c>
      <c r="I1084" s="13">
        <v>78.9629</v>
      </c>
      <c r="O1084" s="21"/>
    </row>
    <row r="1085">
      <c r="A1085" s="12"/>
      <c r="B1085" s="107"/>
      <c r="C1085" s="17" t="s">
        <v>124</v>
      </c>
      <c r="D1085" s="14">
        <v>43909.0</v>
      </c>
      <c r="E1085" s="17">
        <v>192.0</v>
      </c>
      <c r="F1085" s="17">
        <v>13.0</v>
      </c>
      <c r="G1085" s="17">
        <v>43.0</v>
      </c>
      <c r="H1085" s="17">
        <v>33.2232</v>
      </c>
      <c r="I1085" s="17">
        <v>43.6793</v>
      </c>
      <c r="O1085" s="21"/>
    </row>
    <row r="1086">
      <c r="A1086" s="12"/>
      <c r="B1086" s="40"/>
      <c r="C1086" s="13" t="s">
        <v>380</v>
      </c>
      <c r="D1086" s="14">
        <v>43909.0</v>
      </c>
      <c r="E1086" s="13">
        <v>192.0</v>
      </c>
      <c r="F1086" s="13">
        <v>3.0</v>
      </c>
      <c r="G1086" s="13">
        <v>0.0</v>
      </c>
      <c r="H1086" s="13">
        <v>38.9637</v>
      </c>
      <c r="I1086" s="13">
        <v>35.2433</v>
      </c>
      <c r="O1086" s="21"/>
    </row>
    <row r="1087">
      <c r="A1087" s="12"/>
      <c r="B1087" s="17" t="s">
        <v>102</v>
      </c>
      <c r="C1087" s="17" t="s">
        <v>343</v>
      </c>
      <c r="D1087" s="14">
        <v>43909.0</v>
      </c>
      <c r="E1087" s="17">
        <v>176.0</v>
      </c>
      <c r="F1087" s="17">
        <v>2.0</v>
      </c>
      <c r="G1087" s="17">
        <v>172.0</v>
      </c>
      <c r="H1087" s="17">
        <v>24.974</v>
      </c>
      <c r="I1087" s="17">
        <v>101.487</v>
      </c>
      <c r="O1087" s="21"/>
    </row>
    <row r="1088">
      <c r="A1088" s="12"/>
      <c r="B1088" s="13" t="s">
        <v>103</v>
      </c>
      <c r="C1088" s="13" t="s">
        <v>343</v>
      </c>
      <c r="D1088" s="14">
        <v>43909.0</v>
      </c>
      <c r="E1088" s="13">
        <v>168.0</v>
      </c>
      <c r="F1088" s="13">
        <v>6.0</v>
      </c>
      <c r="G1088" s="13">
        <v>161.0</v>
      </c>
      <c r="H1088" s="13">
        <v>19.1959</v>
      </c>
      <c r="I1088" s="13">
        <v>109.7453</v>
      </c>
      <c r="O1088" s="21"/>
    </row>
    <row r="1089">
      <c r="A1089" s="12"/>
      <c r="B1089" s="17" t="s">
        <v>29</v>
      </c>
      <c r="C1089" s="17" t="s">
        <v>22</v>
      </c>
      <c r="D1089" s="14">
        <v>43909.0</v>
      </c>
      <c r="E1089" s="17">
        <v>159.0</v>
      </c>
      <c r="F1089" s="17">
        <v>2.0</v>
      </c>
      <c r="G1089" s="17">
        <v>0.0</v>
      </c>
      <c r="H1089" s="17">
        <v>41.5978</v>
      </c>
      <c r="I1089" s="17">
        <v>-72.7554</v>
      </c>
      <c r="O1089" s="21"/>
    </row>
    <row r="1090">
      <c r="A1090" s="12"/>
      <c r="B1090" s="13" t="s">
        <v>75</v>
      </c>
      <c r="C1090" s="13" t="s">
        <v>22</v>
      </c>
      <c r="D1090" s="14">
        <v>43909.0</v>
      </c>
      <c r="E1090" s="13">
        <v>159.0</v>
      </c>
      <c r="F1090" s="13">
        <v>0.0</v>
      </c>
      <c r="G1090" s="13">
        <v>0.0</v>
      </c>
      <c r="H1090" s="13">
        <v>44.2685</v>
      </c>
      <c r="I1090" s="13">
        <v>-89.6165</v>
      </c>
      <c r="O1090" s="21"/>
    </row>
    <row r="1091">
      <c r="A1091" s="12"/>
      <c r="B1091" s="21"/>
      <c r="C1091" s="17" t="s">
        <v>138</v>
      </c>
      <c r="D1091" s="14">
        <v>43909.0</v>
      </c>
      <c r="E1091" s="17">
        <v>157.0</v>
      </c>
      <c r="F1091" s="17">
        <v>4.0</v>
      </c>
      <c r="G1091" s="17">
        <v>4.0</v>
      </c>
      <c r="H1091" s="17">
        <v>33.8547</v>
      </c>
      <c r="I1091" s="17">
        <v>35.8623</v>
      </c>
      <c r="O1091" s="21"/>
    </row>
    <row r="1092">
      <c r="A1092" s="12"/>
      <c r="B1092" s="13" t="s">
        <v>68</v>
      </c>
      <c r="C1092" s="13" t="s">
        <v>22</v>
      </c>
      <c r="D1092" s="14">
        <v>43909.0</v>
      </c>
      <c r="E1092" s="13">
        <v>154.0</v>
      </c>
      <c r="F1092" s="13">
        <v>0.0</v>
      </c>
      <c r="G1092" s="13">
        <v>0.0</v>
      </c>
      <c r="H1092" s="13">
        <v>35.7478</v>
      </c>
      <c r="I1092" s="13">
        <v>-86.6923</v>
      </c>
      <c r="O1092" s="21"/>
    </row>
    <row r="1093">
      <c r="A1093" s="12"/>
      <c r="B1093" s="107"/>
      <c r="C1093" s="17" t="s">
        <v>308</v>
      </c>
      <c r="D1093" s="14">
        <v>43909.0</v>
      </c>
      <c r="E1093" s="17">
        <v>150.0</v>
      </c>
      <c r="F1093" s="17">
        <v>0.0</v>
      </c>
      <c r="G1093" s="17">
        <v>0.0</v>
      </c>
      <c r="H1093" s="17">
        <v>-30.5595</v>
      </c>
      <c r="I1093" s="17">
        <v>22.9375</v>
      </c>
      <c r="O1093" s="21"/>
    </row>
    <row r="1094">
      <c r="A1094" s="12"/>
      <c r="B1094" s="40"/>
      <c r="C1094" s="13" t="s">
        <v>116</v>
      </c>
      <c r="D1094" s="14">
        <v>43909.0</v>
      </c>
      <c r="E1094" s="13">
        <v>148.0</v>
      </c>
      <c r="F1094" s="13">
        <v>0.0</v>
      </c>
      <c r="G1094" s="13">
        <v>18.0</v>
      </c>
      <c r="H1094" s="13">
        <v>29.3117</v>
      </c>
      <c r="I1094" s="13">
        <v>47.4818</v>
      </c>
      <c r="O1094" s="21"/>
    </row>
    <row r="1095">
      <c r="A1095" s="12"/>
      <c r="B1095" s="17" t="s">
        <v>105</v>
      </c>
      <c r="C1095" s="17" t="s">
        <v>343</v>
      </c>
      <c r="D1095" s="14">
        <v>43909.0</v>
      </c>
      <c r="E1095" s="17">
        <v>146.0</v>
      </c>
      <c r="F1095" s="17">
        <v>2.0</v>
      </c>
      <c r="G1095" s="17">
        <v>144.0</v>
      </c>
      <c r="H1095" s="17">
        <v>26.8154</v>
      </c>
      <c r="I1095" s="17">
        <v>106.8748</v>
      </c>
      <c r="O1095" s="21"/>
    </row>
    <row r="1096">
      <c r="A1096" s="12"/>
      <c r="B1096" s="13" t="s">
        <v>141</v>
      </c>
      <c r="C1096" s="13" t="s">
        <v>136</v>
      </c>
      <c r="D1096" s="14">
        <v>43909.0</v>
      </c>
      <c r="E1096" s="13">
        <v>144.0</v>
      </c>
      <c r="F1096" s="13">
        <v>0.0</v>
      </c>
      <c r="G1096" s="13">
        <v>8.0</v>
      </c>
      <c r="H1096" s="13">
        <v>-28.0167</v>
      </c>
      <c r="I1096" s="13">
        <v>153.4</v>
      </c>
      <c r="O1096" s="21"/>
    </row>
    <row r="1097">
      <c r="A1097" s="12"/>
      <c r="B1097" s="21"/>
      <c r="C1097" s="17" t="s">
        <v>126</v>
      </c>
      <c r="D1097" s="14">
        <v>43909.0</v>
      </c>
      <c r="E1097" s="17">
        <v>140.0</v>
      </c>
      <c r="F1097" s="17">
        <v>0.0</v>
      </c>
      <c r="G1097" s="17">
        <v>31.0</v>
      </c>
      <c r="H1097" s="17">
        <v>23.4241</v>
      </c>
      <c r="I1097" s="17">
        <v>53.8478</v>
      </c>
      <c r="O1097" s="21"/>
    </row>
    <row r="1098">
      <c r="A1098" s="12"/>
      <c r="B1098" s="13" t="s">
        <v>106</v>
      </c>
      <c r="C1098" s="13" t="s">
        <v>343</v>
      </c>
      <c r="D1098" s="14">
        <v>43909.0</v>
      </c>
      <c r="E1098" s="13">
        <v>137.0</v>
      </c>
      <c r="F1098" s="13">
        <v>3.0</v>
      </c>
      <c r="G1098" s="13">
        <v>133.0</v>
      </c>
      <c r="H1098" s="13">
        <v>39.3054</v>
      </c>
      <c r="I1098" s="13">
        <v>117.323</v>
      </c>
      <c r="O1098" s="21"/>
    </row>
    <row r="1099">
      <c r="A1099" s="12"/>
      <c r="B1099" s="17" t="s">
        <v>112</v>
      </c>
      <c r="C1099" s="17" t="s">
        <v>343</v>
      </c>
      <c r="D1099" s="14">
        <v>43909.0</v>
      </c>
      <c r="E1099" s="17">
        <v>134.0</v>
      </c>
      <c r="F1099" s="17">
        <v>2.0</v>
      </c>
      <c r="G1099" s="17">
        <v>91.0</v>
      </c>
      <c r="H1099" s="17">
        <v>36.0611</v>
      </c>
      <c r="I1099" s="17">
        <v>103.8343</v>
      </c>
      <c r="O1099" s="21"/>
    </row>
    <row r="1100">
      <c r="A1100" s="12"/>
      <c r="B1100" s="13" t="s">
        <v>107</v>
      </c>
      <c r="C1100" s="13" t="s">
        <v>343</v>
      </c>
      <c r="D1100" s="14">
        <v>43909.0</v>
      </c>
      <c r="E1100" s="13">
        <v>133.0</v>
      </c>
      <c r="F1100" s="13">
        <v>0.0</v>
      </c>
      <c r="G1100" s="13">
        <v>133.0</v>
      </c>
      <c r="H1100" s="13">
        <v>37.5777</v>
      </c>
      <c r="I1100" s="13">
        <v>112.2922</v>
      </c>
      <c r="O1100" s="21"/>
    </row>
    <row r="1101">
      <c r="A1101" s="12"/>
      <c r="B1101" s="17" t="s">
        <v>108</v>
      </c>
      <c r="C1101" s="17" t="s">
        <v>343</v>
      </c>
      <c r="D1101" s="14">
        <v>43909.0</v>
      </c>
      <c r="E1101" s="17">
        <v>125.0</v>
      </c>
      <c r="F1101" s="17">
        <v>1.0</v>
      </c>
      <c r="G1101" s="17">
        <v>122.0</v>
      </c>
      <c r="H1101" s="17">
        <v>41.2956</v>
      </c>
      <c r="I1101" s="17">
        <v>122.6085</v>
      </c>
      <c r="O1101" s="21"/>
    </row>
    <row r="1102">
      <c r="A1102" s="12"/>
      <c r="B1102" s="106"/>
      <c r="C1102" s="13" t="s">
        <v>307</v>
      </c>
      <c r="D1102" s="14">
        <v>43909.0</v>
      </c>
      <c r="E1102" s="13">
        <v>123.0</v>
      </c>
      <c r="F1102" s="13">
        <v>1.0</v>
      </c>
      <c r="G1102" s="13">
        <v>0.0</v>
      </c>
      <c r="H1102" s="13">
        <v>48.669</v>
      </c>
      <c r="I1102" s="13">
        <v>19.699</v>
      </c>
      <c r="O1102" s="21"/>
    </row>
    <row r="1103">
      <c r="A1103" s="12"/>
      <c r="B1103" s="17" t="s">
        <v>59</v>
      </c>
      <c r="C1103" s="17" t="s">
        <v>22</v>
      </c>
      <c r="D1103" s="14">
        <v>43909.0</v>
      </c>
      <c r="E1103" s="17">
        <v>123.0</v>
      </c>
      <c r="F1103" s="17">
        <v>0.0</v>
      </c>
      <c r="G1103" s="17">
        <v>0.0</v>
      </c>
      <c r="H1103" s="17">
        <v>35.6301</v>
      </c>
      <c r="I1103" s="17">
        <v>-79.8064</v>
      </c>
      <c r="O1103" s="21"/>
    </row>
    <row r="1104">
      <c r="A1104" s="12"/>
      <c r="B1104" s="13" t="s">
        <v>146</v>
      </c>
      <c r="C1104" s="13" t="s">
        <v>136</v>
      </c>
      <c r="D1104" s="14">
        <v>43909.0</v>
      </c>
      <c r="E1104" s="13">
        <v>121.0</v>
      </c>
      <c r="F1104" s="13">
        <v>0.0</v>
      </c>
      <c r="G1104" s="13">
        <v>8.0</v>
      </c>
      <c r="H1104" s="13">
        <v>-37.8136</v>
      </c>
      <c r="I1104" s="13">
        <v>144.9631</v>
      </c>
      <c r="O1104" s="21"/>
    </row>
    <row r="1105">
      <c r="A1105" s="12"/>
      <c r="B1105" s="17" t="s">
        <v>355</v>
      </c>
      <c r="C1105" s="17" t="s">
        <v>132</v>
      </c>
      <c r="D1105" s="14">
        <v>43909.0</v>
      </c>
      <c r="E1105" s="17">
        <v>121.0</v>
      </c>
      <c r="F1105" s="17">
        <v>1.0</v>
      </c>
      <c r="G1105" s="17">
        <v>0.0</v>
      </c>
      <c r="H1105" s="17">
        <v>52.9399</v>
      </c>
      <c r="I1105" s="17">
        <v>-73.5491</v>
      </c>
      <c r="O1105" s="21"/>
    </row>
    <row r="1106">
      <c r="A1106" s="12"/>
      <c r="B1106" s="13" t="s">
        <v>352</v>
      </c>
      <c r="C1106" s="13" t="s">
        <v>132</v>
      </c>
      <c r="D1106" s="14">
        <v>43909.0</v>
      </c>
      <c r="E1106" s="13">
        <v>119.0</v>
      </c>
      <c r="F1106" s="13">
        <v>0.0</v>
      </c>
      <c r="G1106" s="13">
        <v>0.0</v>
      </c>
      <c r="H1106" s="13">
        <v>53.9333</v>
      </c>
      <c r="I1106" s="13">
        <v>-116.5765</v>
      </c>
      <c r="O1106" s="21"/>
    </row>
    <row r="1107">
      <c r="A1107" s="12"/>
      <c r="B1107" s="21"/>
      <c r="C1107" s="17" t="s">
        <v>145</v>
      </c>
      <c r="D1107" s="14">
        <v>43909.0</v>
      </c>
      <c r="E1107" s="17">
        <v>119.0</v>
      </c>
      <c r="F1107" s="17">
        <v>11.0</v>
      </c>
      <c r="G1107" s="17">
        <v>4.0</v>
      </c>
      <c r="H1107" s="17">
        <v>43.9424</v>
      </c>
      <c r="I1107" s="17">
        <v>12.4578</v>
      </c>
      <c r="O1107" s="21"/>
    </row>
    <row r="1108">
      <c r="A1108" s="12"/>
      <c r="B1108" s="13" t="s">
        <v>61</v>
      </c>
      <c r="C1108" s="13" t="s">
        <v>22</v>
      </c>
      <c r="D1108" s="14">
        <v>43909.0</v>
      </c>
      <c r="E1108" s="13">
        <v>119.0</v>
      </c>
      <c r="F1108" s="13">
        <v>0.0</v>
      </c>
      <c r="G1108" s="13">
        <v>0.0</v>
      </c>
      <c r="H1108" s="13">
        <v>40.3888</v>
      </c>
      <c r="I1108" s="13">
        <v>-82.7649</v>
      </c>
      <c r="O1108" s="21"/>
    </row>
    <row r="1109">
      <c r="A1109" s="12"/>
      <c r="B1109" s="21"/>
      <c r="C1109" s="17" t="s">
        <v>158</v>
      </c>
      <c r="D1109" s="14">
        <v>43909.0</v>
      </c>
      <c r="E1109" s="17">
        <v>118.0</v>
      </c>
      <c r="F1109" s="17">
        <v>1.0</v>
      </c>
      <c r="G1109" s="17">
        <v>4.0</v>
      </c>
      <c r="H1109" s="17">
        <v>23.6345</v>
      </c>
      <c r="I1109" s="17">
        <v>-102.5528</v>
      </c>
      <c r="O1109" s="21"/>
    </row>
    <row r="1110">
      <c r="A1110" s="12"/>
      <c r="B1110" s="106"/>
      <c r="C1110" s="13" t="s">
        <v>186</v>
      </c>
      <c r="D1110" s="14">
        <v>43909.0</v>
      </c>
      <c r="E1110" s="13">
        <v>115.0</v>
      </c>
      <c r="F1110" s="13">
        <v>0.0</v>
      </c>
      <c r="G1110" s="13">
        <v>1.0</v>
      </c>
      <c r="H1110" s="13">
        <v>40.0691</v>
      </c>
      <c r="I1110" s="13">
        <v>45.0382</v>
      </c>
      <c r="O1110" s="21"/>
    </row>
    <row r="1111">
      <c r="A1111" s="12"/>
      <c r="B1111" s="107"/>
      <c r="C1111" s="17" t="s">
        <v>357</v>
      </c>
      <c r="D1111" s="14">
        <v>43909.0</v>
      </c>
      <c r="E1111" s="17">
        <v>109.0</v>
      </c>
      <c r="F1111" s="17">
        <v>1.0</v>
      </c>
      <c r="G1111" s="17">
        <v>0.0</v>
      </c>
      <c r="H1111" s="17">
        <v>8.538</v>
      </c>
      <c r="I1111" s="17">
        <v>-80.7821</v>
      </c>
      <c r="O1111" s="21"/>
    </row>
    <row r="1112">
      <c r="A1112" s="12"/>
      <c r="B1112" s="40"/>
      <c r="C1112" s="13" t="s">
        <v>349</v>
      </c>
      <c r="D1112" s="14">
        <v>43909.0</v>
      </c>
      <c r="E1112" s="13">
        <v>108.0</v>
      </c>
      <c r="F1112" s="13">
        <v>1.0</v>
      </c>
      <c r="G1112" s="13">
        <v>26.0</v>
      </c>
      <c r="H1112" s="13">
        <v>23.7</v>
      </c>
      <c r="I1112" s="13">
        <v>121.0</v>
      </c>
      <c r="O1112" s="21"/>
    </row>
    <row r="1113">
      <c r="A1113" s="12"/>
      <c r="B1113" s="17" t="s">
        <v>46</v>
      </c>
      <c r="C1113" s="17" t="s">
        <v>22</v>
      </c>
      <c r="D1113" s="14">
        <v>43909.0</v>
      </c>
      <c r="E1113" s="17">
        <v>107.0</v>
      </c>
      <c r="F1113" s="17">
        <v>1.0</v>
      </c>
      <c r="G1113" s="17">
        <v>0.0</v>
      </c>
      <c r="H1113" s="17">
        <v>39.0639</v>
      </c>
      <c r="I1113" s="17">
        <v>-76.8021</v>
      </c>
      <c r="O1113" s="21"/>
    </row>
    <row r="1114">
      <c r="A1114" s="12"/>
      <c r="B1114" s="106"/>
      <c r="C1114" s="13" t="s">
        <v>148</v>
      </c>
      <c r="D1114" s="14">
        <v>43909.0</v>
      </c>
      <c r="E1114" s="13">
        <v>105.0</v>
      </c>
      <c r="F1114" s="13">
        <v>1.0</v>
      </c>
      <c r="G1114" s="13">
        <v>5.0</v>
      </c>
      <c r="H1114" s="13">
        <v>45.1</v>
      </c>
      <c r="I1114" s="13">
        <v>15.2</v>
      </c>
      <c r="O1114" s="21"/>
    </row>
    <row r="1115">
      <c r="A1115" s="12"/>
      <c r="B1115" s="21"/>
      <c r="C1115" s="17" t="s">
        <v>306</v>
      </c>
      <c r="D1115" s="14">
        <v>43909.0</v>
      </c>
      <c r="E1115" s="17">
        <v>103.0</v>
      </c>
      <c r="F1115" s="17">
        <v>0.0</v>
      </c>
      <c r="G1115" s="17">
        <v>1.0</v>
      </c>
      <c r="H1115" s="17">
        <v>44.0165</v>
      </c>
      <c r="I1115" s="17">
        <v>21.0059</v>
      </c>
      <c r="O1115" s="21"/>
    </row>
    <row r="1116">
      <c r="A1116" s="12"/>
      <c r="B1116" s="40"/>
      <c r="C1116" s="13" t="s">
        <v>300</v>
      </c>
      <c r="D1116" s="14">
        <v>43909.0</v>
      </c>
      <c r="E1116" s="13">
        <v>102.0</v>
      </c>
      <c r="F1116" s="13">
        <v>0.0</v>
      </c>
      <c r="G1116" s="13">
        <v>1.0</v>
      </c>
      <c r="H1116" s="13">
        <v>4.5709</v>
      </c>
      <c r="I1116" s="13">
        <v>-74.2973</v>
      </c>
      <c r="O1116" s="21"/>
    </row>
    <row r="1117">
      <c r="A1117" s="12"/>
      <c r="B1117" s="17" t="s">
        <v>72</v>
      </c>
      <c r="C1117" s="17" t="s">
        <v>22</v>
      </c>
      <c r="D1117" s="14">
        <v>43909.0</v>
      </c>
      <c r="E1117" s="17">
        <v>99.0</v>
      </c>
      <c r="F1117" s="17">
        <v>2.0</v>
      </c>
      <c r="G1117" s="17">
        <v>0.0</v>
      </c>
      <c r="H1117" s="17">
        <v>37.7693</v>
      </c>
      <c r="I1117" s="17">
        <v>-78.17</v>
      </c>
      <c r="O1117" s="21"/>
    </row>
    <row r="1118">
      <c r="A1118" s="12"/>
      <c r="B1118" s="106"/>
      <c r="C1118" s="13" t="s">
        <v>185</v>
      </c>
      <c r="D1118" s="14">
        <v>43909.0</v>
      </c>
      <c r="E1118" s="13">
        <v>97.0</v>
      </c>
      <c r="F1118" s="13">
        <v>3.0</v>
      </c>
      <c r="G1118" s="13">
        <v>3.0</v>
      </c>
      <c r="H1118" s="13">
        <v>-38.4161</v>
      </c>
      <c r="I1118" s="13">
        <v>-63.6167</v>
      </c>
      <c r="O1118" s="21"/>
    </row>
    <row r="1119">
      <c r="A1119" s="12"/>
      <c r="B1119" s="17" t="s">
        <v>54</v>
      </c>
      <c r="C1119" s="17" t="s">
        <v>22</v>
      </c>
      <c r="D1119" s="14">
        <v>43909.0</v>
      </c>
      <c r="E1119" s="17">
        <v>95.0</v>
      </c>
      <c r="F1119" s="17">
        <v>1.0</v>
      </c>
      <c r="G1119" s="17">
        <v>0.0</v>
      </c>
      <c r="H1119" s="17">
        <v>38.3135</v>
      </c>
      <c r="I1119" s="17">
        <v>-117.0554</v>
      </c>
      <c r="O1119" s="21"/>
    </row>
    <row r="1120">
      <c r="A1120" s="12"/>
      <c r="B1120" s="106"/>
      <c r="C1120" s="13" t="s">
        <v>358</v>
      </c>
      <c r="D1120" s="14">
        <v>43909.0</v>
      </c>
      <c r="E1120" s="13">
        <v>94.0</v>
      </c>
      <c r="F1120" s="13">
        <v>3.0</v>
      </c>
      <c r="G1120" s="13">
        <v>0.0</v>
      </c>
      <c r="H1120" s="13">
        <v>42.7339</v>
      </c>
      <c r="I1120" s="13">
        <v>25.4858</v>
      </c>
      <c r="O1120" s="21"/>
    </row>
    <row r="1121">
      <c r="A1121" s="12"/>
      <c r="B1121" s="17" t="s">
        <v>111</v>
      </c>
      <c r="C1121" s="17" t="s">
        <v>343</v>
      </c>
      <c r="D1121" s="14">
        <v>43909.0</v>
      </c>
      <c r="E1121" s="17">
        <v>93.0</v>
      </c>
      <c r="F1121" s="17">
        <v>1.0</v>
      </c>
      <c r="G1121" s="17">
        <v>92.0</v>
      </c>
      <c r="H1121" s="17">
        <v>43.6661</v>
      </c>
      <c r="I1121" s="17">
        <v>126.1923</v>
      </c>
      <c r="O1121" s="21"/>
    </row>
    <row r="1122">
      <c r="A1122" s="12"/>
      <c r="B1122" s="13" t="s">
        <v>49</v>
      </c>
      <c r="C1122" s="13" t="s">
        <v>22</v>
      </c>
      <c r="D1122" s="14">
        <v>43909.0</v>
      </c>
      <c r="E1122" s="13">
        <v>89.0</v>
      </c>
      <c r="F1122" s="13">
        <v>0.0</v>
      </c>
      <c r="G1122" s="13">
        <v>0.0</v>
      </c>
      <c r="H1122" s="13">
        <v>45.6945</v>
      </c>
      <c r="I1122" s="13">
        <v>-93.9002</v>
      </c>
      <c r="O1122" s="21"/>
    </row>
    <row r="1123">
      <c r="A1123" s="12"/>
      <c r="B1123" s="17" t="s">
        <v>63</v>
      </c>
      <c r="C1123" s="17" t="s">
        <v>22</v>
      </c>
      <c r="D1123" s="14">
        <v>43909.0</v>
      </c>
      <c r="E1123" s="17">
        <v>88.0</v>
      </c>
      <c r="F1123" s="17">
        <v>3.0</v>
      </c>
      <c r="G1123" s="17">
        <v>0.0</v>
      </c>
      <c r="H1123" s="17">
        <v>44.572</v>
      </c>
      <c r="I1123" s="17">
        <v>-122.0709</v>
      </c>
      <c r="O1123" s="21"/>
    </row>
    <row r="1124">
      <c r="A1124" s="12"/>
      <c r="B1124" s="40"/>
      <c r="C1124" s="13" t="s">
        <v>155</v>
      </c>
      <c r="D1124" s="14">
        <v>43909.0</v>
      </c>
      <c r="E1124" s="13">
        <v>87.0</v>
      </c>
      <c r="F1124" s="13">
        <v>9.0</v>
      </c>
      <c r="G1124" s="13">
        <v>32.0</v>
      </c>
      <c r="H1124" s="13">
        <v>28.0339</v>
      </c>
      <c r="I1124" s="13">
        <v>1.6596</v>
      </c>
      <c r="O1124" s="21"/>
    </row>
    <row r="1125">
      <c r="A1125" s="12"/>
      <c r="B1125" s="21"/>
      <c r="C1125" s="17" t="s">
        <v>195</v>
      </c>
      <c r="D1125" s="14">
        <v>43909.0</v>
      </c>
      <c r="E1125" s="17">
        <v>86.0</v>
      </c>
      <c r="F1125" s="17">
        <v>0.0</v>
      </c>
      <c r="G1125" s="17">
        <v>1.0</v>
      </c>
      <c r="H1125" s="17">
        <v>56.8796</v>
      </c>
      <c r="I1125" s="17">
        <v>24.6032</v>
      </c>
      <c r="O1125" s="21"/>
    </row>
    <row r="1126">
      <c r="A1126" s="12"/>
      <c r="B1126" s="106"/>
      <c r="C1126" s="13" t="s">
        <v>134</v>
      </c>
      <c r="D1126" s="14">
        <v>43909.0</v>
      </c>
      <c r="E1126" s="13">
        <v>85.0</v>
      </c>
      <c r="F1126" s="13">
        <v>0.0</v>
      </c>
      <c r="G1126" s="13">
        <v>16.0</v>
      </c>
      <c r="H1126" s="13">
        <v>14.0583</v>
      </c>
      <c r="I1126" s="13">
        <v>108.2772</v>
      </c>
      <c r="O1126" s="21"/>
    </row>
    <row r="1127">
      <c r="A1127" s="12"/>
      <c r="B1127" s="17" t="s">
        <v>66</v>
      </c>
      <c r="C1127" s="17" t="s">
        <v>22</v>
      </c>
      <c r="D1127" s="14">
        <v>43909.0</v>
      </c>
      <c r="E1127" s="17">
        <v>81.0</v>
      </c>
      <c r="F1127" s="17">
        <v>1.0</v>
      </c>
      <c r="G1127" s="17">
        <v>0.0</v>
      </c>
      <c r="H1127" s="17">
        <v>33.8569</v>
      </c>
      <c r="I1127" s="17">
        <v>-80.945</v>
      </c>
      <c r="O1127" s="21"/>
    </row>
    <row r="1128">
      <c r="A1128" s="12"/>
      <c r="B1128" s="13" t="s">
        <v>70</v>
      </c>
      <c r="C1128" s="13" t="s">
        <v>22</v>
      </c>
      <c r="D1128" s="14">
        <v>43909.0</v>
      </c>
      <c r="E1128" s="13">
        <v>80.0</v>
      </c>
      <c r="F1128" s="13">
        <v>0.0</v>
      </c>
      <c r="G1128" s="13">
        <v>0.0</v>
      </c>
      <c r="H1128" s="13">
        <v>40.15</v>
      </c>
      <c r="I1128" s="13">
        <v>-111.8624</v>
      </c>
      <c r="O1128" s="21"/>
    </row>
    <row r="1129">
      <c r="A1129" s="12"/>
      <c r="B1129" s="107"/>
      <c r="C1129" s="17" t="s">
        <v>412</v>
      </c>
      <c r="D1129" s="14">
        <v>43909.0</v>
      </c>
      <c r="E1129" s="17">
        <v>79.0</v>
      </c>
      <c r="F1129" s="17">
        <v>0.0</v>
      </c>
      <c r="G1129" s="17">
        <v>0.0</v>
      </c>
      <c r="H1129" s="17">
        <v>-32.5228</v>
      </c>
      <c r="I1129" s="17">
        <v>-55.7658</v>
      </c>
      <c r="O1129" s="21"/>
    </row>
    <row r="1130">
      <c r="A1130" s="12"/>
      <c r="B1130" s="13" t="s">
        <v>21</v>
      </c>
      <c r="C1130" s="13" t="s">
        <v>22</v>
      </c>
      <c r="D1130" s="14">
        <v>43909.0</v>
      </c>
      <c r="E1130" s="13">
        <v>78.0</v>
      </c>
      <c r="F1130" s="13">
        <v>0.0</v>
      </c>
      <c r="G1130" s="13">
        <v>0.0</v>
      </c>
      <c r="H1130" s="13">
        <v>32.3182</v>
      </c>
      <c r="I1130" s="13">
        <v>-86.9023</v>
      </c>
      <c r="O1130" s="21"/>
    </row>
    <row r="1131">
      <c r="A1131" s="12"/>
      <c r="B1131" s="17" t="s">
        <v>113</v>
      </c>
      <c r="C1131" s="17" t="s">
        <v>343</v>
      </c>
      <c r="D1131" s="14">
        <v>43909.0</v>
      </c>
      <c r="E1131" s="17">
        <v>76.0</v>
      </c>
      <c r="F1131" s="17">
        <v>3.0</v>
      </c>
      <c r="G1131" s="17">
        <v>73.0</v>
      </c>
      <c r="H1131" s="17">
        <v>41.1129</v>
      </c>
      <c r="I1131" s="17">
        <v>85.2401</v>
      </c>
      <c r="O1131" s="21"/>
    </row>
    <row r="1132">
      <c r="A1132" s="12"/>
      <c r="B1132" s="40"/>
      <c r="C1132" s="13" t="s">
        <v>354</v>
      </c>
      <c r="D1132" s="14">
        <v>43909.0</v>
      </c>
      <c r="E1132" s="13">
        <v>75.0</v>
      </c>
      <c r="F1132" s="13">
        <v>0.0</v>
      </c>
      <c r="G1132" s="13">
        <v>0.0</v>
      </c>
      <c r="H1132" s="13">
        <v>4.5353</v>
      </c>
      <c r="I1132" s="13">
        <v>114.7277</v>
      </c>
      <c r="O1132" s="21"/>
    </row>
    <row r="1133">
      <c r="A1133" s="12"/>
      <c r="B1133" s="17" t="s">
        <v>114</v>
      </c>
      <c r="C1133" s="17" t="s">
        <v>343</v>
      </c>
      <c r="D1133" s="14">
        <v>43909.0</v>
      </c>
      <c r="E1133" s="17">
        <v>75.0</v>
      </c>
      <c r="F1133" s="17">
        <v>1.0</v>
      </c>
      <c r="G1133" s="17">
        <v>74.0</v>
      </c>
      <c r="H1133" s="17">
        <v>44.0935</v>
      </c>
      <c r="I1133" s="17">
        <v>113.9448</v>
      </c>
      <c r="O1133" s="21"/>
    </row>
    <row r="1134">
      <c r="A1134" s="12"/>
      <c r="B1134" s="13" t="s">
        <v>115</v>
      </c>
      <c r="C1134" s="13" t="s">
        <v>343</v>
      </c>
      <c r="D1134" s="14">
        <v>43909.0</v>
      </c>
      <c r="E1134" s="13">
        <v>75.0</v>
      </c>
      <c r="F1134" s="13">
        <v>0.0</v>
      </c>
      <c r="G1134" s="13">
        <v>75.0</v>
      </c>
      <c r="H1134" s="13">
        <v>37.2692</v>
      </c>
      <c r="I1134" s="13">
        <v>106.1655</v>
      </c>
      <c r="O1134" s="21"/>
    </row>
    <row r="1135">
      <c r="A1135" s="12"/>
      <c r="B1135" s="21"/>
      <c r="C1135" s="17" t="s">
        <v>272</v>
      </c>
      <c r="D1135" s="14">
        <v>43909.0</v>
      </c>
      <c r="E1135" s="17">
        <v>73.0</v>
      </c>
      <c r="F1135" s="17">
        <v>1.0</v>
      </c>
      <c r="G1135" s="17">
        <v>2.0</v>
      </c>
      <c r="H1135" s="17">
        <v>47.1625</v>
      </c>
      <c r="I1135" s="17">
        <v>19.5033</v>
      </c>
      <c r="O1135" s="21"/>
    </row>
    <row r="1136">
      <c r="A1136" s="12"/>
      <c r="B1136" s="13" t="s">
        <v>302</v>
      </c>
      <c r="C1136" s="13" t="s">
        <v>152</v>
      </c>
      <c r="D1136" s="14">
        <v>43909.0</v>
      </c>
      <c r="E1136" s="13">
        <v>72.0</v>
      </c>
      <c r="F1136" s="13">
        <v>0.0</v>
      </c>
      <c r="G1136" s="13">
        <v>0.0</v>
      </c>
      <c r="H1136" s="13">
        <v>61.8926</v>
      </c>
      <c r="I1136" s="13">
        <v>-6.9118</v>
      </c>
      <c r="O1136" s="21"/>
    </row>
    <row r="1137">
      <c r="A1137" s="12"/>
      <c r="B1137" s="107"/>
      <c r="C1137" s="17" t="s">
        <v>301</v>
      </c>
      <c r="D1137" s="14">
        <v>43909.0</v>
      </c>
      <c r="E1137" s="17">
        <v>69.0</v>
      </c>
      <c r="F1137" s="17">
        <v>1.0</v>
      </c>
      <c r="G1137" s="17">
        <v>0.0</v>
      </c>
      <c r="H1137" s="17">
        <v>9.7489</v>
      </c>
      <c r="I1137" s="17">
        <v>-83.7534</v>
      </c>
      <c r="O1137" s="21"/>
    </row>
    <row r="1138">
      <c r="A1138" s="12"/>
      <c r="B1138" s="40"/>
      <c r="C1138" s="13" t="s">
        <v>194</v>
      </c>
      <c r="D1138" s="14">
        <v>43909.0</v>
      </c>
      <c r="E1138" s="13">
        <v>69.0</v>
      </c>
      <c r="F1138" s="13">
        <v>0.0</v>
      </c>
      <c r="G1138" s="13">
        <v>1.0</v>
      </c>
      <c r="H1138" s="13">
        <v>30.5852</v>
      </c>
      <c r="I1138" s="13">
        <v>36.2384</v>
      </c>
      <c r="O1138" s="21"/>
    </row>
    <row r="1139">
      <c r="A1139" s="12"/>
      <c r="B1139" s="21"/>
      <c r="C1139" s="17" t="s">
        <v>359</v>
      </c>
      <c r="D1139" s="14">
        <v>43909.0</v>
      </c>
      <c r="E1139" s="17">
        <v>67.0</v>
      </c>
      <c r="F1139" s="17">
        <v>0.0</v>
      </c>
      <c r="G1139" s="17">
        <v>0.0</v>
      </c>
      <c r="H1139" s="17">
        <v>35.1264</v>
      </c>
      <c r="I1139" s="17">
        <v>33.4299</v>
      </c>
      <c r="O1139" s="21"/>
    </row>
    <row r="1140">
      <c r="A1140" s="12"/>
      <c r="B1140" s="40"/>
      <c r="C1140" s="13" t="s">
        <v>353</v>
      </c>
      <c r="D1140" s="14">
        <v>43909.0</v>
      </c>
      <c r="E1140" s="13">
        <v>64.0</v>
      </c>
      <c r="F1140" s="13">
        <v>2.0</v>
      </c>
      <c r="G1140" s="13">
        <v>0.0</v>
      </c>
      <c r="H1140" s="13">
        <v>41.1533</v>
      </c>
      <c r="I1140" s="13">
        <v>20.1683</v>
      </c>
      <c r="O1140" s="21"/>
    </row>
    <row r="1141">
      <c r="A1141" s="12"/>
      <c r="B1141" s="21"/>
      <c r="C1141" s="17" t="s">
        <v>275</v>
      </c>
      <c r="D1141" s="14">
        <v>43909.0</v>
      </c>
      <c r="E1141" s="17">
        <v>63.0</v>
      </c>
      <c r="F1141" s="17">
        <v>0.0</v>
      </c>
      <c r="G1141" s="17">
        <v>2.0</v>
      </c>
      <c r="H1141" s="17">
        <v>43.9159</v>
      </c>
      <c r="I1141" s="17">
        <v>17.6791</v>
      </c>
      <c r="O1141" s="21"/>
    </row>
    <row r="1142">
      <c r="A1142" s="12"/>
      <c r="B1142" s="106"/>
      <c r="C1142" s="13" t="s">
        <v>200</v>
      </c>
      <c r="D1142" s="14">
        <v>43909.0</v>
      </c>
      <c r="E1142" s="13">
        <v>63.0</v>
      </c>
      <c r="F1142" s="13">
        <v>2.0</v>
      </c>
      <c r="G1142" s="13">
        <v>1.0</v>
      </c>
      <c r="H1142" s="13">
        <v>31.7917</v>
      </c>
      <c r="I1142" s="13">
        <v>-7.0926</v>
      </c>
      <c r="O1142" s="21"/>
    </row>
    <row r="1143">
      <c r="A1143" s="12"/>
      <c r="B1143" s="17" t="s">
        <v>25</v>
      </c>
      <c r="C1143" s="17" t="s">
        <v>22</v>
      </c>
      <c r="D1143" s="14">
        <v>43909.0</v>
      </c>
      <c r="E1143" s="17">
        <v>62.0</v>
      </c>
      <c r="F1143" s="17">
        <v>0.0</v>
      </c>
      <c r="G1143" s="17">
        <v>0.0</v>
      </c>
      <c r="H1143" s="17">
        <v>34.9697</v>
      </c>
      <c r="I1143" s="17">
        <v>-92.3731</v>
      </c>
      <c r="O1143" s="21"/>
    </row>
    <row r="1144">
      <c r="A1144" s="12"/>
      <c r="B1144" s="106"/>
      <c r="C1144" s="13" t="s">
        <v>206</v>
      </c>
      <c r="D1144" s="14">
        <v>43909.0</v>
      </c>
      <c r="E1144" s="13">
        <v>60.0</v>
      </c>
      <c r="F1144" s="13">
        <v>0.0</v>
      </c>
      <c r="G1144" s="13">
        <v>3.0</v>
      </c>
      <c r="H1144" s="13">
        <v>7.8731</v>
      </c>
      <c r="I1144" s="13">
        <v>80.7718</v>
      </c>
      <c r="O1144" s="21"/>
    </row>
    <row r="1145">
      <c r="A1145" s="12"/>
      <c r="B1145" s="17" t="s">
        <v>39</v>
      </c>
      <c r="C1145" s="17" t="s">
        <v>22</v>
      </c>
      <c r="D1145" s="14">
        <v>43909.0</v>
      </c>
      <c r="E1145" s="17">
        <v>60.0</v>
      </c>
      <c r="F1145" s="17">
        <v>2.0</v>
      </c>
      <c r="G1145" s="17">
        <v>0.0</v>
      </c>
      <c r="H1145" s="17">
        <v>39.8494</v>
      </c>
      <c r="I1145" s="17">
        <v>-86.2583</v>
      </c>
      <c r="O1145" s="21"/>
    </row>
    <row r="1146">
      <c r="A1146" s="12"/>
      <c r="B1146" s="40"/>
      <c r="C1146" s="13" t="s">
        <v>184</v>
      </c>
      <c r="D1146" s="14">
        <v>43909.0</v>
      </c>
      <c r="E1146" s="13">
        <v>53.0</v>
      </c>
      <c r="F1146" s="13">
        <v>0.0</v>
      </c>
      <c r="G1146" s="13">
        <v>1.0</v>
      </c>
      <c r="H1146" s="13">
        <v>42.5063</v>
      </c>
      <c r="I1146" s="13">
        <v>1.5218</v>
      </c>
      <c r="O1146" s="21"/>
    </row>
    <row r="1147">
      <c r="A1147" s="12"/>
      <c r="B1147" s="21"/>
      <c r="C1147" s="17" t="s">
        <v>276</v>
      </c>
      <c r="D1147" s="14">
        <v>43909.0</v>
      </c>
      <c r="E1147" s="17">
        <v>53.0</v>
      </c>
      <c r="F1147" s="17">
        <v>0.0</v>
      </c>
      <c r="G1147" s="17">
        <v>2.0</v>
      </c>
      <c r="H1147" s="17">
        <v>35.9375</v>
      </c>
      <c r="I1147" s="17">
        <v>14.3754</v>
      </c>
      <c r="O1147" s="21"/>
    </row>
    <row r="1148">
      <c r="A1148" s="12"/>
      <c r="B1148" s="13" t="s">
        <v>166</v>
      </c>
      <c r="C1148" s="13" t="s">
        <v>136</v>
      </c>
      <c r="D1148" s="14">
        <v>43909.0</v>
      </c>
      <c r="E1148" s="13">
        <v>52.0</v>
      </c>
      <c r="F1148" s="13">
        <v>1.0</v>
      </c>
      <c r="G1148" s="13">
        <v>0.0</v>
      </c>
      <c r="H1148" s="13">
        <v>-31.9505</v>
      </c>
      <c r="I1148" s="13">
        <v>115.8605</v>
      </c>
      <c r="O1148" s="21"/>
    </row>
    <row r="1149">
      <c r="A1149" s="12"/>
      <c r="B1149" s="17" t="s">
        <v>45</v>
      </c>
      <c r="C1149" s="17" t="s">
        <v>22</v>
      </c>
      <c r="D1149" s="14">
        <v>43909.0</v>
      </c>
      <c r="E1149" s="17">
        <v>52.0</v>
      </c>
      <c r="F1149" s="17">
        <v>0.0</v>
      </c>
      <c r="G1149" s="17">
        <v>0.0</v>
      </c>
      <c r="H1149" s="17">
        <v>44.6939</v>
      </c>
      <c r="I1149" s="17">
        <v>-69.3819</v>
      </c>
      <c r="O1149" s="21"/>
    </row>
    <row r="1150">
      <c r="A1150" s="12"/>
      <c r="B1150" s="40"/>
      <c r="C1150" s="13" t="s">
        <v>188</v>
      </c>
      <c r="D1150" s="14">
        <v>43909.0</v>
      </c>
      <c r="E1150" s="13">
        <v>51.0</v>
      </c>
      <c r="F1150" s="13">
        <v>0.0</v>
      </c>
      <c r="G1150" s="13">
        <v>5.0</v>
      </c>
      <c r="H1150" s="13">
        <v>53.7098</v>
      </c>
      <c r="I1150" s="13">
        <v>27.9534</v>
      </c>
      <c r="O1150" s="21"/>
    </row>
    <row r="1151">
      <c r="A1151" s="12"/>
      <c r="B1151" s="17" t="s">
        <v>50</v>
      </c>
      <c r="C1151" s="17" t="s">
        <v>22</v>
      </c>
      <c r="D1151" s="14">
        <v>43909.0</v>
      </c>
      <c r="E1151" s="17">
        <v>50.0</v>
      </c>
      <c r="F1151" s="17">
        <v>1.0</v>
      </c>
      <c r="G1151" s="17">
        <v>0.0</v>
      </c>
      <c r="H1151" s="17">
        <v>32.7416</v>
      </c>
      <c r="I1151" s="17">
        <v>-89.6787</v>
      </c>
      <c r="O1151" s="21"/>
    </row>
    <row r="1152">
      <c r="A1152" s="12"/>
      <c r="B1152" s="106"/>
      <c r="C1152" s="13" t="s">
        <v>362</v>
      </c>
      <c r="D1152" s="14">
        <v>43909.0</v>
      </c>
      <c r="E1152" s="13">
        <v>49.0</v>
      </c>
      <c r="F1152" s="13">
        <v>1.0</v>
      </c>
      <c r="G1152" s="13">
        <v>1.0</v>
      </c>
      <c r="H1152" s="13">
        <v>47.4116</v>
      </c>
      <c r="I1152" s="13">
        <v>28.3699</v>
      </c>
      <c r="O1152" s="21"/>
    </row>
    <row r="1153">
      <c r="A1153" s="12"/>
      <c r="B1153" s="21"/>
      <c r="C1153" s="17" t="s">
        <v>204</v>
      </c>
      <c r="D1153" s="14">
        <v>43909.0</v>
      </c>
      <c r="E1153" s="17">
        <v>48.0</v>
      </c>
      <c r="F1153" s="17">
        <v>0.0</v>
      </c>
      <c r="G1153" s="17">
        <v>1.0</v>
      </c>
      <c r="H1153" s="17">
        <v>41.6086</v>
      </c>
      <c r="I1153" s="17">
        <v>21.7453</v>
      </c>
      <c r="O1153" s="21"/>
    </row>
    <row r="1154">
      <c r="A1154" s="12"/>
      <c r="B1154" s="106"/>
      <c r="C1154" s="13" t="s">
        <v>140</v>
      </c>
      <c r="D1154" s="14">
        <v>43909.0</v>
      </c>
      <c r="E1154" s="13">
        <v>48.0</v>
      </c>
      <c r="F1154" s="13">
        <v>0.0</v>
      </c>
      <c r="G1154" s="13">
        <v>12.0</v>
      </c>
      <c r="H1154" s="13">
        <v>21.4735</v>
      </c>
      <c r="I1154" s="13">
        <v>55.9754</v>
      </c>
      <c r="O1154" s="21"/>
    </row>
    <row r="1155">
      <c r="A1155" s="12"/>
      <c r="B1155" s="17" t="s">
        <v>345</v>
      </c>
      <c r="C1155" s="17" t="s">
        <v>22</v>
      </c>
      <c r="D1155" s="14">
        <v>43909.0</v>
      </c>
      <c r="E1155" s="17">
        <v>47.0</v>
      </c>
      <c r="F1155" s="17">
        <v>0.0</v>
      </c>
      <c r="G1155" s="17">
        <v>0.0</v>
      </c>
      <c r="H1155" s="17">
        <v>35.4437</v>
      </c>
      <c r="I1155" s="17">
        <v>139.638</v>
      </c>
      <c r="O1155" s="21"/>
    </row>
    <row r="1156">
      <c r="A1156" s="12"/>
      <c r="B1156" s="13" t="s">
        <v>24</v>
      </c>
      <c r="C1156" s="13" t="s">
        <v>22</v>
      </c>
      <c r="D1156" s="14">
        <v>43909.0</v>
      </c>
      <c r="E1156" s="13">
        <v>45.0</v>
      </c>
      <c r="F1156" s="13">
        <v>0.0</v>
      </c>
      <c r="G1156" s="13">
        <v>0.0</v>
      </c>
      <c r="H1156" s="13">
        <v>33.7298</v>
      </c>
      <c r="I1156" s="13">
        <v>-111.4312</v>
      </c>
      <c r="O1156" s="21"/>
    </row>
    <row r="1157">
      <c r="A1157" s="12"/>
      <c r="B1157" s="21"/>
      <c r="C1157" s="17" t="s">
        <v>162</v>
      </c>
      <c r="D1157" s="14">
        <v>43909.0</v>
      </c>
      <c r="E1157" s="17">
        <v>44.0</v>
      </c>
      <c r="F1157" s="17">
        <v>1.0</v>
      </c>
      <c r="G1157" s="17">
        <v>6.0</v>
      </c>
      <c r="H1157" s="17">
        <v>40.1431</v>
      </c>
      <c r="I1157" s="17">
        <v>47.5769</v>
      </c>
      <c r="O1157" s="21"/>
    </row>
    <row r="1158">
      <c r="A1158" s="12"/>
      <c r="B1158" s="106"/>
      <c r="C1158" s="13" t="s">
        <v>406</v>
      </c>
      <c r="D1158" s="14">
        <v>43909.0</v>
      </c>
      <c r="E1158" s="13">
        <v>44.0</v>
      </c>
      <c r="F1158" s="13">
        <v>0.0</v>
      </c>
      <c r="G1158" s="13">
        <v>0.0</v>
      </c>
      <c r="H1158" s="13">
        <v>48.0196</v>
      </c>
      <c r="I1158" s="13">
        <v>66.9237</v>
      </c>
      <c r="O1158" s="21"/>
    </row>
    <row r="1159">
      <c r="A1159" s="12"/>
      <c r="B1159" s="17" t="s">
        <v>41</v>
      </c>
      <c r="C1159" s="17" t="s">
        <v>22</v>
      </c>
      <c r="D1159" s="14">
        <v>43909.0</v>
      </c>
      <c r="E1159" s="17">
        <v>44.0</v>
      </c>
      <c r="F1159" s="17">
        <v>0.0</v>
      </c>
      <c r="G1159" s="17">
        <v>0.0</v>
      </c>
      <c r="H1159" s="17">
        <v>42.0115</v>
      </c>
      <c r="I1159" s="17">
        <v>-93.2105</v>
      </c>
      <c r="O1159" s="21"/>
    </row>
    <row r="1160">
      <c r="A1160" s="12"/>
      <c r="B1160" s="13" t="s">
        <v>55</v>
      </c>
      <c r="C1160" s="13" t="s">
        <v>22</v>
      </c>
      <c r="D1160" s="14">
        <v>43909.0</v>
      </c>
      <c r="E1160" s="13">
        <v>44.0</v>
      </c>
      <c r="F1160" s="13">
        <v>0.0</v>
      </c>
      <c r="G1160" s="13">
        <v>0.0</v>
      </c>
      <c r="H1160" s="13">
        <v>43.4525</v>
      </c>
      <c r="I1160" s="13">
        <v>-71.5639</v>
      </c>
      <c r="O1160" s="21"/>
    </row>
    <row r="1161">
      <c r="A1161" s="12"/>
      <c r="B1161" s="17" t="s">
        <v>62</v>
      </c>
      <c r="C1161" s="17" t="s">
        <v>22</v>
      </c>
      <c r="D1161" s="14">
        <v>43909.0</v>
      </c>
      <c r="E1161" s="17">
        <v>44.0</v>
      </c>
      <c r="F1161" s="17">
        <v>1.0</v>
      </c>
      <c r="G1161" s="17">
        <v>0.0</v>
      </c>
      <c r="H1161" s="17">
        <v>35.5653</v>
      </c>
      <c r="I1161" s="17">
        <v>-96.9289</v>
      </c>
      <c r="O1161" s="21"/>
    </row>
    <row r="1162">
      <c r="A1162" s="12"/>
      <c r="B1162" s="13" t="s">
        <v>65</v>
      </c>
      <c r="C1162" s="13" t="s">
        <v>22</v>
      </c>
      <c r="D1162" s="14">
        <v>43909.0</v>
      </c>
      <c r="E1162" s="13">
        <v>44.0</v>
      </c>
      <c r="F1162" s="13">
        <v>0.0</v>
      </c>
      <c r="G1162" s="13">
        <v>0.0</v>
      </c>
      <c r="H1162" s="13">
        <v>41.6809</v>
      </c>
      <c r="I1162" s="13">
        <v>-71.5118</v>
      </c>
      <c r="O1162" s="21"/>
    </row>
    <row r="1163">
      <c r="A1163" s="12"/>
      <c r="B1163" s="17" t="s">
        <v>161</v>
      </c>
      <c r="C1163" s="17" t="s">
        <v>136</v>
      </c>
      <c r="D1163" s="14">
        <v>43909.0</v>
      </c>
      <c r="E1163" s="17">
        <v>42.0</v>
      </c>
      <c r="F1163" s="17">
        <v>0.0</v>
      </c>
      <c r="G1163" s="17">
        <v>3.0</v>
      </c>
      <c r="H1163" s="17">
        <v>-34.9285</v>
      </c>
      <c r="I1163" s="17">
        <v>138.6007</v>
      </c>
      <c r="O1163" s="21"/>
    </row>
    <row r="1164">
      <c r="A1164" s="12"/>
      <c r="B1164" s="40"/>
      <c r="C1164" s="13" t="s">
        <v>407</v>
      </c>
      <c r="D1164" s="14">
        <v>43909.0</v>
      </c>
      <c r="E1164" s="13">
        <v>42.0</v>
      </c>
      <c r="F1164" s="13">
        <v>0.0</v>
      </c>
      <c r="G1164" s="13">
        <v>0.0</v>
      </c>
      <c r="H1164" s="13">
        <v>6.4238</v>
      </c>
      <c r="I1164" s="13">
        <v>-66.5897</v>
      </c>
      <c r="O1164" s="21"/>
    </row>
    <row r="1165">
      <c r="A1165" s="12"/>
      <c r="B1165" s="107"/>
      <c r="C1165" s="17" t="s">
        <v>35</v>
      </c>
      <c r="D1165" s="14">
        <v>43909.0</v>
      </c>
      <c r="E1165" s="17">
        <v>40.0</v>
      </c>
      <c r="F1165" s="17">
        <v>0.0</v>
      </c>
      <c r="G1165" s="17">
        <v>1.0</v>
      </c>
      <c r="H1165" s="17">
        <v>42.3154</v>
      </c>
      <c r="I1165" s="17">
        <v>43.3569</v>
      </c>
      <c r="O1165" s="21"/>
    </row>
    <row r="1166">
      <c r="A1166" s="12"/>
      <c r="B1166" s="13" t="s">
        <v>31</v>
      </c>
      <c r="C1166" s="13" t="s">
        <v>22</v>
      </c>
      <c r="D1166" s="14">
        <v>43909.0</v>
      </c>
      <c r="E1166" s="13">
        <v>40.0</v>
      </c>
      <c r="F1166" s="13">
        <v>0.0</v>
      </c>
      <c r="G1166" s="13">
        <v>0.0</v>
      </c>
      <c r="H1166" s="13">
        <v>38.8974</v>
      </c>
      <c r="I1166" s="13">
        <v>-77.0268</v>
      </c>
      <c r="O1166" s="21"/>
    </row>
    <row r="1167">
      <c r="A1167" s="12"/>
      <c r="B1167" s="21"/>
      <c r="C1167" s="17" t="s">
        <v>310</v>
      </c>
      <c r="D1167" s="14">
        <v>43909.0</v>
      </c>
      <c r="E1167" s="17">
        <v>39.0</v>
      </c>
      <c r="F1167" s="17">
        <v>1.0</v>
      </c>
      <c r="G1167" s="17">
        <v>0.0</v>
      </c>
      <c r="H1167" s="17">
        <v>33.8869</v>
      </c>
      <c r="I1167" s="17">
        <v>9.5375</v>
      </c>
      <c r="O1167" s="21"/>
    </row>
    <row r="1168">
      <c r="A1168" s="12"/>
      <c r="B1168" s="40"/>
      <c r="C1168" s="13" t="s">
        <v>189</v>
      </c>
      <c r="D1168" s="14">
        <v>43909.0</v>
      </c>
      <c r="E1168" s="13">
        <v>37.0</v>
      </c>
      <c r="F1168" s="13">
        <v>0.0</v>
      </c>
      <c r="G1168" s="13">
        <v>1.0</v>
      </c>
      <c r="H1168" s="13">
        <v>12.5657</v>
      </c>
      <c r="I1168" s="13">
        <v>104.991</v>
      </c>
      <c r="O1168" s="21"/>
    </row>
    <row r="1169">
      <c r="A1169" s="12"/>
      <c r="B1169" s="17" t="s">
        <v>43</v>
      </c>
      <c r="C1169" s="17" t="s">
        <v>22</v>
      </c>
      <c r="D1169" s="14">
        <v>43909.0</v>
      </c>
      <c r="E1169" s="17">
        <v>37.0</v>
      </c>
      <c r="F1169" s="17">
        <v>2.0</v>
      </c>
      <c r="G1169" s="17">
        <v>0.0</v>
      </c>
      <c r="H1169" s="17">
        <v>37.6681</v>
      </c>
      <c r="I1169" s="17">
        <v>-84.6701</v>
      </c>
      <c r="O1169" s="21"/>
    </row>
    <row r="1170">
      <c r="A1170" s="12"/>
      <c r="B1170" s="106"/>
      <c r="C1170" s="13" t="s">
        <v>196</v>
      </c>
      <c r="D1170" s="14">
        <v>43909.0</v>
      </c>
      <c r="E1170" s="13">
        <v>36.0</v>
      </c>
      <c r="F1170" s="13">
        <v>0.0</v>
      </c>
      <c r="G1170" s="13">
        <v>1.0</v>
      </c>
      <c r="H1170" s="13">
        <v>55.1694</v>
      </c>
      <c r="I1170" s="13">
        <v>23.8813</v>
      </c>
      <c r="O1170" s="21"/>
    </row>
    <row r="1171">
      <c r="A1171" s="12"/>
      <c r="B1171" s="17" t="s">
        <v>57</v>
      </c>
      <c r="C1171" s="17" t="s">
        <v>22</v>
      </c>
      <c r="D1171" s="14">
        <v>43909.0</v>
      </c>
      <c r="E1171" s="17">
        <v>35.0</v>
      </c>
      <c r="F1171" s="17">
        <v>0.0</v>
      </c>
      <c r="G1171" s="17">
        <v>0.0</v>
      </c>
      <c r="H1171" s="17">
        <v>34.8405</v>
      </c>
      <c r="I1171" s="17">
        <v>-106.2485</v>
      </c>
      <c r="O1171" s="21"/>
    </row>
    <row r="1172">
      <c r="A1172" s="12"/>
      <c r="B1172" s="106"/>
      <c r="C1172" s="13" t="s">
        <v>193</v>
      </c>
      <c r="D1172" s="14">
        <v>43909.0</v>
      </c>
      <c r="E1172" s="13">
        <v>34.0</v>
      </c>
      <c r="F1172" s="13">
        <v>2.0</v>
      </c>
      <c r="G1172" s="13">
        <v>0.0</v>
      </c>
      <c r="H1172" s="13">
        <v>18.7357</v>
      </c>
      <c r="I1172" s="13">
        <v>-70.1627</v>
      </c>
      <c r="O1172" s="21"/>
    </row>
    <row r="1173">
      <c r="A1173" s="12"/>
      <c r="B1173" s="17" t="s">
        <v>42</v>
      </c>
      <c r="C1173" s="17" t="s">
        <v>22</v>
      </c>
      <c r="D1173" s="14">
        <v>43909.0</v>
      </c>
      <c r="E1173" s="17">
        <v>34.0</v>
      </c>
      <c r="F1173" s="17">
        <v>1.0</v>
      </c>
      <c r="G1173" s="17">
        <v>0.0</v>
      </c>
      <c r="H1173" s="17">
        <v>38.5266</v>
      </c>
      <c r="I1173" s="17">
        <v>-96.7265</v>
      </c>
      <c r="O1173" s="21"/>
    </row>
    <row r="1174">
      <c r="A1174" s="12"/>
      <c r="B1174" s="106"/>
      <c r="C1174" s="13" t="s">
        <v>364</v>
      </c>
      <c r="D1174" s="14">
        <v>43909.0</v>
      </c>
      <c r="E1174" s="13">
        <v>33.0</v>
      </c>
      <c r="F1174" s="13">
        <v>1.0</v>
      </c>
      <c r="G1174" s="13">
        <v>0.0</v>
      </c>
      <c r="H1174" s="13">
        <v>12.2383</v>
      </c>
      <c r="I1174" s="13">
        <v>-1.5616</v>
      </c>
      <c r="O1174" s="21"/>
    </row>
    <row r="1175">
      <c r="A1175" s="12"/>
      <c r="B1175" s="21"/>
      <c r="C1175" s="17" t="s">
        <v>436</v>
      </c>
      <c r="D1175" s="14">
        <v>43909.0</v>
      </c>
      <c r="E1175" s="17">
        <v>33.0</v>
      </c>
      <c r="F1175" s="17">
        <v>0.0</v>
      </c>
      <c r="G1175" s="17">
        <v>0.0</v>
      </c>
      <c r="H1175" s="17">
        <v>16.265</v>
      </c>
      <c r="I1175" s="17">
        <v>-61.551</v>
      </c>
      <c r="O1175" s="21"/>
    </row>
    <row r="1176">
      <c r="A1176" s="12"/>
      <c r="B1176" s="40"/>
      <c r="C1176" s="13" t="s">
        <v>173</v>
      </c>
      <c r="D1176" s="14">
        <v>43909.0</v>
      </c>
      <c r="E1176" s="13">
        <v>31.0</v>
      </c>
      <c r="F1176" s="13">
        <v>0.0</v>
      </c>
      <c r="G1176" s="13">
        <v>2.0</v>
      </c>
      <c r="H1176" s="13">
        <v>14.4974</v>
      </c>
      <c r="I1176" s="13">
        <v>-14.4524</v>
      </c>
      <c r="O1176" s="21"/>
    </row>
    <row r="1177">
      <c r="A1177" s="12"/>
      <c r="B1177" s="17" t="s">
        <v>51</v>
      </c>
      <c r="C1177" s="17" t="s">
        <v>22</v>
      </c>
      <c r="D1177" s="14">
        <v>43909.0</v>
      </c>
      <c r="E1177" s="17">
        <v>31.0</v>
      </c>
      <c r="F1177" s="17">
        <v>1.0</v>
      </c>
      <c r="G1177" s="17">
        <v>0.0</v>
      </c>
      <c r="H1177" s="17">
        <v>38.4561</v>
      </c>
      <c r="I1177" s="17">
        <v>-92.2884</v>
      </c>
      <c r="O1177" s="21"/>
    </row>
    <row r="1178">
      <c r="A1178" s="12"/>
      <c r="B1178" s="13" t="s">
        <v>30</v>
      </c>
      <c r="C1178" s="13" t="s">
        <v>22</v>
      </c>
      <c r="D1178" s="14">
        <v>43909.0</v>
      </c>
      <c r="E1178" s="13">
        <v>30.0</v>
      </c>
      <c r="F1178" s="13">
        <v>0.0</v>
      </c>
      <c r="G1178" s="13">
        <v>0.0</v>
      </c>
      <c r="H1178" s="13">
        <v>39.3185</v>
      </c>
      <c r="I1178" s="13">
        <v>-75.5071</v>
      </c>
      <c r="O1178" s="21"/>
    </row>
    <row r="1179">
      <c r="A1179" s="12"/>
      <c r="B1179" s="17" t="s">
        <v>53</v>
      </c>
      <c r="C1179" s="17" t="s">
        <v>22</v>
      </c>
      <c r="D1179" s="14">
        <v>43909.0</v>
      </c>
      <c r="E1179" s="17">
        <v>29.0</v>
      </c>
      <c r="F1179" s="17">
        <v>0.0</v>
      </c>
      <c r="G1179" s="17">
        <v>0.0</v>
      </c>
      <c r="H1179" s="17">
        <v>41.1254</v>
      </c>
      <c r="I1179" s="17">
        <v>-98.2681</v>
      </c>
      <c r="O1179" s="21"/>
    </row>
    <row r="1180">
      <c r="A1180" s="12"/>
      <c r="B1180" s="40"/>
      <c r="C1180" s="13" t="s">
        <v>304</v>
      </c>
      <c r="D1180" s="14">
        <v>43909.0</v>
      </c>
      <c r="E1180" s="13">
        <v>28.0</v>
      </c>
      <c r="F1180" s="13">
        <v>0.0</v>
      </c>
      <c r="G1180" s="13">
        <v>0.0</v>
      </c>
      <c r="H1180" s="13">
        <v>47.166</v>
      </c>
      <c r="I1180" s="13">
        <v>9.5554</v>
      </c>
      <c r="O1180" s="21"/>
    </row>
    <row r="1181">
      <c r="A1181" s="12"/>
      <c r="B1181" s="107"/>
      <c r="C1181" s="17" t="s">
        <v>202</v>
      </c>
      <c r="D1181" s="14">
        <v>43909.0</v>
      </c>
      <c r="E1181" s="17">
        <v>28.0</v>
      </c>
      <c r="F1181" s="17">
        <v>0.0</v>
      </c>
      <c r="G1181" s="17">
        <v>0.0</v>
      </c>
      <c r="H1181" s="17">
        <v>-40.9006</v>
      </c>
      <c r="I1181" s="17">
        <v>174.886</v>
      </c>
      <c r="O1181" s="21"/>
    </row>
    <row r="1182">
      <c r="A1182" s="12"/>
      <c r="B1182" s="106"/>
      <c r="C1182" s="13" t="s">
        <v>285</v>
      </c>
      <c r="D1182" s="14">
        <v>43909.0</v>
      </c>
      <c r="E1182" s="13">
        <v>23.0</v>
      </c>
      <c r="F1182" s="13">
        <v>1.0</v>
      </c>
      <c r="G1182" s="13">
        <v>0.0</v>
      </c>
      <c r="H1182" s="13">
        <v>14.6415</v>
      </c>
      <c r="I1182" s="13">
        <v>-61.0242</v>
      </c>
      <c r="O1182" s="21"/>
    </row>
    <row r="1183">
      <c r="A1183" s="12"/>
      <c r="B1183" s="107"/>
      <c r="C1183" s="17" t="s">
        <v>448</v>
      </c>
      <c r="D1183" s="14">
        <v>43909.0</v>
      </c>
      <c r="E1183" s="17">
        <v>23.0</v>
      </c>
      <c r="F1183" s="17">
        <v>0.0</v>
      </c>
      <c r="G1183" s="17">
        <v>0.0</v>
      </c>
      <c r="H1183" s="17">
        <v>41.3775</v>
      </c>
      <c r="I1183" s="17">
        <v>64.5853</v>
      </c>
      <c r="O1183" s="21"/>
    </row>
    <row r="1184">
      <c r="A1184" s="12"/>
      <c r="B1184" s="106"/>
      <c r="C1184" s="13" t="s">
        <v>183</v>
      </c>
      <c r="D1184" s="14">
        <v>43909.0</v>
      </c>
      <c r="E1184" s="13">
        <v>22.0</v>
      </c>
      <c r="F1184" s="13">
        <v>0.0</v>
      </c>
      <c r="G1184" s="13">
        <v>1.0</v>
      </c>
      <c r="H1184" s="13">
        <v>33.9391</v>
      </c>
      <c r="I1184" s="13">
        <v>67.71</v>
      </c>
      <c r="O1184" s="21"/>
    </row>
    <row r="1185">
      <c r="A1185" s="12"/>
      <c r="B1185" s="17" t="s">
        <v>351</v>
      </c>
      <c r="C1185" s="17" t="s">
        <v>22</v>
      </c>
      <c r="D1185" s="14">
        <v>43909.0</v>
      </c>
      <c r="E1185" s="17">
        <v>22.0</v>
      </c>
      <c r="F1185" s="17">
        <v>0.0</v>
      </c>
      <c r="G1185" s="17">
        <v>0.0</v>
      </c>
      <c r="H1185" s="17">
        <v>37.6489</v>
      </c>
      <c r="I1185" s="17">
        <v>-122.6655</v>
      </c>
      <c r="O1185" s="21"/>
    </row>
    <row r="1186">
      <c r="A1186" s="12"/>
      <c r="B1186" s="13" t="s">
        <v>71</v>
      </c>
      <c r="C1186" s="13" t="s">
        <v>22</v>
      </c>
      <c r="D1186" s="14">
        <v>43909.0</v>
      </c>
      <c r="E1186" s="13">
        <v>22.0</v>
      </c>
      <c r="F1186" s="13">
        <v>0.0</v>
      </c>
      <c r="G1186" s="13">
        <v>0.0</v>
      </c>
      <c r="H1186" s="13">
        <v>44.0459</v>
      </c>
      <c r="I1186" s="13">
        <v>-72.7107</v>
      </c>
      <c r="O1186" s="21"/>
    </row>
    <row r="1187">
      <c r="A1187" s="12"/>
      <c r="B1187" s="17" t="s">
        <v>133</v>
      </c>
      <c r="C1187" s="17" t="s">
        <v>343</v>
      </c>
      <c r="D1187" s="14">
        <v>43909.0</v>
      </c>
      <c r="E1187" s="17">
        <v>18.0</v>
      </c>
      <c r="F1187" s="17">
        <v>0.0</v>
      </c>
      <c r="G1187" s="17">
        <v>18.0</v>
      </c>
      <c r="H1187" s="17">
        <v>35.7452</v>
      </c>
      <c r="I1187" s="17">
        <v>95.9956</v>
      </c>
      <c r="O1187" s="21"/>
    </row>
    <row r="1188">
      <c r="A1188" s="12"/>
      <c r="B1188" s="13" t="s">
        <v>60</v>
      </c>
      <c r="C1188" s="13" t="s">
        <v>22</v>
      </c>
      <c r="D1188" s="14">
        <v>43909.0</v>
      </c>
      <c r="E1188" s="13">
        <v>18.0</v>
      </c>
      <c r="F1188" s="13">
        <v>0.0</v>
      </c>
      <c r="G1188" s="13">
        <v>0.0</v>
      </c>
      <c r="H1188" s="13">
        <v>47.5289</v>
      </c>
      <c r="I1188" s="13">
        <v>-99.784</v>
      </c>
      <c r="O1188" s="21"/>
    </row>
    <row r="1189">
      <c r="A1189" s="12"/>
      <c r="B1189" s="17" t="s">
        <v>76</v>
      </c>
      <c r="C1189" s="17" t="s">
        <v>22</v>
      </c>
      <c r="D1189" s="14">
        <v>43909.0</v>
      </c>
      <c r="E1189" s="17">
        <v>18.0</v>
      </c>
      <c r="F1189" s="17">
        <v>0.0</v>
      </c>
      <c r="G1189" s="17">
        <v>0.0</v>
      </c>
      <c r="H1189" s="17">
        <v>42.756</v>
      </c>
      <c r="I1189" s="17">
        <v>-107.3025</v>
      </c>
      <c r="O1189" s="21"/>
    </row>
    <row r="1190">
      <c r="A1190" s="12"/>
      <c r="B1190" s="40"/>
      <c r="C1190" s="13" t="s">
        <v>361</v>
      </c>
      <c r="D1190" s="14">
        <v>43909.0</v>
      </c>
      <c r="E1190" s="13">
        <v>17.0</v>
      </c>
      <c r="F1190" s="13">
        <v>1.0</v>
      </c>
      <c r="G1190" s="13">
        <v>3.0</v>
      </c>
      <c r="H1190" s="13">
        <v>23.685</v>
      </c>
      <c r="I1190" s="13">
        <v>90.3563</v>
      </c>
      <c r="O1190" s="21"/>
    </row>
    <row r="1191">
      <c r="A1191" s="12"/>
      <c r="B1191" s="17" t="s">
        <v>409</v>
      </c>
      <c r="C1191" s="17" t="s">
        <v>132</v>
      </c>
      <c r="D1191" s="14">
        <v>43909.0</v>
      </c>
      <c r="E1191" s="17">
        <v>17.0</v>
      </c>
      <c r="F1191" s="17">
        <v>0.0</v>
      </c>
      <c r="G1191" s="17">
        <v>0.0</v>
      </c>
      <c r="H1191" s="17">
        <v>53.7609</v>
      </c>
      <c r="I1191" s="17">
        <v>-98.8139</v>
      </c>
      <c r="O1191" s="21"/>
    </row>
    <row r="1192">
      <c r="A1192" s="12"/>
      <c r="B1192" s="13" t="s">
        <v>144</v>
      </c>
      <c r="C1192" s="13" t="s">
        <v>343</v>
      </c>
      <c r="D1192" s="14">
        <v>43909.0</v>
      </c>
      <c r="E1192" s="13">
        <v>17.0</v>
      </c>
      <c r="F1192" s="13">
        <v>0.0</v>
      </c>
      <c r="G1192" s="13">
        <v>10.0</v>
      </c>
      <c r="H1192" s="13">
        <v>22.1667</v>
      </c>
      <c r="I1192" s="13">
        <v>113.55</v>
      </c>
      <c r="O1192" s="21"/>
    </row>
    <row r="1193">
      <c r="A1193" s="12"/>
      <c r="B1193" s="17" t="s">
        <v>417</v>
      </c>
      <c r="C1193" s="17" t="s">
        <v>132</v>
      </c>
      <c r="D1193" s="14">
        <v>43909.0</v>
      </c>
      <c r="E1193" s="17">
        <v>16.0</v>
      </c>
      <c r="F1193" s="17">
        <v>0.0</v>
      </c>
      <c r="G1193" s="17">
        <v>0.0</v>
      </c>
      <c r="H1193" s="17">
        <v>52.9399</v>
      </c>
      <c r="I1193" s="17">
        <v>-106.4509</v>
      </c>
      <c r="O1193" s="21"/>
    </row>
    <row r="1194">
      <c r="A1194" s="12"/>
      <c r="B1194" s="13" t="s">
        <v>36</v>
      </c>
      <c r="C1194" s="13" t="s">
        <v>22</v>
      </c>
      <c r="D1194" s="14">
        <v>43909.0</v>
      </c>
      <c r="E1194" s="13">
        <v>16.0</v>
      </c>
      <c r="F1194" s="13">
        <v>0.0</v>
      </c>
      <c r="G1194" s="13">
        <v>0.0</v>
      </c>
      <c r="H1194" s="13">
        <v>21.0943</v>
      </c>
      <c r="I1194" s="13">
        <v>-157.4983</v>
      </c>
      <c r="O1194" s="21"/>
    </row>
    <row r="1195">
      <c r="A1195" s="12"/>
      <c r="B1195" s="21"/>
      <c r="C1195" s="17" t="s">
        <v>230</v>
      </c>
      <c r="D1195" s="14">
        <v>43909.0</v>
      </c>
      <c r="E1195" s="17">
        <v>16.0</v>
      </c>
      <c r="F1195" s="17">
        <v>2.0</v>
      </c>
      <c r="G1195" s="17">
        <v>0.0</v>
      </c>
      <c r="H1195" s="17">
        <v>48.3794</v>
      </c>
      <c r="I1195" s="17">
        <v>31.1656</v>
      </c>
      <c r="O1195" s="21"/>
    </row>
    <row r="1196">
      <c r="A1196" s="12"/>
      <c r="B1196" s="40"/>
      <c r="C1196" s="13" t="s">
        <v>372</v>
      </c>
      <c r="D1196" s="14">
        <v>43909.0</v>
      </c>
      <c r="E1196" s="13">
        <v>15.0</v>
      </c>
      <c r="F1196" s="13">
        <v>1.0</v>
      </c>
      <c r="G1196" s="13">
        <v>2.0</v>
      </c>
      <c r="H1196" s="13">
        <v>18.1096</v>
      </c>
      <c r="I1196" s="13">
        <v>-77.2975</v>
      </c>
      <c r="O1196" s="21"/>
    </row>
    <row r="1197">
      <c r="A1197" s="12"/>
      <c r="B1197" s="17" t="s">
        <v>450</v>
      </c>
      <c r="C1197" s="17" t="s">
        <v>132</v>
      </c>
      <c r="D1197" s="14">
        <v>43909.0</v>
      </c>
      <c r="E1197" s="17">
        <v>14.0</v>
      </c>
      <c r="F1197" s="17">
        <v>0.0</v>
      </c>
      <c r="G1197" s="17">
        <v>0.0</v>
      </c>
      <c r="H1197" s="17">
        <v>44.682</v>
      </c>
      <c r="I1197" s="17">
        <v>-63.7443</v>
      </c>
      <c r="O1197" s="21"/>
    </row>
    <row r="1198">
      <c r="A1198" s="12"/>
      <c r="B1198" s="40"/>
      <c r="C1198" s="13" t="s">
        <v>369</v>
      </c>
      <c r="D1198" s="14">
        <v>43909.0</v>
      </c>
      <c r="E1198" s="13">
        <v>14.0</v>
      </c>
      <c r="F1198" s="13">
        <v>0.0</v>
      </c>
      <c r="G1198" s="13">
        <v>0.0</v>
      </c>
      <c r="H1198" s="13">
        <v>-4.0383</v>
      </c>
      <c r="I1198" s="13">
        <v>21.7587</v>
      </c>
      <c r="O1198" s="21"/>
    </row>
    <row r="1199">
      <c r="A1199" s="12"/>
      <c r="B1199" s="107"/>
      <c r="C1199" s="17" t="s">
        <v>374</v>
      </c>
      <c r="D1199" s="14">
        <v>43909.0</v>
      </c>
      <c r="E1199" s="17">
        <v>14.0</v>
      </c>
      <c r="F1199" s="17">
        <v>0.0</v>
      </c>
      <c r="G1199" s="17">
        <v>0.0</v>
      </c>
      <c r="H1199" s="17">
        <v>-21.1151</v>
      </c>
      <c r="I1199" s="17">
        <v>55.5364</v>
      </c>
      <c r="O1199" s="21"/>
    </row>
    <row r="1200">
      <c r="A1200" s="12"/>
      <c r="B1200" s="40"/>
      <c r="C1200" s="13" t="s">
        <v>297</v>
      </c>
      <c r="D1200" s="14">
        <v>43909.0</v>
      </c>
      <c r="E1200" s="13">
        <v>13.0</v>
      </c>
      <c r="F1200" s="13">
        <v>0.0</v>
      </c>
      <c r="G1200" s="13">
        <v>0.0</v>
      </c>
      <c r="H1200" s="13">
        <v>3.848</v>
      </c>
      <c r="I1200" s="13">
        <v>11.5021</v>
      </c>
      <c r="O1200" s="21"/>
    </row>
    <row r="1201">
      <c r="A1201" s="12"/>
      <c r="B1201" s="21"/>
      <c r="C1201" s="17" t="s">
        <v>356</v>
      </c>
      <c r="D1201" s="14">
        <v>43909.0</v>
      </c>
      <c r="E1201" s="17">
        <v>13.0</v>
      </c>
      <c r="F1201" s="17">
        <v>0.0</v>
      </c>
      <c r="G1201" s="17">
        <v>0.0</v>
      </c>
      <c r="H1201" s="17">
        <v>3.2028</v>
      </c>
      <c r="I1201" s="17">
        <v>73.2207</v>
      </c>
      <c r="O1201" s="21"/>
    </row>
    <row r="1202">
      <c r="A1202" s="12"/>
      <c r="B1202" s="106"/>
      <c r="C1202" s="13" t="s">
        <v>363</v>
      </c>
      <c r="D1202" s="14">
        <v>43909.0</v>
      </c>
      <c r="E1202" s="13">
        <v>12.0</v>
      </c>
      <c r="F1202" s="13">
        <v>0.0</v>
      </c>
      <c r="G1202" s="13">
        <v>0.0</v>
      </c>
      <c r="H1202" s="13">
        <v>-16.2902</v>
      </c>
      <c r="I1202" s="13">
        <v>-63.5887</v>
      </c>
      <c r="O1202" s="21"/>
    </row>
    <row r="1203">
      <c r="A1203" s="12"/>
      <c r="B1203" s="107"/>
      <c r="C1203" s="17" t="s">
        <v>366</v>
      </c>
      <c r="D1203" s="14">
        <v>43909.0</v>
      </c>
      <c r="E1203" s="17">
        <v>12.0</v>
      </c>
      <c r="F1203" s="17">
        <v>0.0</v>
      </c>
      <c r="G1203" s="17">
        <v>0.0</v>
      </c>
      <c r="H1203" s="17">
        <v>15.2</v>
      </c>
      <c r="I1203" s="17">
        <v>-86.2419</v>
      </c>
      <c r="O1203" s="21"/>
    </row>
    <row r="1204">
      <c r="A1204" s="12"/>
      <c r="B1204" s="13" t="s">
        <v>414</v>
      </c>
      <c r="C1204" s="13" t="s">
        <v>22</v>
      </c>
      <c r="D1204" s="14">
        <v>43909.0</v>
      </c>
      <c r="E1204" s="13">
        <v>12.0</v>
      </c>
      <c r="F1204" s="13">
        <v>0.0</v>
      </c>
      <c r="G1204" s="13">
        <v>0.0</v>
      </c>
      <c r="H1204" s="13">
        <v>13.4443</v>
      </c>
      <c r="I1204" s="13">
        <v>144.7937</v>
      </c>
      <c r="O1204" s="21"/>
    </row>
    <row r="1205">
      <c r="A1205" s="12"/>
      <c r="B1205" s="17" t="s">
        <v>368</v>
      </c>
      <c r="C1205" s="17" t="s">
        <v>132</v>
      </c>
      <c r="D1205" s="14">
        <v>43909.0</v>
      </c>
      <c r="E1205" s="17">
        <v>11.0</v>
      </c>
      <c r="F1205" s="17">
        <v>0.0</v>
      </c>
      <c r="G1205" s="17">
        <v>0.0</v>
      </c>
      <c r="H1205" s="17">
        <v>46.5653</v>
      </c>
      <c r="I1205" s="17">
        <v>-66.4619</v>
      </c>
      <c r="O1205" s="21"/>
    </row>
    <row r="1206">
      <c r="A1206" s="12"/>
      <c r="B1206" s="106"/>
      <c r="C1206" s="13" t="s">
        <v>410</v>
      </c>
      <c r="D1206" s="14">
        <v>43909.0</v>
      </c>
      <c r="E1206" s="13">
        <v>11.0</v>
      </c>
      <c r="F1206" s="13">
        <v>1.0</v>
      </c>
      <c r="G1206" s="13">
        <v>0.0</v>
      </c>
      <c r="H1206" s="13">
        <v>21.5218</v>
      </c>
      <c r="I1206" s="13">
        <v>-77.7812</v>
      </c>
      <c r="O1206" s="21"/>
    </row>
    <row r="1207">
      <c r="A1207" s="12"/>
      <c r="B1207" s="21"/>
      <c r="C1207" s="17" t="s">
        <v>268</v>
      </c>
      <c r="D1207" s="14">
        <v>43909.0</v>
      </c>
      <c r="E1207" s="17">
        <v>11.0</v>
      </c>
      <c r="F1207" s="17">
        <v>0.0</v>
      </c>
      <c r="G1207" s="17">
        <v>0.0</v>
      </c>
      <c r="H1207" s="17">
        <v>3.9339</v>
      </c>
      <c r="I1207" s="17">
        <v>-53.1258</v>
      </c>
      <c r="O1207" s="21"/>
    </row>
    <row r="1208">
      <c r="A1208" s="12"/>
      <c r="B1208" s="106"/>
      <c r="C1208" s="13" t="s">
        <v>408</v>
      </c>
      <c r="D1208" s="14">
        <v>43909.0</v>
      </c>
      <c r="E1208" s="13">
        <v>11.0</v>
      </c>
      <c r="F1208" s="13">
        <v>0.0</v>
      </c>
      <c r="G1208" s="13">
        <v>0.0</v>
      </c>
      <c r="H1208" s="13">
        <v>7.9465</v>
      </c>
      <c r="I1208" s="13">
        <v>-1.0232</v>
      </c>
      <c r="O1208" s="21"/>
    </row>
    <row r="1209">
      <c r="A1209" s="12"/>
      <c r="B1209" s="107"/>
      <c r="C1209" s="17" t="s">
        <v>360</v>
      </c>
      <c r="D1209" s="14">
        <v>43909.0</v>
      </c>
      <c r="E1209" s="17">
        <v>11.0</v>
      </c>
      <c r="F1209" s="17">
        <v>0.0</v>
      </c>
      <c r="G1209" s="17">
        <v>0.0</v>
      </c>
      <c r="H1209" s="17">
        <v>-23.4425</v>
      </c>
      <c r="I1209" s="17">
        <v>-58.4438</v>
      </c>
      <c r="O1209" s="21"/>
    </row>
    <row r="1210">
      <c r="A1210" s="12"/>
      <c r="B1210" s="13" t="s">
        <v>37</v>
      </c>
      <c r="C1210" s="13" t="s">
        <v>22</v>
      </c>
      <c r="D1210" s="14">
        <v>43909.0</v>
      </c>
      <c r="E1210" s="13">
        <v>11.0</v>
      </c>
      <c r="F1210" s="13">
        <v>0.0</v>
      </c>
      <c r="G1210" s="13">
        <v>0.0</v>
      </c>
      <c r="H1210" s="13">
        <v>44.2405</v>
      </c>
      <c r="I1210" s="13">
        <v>-114.4788</v>
      </c>
      <c r="O1210" s="21"/>
    </row>
    <row r="1211">
      <c r="A1211" s="12"/>
      <c r="B1211" s="17" t="s">
        <v>52</v>
      </c>
      <c r="C1211" s="17" t="s">
        <v>22</v>
      </c>
      <c r="D1211" s="14">
        <v>43909.0</v>
      </c>
      <c r="E1211" s="17">
        <v>11.0</v>
      </c>
      <c r="F1211" s="17">
        <v>0.0</v>
      </c>
      <c r="G1211" s="17">
        <v>0.0</v>
      </c>
      <c r="H1211" s="17">
        <v>46.9219</v>
      </c>
      <c r="I1211" s="17">
        <v>-110.4544</v>
      </c>
      <c r="O1211" s="21"/>
    </row>
    <row r="1212">
      <c r="A1212" s="12"/>
      <c r="B1212" s="13" t="s">
        <v>67</v>
      </c>
      <c r="C1212" s="13" t="s">
        <v>22</v>
      </c>
      <c r="D1212" s="14">
        <v>43909.0</v>
      </c>
      <c r="E1212" s="13">
        <v>11.0</v>
      </c>
      <c r="F1212" s="13">
        <v>1.0</v>
      </c>
      <c r="G1212" s="13">
        <v>0.0</v>
      </c>
      <c r="H1212" s="13">
        <v>44.2998</v>
      </c>
      <c r="I1212" s="13">
        <v>-99.4388</v>
      </c>
      <c r="O1212" s="21"/>
    </row>
    <row r="1213">
      <c r="A1213" s="12"/>
      <c r="B1213" s="17" t="s">
        <v>367</v>
      </c>
      <c r="C1213" s="17" t="s">
        <v>347</v>
      </c>
      <c r="D1213" s="14">
        <v>43909.0</v>
      </c>
      <c r="E1213" s="17">
        <v>11.0</v>
      </c>
      <c r="F1213" s="17">
        <v>0.0</v>
      </c>
      <c r="G1213" s="17">
        <v>0.0</v>
      </c>
      <c r="H1213" s="17">
        <v>49.3723</v>
      </c>
      <c r="I1213" s="17">
        <v>-2.3644</v>
      </c>
      <c r="O1213" s="21"/>
    </row>
    <row r="1214">
      <c r="A1214" s="12"/>
      <c r="B1214" s="13" t="s">
        <v>187</v>
      </c>
      <c r="C1214" s="13" t="s">
        <v>136</v>
      </c>
      <c r="D1214" s="14">
        <v>43909.0</v>
      </c>
      <c r="E1214" s="13">
        <v>10.0</v>
      </c>
      <c r="F1214" s="13">
        <v>0.0</v>
      </c>
      <c r="G1214" s="13">
        <v>3.0</v>
      </c>
      <c r="H1214" s="13">
        <v>-41.4545</v>
      </c>
      <c r="I1214" s="13">
        <v>145.9707</v>
      </c>
      <c r="O1214" s="21"/>
    </row>
    <row r="1215">
      <c r="A1215" s="12"/>
      <c r="B1215" s="17" t="s">
        <v>303</v>
      </c>
      <c r="C1215" s="17" t="s">
        <v>347</v>
      </c>
      <c r="D1215" s="14">
        <v>43909.0</v>
      </c>
      <c r="E1215" s="17">
        <v>10.0</v>
      </c>
      <c r="F1215" s="17">
        <v>0.0</v>
      </c>
      <c r="G1215" s="17">
        <v>2.0</v>
      </c>
      <c r="H1215" s="17">
        <v>36.1408</v>
      </c>
      <c r="I1215" s="17">
        <v>-5.3536</v>
      </c>
      <c r="O1215" s="21"/>
    </row>
    <row r="1216">
      <c r="A1216" s="12"/>
      <c r="B1216" s="13" t="s">
        <v>351</v>
      </c>
      <c r="C1216" s="13" t="s">
        <v>132</v>
      </c>
      <c r="D1216" s="14">
        <v>43909.0</v>
      </c>
      <c r="E1216" s="13">
        <v>9.0</v>
      </c>
      <c r="F1216" s="13">
        <v>0.0</v>
      </c>
      <c r="G1216" s="13">
        <v>0.0</v>
      </c>
      <c r="H1216" s="13">
        <v>37.6489</v>
      </c>
      <c r="I1216" s="13">
        <v>-122.6655</v>
      </c>
      <c r="O1216" s="21"/>
    </row>
    <row r="1217">
      <c r="A1217" s="12"/>
      <c r="B1217" s="21"/>
      <c r="C1217" s="17" t="s">
        <v>370</v>
      </c>
      <c r="D1217" s="14">
        <v>43909.0</v>
      </c>
      <c r="E1217" s="17">
        <v>9.0</v>
      </c>
      <c r="F1217" s="17">
        <v>0.0</v>
      </c>
      <c r="G1217" s="17">
        <v>1.0</v>
      </c>
      <c r="H1217" s="17">
        <v>7.54</v>
      </c>
      <c r="I1217" s="17">
        <v>-5.5471</v>
      </c>
      <c r="O1217" s="21"/>
    </row>
    <row r="1218">
      <c r="A1218" s="12"/>
      <c r="B1218" s="40"/>
      <c r="C1218" s="13" t="s">
        <v>437</v>
      </c>
      <c r="D1218" s="14">
        <v>43909.0</v>
      </c>
      <c r="E1218" s="13">
        <v>9.0</v>
      </c>
      <c r="F1218" s="13">
        <v>1.0</v>
      </c>
      <c r="G1218" s="13">
        <v>0.0</v>
      </c>
      <c r="H1218" s="13">
        <v>15.7835</v>
      </c>
      <c r="I1218" s="13">
        <v>-90.2308</v>
      </c>
      <c r="O1218" s="21"/>
    </row>
    <row r="1219">
      <c r="A1219" s="12"/>
      <c r="B1219" s="21"/>
      <c r="C1219" s="17" t="s">
        <v>422</v>
      </c>
      <c r="D1219" s="14">
        <v>43909.0</v>
      </c>
      <c r="E1219" s="17">
        <v>9.0</v>
      </c>
      <c r="F1219" s="17">
        <v>0.0</v>
      </c>
      <c r="G1219" s="17">
        <v>0.0</v>
      </c>
      <c r="H1219" s="17">
        <v>10.6918</v>
      </c>
      <c r="I1219" s="17">
        <v>-61.2225</v>
      </c>
      <c r="O1219" s="21"/>
    </row>
    <row r="1220">
      <c r="A1220" s="12"/>
      <c r="B1220" s="13" t="s">
        <v>23</v>
      </c>
      <c r="C1220" s="13" t="s">
        <v>22</v>
      </c>
      <c r="D1220" s="14">
        <v>43909.0</v>
      </c>
      <c r="E1220" s="13">
        <v>9.0</v>
      </c>
      <c r="F1220" s="13">
        <v>0.0</v>
      </c>
      <c r="G1220" s="13">
        <v>0.0</v>
      </c>
      <c r="H1220" s="13">
        <v>61.3707</v>
      </c>
      <c r="I1220" s="13">
        <v>-152.4044</v>
      </c>
      <c r="O1220" s="21"/>
    </row>
    <row r="1221">
      <c r="A1221" s="12"/>
      <c r="B1221" s="21"/>
      <c r="C1221" s="17" t="s">
        <v>203</v>
      </c>
      <c r="D1221" s="14">
        <v>43909.0</v>
      </c>
      <c r="E1221" s="17">
        <v>8.0</v>
      </c>
      <c r="F1221" s="17">
        <v>0.0</v>
      </c>
      <c r="G1221" s="17">
        <v>1.0</v>
      </c>
      <c r="H1221" s="17">
        <v>9.082</v>
      </c>
      <c r="I1221" s="17">
        <v>8.6753</v>
      </c>
      <c r="O1221" s="21"/>
    </row>
    <row r="1222">
      <c r="A1222" s="12"/>
      <c r="B1222" s="106"/>
      <c r="C1222" s="13" t="s">
        <v>442</v>
      </c>
      <c r="D1222" s="14">
        <v>43909.0</v>
      </c>
      <c r="E1222" s="13">
        <v>8.0</v>
      </c>
      <c r="F1222" s="13">
        <v>0.0</v>
      </c>
      <c r="G1222" s="13">
        <v>0.0</v>
      </c>
      <c r="H1222" s="13">
        <v>-1.9403</v>
      </c>
      <c r="I1222" s="13">
        <v>29.8739</v>
      </c>
      <c r="O1222" s="21"/>
    </row>
    <row r="1223">
      <c r="A1223" s="12"/>
      <c r="B1223" s="107"/>
      <c r="C1223" s="17" t="s">
        <v>411</v>
      </c>
      <c r="D1223" s="14">
        <v>43909.0</v>
      </c>
      <c r="E1223" s="17">
        <v>7.0</v>
      </c>
      <c r="F1223" s="17">
        <v>1.0</v>
      </c>
      <c r="G1223" s="17">
        <v>0.0</v>
      </c>
      <c r="H1223" s="17">
        <v>4.8604</v>
      </c>
      <c r="I1223" s="17">
        <v>-58.9302</v>
      </c>
      <c r="O1223" s="21"/>
    </row>
    <row r="1224">
      <c r="A1224" s="12"/>
      <c r="B1224" s="106"/>
      <c r="C1224" s="13" t="s">
        <v>440</v>
      </c>
      <c r="D1224" s="14">
        <v>43909.0</v>
      </c>
      <c r="E1224" s="13">
        <v>7.0</v>
      </c>
      <c r="F1224" s="13">
        <v>0.0</v>
      </c>
      <c r="G1224" s="13">
        <v>0.0</v>
      </c>
      <c r="H1224" s="13">
        <v>-0.0236</v>
      </c>
      <c r="I1224" s="13">
        <v>37.9062</v>
      </c>
      <c r="O1224" s="21"/>
    </row>
    <row r="1225">
      <c r="A1225" s="12"/>
      <c r="B1225" s="107"/>
      <c r="C1225" s="17" t="s">
        <v>199</v>
      </c>
      <c r="D1225" s="14">
        <v>43909.0</v>
      </c>
      <c r="E1225" s="17">
        <v>7.0</v>
      </c>
      <c r="F1225" s="17">
        <v>0.0</v>
      </c>
      <c r="G1225" s="17">
        <v>0.0</v>
      </c>
      <c r="H1225" s="17">
        <v>43.7384</v>
      </c>
      <c r="I1225" s="17">
        <v>7.4246</v>
      </c>
      <c r="O1225" s="21"/>
    </row>
    <row r="1226">
      <c r="A1226" s="12"/>
      <c r="B1226" s="106"/>
      <c r="C1226" s="13" t="s">
        <v>431</v>
      </c>
      <c r="D1226" s="14">
        <v>43909.0</v>
      </c>
      <c r="E1226" s="13">
        <v>6.0</v>
      </c>
      <c r="F1226" s="13">
        <v>0.0</v>
      </c>
      <c r="G1226" s="13">
        <v>0.0</v>
      </c>
      <c r="H1226" s="13">
        <v>1.6508</v>
      </c>
      <c r="I1226" s="13">
        <v>10.2679</v>
      </c>
      <c r="O1226" s="21"/>
    </row>
    <row r="1227">
      <c r="A1227" s="12"/>
      <c r="B1227" s="21"/>
      <c r="C1227" s="17" t="s">
        <v>433</v>
      </c>
      <c r="D1227" s="14">
        <v>43909.0</v>
      </c>
      <c r="E1227" s="17">
        <v>6.0</v>
      </c>
      <c r="F1227" s="17">
        <v>0.0</v>
      </c>
      <c r="G1227" s="17">
        <v>0.0</v>
      </c>
      <c r="H1227" s="17">
        <v>9.145</v>
      </c>
      <c r="I1227" s="17">
        <v>40.4897</v>
      </c>
      <c r="O1227" s="21"/>
    </row>
    <row r="1228">
      <c r="A1228" s="12"/>
      <c r="B1228" s="13" t="s">
        <v>413</v>
      </c>
      <c r="C1228" s="13" t="s">
        <v>100</v>
      </c>
      <c r="D1228" s="14">
        <v>43909.0</v>
      </c>
      <c r="E1228" s="13">
        <v>6.0</v>
      </c>
      <c r="F1228" s="13">
        <v>0.0</v>
      </c>
      <c r="G1228" s="13">
        <v>0.0</v>
      </c>
      <c r="H1228" s="13">
        <v>-17.6797</v>
      </c>
      <c r="I1228" s="13">
        <v>-149.4068</v>
      </c>
      <c r="O1228" s="21"/>
    </row>
    <row r="1229">
      <c r="A1229" s="12"/>
      <c r="B1229" s="21"/>
      <c r="C1229" s="17" t="s">
        <v>373</v>
      </c>
      <c r="D1229" s="14">
        <v>43909.0</v>
      </c>
      <c r="E1229" s="17">
        <v>6.0</v>
      </c>
      <c r="F1229" s="17">
        <v>0.0</v>
      </c>
      <c r="G1229" s="17">
        <v>0.0</v>
      </c>
      <c r="H1229" s="17">
        <v>46.8625</v>
      </c>
      <c r="I1229" s="17">
        <v>103.8467</v>
      </c>
      <c r="O1229" s="21"/>
    </row>
    <row r="1230">
      <c r="A1230" s="12"/>
      <c r="B1230" s="40"/>
      <c r="C1230" s="13" t="s">
        <v>421</v>
      </c>
      <c r="D1230" s="14">
        <v>43909.0</v>
      </c>
      <c r="E1230" s="13">
        <v>6.0</v>
      </c>
      <c r="F1230" s="13">
        <v>0.0</v>
      </c>
      <c r="G1230" s="13">
        <v>0.0</v>
      </c>
      <c r="H1230" s="13">
        <v>-4.6796</v>
      </c>
      <c r="I1230" s="13">
        <v>55.492</v>
      </c>
      <c r="O1230" s="21"/>
    </row>
    <row r="1231">
      <c r="A1231" s="12"/>
      <c r="B1231" s="107"/>
      <c r="C1231" s="17" t="s">
        <v>451</v>
      </c>
      <c r="D1231" s="14">
        <v>43909.0</v>
      </c>
      <c r="E1231" s="17">
        <v>6.0</v>
      </c>
      <c r="F1231" s="17">
        <v>0.0</v>
      </c>
      <c r="G1231" s="17">
        <v>0.0</v>
      </c>
      <c r="H1231" s="17">
        <v>-6.369</v>
      </c>
      <c r="I1231" s="17">
        <v>34.8888</v>
      </c>
      <c r="O1231" s="21"/>
    </row>
    <row r="1232">
      <c r="A1232" s="12"/>
      <c r="B1232" s="106"/>
      <c r="C1232" s="13" t="s">
        <v>452</v>
      </c>
      <c r="D1232" s="14">
        <v>43909.0</v>
      </c>
      <c r="E1232" s="13">
        <v>5.0</v>
      </c>
      <c r="F1232" s="13">
        <v>0.0</v>
      </c>
      <c r="G1232" s="13">
        <v>0.0</v>
      </c>
      <c r="H1232" s="13">
        <v>13.1939</v>
      </c>
      <c r="I1232" s="13">
        <v>-59.5432</v>
      </c>
      <c r="O1232" s="21"/>
    </row>
    <row r="1233">
      <c r="A1233" s="12"/>
      <c r="B1233" s="17" t="s">
        <v>415</v>
      </c>
      <c r="C1233" s="17" t="s">
        <v>22</v>
      </c>
      <c r="D1233" s="14">
        <v>43909.0</v>
      </c>
      <c r="E1233" s="17">
        <v>5.0</v>
      </c>
      <c r="F1233" s="17">
        <v>0.0</v>
      </c>
      <c r="G1233" s="17">
        <v>0.0</v>
      </c>
      <c r="H1233" s="17">
        <v>18.2208</v>
      </c>
      <c r="I1233" s="17">
        <v>-66.5901</v>
      </c>
      <c r="O1233" s="21"/>
    </row>
    <row r="1234">
      <c r="A1234" s="12"/>
      <c r="B1234" s="106"/>
      <c r="C1234" s="13" t="s">
        <v>416</v>
      </c>
      <c r="D1234" s="14">
        <v>43909.0</v>
      </c>
      <c r="E1234" s="13">
        <v>4.0</v>
      </c>
      <c r="F1234" s="13">
        <v>0.0</v>
      </c>
      <c r="G1234" s="13">
        <v>0.0</v>
      </c>
      <c r="H1234" s="13">
        <v>12.5211</v>
      </c>
      <c r="I1234" s="13">
        <v>-69.9683</v>
      </c>
      <c r="O1234" s="21"/>
    </row>
    <row r="1235">
      <c r="A1235" s="12"/>
      <c r="B1235" s="17" t="s">
        <v>424</v>
      </c>
      <c r="C1235" s="17" t="s">
        <v>136</v>
      </c>
      <c r="D1235" s="14">
        <v>43909.0</v>
      </c>
      <c r="E1235" s="17">
        <v>4.0</v>
      </c>
      <c r="F1235" s="17">
        <v>0.0</v>
      </c>
      <c r="G1235" s="17">
        <v>0.0</v>
      </c>
      <c r="H1235" s="17">
        <v>-35.4735</v>
      </c>
      <c r="I1235" s="17">
        <v>149.0124</v>
      </c>
      <c r="O1235" s="21"/>
    </row>
    <row r="1236">
      <c r="A1236" s="12"/>
      <c r="B1236" s="13" t="s">
        <v>365</v>
      </c>
      <c r="C1236" s="13" t="s">
        <v>100</v>
      </c>
      <c r="D1236" s="14">
        <v>43909.0</v>
      </c>
      <c r="E1236" s="13">
        <v>4.0</v>
      </c>
      <c r="F1236" s="13">
        <v>0.0</v>
      </c>
      <c r="G1236" s="13">
        <v>0.0</v>
      </c>
      <c r="H1236" s="13">
        <v>18.0708</v>
      </c>
      <c r="I1236" s="13">
        <v>-63.0501</v>
      </c>
      <c r="O1236" s="21"/>
    </row>
    <row r="1237">
      <c r="A1237" s="12"/>
      <c r="B1237" s="21"/>
      <c r="C1237" s="17" t="s">
        <v>453</v>
      </c>
      <c r="D1237" s="14">
        <v>43909.0</v>
      </c>
      <c r="E1237" s="17">
        <v>3.0</v>
      </c>
      <c r="F1237" s="17">
        <v>0.0</v>
      </c>
      <c r="G1237" s="17">
        <v>0.0</v>
      </c>
      <c r="H1237" s="17">
        <v>25.0343</v>
      </c>
      <c r="I1237" s="17">
        <v>-77.3963</v>
      </c>
      <c r="O1237" s="21"/>
    </row>
    <row r="1238">
      <c r="A1238" s="12"/>
      <c r="B1238" s="13" t="s">
        <v>425</v>
      </c>
      <c r="C1238" s="13" t="s">
        <v>132</v>
      </c>
      <c r="D1238" s="14">
        <v>43909.0</v>
      </c>
      <c r="E1238" s="13">
        <v>3.0</v>
      </c>
      <c r="F1238" s="13">
        <v>0.0</v>
      </c>
      <c r="G1238" s="13">
        <v>0.0</v>
      </c>
      <c r="H1238" s="13">
        <v>53.1355</v>
      </c>
      <c r="I1238" s="13">
        <v>-57.6604</v>
      </c>
      <c r="O1238" s="21"/>
    </row>
    <row r="1239">
      <c r="A1239" s="12"/>
      <c r="B1239" s="21"/>
      <c r="C1239" s="17" t="s">
        <v>429</v>
      </c>
      <c r="D1239" s="14">
        <v>43909.0</v>
      </c>
      <c r="E1239" s="17">
        <v>3.0</v>
      </c>
      <c r="F1239" s="17">
        <v>0.0</v>
      </c>
      <c r="G1239" s="17">
        <v>0.0</v>
      </c>
      <c r="H1239" s="17">
        <v>-0.228</v>
      </c>
      <c r="I1239" s="17">
        <v>15.8277</v>
      </c>
      <c r="O1239" s="21"/>
    </row>
    <row r="1240">
      <c r="A1240" s="12"/>
      <c r="B1240" s="13" t="s">
        <v>277</v>
      </c>
      <c r="C1240" s="13" t="s">
        <v>100</v>
      </c>
      <c r="D1240" s="14">
        <v>43909.0</v>
      </c>
      <c r="E1240" s="13">
        <v>3.0</v>
      </c>
      <c r="F1240" s="13">
        <v>0.0</v>
      </c>
      <c r="G1240" s="13">
        <v>0.0</v>
      </c>
      <c r="H1240" s="13">
        <v>17.9</v>
      </c>
      <c r="I1240" s="13">
        <v>-62.8333</v>
      </c>
      <c r="O1240" s="21"/>
    </row>
    <row r="1241">
      <c r="A1241" s="12"/>
      <c r="B1241" s="21"/>
      <c r="C1241" s="17" t="s">
        <v>454</v>
      </c>
      <c r="D1241" s="14">
        <v>43909.0</v>
      </c>
      <c r="E1241" s="17">
        <v>3.0</v>
      </c>
      <c r="F1241" s="17">
        <v>0.0</v>
      </c>
      <c r="G1241" s="17">
        <v>0.0</v>
      </c>
      <c r="H1241" s="17">
        <v>41.2044</v>
      </c>
      <c r="I1241" s="17">
        <v>74.7661</v>
      </c>
      <c r="O1241" s="21"/>
    </row>
    <row r="1242">
      <c r="A1242" s="12"/>
      <c r="B1242" s="40"/>
      <c r="C1242" s="13" t="s">
        <v>455</v>
      </c>
      <c r="D1242" s="14">
        <v>43909.0</v>
      </c>
      <c r="E1242" s="13">
        <v>3.0</v>
      </c>
      <c r="F1242" s="13">
        <v>0.0</v>
      </c>
      <c r="G1242" s="13">
        <v>0.0</v>
      </c>
      <c r="H1242" s="13">
        <v>-20.3484</v>
      </c>
      <c r="I1242" s="13">
        <v>57.5522</v>
      </c>
      <c r="O1242" s="21"/>
    </row>
    <row r="1243">
      <c r="A1243" s="12"/>
      <c r="B1243" s="21"/>
      <c r="C1243" s="17" t="s">
        <v>434</v>
      </c>
      <c r="D1243" s="14">
        <v>43909.0</v>
      </c>
      <c r="E1243" s="17">
        <v>3.0</v>
      </c>
      <c r="F1243" s="17">
        <v>0.0</v>
      </c>
      <c r="G1243" s="17">
        <v>0.0</v>
      </c>
      <c r="H1243" s="17">
        <v>-12.8275</v>
      </c>
      <c r="I1243" s="17">
        <v>45.1662</v>
      </c>
      <c r="O1243" s="21"/>
    </row>
    <row r="1244">
      <c r="A1244" s="12"/>
      <c r="B1244" s="40"/>
      <c r="C1244" s="13" t="s">
        <v>456</v>
      </c>
      <c r="D1244" s="14">
        <v>43909.0</v>
      </c>
      <c r="E1244" s="13">
        <v>3.0</v>
      </c>
      <c r="F1244" s="13">
        <v>0.0</v>
      </c>
      <c r="G1244" s="13">
        <v>0.0</v>
      </c>
      <c r="H1244" s="13">
        <v>42.7087</v>
      </c>
      <c r="I1244" s="13">
        <v>19.3744</v>
      </c>
      <c r="O1244" s="21"/>
    </row>
    <row r="1245">
      <c r="A1245" s="12"/>
      <c r="B1245" s="21"/>
      <c r="C1245" s="17" t="s">
        <v>420</v>
      </c>
      <c r="D1245" s="14">
        <v>43909.0</v>
      </c>
      <c r="E1245" s="17">
        <v>3.0</v>
      </c>
      <c r="F1245" s="17">
        <v>0.0</v>
      </c>
      <c r="G1245" s="17">
        <v>0.0</v>
      </c>
      <c r="H1245" s="17">
        <v>-22.9576</v>
      </c>
      <c r="I1245" s="17">
        <v>18.4904</v>
      </c>
      <c r="O1245" s="21"/>
    </row>
    <row r="1246">
      <c r="A1246" s="12"/>
      <c r="B1246" s="13" t="s">
        <v>430</v>
      </c>
      <c r="C1246" s="13" t="s">
        <v>127</v>
      </c>
      <c r="D1246" s="14">
        <v>43909.0</v>
      </c>
      <c r="E1246" s="13">
        <v>3.0</v>
      </c>
      <c r="F1246" s="13">
        <v>1.0</v>
      </c>
      <c r="G1246" s="13">
        <v>0.0</v>
      </c>
      <c r="H1246" s="13">
        <v>12.1696</v>
      </c>
      <c r="I1246" s="13">
        <v>-68.99</v>
      </c>
      <c r="O1246" s="21"/>
    </row>
    <row r="1247">
      <c r="A1247" s="12"/>
      <c r="B1247" s="17" t="s">
        <v>457</v>
      </c>
      <c r="C1247" s="17" t="s">
        <v>22</v>
      </c>
      <c r="D1247" s="14">
        <v>43909.0</v>
      </c>
      <c r="E1247" s="17">
        <v>3.0</v>
      </c>
      <c r="F1247" s="17">
        <v>0.0</v>
      </c>
      <c r="G1247" s="17">
        <v>0.0</v>
      </c>
      <c r="H1247" s="17">
        <v>18.3358</v>
      </c>
      <c r="I1247" s="17">
        <v>-64.8963</v>
      </c>
      <c r="O1247" s="21"/>
    </row>
    <row r="1248">
      <c r="A1248" s="12"/>
      <c r="B1248" s="13" t="s">
        <v>427</v>
      </c>
      <c r="C1248" s="13" t="s">
        <v>347</v>
      </c>
      <c r="D1248" s="14">
        <v>43909.0</v>
      </c>
      <c r="E1248" s="13">
        <v>3.0</v>
      </c>
      <c r="F1248" s="13">
        <v>1.0</v>
      </c>
      <c r="G1248" s="13">
        <v>0.0</v>
      </c>
      <c r="H1248" s="13">
        <v>19.3133</v>
      </c>
      <c r="I1248" s="13">
        <v>-81.2546</v>
      </c>
      <c r="O1248" s="21"/>
    </row>
    <row r="1249">
      <c r="A1249" s="12"/>
      <c r="B1249" s="21"/>
      <c r="C1249" s="17" t="s">
        <v>458</v>
      </c>
      <c r="D1249" s="14">
        <v>43909.0</v>
      </c>
      <c r="E1249" s="17">
        <v>2.0</v>
      </c>
      <c r="F1249" s="17">
        <v>0.0</v>
      </c>
      <c r="G1249" s="17">
        <v>0.0</v>
      </c>
      <c r="H1249" s="17">
        <v>9.3077</v>
      </c>
      <c r="I1249" s="17">
        <v>2.3158</v>
      </c>
      <c r="O1249" s="21"/>
    </row>
    <row r="1250">
      <c r="A1250" s="12"/>
      <c r="B1250" s="13" t="s">
        <v>426</v>
      </c>
      <c r="C1250" s="13" t="s">
        <v>132</v>
      </c>
      <c r="D1250" s="14">
        <v>43909.0</v>
      </c>
      <c r="E1250" s="13">
        <v>2.0</v>
      </c>
      <c r="F1250" s="13">
        <v>0.0</v>
      </c>
      <c r="G1250" s="13">
        <v>0.0</v>
      </c>
      <c r="H1250" s="13">
        <v>46.5107</v>
      </c>
      <c r="I1250" s="13">
        <v>-63.4168</v>
      </c>
      <c r="O1250" s="21"/>
    </row>
    <row r="1251">
      <c r="A1251" s="12"/>
      <c r="B1251" s="17" t="s">
        <v>459</v>
      </c>
      <c r="C1251" s="17" t="s">
        <v>152</v>
      </c>
      <c r="D1251" s="14">
        <v>43909.0</v>
      </c>
      <c r="E1251" s="17">
        <v>2.0</v>
      </c>
      <c r="F1251" s="17">
        <v>0.0</v>
      </c>
      <c r="G1251" s="17">
        <v>0.0</v>
      </c>
      <c r="H1251" s="17">
        <v>71.7069</v>
      </c>
      <c r="I1251" s="17">
        <v>-42.6043</v>
      </c>
      <c r="O1251" s="21"/>
    </row>
    <row r="1252">
      <c r="A1252" s="12"/>
      <c r="B1252" s="13" t="s">
        <v>460</v>
      </c>
      <c r="C1252" s="13" t="s">
        <v>100</v>
      </c>
      <c r="D1252" s="14">
        <v>43909.0</v>
      </c>
      <c r="E1252" s="13">
        <v>2.0</v>
      </c>
      <c r="F1252" s="13">
        <v>0.0</v>
      </c>
      <c r="G1252" s="13">
        <v>0.0</v>
      </c>
      <c r="H1252" s="13">
        <v>-20.9043</v>
      </c>
      <c r="I1252" s="13">
        <v>165.618</v>
      </c>
      <c r="O1252" s="21"/>
    </row>
    <row r="1253">
      <c r="A1253" s="12"/>
      <c r="B1253" s="21"/>
      <c r="C1253" s="17" t="s">
        <v>419</v>
      </c>
      <c r="D1253" s="14">
        <v>43909.0</v>
      </c>
      <c r="E1253" s="17">
        <v>2.0</v>
      </c>
      <c r="F1253" s="17">
        <v>0.0</v>
      </c>
      <c r="G1253" s="17">
        <v>0.0</v>
      </c>
      <c r="H1253" s="17">
        <v>42.6026</v>
      </c>
      <c r="I1253" s="17">
        <v>20.903</v>
      </c>
      <c r="O1253" s="21"/>
    </row>
    <row r="1254">
      <c r="A1254" s="12"/>
      <c r="B1254" s="106"/>
      <c r="C1254" s="13" t="s">
        <v>461</v>
      </c>
      <c r="D1254" s="14">
        <v>43909.0</v>
      </c>
      <c r="E1254" s="13">
        <v>2.0</v>
      </c>
      <c r="F1254" s="13">
        <v>0.0</v>
      </c>
      <c r="G1254" s="13">
        <v>0.0</v>
      </c>
      <c r="H1254" s="13">
        <v>6.4281</v>
      </c>
      <c r="I1254" s="13">
        <v>-9.4295</v>
      </c>
      <c r="O1254" s="21"/>
    </row>
    <row r="1255">
      <c r="A1255" s="12"/>
      <c r="B1255" s="21"/>
      <c r="C1255" s="17" t="s">
        <v>441</v>
      </c>
      <c r="D1255" s="14">
        <v>43909.0</v>
      </c>
      <c r="E1255" s="17">
        <v>2.0</v>
      </c>
      <c r="F1255" s="17">
        <v>0.0</v>
      </c>
      <c r="G1255" s="17">
        <v>0.0</v>
      </c>
      <c r="H1255" s="17">
        <v>21.0079</v>
      </c>
      <c r="I1255" s="17">
        <v>-10.9408</v>
      </c>
      <c r="O1255" s="21"/>
    </row>
    <row r="1256">
      <c r="A1256" s="12"/>
      <c r="B1256" s="13" t="s">
        <v>416</v>
      </c>
      <c r="C1256" s="13" t="s">
        <v>127</v>
      </c>
      <c r="D1256" s="14">
        <v>43909.0</v>
      </c>
      <c r="E1256" s="13">
        <v>2.0</v>
      </c>
      <c r="F1256" s="13">
        <v>0.0</v>
      </c>
      <c r="G1256" s="13">
        <v>0.0</v>
      </c>
      <c r="H1256" s="13">
        <v>12.5186</v>
      </c>
      <c r="I1256" s="13">
        <v>-70.0358</v>
      </c>
      <c r="O1256" s="21"/>
    </row>
    <row r="1257">
      <c r="A1257" s="12"/>
      <c r="B1257" s="21"/>
      <c r="C1257" s="17" t="s">
        <v>443</v>
      </c>
      <c r="D1257" s="14">
        <v>43909.0</v>
      </c>
      <c r="E1257" s="17">
        <v>2.0</v>
      </c>
      <c r="F1257" s="17">
        <v>0.0</v>
      </c>
      <c r="G1257" s="17">
        <v>0.0</v>
      </c>
      <c r="H1257" s="17">
        <v>13.9094</v>
      </c>
      <c r="I1257" s="17">
        <v>-60.9789</v>
      </c>
      <c r="O1257" s="21"/>
    </row>
    <row r="1258">
      <c r="A1258" s="12"/>
      <c r="B1258" s="106"/>
      <c r="C1258" s="13" t="s">
        <v>445</v>
      </c>
      <c r="D1258" s="14">
        <v>43909.0</v>
      </c>
      <c r="E1258" s="13">
        <v>2.0</v>
      </c>
      <c r="F1258" s="13">
        <v>1.0</v>
      </c>
      <c r="G1258" s="13">
        <v>0.0</v>
      </c>
      <c r="H1258" s="13">
        <v>12.8628</v>
      </c>
      <c r="I1258" s="13">
        <v>30.2176</v>
      </c>
      <c r="O1258" s="21"/>
    </row>
    <row r="1259">
      <c r="A1259" s="12"/>
      <c r="B1259" s="17" t="s">
        <v>462</v>
      </c>
      <c r="C1259" s="17" t="s">
        <v>22</v>
      </c>
      <c r="D1259" s="14">
        <v>43909.0</v>
      </c>
      <c r="E1259" s="17">
        <v>2.0</v>
      </c>
      <c r="F1259" s="17">
        <v>0.0</v>
      </c>
      <c r="G1259" s="17">
        <v>0.0</v>
      </c>
      <c r="H1259" s="17">
        <v>18.35</v>
      </c>
      <c r="I1259" s="17">
        <v>-64.933</v>
      </c>
      <c r="O1259" s="21"/>
    </row>
    <row r="1260">
      <c r="A1260" s="12"/>
      <c r="B1260" s="13" t="s">
        <v>74</v>
      </c>
      <c r="C1260" s="13" t="s">
        <v>22</v>
      </c>
      <c r="D1260" s="14">
        <v>43909.0</v>
      </c>
      <c r="E1260" s="13">
        <v>2.0</v>
      </c>
      <c r="F1260" s="13">
        <v>0.0</v>
      </c>
      <c r="G1260" s="13">
        <v>0.0</v>
      </c>
      <c r="H1260" s="13">
        <v>38.4912</v>
      </c>
      <c r="I1260" s="13">
        <v>-80.9545</v>
      </c>
      <c r="O1260" s="21"/>
    </row>
    <row r="1261">
      <c r="A1261" s="12"/>
      <c r="B1261" s="17" t="s">
        <v>463</v>
      </c>
      <c r="C1261" s="17" t="s">
        <v>347</v>
      </c>
      <c r="D1261" s="14">
        <v>43909.0</v>
      </c>
      <c r="E1261" s="17">
        <v>2.0</v>
      </c>
      <c r="F1261" s="17">
        <v>0.0</v>
      </c>
      <c r="G1261" s="17">
        <v>0.0</v>
      </c>
      <c r="H1261" s="17">
        <v>32.3078</v>
      </c>
      <c r="I1261" s="17">
        <v>-64.7505</v>
      </c>
      <c r="O1261" s="21"/>
    </row>
    <row r="1262">
      <c r="A1262" s="12"/>
      <c r="B1262" s="40"/>
      <c r="C1262" s="13" t="s">
        <v>464</v>
      </c>
      <c r="D1262" s="14">
        <v>43909.0</v>
      </c>
      <c r="E1262" s="13">
        <v>2.0</v>
      </c>
      <c r="F1262" s="13">
        <v>0.0</v>
      </c>
      <c r="G1262" s="13">
        <v>0.0</v>
      </c>
      <c r="H1262" s="13">
        <v>-13.1339</v>
      </c>
      <c r="I1262" s="13">
        <v>27.8493</v>
      </c>
      <c r="O1262" s="21"/>
    </row>
    <row r="1263">
      <c r="A1263" s="12"/>
      <c r="B1263" s="21"/>
      <c r="C1263" s="17" t="s">
        <v>423</v>
      </c>
      <c r="D1263" s="14">
        <v>43909.0</v>
      </c>
      <c r="E1263" s="17">
        <v>1.0</v>
      </c>
      <c r="F1263" s="17">
        <v>0.0</v>
      </c>
      <c r="G1263" s="17">
        <v>0.0</v>
      </c>
      <c r="H1263" s="17">
        <v>17.0608</v>
      </c>
      <c r="I1263" s="17">
        <v>-61.7964</v>
      </c>
      <c r="O1263" s="21"/>
    </row>
    <row r="1264">
      <c r="A1264" s="12"/>
      <c r="B1264" s="13" t="s">
        <v>341</v>
      </c>
      <c r="C1264" s="13" t="s">
        <v>136</v>
      </c>
      <c r="D1264" s="14">
        <v>43909.0</v>
      </c>
      <c r="E1264" s="13">
        <v>1.0</v>
      </c>
      <c r="F1264" s="13">
        <v>0.0</v>
      </c>
      <c r="G1264" s="13">
        <v>0.0</v>
      </c>
      <c r="H1264" s="13">
        <v>-12.4634</v>
      </c>
      <c r="I1264" s="13">
        <v>130.8456</v>
      </c>
      <c r="O1264" s="21"/>
    </row>
    <row r="1265">
      <c r="A1265" s="12"/>
      <c r="B1265" s="21"/>
      <c r="C1265" s="17" t="s">
        <v>296</v>
      </c>
      <c r="D1265" s="14">
        <v>43909.0</v>
      </c>
      <c r="E1265" s="17">
        <v>1.0</v>
      </c>
      <c r="F1265" s="17">
        <v>0.0</v>
      </c>
      <c r="G1265" s="17">
        <v>0.0</v>
      </c>
      <c r="H1265" s="17">
        <v>27.5142</v>
      </c>
      <c r="I1265" s="17">
        <v>90.4336</v>
      </c>
      <c r="O1265" s="21"/>
    </row>
    <row r="1266">
      <c r="A1266" s="12"/>
      <c r="B1266" s="40"/>
      <c r="C1266" s="13" t="s">
        <v>428</v>
      </c>
      <c r="D1266" s="14">
        <v>43909.0</v>
      </c>
      <c r="E1266" s="13">
        <v>1.0</v>
      </c>
      <c r="F1266" s="13">
        <v>0.0</v>
      </c>
      <c r="G1266" s="13">
        <v>0.0</v>
      </c>
      <c r="H1266" s="13">
        <v>6.6111</v>
      </c>
      <c r="I1266" s="13">
        <v>20.9394</v>
      </c>
      <c r="O1266" s="21"/>
    </row>
    <row r="1267">
      <c r="A1267" s="12"/>
      <c r="B1267" s="21"/>
      <c r="C1267" s="17" t="s">
        <v>465</v>
      </c>
      <c r="D1267" s="14">
        <v>43909.0</v>
      </c>
      <c r="E1267" s="17">
        <v>1.0</v>
      </c>
      <c r="F1267" s="17">
        <v>0.0</v>
      </c>
      <c r="G1267" s="17">
        <v>0.0</v>
      </c>
      <c r="H1267" s="17">
        <v>15.4542</v>
      </c>
      <c r="I1267" s="17">
        <v>18.7322</v>
      </c>
      <c r="O1267" s="21"/>
    </row>
    <row r="1268">
      <c r="A1268" s="12"/>
      <c r="B1268" s="13" t="s">
        <v>198</v>
      </c>
      <c r="C1268" s="13" t="s">
        <v>343</v>
      </c>
      <c r="D1268" s="14">
        <v>43909.0</v>
      </c>
      <c r="E1268" s="13">
        <v>1.0</v>
      </c>
      <c r="F1268" s="13">
        <v>0.0</v>
      </c>
      <c r="G1268" s="13">
        <v>1.0</v>
      </c>
      <c r="H1268" s="13">
        <v>31.6927</v>
      </c>
      <c r="I1268" s="13">
        <v>88.0924</v>
      </c>
      <c r="O1268" s="21"/>
    </row>
    <row r="1269">
      <c r="A1269" s="12"/>
      <c r="B1269" s="21"/>
      <c r="C1269" s="17" t="s">
        <v>466</v>
      </c>
      <c r="D1269" s="14">
        <v>43909.0</v>
      </c>
      <c r="E1269" s="17">
        <v>1.0</v>
      </c>
      <c r="F1269" s="17">
        <v>0.0</v>
      </c>
      <c r="G1269" s="17">
        <v>0.0</v>
      </c>
      <c r="H1269" s="17">
        <v>11.8251</v>
      </c>
      <c r="I1269" s="17">
        <v>42.5903</v>
      </c>
      <c r="O1269" s="21"/>
    </row>
    <row r="1270">
      <c r="A1270" s="12"/>
      <c r="B1270" s="40"/>
      <c r="C1270" s="13" t="s">
        <v>467</v>
      </c>
      <c r="D1270" s="14">
        <v>43909.0</v>
      </c>
      <c r="E1270" s="13">
        <v>1.0</v>
      </c>
      <c r="F1270" s="13">
        <v>0.0</v>
      </c>
      <c r="G1270" s="13">
        <v>0.0</v>
      </c>
      <c r="H1270" s="13">
        <v>13.7942</v>
      </c>
      <c r="I1270" s="13">
        <v>-88.8965</v>
      </c>
      <c r="O1270" s="21"/>
    </row>
    <row r="1271">
      <c r="A1271" s="12"/>
      <c r="B1271" s="21"/>
      <c r="C1271" s="17" t="s">
        <v>432</v>
      </c>
      <c r="D1271" s="14">
        <v>43909.0</v>
      </c>
      <c r="E1271" s="17">
        <v>1.0</v>
      </c>
      <c r="F1271" s="17">
        <v>0.0</v>
      </c>
      <c r="G1271" s="17">
        <v>0.0</v>
      </c>
      <c r="H1271" s="17">
        <v>-26.5225</v>
      </c>
      <c r="I1271" s="17">
        <v>31.4659</v>
      </c>
      <c r="O1271" s="21"/>
    </row>
    <row r="1272">
      <c r="A1272" s="12"/>
      <c r="B1272" s="40"/>
      <c r="C1272" s="13" t="s">
        <v>468</v>
      </c>
      <c r="D1272" s="14">
        <v>43909.0</v>
      </c>
      <c r="E1272" s="13">
        <v>1.0</v>
      </c>
      <c r="F1272" s="13">
        <v>0.0</v>
      </c>
      <c r="G1272" s="13">
        <v>0.0</v>
      </c>
      <c r="H1272" s="13">
        <v>-17.7134</v>
      </c>
      <c r="I1272" s="13">
        <v>178.065</v>
      </c>
      <c r="O1272" s="21"/>
    </row>
    <row r="1273">
      <c r="A1273" s="12"/>
      <c r="B1273" s="21"/>
      <c r="C1273" s="17" t="s">
        <v>435</v>
      </c>
      <c r="D1273" s="14">
        <v>43909.0</v>
      </c>
      <c r="E1273" s="17">
        <v>1.0</v>
      </c>
      <c r="F1273" s="17">
        <v>0.0</v>
      </c>
      <c r="G1273" s="17">
        <v>0.0</v>
      </c>
      <c r="H1273" s="17">
        <v>-0.8037</v>
      </c>
      <c r="I1273" s="17">
        <v>11.6094</v>
      </c>
      <c r="O1273" s="21"/>
    </row>
    <row r="1274">
      <c r="A1274" s="12"/>
      <c r="B1274" s="40"/>
      <c r="C1274" s="13" t="s">
        <v>469</v>
      </c>
      <c r="D1274" s="14">
        <v>43909.0</v>
      </c>
      <c r="E1274" s="13">
        <v>1.0</v>
      </c>
      <c r="F1274" s="13">
        <v>0.0</v>
      </c>
      <c r="G1274" s="13">
        <v>0.0</v>
      </c>
      <c r="H1274" s="13">
        <v>13.4432</v>
      </c>
      <c r="I1274" s="13">
        <v>-15.3101</v>
      </c>
      <c r="O1274" s="21"/>
    </row>
    <row r="1275">
      <c r="A1275" s="12"/>
      <c r="B1275" s="107"/>
      <c r="C1275" s="17" t="s">
        <v>439</v>
      </c>
      <c r="D1275" s="14">
        <v>43909.0</v>
      </c>
      <c r="E1275" s="17">
        <v>1.0</v>
      </c>
      <c r="F1275" s="17">
        <v>0.0</v>
      </c>
      <c r="G1275" s="17">
        <v>0.0</v>
      </c>
      <c r="H1275" s="17">
        <v>9.9456</v>
      </c>
      <c r="I1275" s="17">
        <v>-9.6966</v>
      </c>
      <c r="O1275" s="21"/>
    </row>
    <row r="1276">
      <c r="A1276" s="12"/>
      <c r="B1276" s="106"/>
      <c r="C1276" s="13" t="s">
        <v>371</v>
      </c>
      <c r="D1276" s="14">
        <v>43909.0</v>
      </c>
      <c r="E1276" s="13">
        <v>1.0</v>
      </c>
      <c r="F1276" s="13">
        <v>0.0</v>
      </c>
      <c r="G1276" s="13">
        <v>0.0</v>
      </c>
      <c r="H1276" s="13">
        <v>41.9029</v>
      </c>
      <c r="I1276" s="13">
        <v>12.4534</v>
      </c>
      <c r="O1276" s="21"/>
    </row>
    <row r="1277">
      <c r="A1277" s="12"/>
      <c r="B1277" s="107"/>
      <c r="C1277" s="17" t="s">
        <v>201</v>
      </c>
      <c r="D1277" s="14">
        <v>43909.0</v>
      </c>
      <c r="E1277" s="17">
        <v>1.0</v>
      </c>
      <c r="F1277" s="17">
        <v>0.0</v>
      </c>
      <c r="G1277" s="17">
        <v>1.0</v>
      </c>
      <c r="H1277" s="17">
        <v>28.3949</v>
      </c>
      <c r="I1277" s="17">
        <v>84.124</v>
      </c>
      <c r="O1277" s="21"/>
    </row>
    <row r="1278">
      <c r="A1278" s="12"/>
      <c r="B1278" s="106"/>
      <c r="C1278" s="13" t="s">
        <v>470</v>
      </c>
      <c r="D1278" s="14">
        <v>43909.0</v>
      </c>
      <c r="E1278" s="13">
        <v>1.0</v>
      </c>
      <c r="F1278" s="13">
        <v>0.0</v>
      </c>
      <c r="G1278" s="13">
        <v>0.0</v>
      </c>
      <c r="H1278" s="13">
        <v>12.8654</v>
      </c>
      <c r="I1278" s="13">
        <v>-85.2072</v>
      </c>
      <c r="O1278" s="21"/>
    </row>
    <row r="1279">
      <c r="A1279" s="12"/>
      <c r="B1279" s="107"/>
      <c r="C1279" s="17" t="s">
        <v>444</v>
      </c>
      <c r="D1279" s="14">
        <v>43909.0</v>
      </c>
      <c r="E1279" s="17">
        <v>1.0</v>
      </c>
      <c r="F1279" s="17">
        <v>0.0</v>
      </c>
      <c r="G1279" s="17">
        <v>0.0</v>
      </c>
      <c r="H1279" s="17">
        <v>12.9843</v>
      </c>
      <c r="I1279" s="17">
        <v>-61.2872</v>
      </c>
      <c r="O1279" s="21"/>
    </row>
    <row r="1280">
      <c r="A1280" s="12"/>
      <c r="B1280" s="106"/>
      <c r="C1280" s="13" t="s">
        <v>471</v>
      </c>
      <c r="D1280" s="14">
        <v>43909.0</v>
      </c>
      <c r="E1280" s="13">
        <v>1.0</v>
      </c>
      <c r="F1280" s="13">
        <v>0.0</v>
      </c>
      <c r="G1280" s="13">
        <v>0.0</v>
      </c>
      <c r="H1280" s="13">
        <v>5.1521</v>
      </c>
      <c r="I1280" s="13">
        <v>46.1996</v>
      </c>
      <c r="O1280" s="21"/>
    </row>
    <row r="1281">
      <c r="A1281" s="12"/>
      <c r="B1281" s="107"/>
      <c r="C1281" s="17" t="s">
        <v>446</v>
      </c>
      <c r="D1281" s="14">
        <v>43909.0</v>
      </c>
      <c r="E1281" s="17">
        <v>1.0</v>
      </c>
      <c r="F1281" s="17">
        <v>0.0</v>
      </c>
      <c r="G1281" s="17">
        <v>0.0</v>
      </c>
      <c r="H1281" s="17">
        <v>3.9193</v>
      </c>
      <c r="I1281" s="17">
        <v>-56.0278</v>
      </c>
      <c r="O1281" s="21"/>
    </row>
    <row r="1282">
      <c r="A1282" s="12"/>
      <c r="B1282" s="106"/>
      <c r="C1282" s="13" t="s">
        <v>309</v>
      </c>
      <c r="D1282" s="14">
        <v>43909.0</v>
      </c>
      <c r="E1282" s="13">
        <v>1.0</v>
      </c>
      <c r="F1282" s="13">
        <v>0.0</v>
      </c>
      <c r="G1282" s="13">
        <v>0.0</v>
      </c>
      <c r="H1282" s="13">
        <v>8.6195</v>
      </c>
      <c r="I1282" s="13">
        <v>0.8248</v>
      </c>
      <c r="O1282" s="21"/>
    </row>
    <row r="1283">
      <c r="A1283" s="12"/>
      <c r="B1283" s="17" t="s">
        <v>22</v>
      </c>
      <c r="C1283" s="17" t="s">
        <v>22</v>
      </c>
      <c r="D1283" s="14">
        <v>43909.0</v>
      </c>
      <c r="E1283" s="17">
        <v>1.0</v>
      </c>
      <c r="F1283" s="17">
        <v>0.0</v>
      </c>
      <c r="G1283" s="17">
        <v>108.0</v>
      </c>
      <c r="H1283" s="17">
        <v>37.0902</v>
      </c>
      <c r="I1283" s="17">
        <v>-95.7129</v>
      </c>
      <c r="O1283" s="21"/>
    </row>
    <row r="1284">
      <c r="A1284" s="12"/>
      <c r="B1284" s="13" t="s">
        <v>472</v>
      </c>
      <c r="C1284" s="13" t="s">
        <v>347</v>
      </c>
      <c r="D1284" s="14">
        <v>43909.0</v>
      </c>
      <c r="E1284" s="13">
        <v>1.0</v>
      </c>
      <c r="F1284" s="13">
        <v>0.0</v>
      </c>
      <c r="G1284" s="13">
        <v>0.0</v>
      </c>
      <c r="H1284" s="13">
        <v>16.7425</v>
      </c>
      <c r="I1284" s="13">
        <v>-62.1874</v>
      </c>
      <c r="O1284" s="21"/>
    </row>
    <row r="1285">
      <c r="A1285" s="12"/>
      <c r="B1285" s="17" t="s">
        <v>231</v>
      </c>
      <c r="C1285" s="17" t="s">
        <v>136</v>
      </c>
      <c r="D1285" s="14">
        <v>43909.0</v>
      </c>
      <c r="E1285" s="17">
        <v>0.0</v>
      </c>
      <c r="F1285" s="17">
        <v>0.0</v>
      </c>
      <c r="G1285" s="17">
        <v>0.0</v>
      </c>
      <c r="H1285" s="17">
        <v>35.4437</v>
      </c>
      <c r="I1285" s="17">
        <v>139.638</v>
      </c>
      <c r="O1285" s="21"/>
    </row>
    <row r="1286">
      <c r="A1286" s="12"/>
      <c r="B1286" s="13" t="s">
        <v>268</v>
      </c>
      <c r="C1286" s="13" t="s">
        <v>100</v>
      </c>
      <c r="D1286" s="14">
        <v>43909.0</v>
      </c>
      <c r="E1286" s="13">
        <v>0.0</v>
      </c>
      <c r="F1286" s="13">
        <v>0.0</v>
      </c>
      <c r="G1286" s="13">
        <v>0.0</v>
      </c>
      <c r="H1286" s="13">
        <v>4.0</v>
      </c>
      <c r="I1286" s="13">
        <v>-53.0</v>
      </c>
      <c r="O1286" s="21"/>
    </row>
    <row r="1287">
      <c r="A1287" s="12"/>
      <c r="B1287" s="17" t="s">
        <v>436</v>
      </c>
      <c r="C1287" s="17" t="s">
        <v>100</v>
      </c>
      <c r="D1287" s="14">
        <v>43909.0</v>
      </c>
      <c r="E1287" s="17">
        <v>0.0</v>
      </c>
      <c r="F1287" s="17">
        <v>0.0</v>
      </c>
      <c r="G1287" s="17">
        <v>0.0</v>
      </c>
      <c r="H1287" s="17">
        <v>16.25</v>
      </c>
      <c r="I1287" s="17">
        <v>-61.5833</v>
      </c>
      <c r="O1287" s="21"/>
    </row>
    <row r="1288">
      <c r="A1288" s="12"/>
      <c r="B1288" s="13" t="s">
        <v>434</v>
      </c>
      <c r="C1288" s="13" t="s">
        <v>100</v>
      </c>
      <c r="D1288" s="14">
        <v>43909.0</v>
      </c>
      <c r="E1288" s="13">
        <v>0.0</v>
      </c>
      <c r="F1288" s="13">
        <v>0.0</v>
      </c>
      <c r="G1288" s="13">
        <v>0.0</v>
      </c>
      <c r="H1288" s="13">
        <v>-12.8431</v>
      </c>
      <c r="I1288" s="13">
        <v>45.1383</v>
      </c>
      <c r="O1288" s="21"/>
    </row>
    <row r="1289">
      <c r="A1289" s="12"/>
      <c r="B1289" s="17" t="s">
        <v>374</v>
      </c>
      <c r="C1289" s="17" t="s">
        <v>100</v>
      </c>
      <c r="D1289" s="14">
        <v>43909.0</v>
      </c>
      <c r="E1289" s="17">
        <v>0.0</v>
      </c>
      <c r="F1289" s="17">
        <v>0.0</v>
      </c>
      <c r="G1289" s="17">
        <v>0.0</v>
      </c>
      <c r="H1289" s="17">
        <v>-21.1351</v>
      </c>
      <c r="I1289" s="17">
        <v>55.2471</v>
      </c>
      <c r="O1289" s="21"/>
    </row>
    <row r="1290">
      <c r="A1290" s="12"/>
      <c r="B1290" s="40"/>
      <c r="C1290" s="13" t="s">
        <v>459</v>
      </c>
      <c r="D1290" s="14">
        <v>43909.0</v>
      </c>
      <c r="E1290" s="13">
        <v>0.0</v>
      </c>
      <c r="F1290" s="13">
        <v>0.0</v>
      </c>
      <c r="G1290" s="13">
        <v>0.0</v>
      </c>
      <c r="H1290" s="13">
        <v>72.0</v>
      </c>
      <c r="I1290" s="13">
        <v>-40.0</v>
      </c>
      <c r="O1290" s="21"/>
    </row>
    <row r="1291">
      <c r="A1291" s="12"/>
      <c r="B1291" s="21"/>
      <c r="C1291" s="17" t="s">
        <v>414</v>
      </c>
      <c r="D1291" s="14">
        <v>43909.0</v>
      </c>
      <c r="E1291" s="17">
        <v>0.0</v>
      </c>
      <c r="F1291" s="17">
        <v>0.0</v>
      </c>
      <c r="G1291" s="17">
        <v>0.0</v>
      </c>
      <c r="H1291" s="17">
        <v>13.4443</v>
      </c>
      <c r="I1291" s="17">
        <v>144.7937</v>
      </c>
      <c r="O1291" s="21"/>
    </row>
    <row r="1292">
      <c r="A1292" s="12"/>
      <c r="B1292" s="40"/>
      <c r="C1292" s="13" t="s">
        <v>438</v>
      </c>
      <c r="D1292" s="14">
        <v>43909.0</v>
      </c>
      <c r="E1292" s="13">
        <v>0.0</v>
      </c>
      <c r="F1292" s="13">
        <v>0.0</v>
      </c>
      <c r="G1292" s="13">
        <v>0.0</v>
      </c>
      <c r="H1292" s="13">
        <v>49.45</v>
      </c>
      <c r="I1292" s="13">
        <v>-2.58</v>
      </c>
      <c r="O1292" s="21"/>
    </row>
    <row r="1293">
      <c r="A1293" s="12"/>
      <c r="B1293" s="21"/>
      <c r="C1293" s="17" t="s">
        <v>418</v>
      </c>
      <c r="D1293" s="14">
        <v>43909.0</v>
      </c>
      <c r="E1293" s="17">
        <v>0.0</v>
      </c>
      <c r="F1293" s="17">
        <v>0.0</v>
      </c>
      <c r="G1293" s="17">
        <v>0.0</v>
      </c>
      <c r="H1293" s="17">
        <v>49.19</v>
      </c>
      <c r="I1293" s="17">
        <v>-2.11</v>
      </c>
      <c r="O1293" s="21"/>
    </row>
    <row r="1294">
      <c r="A1294" s="12"/>
      <c r="B1294" s="40"/>
      <c r="C1294" s="13" t="s">
        <v>415</v>
      </c>
      <c r="D1294" s="14">
        <v>43909.0</v>
      </c>
      <c r="E1294" s="13">
        <v>0.0</v>
      </c>
      <c r="F1294" s="13">
        <v>0.0</v>
      </c>
      <c r="G1294" s="13">
        <v>0.0</v>
      </c>
      <c r="H1294" s="13">
        <v>18.2</v>
      </c>
      <c r="I1294" s="13">
        <v>-66.5</v>
      </c>
      <c r="O1294" s="21"/>
    </row>
    <row r="1295">
      <c r="A1295" s="12"/>
      <c r="B1295" s="21"/>
      <c r="C1295" s="17" t="s">
        <v>473</v>
      </c>
      <c r="D1295" s="14">
        <v>43909.0</v>
      </c>
      <c r="E1295" s="17">
        <v>0.0</v>
      </c>
      <c r="F1295" s="17">
        <v>0.0</v>
      </c>
      <c r="G1295" s="17">
        <v>0.0</v>
      </c>
      <c r="H1295" s="17">
        <v>-1.44</v>
      </c>
      <c r="I1295" s="17">
        <v>15.556</v>
      </c>
      <c r="O1295" s="21"/>
    </row>
    <row r="1296">
      <c r="A1296" s="12"/>
      <c r="B1296" s="40"/>
      <c r="C1296" s="13" t="s">
        <v>474</v>
      </c>
      <c r="D1296" s="14">
        <v>43909.0</v>
      </c>
      <c r="E1296" s="13">
        <v>0.0</v>
      </c>
      <c r="F1296" s="13">
        <v>0.0</v>
      </c>
      <c r="G1296" s="13">
        <v>0.0</v>
      </c>
      <c r="H1296" s="13">
        <v>24.25</v>
      </c>
      <c r="I1296" s="13">
        <v>-76.0</v>
      </c>
      <c r="O1296" s="21"/>
    </row>
    <row r="1297">
      <c r="A1297" s="12"/>
      <c r="B1297" s="21"/>
      <c r="C1297" s="17" t="s">
        <v>475</v>
      </c>
      <c r="D1297" s="14">
        <v>43909.0</v>
      </c>
      <c r="E1297" s="17">
        <v>0.0</v>
      </c>
      <c r="F1297" s="17">
        <v>0.0</v>
      </c>
      <c r="G1297" s="17">
        <v>0.0</v>
      </c>
      <c r="H1297" s="17">
        <v>13.4667</v>
      </c>
      <c r="I1297" s="17">
        <v>-16.6</v>
      </c>
      <c r="O1297" s="21"/>
    </row>
    <row r="1298">
      <c r="A1298" s="12"/>
      <c r="B1298" s="21"/>
      <c r="C1298" s="17"/>
      <c r="D1298" s="14"/>
      <c r="E1298" s="17"/>
      <c r="F1298" s="17"/>
      <c r="G1298" s="17"/>
      <c r="H1298" s="17"/>
      <c r="I1298" s="17"/>
      <c r="O1298" s="21"/>
    </row>
    <row r="1299">
      <c r="A1299" s="12"/>
      <c r="B1299" s="21"/>
      <c r="O1299" s="2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ySplit="12.0" topLeftCell="A13" activePane="bottomLeft" state="frozen"/>
      <selection activeCell="B14" sqref="B14" pane="bottomLeft"/>
    </sheetView>
  </sheetViews>
  <sheetFormatPr customHeight="1" defaultColWidth="14.43" defaultRowHeight="15.75"/>
  <cols>
    <col customWidth="1" min="1" max="1" width="25.43"/>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2.57"/>
    <col customWidth="1" min="13" max="13" width="12.0"/>
    <col customWidth="1" min="14" max="14" width="11.29"/>
    <col customWidth="1" min="15" max="15" width="9.0"/>
    <col customWidth="1" min="16" max="17" width="11.29"/>
    <col customWidth="1" min="18" max="19" width="11.86"/>
    <col customWidth="1" min="20" max="20" width="5.86"/>
    <col customWidth="1" min="21" max="21" width="13.57"/>
    <col customWidth="1" min="22" max="22" width="15.86"/>
    <col hidden="1" min="23" max="23" width="14.43"/>
    <col customWidth="1" min="25" max="25" width="15.71"/>
  </cols>
  <sheetData>
    <row r="1">
      <c r="A1" s="6" t="s">
        <v>5</v>
      </c>
      <c r="G1" s="6" t="s">
        <v>9</v>
      </c>
      <c r="K1" s="6" t="s">
        <v>10</v>
      </c>
      <c r="M1" s="6" t="s">
        <v>11</v>
      </c>
      <c r="N1" s="8" t="s">
        <v>12</v>
      </c>
      <c r="O1" s="6" t="s">
        <v>16</v>
      </c>
      <c r="R1" s="9"/>
      <c r="S1" s="9"/>
      <c r="T1" s="9"/>
      <c r="U1" s="9"/>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row>
    <row r="2">
      <c r="A2" s="28" t="s">
        <v>27</v>
      </c>
      <c r="B2" s="30">
        <v>43905.0</v>
      </c>
      <c r="G2" s="28" t="s">
        <v>32</v>
      </c>
      <c r="H2" s="32">
        <v>4.0</v>
      </c>
      <c r="I2" s="34" t="s">
        <v>34</v>
      </c>
      <c r="K2" s="35">
        <f>40/326</f>
        <v>0.1226993865</v>
      </c>
      <c r="L2" s="36" t="s">
        <v>40</v>
      </c>
      <c r="M2" s="37">
        <v>0.001</v>
      </c>
      <c r="N2" s="37">
        <v>0.05</v>
      </c>
      <c r="O2" s="38">
        <v>2.0E-5</v>
      </c>
      <c r="R2" s="9"/>
      <c r="S2" s="9"/>
      <c r="T2" s="9"/>
      <c r="U2" s="9"/>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row>
    <row r="3">
      <c r="A3" s="28" t="s">
        <v>213</v>
      </c>
      <c r="B3" s="32">
        <v>2.4</v>
      </c>
      <c r="G3" s="28" t="s">
        <v>234</v>
      </c>
      <c r="H3" s="32">
        <v>14.0</v>
      </c>
      <c r="I3" s="34" t="s">
        <v>34</v>
      </c>
      <c r="K3" s="35">
        <f>42/326</f>
        <v>0.1288343558</v>
      </c>
      <c r="L3" s="83">
        <v>44123.0</v>
      </c>
      <c r="M3" s="37">
        <v>0.003</v>
      </c>
      <c r="N3" s="37">
        <v>0.05</v>
      </c>
      <c r="O3" s="38">
        <v>6.0E-5</v>
      </c>
      <c r="R3" s="9"/>
      <c r="S3" s="9"/>
      <c r="T3" s="9"/>
      <c r="U3" s="9"/>
      <c r="Y3" s="6" t="s">
        <v>258</v>
      </c>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row>
    <row r="4">
      <c r="A4" s="28" t="s">
        <v>222</v>
      </c>
      <c r="B4" s="86">
        <f>M11</f>
        <v>0.07267177914</v>
      </c>
      <c r="G4" s="28" t="s">
        <v>237</v>
      </c>
      <c r="H4" s="32">
        <v>5.0</v>
      </c>
      <c r="I4" s="34" t="s">
        <v>34</v>
      </c>
      <c r="K4" s="35">
        <f>45/326</f>
        <v>0.1380368098</v>
      </c>
      <c r="L4" s="36" t="s">
        <v>382</v>
      </c>
      <c r="M4" s="37">
        <v>0.012</v>
      </c>
      <c r="N4" s="37">
        <v>0.05</v>
      </c>
      <c r="O4" s="87">
        <v>3.0E-4</v>
      </c>
      <c r="R4" s="9"/>
      <c r="S4" s="9"/>
      <c r="T4" s="9"/>
      <c r="U4" s="9"/>
      <c r="Y4" s="88">
        <f t="shared" ref="Y4:Y7" si="1">if(AA3&gt;0,AA4/AA3,0)</f>
        <v>0</v>
      </c>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row>
    <row r="5">
      <c r="A5" s="28" t="s">
        <v>226</v>
      </c>
      <c r="B5" s="89">
        <f>O11</f>
        <v>0.01093411043</v>
      </c>
      <c r="G5" s="28" t="s">
        <v>239</v>
      </c>
      <c r="H5" s="32">
        <v>4.0</v>
      </c>
      <c r="I5" s="34" t="s">
        <v>34</v>
      </c>
      <c r="K5" s="35">
        <f>44/326</f>
        <v>0.1349693252</v>
      </c>
      <c r="L5" s="36" t="s">
        <v>383</v>
      </c>
      <c r="M5" s="37">
        <v>0.032</v>
      </c>
      <c r="N5" s="37">
        <v>0.05</v>
      </c>
      <c r="O5" s="87">
        <v>8.0E-4</v>
      </c>
      <c r="R5" s="9"/>
      <c r="S5" s="9"/>
      <c r="T5" s="9"/>
      <c r="U5" s="9"/>
      <c r="Y5" s="88">
        <f t="shared" si="1"/>
        <v>0</v>
      </c>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c r="IS5" s="11"/>
      <c r="IT5" s="11"/>
      <c r="IU5" s="11"/>
      <c r="IV5" s="11"/>
      <c r="IW5" s="11"/>
      <c r="IX5" s="11"/>
      <c r="IY5" s="11"/>
      <c r="IZ5" s="11"/>
      <c r="JA5" s="11"/>
      <c r="JB5" s="11"/>
      <c r="JC5" s="11"/>
      <c r="JD5" s="11"/>
      <c r="JE5" s="11"/>
      <c r="JF5" s="11"/>
      <c r="JG5" s="11"/>
      <c r="JH5" s="11"/>
      <c r="JI5" s="11"/>
      <c r="JJ5" s="11"/>
      <c r="JK5" s="11"/>
      <c r="JL5" s="11"/>
      <c r="JM5" s="11"/>
      <c r="JN5" s="11"/>
      <c r="JO5" s="11"/>
      <c r="JP5" s="11"/>
      <c r="JQ5" s="11"/>
      <c r="JR5" s="11"/>
    </row>
    <row r="6">
      <c r="A6" s="28" t="s">
        <v>229</v>
      </c>
      <c r="D6" s="86">
        <f>M11*N11</f>
        <v>0.0101526488</v>
      </c>
      <c r="K6" s="35">
        <f>39/326</f>
        <v>0.1196319018</v>
      </c>
      <c r="L6" s="36" t="s">
        <v>384</v>
      </c>
      <c r="M6" s="37">
        <v>0.049</v>
      </c>
      <c r="N6" s="37">
        <v>0.063</v>
      </c>
      <c r="O6" s="87">
        <v>0.0015</v>
      </c>
      <c r="R6" s="9"/>
      <c r="S6" s="9"/>
      <c r="T6" s="9"/>
      <c r="U6" s="9"/>
      <c r="Y6" s="88">
        <f t="shared" si="1"/>
        <v>0</v>
      </c>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c r="FZ6" s="11"/>
      <c r="GA6" s="11"/>
      <c r="GB6" s="11"/>
      <c r="GC6" s="11"/>
      <c r="GD6" s="11"/>
      <c r="GE6" s="11"/>
      <c r="GF6" s="11"/>
      <c r="GG6" s="11"/>
      <c r="GH6" s="11"/>
      <c r="GI6" s="11"/>
      <c r="GJ6" s="11"/>
      <c r="GK6" s="11"/>
      <c r="GL6" s="11"/>
      <c r="GM6" s="11"/>
      <c r="GN6" s="11"/>
      <c r="GO6" s="11"/>
      <c r="GP6" s="11"/>
      <c r="GQ6" s="11"/>
      <c r="GR6" s="11"/>
      <c r="GS6" s="11"/>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c r="IS6" s="11"/>
      <c r="IT6" s="11"/>
      <c r="IU6" s="11"/>
      <c r="IV6" s="11"/>
      <c r="IW6" s="11"/>
      <c r="IX6" s="11"/>
      <c r="IY6" s="11"/>
      <c r="IZ6" s="11"/>
      <c r="JA6" s="11"/>
      <c r="JB6" s="11"/>
      <c r="JC6" s="11"/>
      <c r="JD6" s="11"/>
      <c r="JE6" s="11"/>
      <c r="JF6" s="11"/>
      <c r="JG6" s="11"/>
      <c r="JH6" s="11"/>
      <c r="JI6" s="11"/>
      <c r="JJ6" s="11"/>
      <c r="JK6" s="11"/>
      <c r="JL6" s="11"/>
      <c r="JM6" s="11"/>
      <c r="JN6" s="11"/>
      <c r="JO6" s="11"/>
      <c r="JP6" s="11"/>
      <c r="JQ6" s="11"/>
      <c r="JR6" s="11"/>
    </row>
    <row r="7">
      <c r="A7" s="28" t="s">
        <v>17</v>
      </c>
      <c r="B7" s="49">
        <f>AD3</f>
        <v>578759</v>
      </c>
      <c r="G7" s="90" t="s">
        <v>385</v>
      </c>
      <c r="H7" s="91">
        <f>max(AB3:AB7)/AD3</f>
        <v>0</v>
      </c>
      <c r="K7" s="35">
        <f>43/326</f>
        <v>0.1319018405</v>
      </c>
      <c r="L7" s="36" t="s">
        <v>386</v>
      </c>
      <c r="M7" s="37">
        <v>0.102</v>
      </c>
      <c r="N7" s="37">
        <v>0.122</v>
      </c>
      <c r="O7" s="87">
        <v>0.006</v>
      </c>
      <c r="R7" s="9"/>
      <c r="S7" s="9"/>
      <c r="T7" s="9"/>
      <c r="U7" s="9"/>
      <c r="Y7" s="88">
        <f t="shared" si="1"/>
        <v>6</v>
      </c>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row>
    <row r="8">
      <c r="A8" s="28" t="s">
        <v>236</v>
      </c>
      <c r="B8" s="49">
        <f>B7*C8</f>
        <v>2025.6565</v>
      </c>
      <c r="C8" s="50">
        <f>AE3/1000</f>
        <v>0.0035</v>
      </c>
      <c r="F8" s="34" t="s">
        <v>387</v>
      </c>
      <c r="K8" s="35">
        <f>37/326</f>
        <v>0.1134969325</v>
      </c>
      <c r="L8" s="36" t="s">
        <v>388</v>
      </c>
      <c r="M8" s="37">
        <v>0.166</v>
      </c>
      <c r="N8" s="37">
        <v>0.274</v>
      </c>
      <c r="O8" s="87">
        <v>0.022</v>
      </c>
      <c r="P8" s="11"/>
      <c r="Q8" s="11"/>
      <c r="R8" s="9"/>
      <c r="S8" s="9"/>
      <c r="T8" s="9"/>
      <c r="U8" s="9"/>
    </row>
    <row r="9">
      <c r="A9" s="28" t="s">
        <v>238</v>
      </c>
      <c r="B9" s="35">
        <v>0.6</v>
      </c>
      <c r="F9" s="92" t="s">
        <v>390</v>
      </c>
      <c r="K9" s="35">
        <f>23/326</f>
        <v>0.07055214724</v>
      </c>
      <c r="L9" s="36" t="s">
        <v>391</v>
      </c>
      <c r="M9" s="37">
        <v>0.243</v>
      </c>
      <c r="N9" s="37">
        <v>0.432</v>
      </c>
      <c r="O9" s="87">
        <v>0.051</v>
      </c>
      <c r="P9" s="11"/>
      <c r="Q9" s="11"/>
      <c r="R9" s="9"/>
      <c r="S9" s="9"/>
      <c r="T9" s="9"/>
      <c r="U9" s="9"/>
    </row>
    <row r="10">
      <c r="A10" s="28" t="s">
        <v>392</v>
      </c>
      <c r="B10" s="11">
        <f>N40/N20</f>
        <v>2.078928179</v>
      </c>
      <c r="F10" s="92" t="s">
        <v>393</v>
      </c>
      <c r="K10" s="93">
        <f>13/326</f>
        <v>0.03987730061</v>
      </c>
      <c r="L10" s="94" t="s">
        <v>394</v>
      </c>
      <c r="M10" s="95">
        <v>0.273</v>
      </c>
      <c r="N10" s="95">
        <v>0.709</v>
      </c>
      <c r="O10" s="96">
        <v>0.093</v>
      </c>
      <c r="P10" s="11"/>
      <c r="Q10" s="11"/>
      <c r="R10" s="9"/>
      <c r="S10" s="9"/>
      <c r="T10" s="9"/>
      <c r="U10" s="9"/>
    </row>
    <row r="11">
      <c r="K11" s="11">
        <f>sum(K2:K10)</f>
        <v>1</v>
      </c>
      <c r="M11" s="97">
        <f t="shared" ref="M11:O11" si="2">sumproduct($K$2:$K$10,M2:M10)</f>
        <v>0.07267177914</v>
      </c>
      <c r="N11" s="97">
        <f t="shared" si="2"/>
        <v>0.1397055215</v>
      </c>
      <c r="O11" s="97">
        <f t="shared" si="2"/>
        <v>0.01093411043</v>
      </c>
      <c r="P11" s="11"/>
      <c r="Q11" s="11"/>
      <c r="R11" s="9"/>
      <c r="S11" s="9"/>
      <c r="T11" s="9"/>
      <c r="U11" s="9"/>
    </row>
    <row r="12">
      <c r="A12" s="52" t="s">
        <v>241</v>
      </c>
      <c r="C12" s="53" t="s">
        <v>6</v>
      </c>
      <c r="D12" s="53" t="s">
        <v>242</v>
      </c>
      <c r="E12" s="53" t="s">
        <v>243</v>
      </c>
      <c r="F12" s="98" t="s">
        <v>395</v>
      </c>
      <c r="G12" s="53" t="s">
        <v>396</v>
      </c>
      <c r="H12" s="53" t="s">
        <v>397</v>
      </c>
      <c r="I12" s="53" t="s">
        <v>398</v>
      </c>
      <c r="J12" s="54" t="s">
        <v>399</v>
      </c>
      <c r="K12" s="53" t="s">
        <v>400</v>
      </c>
      <c r="L12" s="53" t="s">
        <v>401</v>
      </c>
      <c r="M12" s="53" t="s">
        <v>402</v>
      </c>
      <c r="N12" s="99" t="s">
        <v>252</v>
      </c>
      <c r="O12" s="53" t="s">
        <v>253</v>
      </c>
      <c r="P12" s="100" t="s">
        <v>403</v>
      </c>
      <c r="Q12" s="100" t="s">
        <v>404</v>
      </c>
      <c r="R12" s="55" t="s">
        <v>405</v>
      </c>
      <c r="S12" s="56" t="s">
        <v>257</v>
      </c>
      <c r="T12" s="56" t="s">
        <v>258</v>
      </c>
      <c r="U12" s="56" t="s">
        <v>259</v>
      </c>
      <c r="V12" s="57"/>
      <c r="W12" s="58" t="s">
        <v>260</v>
      </c>
      <c r="X12" s="57"/>
      <c r="Y12" s="57"/>
      <c r="Z12" s="57"/>
      <c r="AA12" s="57"/>
      <c r="AB12" s="57"/>
      <c r="AC12" s="57"/>
      <c r="AD12" s="57"/>
      <c r="AE12" s="57"/>
      <c r="AF12" s="57"/>
      <c r="AG12" s="57"/>
      <c r="AH12" s="57"/>
      <c r="AI12" s="57"/>
      <c r="AJ12" s="57"/>
      <c r="AK12" s="57"/>
      <c r="AL12" s="57"/>
      <c r="AM12" s="57"/>
      <c r="AN12" s="57"/>
      <c r="AO12" s="57"/>
      <c r="AP12" s="57"/>
      <c r="AQ12" s="57"/>
      <c r="AR12" s="57"/>
      <c r="AS12" s="57"/>
      <c r="AT12" s="57"/>
      <c r="AU12" s="57"/>
      <c r="AV12" s="57"/>
      <c r="AW12" s="57"/>
      <c r="AX12" s="57"/>
      <c r="AY12" s="57"/>
      <c r="AZ12" s="57"/>
      <c r="BA12" s="57"/>
      <c r="BB12" s="57"/>
      <c r="BC12" s="57"/>
      <c r="BD12" s="57"/>
      <c r="BE12" s="57"/>
      <c r="BF12" s="57"/>
      <c r="BG12" s="57"/>
      <c r="BH12" s="57"/>
      <c r="BI12" s="57"/>
      <c r="BJ12" s="57"/>
      <c r="BK12" s="57"/>
      <c r="BL12" s="57"/>
      <c r="BM12" s="57"/>
      <c r="BN12" s="57"/>
      <c r="BO12" s="57"/>
      <c r="BP12" s="57"/>
      <c r="BQ12" s="57"/>
      <c r="BR12" s="57"/>
      <c r="BS12" s="57"/>
      <c r="BT12" s="57"/>
      <c r="BU12" s="57"/>
      <c r="BV12" s="57"/>
      <c r="BW12" s="57"/>
      <c r="BX12" s="57"/>
      <c r="BY12" s="57"/>
      <c r="BZ12" s="57"/>
      <c r="CA12" s="57"/>
      <c r="CB12" s="57"/>
      <c r="CC12" s="57"/>
      <c r="CD12" s="57"/>
      <c r="CE12" s="57"/>
      <c r="CF12" s="57"/>
      <c r="CG12" s="57"/>
      <c r="CH12" s="57"/>
      <c r="CI12" s="57"/>
      <c r="CJ12" s="57"/>
      <c r="CK12" s="57"/>
      <c r="CL12" s="57"/>
      <c r="CM12" s="57"/>
      <c r="CN12" s="57"/>
      <c r="CO12" s="57"/>
      <c r="CP12" s="57"/>
      <c r="CQ12" s="57"/>
      <c r="CR12" s="57"/>
      <c r="CS12" s="57"/>
      <c r="CT12" s="57"/>
      <c r="CU12" s="57"/>
      <c r="CV12" s="57"/>
      <c r="CW12" s="57"/>
      <c r="CX12" s="57"/>
      <c r="CY12" s="57"/>
      <c r="CZ12" s="57"/>
      <c r="DA12" s="57"/>
      <c r="DB12" s="57"/>
      <c r="DC12" s="57"/>
      <c r="DD12" s="57"/>
      <c r="DE12" s="57"/>
      <c r="DF12" s="57"/>
      <c r="DG12" s="57"/>
      <c r="DH12" s="57"/>
      <c r="DI12" s="57"/>
      <c r="DJ12" s="57"/>
      <c r="DK12" s="57"/>
      <c r="DL12" s="57"/>
      <c r="DM12" s="57"/>
      <c r="DN12" s="57"/>
      <c r="DO12" s="57"/>
      <c r="DP12" s="57"/>
      <c r="DQ12" s="57"/>
      <c r="DR12" s="57"/>
      <c r="DS12" s="57"/>
      <c r="DT12" s="57"/>
      <c r="DU12" s="57"/>
      <c r="DV12" s="57"/>
      <c r="DW12" s="57"/>
      <c r="DX12" s="57"/>
      <c r="DY12" s="57"/>
      <c r="DZ12" s="57"/>
      <c r="EA12" s="57"/>
      <c r="EB12" s="57"/>
      <c r="EC12" s="57"/>
      <c r="ED12" s="57"/>
      <c r="EE12" s="57"/>
      <c r="EF12" s="57"/>
      <c r="EG12" s="57"/>
      <c r="EH12" s="57"/>
      <c r="EI12" s="57"/>
      <c r="EJ12" s="57"/>
      <c r="EK12" s="57"/>
      <c r="EL12" s="57"/>
      <c r="EM12" s="57"/>
      <c r="EN12" s="57"/>
      <c r="EO12" s="57"/>
      <c r="EP12" s="57"/>
      <c r="EQ12" s="57"/>
      <c r="ER12" s="57"/>
      <c r="ES12" s="57"/>
      <c r="ET12" s="57"/>
      <c r="EU12" s="57"/>
      <c r="EV12" s="57"/>
      <c r="EW12" s="57"/>
      <c r="EX12" s="57"/>
      <c r="EY12" s="57"/>
      <c r="EZ12" s="57"/>
      <c r="FA12" s="57"/>
      <c r="FB12" s="57"/>
      <c r="FC12" s="57"/>
      <c r="FD12" s="57"/>
      <c r="FE12" s="57"/>
      <c r="FF12" s="57"/>
      <c r="FG12" s="57"/>
      <c r="FH12" s="57"/>
      <c r="FI12" s="57"/>
      <c r="FJ12" s="57"/>
      <c r="FK12" s="57"/>
      <c r="FL12" s="57"/>
      <c r="FM12" s="57"/>
      <c r="FN12" s="57"/>
      <c r="FO12" s="57"/>
      <c r="FP12" s="57"/>
      <c r="FQ12" s="57"/>
      <c r="FR12" s="57"/>
      <c r="FS12" s="57"/>
      <c r="FT12" s="57"/>
      <c r="FU12" s="57"/>
      <c r="FV12" s="57"/>
      <c r="FW12" s="57"/>
      <c r="FX12" s="57"/>
      <c r="FY12" s="57"/>
      <c r="FZ12" s="57"/>
      <c r="GA12" s="57"/>
      <c r="GB12" s="57"/>
      <c r="GC12" s="57"/>
      <c r="GD12" s="57"/>
      <c r="GE12" s="57"/>
      <c r="GF12" s="57"/>
      <c r="GG12" s="57"/>
      <c r="GH12" s="57"/>
      <c r="GI12" s="57"/>
      <c r="GJ12" s="57"/>
      <c r="GK12" s="57"/>
      <c r="GL12" s="57"/>
      <c r="GM12" s="57"/>
      <c r="GN12" s="57"/>
      <c r="GO12" s="57"/>
      <c r="GP12" s="57"/>
      <c r="GQ12" s="57"/>
      <c r="GR12" s="57"/>
      <c r="GS12" s="57"/>
      <c r="GT12" s="57"/>
      <c r="GU12" s="57"/>
      <c r="GV12" s="57"/>
      <c r="GW12" s="57"/>
      <c r="GX12" s="57"/>
      <c r="GY12" s="57"/>
      <c r="GZ12" s="57"/>
      <c r="HA12" s="57"/>
      <c r="HB12" s="57"/>
      <c r="HC12" s="57"/>
      <c r="HD12" s="57"/>
      <c r="HE12" s="57"/>
      <c r="HF12" s="57"/>
      <c r="HG12" s="57"/>
      <c r="HH12" s="57"/>
      <c r="HI12" s="57"/>
      <c r="HJ12" s="57"/>
      <c r="HK12" s="57"/>
      <c r="HL12" s="57"/>
      <c r="HM12" s="57"/>
      <c r="HN12" s="57"/>
      <c r="HO12" s="57"/>
      <c r="HP12" s="57"/>
      <c r="HQ12" s="57"/>
      <c r="HR12" s="57"/>
      <c r="HS12" s="57"/>
      <c r="HT12" s="57"/>
      <c r="HU12" s="57"/>
      <c r="HV12" s="57"/>
      <c r="HW12" s="57"/>
      <c r="HX12" s="57"/>
      <c r="HY12" s="57"/>
      <c r="HZ12" s="57"/>
      <c r="IA12" s="57"/>
      <c r="IB12" s="57"/>
      <c r="IC12" s="57"/>
      <c r="ID12" s="57"/>
      <c r="IE12" s="57"/>
      <c r="IF12" s="57"/>
      <c r="IG12" s="57"/>
      <c r="IH12" s="57"/>
      <c r="II12" s="57"/>
      <c r="IJ12" s="57"/>
      <c r="IK12" s="57"/>
      <c r="IL12" s="57"/>
      <c r="IM12" s="57"/>
      <c r="IN12" s="57"/>
      <c r="IO12" s="57"/>
      <c r="IP12" s="57"/>
      <c r="IQ12" s="57"/>
      <c r="IR12" s="57"/>
      <c r="IS12" s="57"/>
      <c r="IT12" s="57"/>
      <c r="IU12" s="57"/>
      <c r="IV12" s="57"/>
      <c r="IW12" s="57"/>
      <c r="IX12" s="57"/>
      <c r="IY12" s="57"/>
      <c r="IZ12" s="57"/>
      <c r="JA12" s="57"/>
      <c r="JB12" s="57"/>
      <c r="JC12" s="57"/>
      <c r="JD12" s="57"/>
      <c r="JE12" s="57"/>
      <c r="JF12" s="57"/>
      <c r="JG12" s="57"/>
      <c r="JH12" s="57"/>
      <c r="JI12" s="57"/>
      <c r="JJ12" s="57"/>
      <c r="JK12" s="57"/>
      <c r="JL12" s="57"/>
      <c r="JM12" s="57"/>
      <c r="JN12" s="57"/>
      <c r="JO12" s="57"/>
      <c r="JP12" s="57"/>
      <c r="JQ12" s="57"/>
      <c r="JR12" s="57"/>
    </row>
    <row r="13">
      <c r="J13" s="59"/>
      <c r="N13" s="101"/>
      <c r="P13" s="11"/>
      <c r="Q13" s="11"/>
      <c r="R13" s="9"/>
      <c r="S13" s="9"/>
      <c r="T13" s="9"/>
      <c r="U13" s="9"/>
    </row>
    <row r="14">
      <c r="J14" s="59"/>
      <c r="N14" s="101"/>
      <c r="P14" s="11"/>
      <c r="Q14" s="11"/>
      <c r="R14" s="9"/>
      <c r="S14" s="9"/>
      <c r="T14" s="9"/>
      <c r="U14" s="9"/>
    </row>
    <row r="15">
      <c r="J15" s="59"/>
      <c r="N15" s="101"/>
      <c r="P15" s="11"/>
      <c r="Q15" s="11"/>
      <c r="R15" s="9"/>
      <c r="S15" s="9"/>
      <c r="T15" s="9"/>
      <c r="U15" s="9"/>
    </row>
    <row r="16">
      <c r="J16" s="60"/>
      <c r="N16" s="101"/>
      <c r="P16" s="11"/>
      <c r="Q16" s="11"/>
      <c r="R16" s="9"/>
      <c r="S16" s="9"/>
      <c r="T16" s="9"/>
      <c r="U16" s="9"/>
    </row>
    <row r="17">
      <c r="A17" s="10"/>
      <c r="J17" s="59"/>
      <c r="N17" s="101"/>
      <c r="P17" s="11"/>
      <c r="Q17" s="11"/>
      <c r="R17" s="9"/>
      <c r="S17" s="9"/>
      <c r="T17" s="9"/>
      <c r="U17" s="9"/>
    </row>
    <row r="18">
      <c r="A18" s="28"/>
      <c r="C18" s="61">
        <f>C19-$H$2</f>
        <v>43893</v>
      </c>
      <c r="D18" s="102"/>
      <c r="E18" s="49">
        <f>B7</f>
        <v>578759</v>
      </c>
      <c r="F18" s="63">
        <f>J18/B4</f>
        <v>5.160187413</v>
      </c>
      <c r="G18" s="34">
        <f t="shared" ref="G18:G92" si="3">F15+F17+F16</f>
        <v>0</v>
      </c>
      <c r="H18" s="49">
        <f>F13+H17</f>
        <v>0</v>
      </c>
      <c r="I18" s="49">
        <f t="shared" ref="I18:I92" si="4">max($B$7-(F18+G18+H18),0)</f>
        <v>578753.8398</v>
      </c>
      <c r="J18" s="64">
        <f t="shared" ref="J18:J21" si="5">if(AA3&gt;0,AA3,J19/2)</f>
        <v>0.375</v>
      </c>
      <c r="N18" s="101"/>
      <c r="O18" s="32">
        <v>3130.0</v>
      </c>
      <c r="P18" s="11"/>
      <c r="Q18" s="11"/>
      <c r="R18" s="9"/>
      <c r="S18" s="9"/>
      <c r="T18" s="9"/>
      <c r="U18" s="9"/>
      <c r="W18" s="65">
        <f t="shared" ref="W18:W92" si="6">if(O18,O18*1000,"")</f>
        <v>3130000</v>
      </c>
    </row>
    <row r="19">
      <c r="A19" s="28"/>
      <c r="B19" s="66"/>
      <c r="C19" s="30">
        <v>43897.0</v>
      </c>
      <c r="D19" s="62">
        <f t="shared" ref="D19:D28" si="7">if(Y4,Y4,$B$3)</f>
        <v>2.4</v>
      </c>
      <c r="E19" s="49">
        <f t="shared" ref="E19:E92" si="8">I18</f>
        <v>578753.8398</v>
      </c>
      <c r="F19" s="49">
        <f t="shared" ref="F19:F92" si="9">max(F18*$D19*E19/B$7,0)</f>
        <v>12.38433937</v>
      </c>
      <c r="G19" s="63">
        <f t="shared" si="3"/>
        <v>5.160187413</v>
      </c>
      <c r="H19" s="49">
        <f t="shared" ref="H19:H92" si="10">F15+H18</f>
        <v>0</v>
      </c>
      <c r="I19" s="49">
        <f t="shared" si="4"/>
        <v>578741.4555</v>
      </c>
      <c r="J19" s="59">
        <f t="shared" si="5"/>
        <v>0.75</v>
      </c>
      <c r="K19" s="49">
        <f t="shared" ref="K19:K92" si="11">F19*$B$4</f>
        <v>0.8999919756</v>
      </c>
      <c r="L19" s="49">
        <f>F19</f>
        <v>12.38433937</v>
      </c>
      <c r="M19" s="63">
        <f>L19*$B$5</f>
        <v>0.1354117343</v>
      </c>
      <c r="N19" s="68">
        <f>B8*(1-B9)</f>
        <v>810.2626</v>
      </c>
      <c r="O19" s="32">
        <v>2972.0</v>
      </c>
      <c r="P19" s="11">
        <f t="shared" ref="P19:P20" si="12">(J19/$B$4*2)/S20</f>
        <v>0.00003566380765</v>
      </c>
      <c r="Q19" s="11">
        <f t="shared" ref="Q19:Q91" si="13">F20/S20</f>
        <v>0.00005135386834</v>
      </c>
      <c r="R19" s="69">
        <f>Q19</f>
        <v>0.00005135386834</v>
      </c>
      <c r="S19" s="70">
        <f t="shared" ref="S19:S92" si="14">F19+G19+H19+I19</f>
        <v>578759</v>
      </c>
      <c r="T19" s="71"/>
      <c r="U19" s="72">
        <f t="shared" ref="U19:U92" si="15">(1-(B$7-E19)/B$7)</f>
        <v>0.999991084</v>
      </c>
      <c r="W19" s="65">
        <f t="shared" si="6"/>
        <v>2972000</v>
      </c>
      <c r="X19" s="65" t="str">
        <f t="shared" ref="X19:X54" si="16">W23</f>
        <v/>
      </c>
    </row>
    <row r="20">
      <c r="B20" s="73"/>
      <c r="C20" s="61">
        <f t="shared" ref="C20:C92" si="17">C19+$H$2</f>
        <v>43901</v>
      </c>
      <c r="D20" s="62">
        <f t="shared" si="7"/>
        <v>2.4</v>
      </c>
      <c r="E20" s="49">
        <f t="shared" si="8"/>
        <v>578741.4555</v>
      </c>
      <c r="F20" s="49">
        <f t="shared" si="9"/>
        <v>29.72151349</v>
      </c>
      <c r="G20" s="74">
        <f t="shared" si="3"/>
        <v>17.54452678</v>
      </c>
      <c r="H20" s="49">
        <f t="shared" si="10"/>
        <v>0</v>
      </c>
      <c r="I20" s="49">
        <f t="shared" si="4"/>
        <v>578711.734</v>
      </c>
      <c r="J20" s="59">
        <f t="shared" si="5"/>
        <v>1.5</v>
      </c>
      <c r="K20" s="49">
        <f t="shared" si="11"/>
        <v>2.159915264</v>
      </c>
      <c r="L20" s="49">
        <f>L19+F20</f>
        <v>42.10585286</v>
      </c>
      <c r="M20" s="63">
        <f t="shared" ref="M20:M92" si="18">if(K20&lt;N20,F20*$B$5+M19,F20*($B$5+$D$6)+M19)</f>
        <v>0.4603900449</v>
      </c>
      <c r="N20" s="75">
        <f t="shared" ref="N20:N21" si="19">N19</f>
        <v>810.2626</v>
      </c>
      <c r="O20" s="32">
        <v>2741.0</v>
      </c>
      <c r="P20" s="11">
        <f t="shared" si="12"/>
        <v>0.0000713276153</v>
      </c>
      <c r="Q20" s="11">
        <f t="shared" si="13"/>
        <v>0.0001232392185</v>
      </c>
      <c r="R20" s="69">
        <f t="shared" ref="R20:R91" si="20">Q20+R19</f>
        <v>0.0001745930868</v>
      </c>
      <c r="S20" s="70">
        <f t="shared" si="14"/>
        <v>578759</v>
      </c>
      <c r="T20" s="71">
        <f t="shared" ref="T20:T92" si="21">F20/F19</f>
        <v>2.399927246</v>
      </c>
      <c r="U20" s="72">
        <f t="shared" si="15"/>
        <v>0.999969686</v>
      </c>
      <c r="W20" s="65">
        <f t="shared" si="6"/>
        <v>2741000</v>
      </c>
      <c r="X20" s="65" t="str">
        <f t="shared" si="16"/>
        <v/>
      </c>
    </row>
    <row r="21">
      <c r="C21" s="61">
        <f t="shared" si="17"/>
        <v>43905</v>
      </c>
      <c r="D21" s="62">
        <f t="shared" si="7"/>
        <v>2.4</v>
      </c>
      <c r="E21" s="49">
        <f t="shared" si="8"/>
        <v>578711.734</v>
      </c>
      <c r="F21" s="49">
        <f t="shared" si="9"/>
        <v>71.32580686</v>
      </c>
      <c r="G21" s="74">
        <f t="shared" si="3"/>
        <v>47.26604027</v>
      </c>
      <c r="H21" s="49">
        <f t="shared" si="10"/>
        <v>0</v>
      </c>
      <c r="I21" s="49">
        <f t="shared" si="4"/>
        <v>578640.4082</v>
      </c>
      <c r="J21" s="103">
        <f t="shared" si="5"/>
        <v>3</v>
      </c>
      <c r="K21" s="49">
        <f t="shared" si="11"/>
        <v>5.183373283</v>
      </c>
      <c r="L21" s="49">
        <f t="shared" ref="L21:L92" si="22">F21+L20</f>
        <v>113.4316597</v>
      </c>
      <c r="M21" s="63">
        <f t="shared" si="18"/>
        <v>1.240274294</v>
      </c>
      <c r="N21" s="75">
        <f t="shared" si="19"/>
        <v>810.2626</v>
      </c>
      <c r="O21" s="104">
        <v>2409.0</v>
      </c>
      <c r="P21" s="11">
        <f t="shared" ref="P21:P91" si="23">if(J21,((J21/$B$4*2)/S22),"")</f>
        <v>0.0001426552306</v>
      </c>
      <c r="Q21" s="11">
        <f t="shared" si="13"/>
        <v>0.0007392837954</v>
      </c>
      <c r="R21" s="69">
        <f t="shared" si="20"/>
        <v>0.0009138768823</v>
      </c>
      <c r="S21" s="70">
        <f t="shared" si="14"/>
        <v>578759</v>
      </c>
      <c r="T21" s="71">
        <f t="shared" si="21"/>
        <v>2.399803997</v>
      </c>
      <c r="U21" s="72">
        <f t="shared" si="15"/>
        <v>0.9999183321</v>
      </c>
      <c r="W21" s="65">
        <f t="shared" si="6"/>
        <v>2409000</v>
      </c>
      <c r="X21" s="65" t="str">
        <f t="shared" si="16"/>
        <v/>
      </c>
    </row>
    <row r="22">
      <c r="B22" s="77" t="s">
        <v>261</v>
      </c>
      <c r="C22" s="61">
        <f t="shared" si="17"/>
        <v>43909</v>
      </c>
      <c r="D22" s="62">
        <f t="shared" si="7"/>
        <v>6</v>
      </c>
      <c r="E22" s="49">
        <f t="shared" si="8"/>
        <v>578640.4082</v>
      </c>
      <c r="F22" s="49">
        <f t="shared" si="9"/>
        <v>427.8671502</v>
      </c>
      <c r="G22" s="74">
        <f t="shared" si="3"/>
        <v>113.4316597</v>
      </c>
      <c r="H22" s="49">
        <f t="shared" si="10"/>
        <v>5.160187413</v>
      </c>
      <c r="I22" s="49">
        <f t="shared" si="4"/>
        <v>578212.541</v>
      </c>
      <c r="J22" s="76">
        <f>AA7</f>
        <v>18</v>
      </c>
      <c r="K22" s="49">
        <f t="shared" si="11"/>
        <v>31.09386704</v>
      </c>
      <c r="L22" s="49">
        <f t="shared" si="22"/>
        <v>541.2988099</v>
      </c>
      <c r="M22" s="63">
        <f t="shared" si="18"/>
        <v>5.918620963</v>
      </c>
      <c r="N22" s="78">
        <f t="shared" ref="N22:N36" si="24">N21*1.05</f>
        <v>850.77573</v>
      </c>
      <c r="O22" s="105"/>
      <c r="P22" s="11">
        <f t="shared" si="23"/>
        <v>0.0008559313836</v>
      </c>
      <c r="Q22" s="11">
        <f t="shared" si="13"/>
        <v>0.001772605849</v>
      </c>
      <c r="R22" s="69">
        <f t="shared" si="20"/>
        <v>0.002686482731</v>
      </c>
      <c r="S22" s="70">
        <f t="shared" si="14"/>
        <v>578759</v>
      </c>
      <c r="T22" s="71">
        <f t="shared" si="21"/>
        <v>5.998770557</v>
      </c>
      <c r="U22" s="72">
        <f t="shared" si="15"/>
        <v>0.9997950929</v>
      </c>
      <c r="W22" s="65" t="str">
        <f t="shared" si="6"/>
        <v/>
      </c>
      <c r="X22" s="65" t="str">
        <f t="shared" si="16"/>
        <v/>
      </c>
    </row>
    <row r="23">
      <c r="C23" s="61">
        <f t="shared" si="17"/>
        <v>43913</v>
      </c>
      <c r="D23" s="102">
        <f t="shared" si="7"/>
        <v>2.4</v>
      </c>
      <c r="E23" s="49">
        <f t="shared" si="8"/>
        <v>578212.541</v>
      </c>
      <c r="F23" s="49">
        <f t="shared" si="9"/>
        <v>1025.911589</v>
      </c>
      <c r="G23" s="74">
        <f t="shared" si="3"/>
        <v>528.9144705</v>
      </c>
      <c r="H23" s="49">
        <f t="shared" si="10"/>
        <v>17.54452678</v>
      </c>
      <c r="I23" s="49">
        <f t="shared" si="4"/>
        <v>577186.6294</v>
      </c>
      <c r="J23" s="82"/>
      <c r="K23" s="49">
        <f t="shared" si="11"/>
        <v>74.55482038</v>
      </c>
      <c r="L23" s="49">
        <f t="shared" si="22"/>
        <v>1567.210398</v>
      </c>
      <c r="M23" s="63">
        <f t="shared" si="18"/>
        <v>17.13605156</v>
      </c>
      <c r="N23" s="78">
        <f t="shared" si="24"/>
        <v>893.3145165</v>
      </c>
      <c r="O23" s="105"/>
      <c r="P23" s="11" t="str">
        <f t="shared" si="23"/>
        <v/>
      </c>
      <c r="Q23" s="11">
        <f t="shared" si="13"/>
        <v>0.004242696094</v>
      </c>
      <c r="R23" s="69">
        <f t="shared" si="20"/>
        <v>0.006929178825</v>
      </c>
      <c r="S23" s="70">
        <f t="shared" si="14"/>
        <v>578759</v>
      </c>
      <c r="T23" s="71">
        <f t="shared" si="21"/>
        <v>2.397733942</v>
      </c>
      <c r="U23" s="72">
        <f t="shared" si="15"/>
        <v>0.9990558091</v>
      </c>
      <c r="W23" s="65" t="str">
        <f t="shared" si="6"/>
        <v/>
      </c>
      <c r="X23" s="65" t="str">
        <f t="shared" si="16"/>
        <v/>
      </c>
    </row>
    <row r="24">
      <c r="B24" s="73"/>
      <c r="C24" s="61">
        <f t="shared" si="17"/>
        <v>43917</v>
      </c>
      <c r="D24" s="102">
        <f t="shared" si="7"/>
        <v>2.4</v>
      </c>
      <c r="E24" s="49">
        <f t="shared" si="8"/>
        <v>577186.6294</v>
      </c>
      <c r="F24" s="49">
        <f t="shared" si="9"/>
        <v>2455.498549</v>
      </c>
      <c r="G24" s="74">
        <f t="shared" si="3"/>
        <v>1525.104546</v>
      </c>
      <c r="H24" s="49">
        <f t="shared" si="10"/>
        <v>47.26604027</v>
      </c>
      <c r="I24" s="49">
        <f t="shared" si="4"/>
        <v>574731.1309</v>
      </c>
      <c r="J24" s="82"/>
      <c r="K24" s="49">
        <f t="shared" si="11"/>
        <v>178.4454482</v>
      </c>
      <c r="L24" s="49">
        <f t="shared" si="22"/>
        <v>4022.708947</v>
      </c>
      <c r="M24" s="63">
        <f t="shared" si="18"/>
        <v>43.98474385</v>
      </c>
      <c r="N24" s="78">
        <f t="shared" si="24"/>
        <v>937.9802423</v>
      </c>
      <c r="O24" s="105"/>
      <c r="P24" s="11" t="str">
        <f t="shared" si="23"/>
        <v/>
      </c>
      <c r="Q24" s="11">
        <f t="shared" si="13"/>
        <v>0.01011160579</v>
      </c>
      <c r="R24" s="69">
        <f t="shared" si="20"/>
        <v>0.01704078462</v>
      </c>
      <c r="S24" s="70">
        <f t="shared" si="14"/>
        <v>578759</v>
      </c>
      <c r="T24" s="71">
        <f t="shared" si="21"/>
        <v>2.393479688</v>
      </c>
      <c r="U24" s="72">
        <f t="shared" si="15"/>
        <v>0.9972832032</v>
      </c>
      <c r="W24" s="65" t="str">
        <f t="shared" si="6"/>
        <v/>
      </c>
      <c r="X24" s="65" t="str">
        <f t="shared" si="16"/>
        <v/>
      </c>
    </row>
    <row r="25">
      <c r="C25" s="61">
        <f t="shared" si="17"/>
        <v>43921</v>
      </c>
      <c r="D25" s="102">
        <f t="shared" si="7"/>
        <v>2.4</v>
      </c>
      <c r="E25" s="49">
        <f t="shared" si="8"/>
        <v>574731.1309</v>
      </c>
      <c r="F25" s="49">
        <f t="shared" si="9"/>
        <v>5852.182857</v>
      </c>
      <c r="G25" s="74">
        <f t="shared" si="3"/>
        <v>3909.277287</v>
      </c>
      <c r="H25" s="49">
        <f t="shared" si="10"/>
        <v>118.5918471</v>
      </c>
      <c r="I25" s="49">
        <f t="shared" si="4"/>
        <v>568878.948</v>
      </c>
      <c r="J25" s="82"/>
      <c r="K25" s="49">
        <f t="shared" si="11"/>
        <v>425.2885401</v>
      </c>
      <c r="L25" s="49">
        <f t="shared" si="22"/>
        <v>9874.891804</v>
      </c>
      <c r="M25" s="63">
        <f t="shared" si="18"/>
        <v>107.9731575</v>
      </c>
      <c r="N25" s="78">
        <f t="shared" si="24"/>
        <v>984.8792544</v>
      </c>
      <c r="O25" s="105"/>
      <c r="P25" s="11" t="str">
        <f t="shared" si="23"/>
        <v/>
      </c>
      <c r="Q25" s="11">
        <f t="shared" si="13"/>
        <v>0.02385357498</v>
      </c>
      <c r="R25" s="69">
        <f t="shared" si="20"/>
        <v>0.04089435959</v>
      </c>
      <c r="S25" s="70">
        <f t="shared" si="14"/>
        <v>578759</v>
      </c>
      <c r="T25" s="71">
        <f t="shared" si="21"/>
        <v>2.383297217</v>
      </c>
      <c r="U25" s="72">
        <f t="shared" si="15"/>
        <v>0.9930405071</v>
      </c>
      <c r="W25" s="65" t="str">
        <f t="shared" si="6"/>
        <v/>
      </c>
      <c r="X25" s="65" t="str">
        <f t="shared" si="16"/>
        <v/>
      </c>
    </row>
    <row r="26">
      <c r="C26" s="61">
        <f t="shared" si="17"/>
        <v>43925</v>
      </c>
      <c r="D26" s="102">
        <f t="shared" si="7"/>
        <v>2.4</v>
      </c>
      <c r="E26" s="49">
        <f t="shared" si="8"/>
        <v>568878.948</v>
      </c>
      <c r="F26" s="49">
        <f t="shared" si="9"/>
        <v>13805.4712</v>
      </c>
      <c r="G26" s="74">
        <f t="shared" si="3"/>
        <v>9333.592994</v>
      </c>
      <c r="H26" s="49">
        <f t="shared" si="10"/>
        <v>546.4589973</v>
      </c>
      <c r="I26" s="49">
        <f t="shared" si="4"/>
        <v>555073.4768</v>
      </c>
      <c r="J26" s="82"/>
      <c r="K26" s="49">
        <f t="shared" si="11"/>
        <v>1003.268154</v>
      </c>
      <c r="L26" s="49">
        <f t="shared" si="22"/>
        <v>23680.363</v>
      </c>
      <c r="M26" s="63">
        <f t="shared" si="18"/>
        <v>258.9237041</v>
      </c>
      <c r="N26" s="78">
        <f t="shared" si="24"/>
        <v>1034.123217</v>
      </c>
      <c r="O26" s="105"/>
      <c r="P26" s="11" t="str">
        <f t="shared" si="23"/>
        <v/>
      </c>
      <c r="Q26" s="11">
        <f t="shared" si="13"/>
        <v>0.05490570049</v>
      </c>
      <c r="R26" s="69">
        <f t="shared" si="20"/>
        <v>0.09580006008</v>
      </c>
      <c r="S26" s="70">
        <f t="shared" si="14"/>
        <v>578759</v>
      </c>
      <c r="T26" s="71">
        <f t="shared" si="21"/>
        <v>2.359029363</v>
      </c>
      <c r="U26" s="72">
        <f t="shared" si="15"/>
        <v>0.9829289013</v>
      </c>
      <c r="W26" s="65" t="str">
        <f t="shared" si="6"/>
        <v/>
      </c>
      <c r="X26" s="65" t="str">
        <f t="shared" si="16"/>
        <v/>
      </c>
    </row>
    <row r="27">
      <c r="C27" s="61">
        <f t="shared" si="17"/>
        <v>43929</v>
      </c>
      <c r="D27" s="102">
        <f t="shared" si="7"/>
        <v>2.4</v>
      </c>
      <c r="E27" s="49">
        <f t="shared" si="8"/>
        <v>555073.4768</v>
      </c>
      <c r="F27" s="49">
        <f t="shared" si="9"/>
        <v>31777.16831</v>
      </c>
      <c r="G27" s="74">
        <f t="shared" si="3"/>
        <v>22113.15261</v>
      </c>
      <c r="H27" s="49">
        <f t="shared" si="10"/>
        <v>1572.370586</v>
      </c>
      <c r="I27" s="49">
        <f t="shared" si="4"/>
        <v>523296.3085</v>
      </c>
      <c r="J27" s="82"/>
      <c r="K27" s="49">
        <f t="shared" si="11"/>
        <v>2309.303357</v>
      </c>
      <c r="L27" s="49">
        <f t="shared" si="22"/>
        <v>55457.53131</v>
      </c>
      <c r="M27" s="63">
        <f t="shared" si="18"/>
        <v>929.0012013</v>
      </c>
      <c r="N27" s="78">
        <f t="shared" si="24"/>
        <v>1085.829378</v>
      </c>
      <c r="O27" s="105"/>
      <c r="P27" s="11" t="str">
        <f t="shared" si="23"/>
        <v/>
      </c>
      <c r="Q27" s="11">
        <f t="shared" si="13"/>
        <v>0.11914576</v>
      </c>
      <c r="R27" s="69">
        <f t="shared" si="20"/>
        <v>0.2149458201</v>
      </c>
      <c r="S27" s="70">
        <f t="shared" si="14"/>
        <v>578759</v>
      </c>
      <c r="T27" s="71">
        <f t="shared" si="21"/>
        <v>2.301780783</v>
      </c>
      <c r="U27" s="72">
        <f t="shared" si="15"/>
        <v>0.9590753264</v>
      </c>
      <c r="W27" s="65" t="str">
        <f t="shared" si="6"/>
        <v/>
      </c>
      <c r="X27" s="65" t="str">
        <f t="shared" si="16"/>
        <v/>
      </c>
    </row>
    <row r="28">
      <c r="C28" s="61">
        <f t="shared" si="17"/>
        <v>43933</v>
      </c>
      <c r="D28" s="102">
        <f t="shared" si="7"/>
        <v>2.4</v>
      </c>
      <c r="E28" s="49">
        <f t="shared" si="8"/>
        <v>523296.3085</v>
      </c>
      <c r="F28" s="49">
        <f t="shared" si="9"/>
        <v>68956.68092</v>
      </c>
      <c r="G28" s="74">
        <f t="shared" si="3"/>
        <v>51434.82237</v>
      </c>
      <c r="H28" s="49">
        <f t="shared" si="10"/>
        <v>4027.869134</v>
      </c>
      <c r="I28" s="49">
        <f t="shared" si="4"/>
        <v>454339.6276</v>
      </c>
      <c r="J28" s="82"/>
      <c r="K28" s="49">
        <f t="shared" si="11"/>
        <v>5011.204686</v>
      </c>
      <c r="L28" s="49">
        <f t="shared" si="22"/>
        <v>124414.2122</v>
      </c>
      <c r="M28" s="63">
        <f t="shared" si="18"/>
        <v>2383.074129</v>
      </c>
      <c r="N28" s="78">
        <f t="shared" si="24"/>
        <v>1140.120847</v>
      </c>
      <c r="O28" s="105"/>
      <c r="P28" s="11" t="str">
        <f t="shared" si="23"/>
        <v/>
      </c>
      <c r="Q28" s="11">
        <f t="shared" si="13"/>
        <v>0.2244774363</v>
      </c>
      <c r="R28" s="69">
        <f t="shared" si="20"/>
        <v>0.4394232564</v>
      </c>
      <c r="S28" s="70">
        <f t="shared" si="14"/>
        <v>578759</v>
      </c>
      <c r="T28" s="71">
        <f t="shared" si="21"/>
        <v>2.170007102</v>
      </c>
      <c r="U28" s="72">
        <f t="shared" si="15"/>
        <v>0.9041696259</v>
      </c>
      <c r="W28" s="65" t="str">
        <f t="shared" si="6"/>
        <v/>
      </c>
      <c r="X28" s="65" t="str">
        <f t="shared" si="16"/>
        <v/>
      </c>
    </row>
    <row r="29">
      <c r="C29" s="61">
        <f t="shared" si="17"/>
        <v>43937</v>
      </c>
      <c r="D29" s="102">
        <f t="shared" ref="D29:D92" si="25">if(Y15,Y15,$B$3)</f>
        <v>2.4</v>
      </c>
      <c r="E29" s="49">
        <f t="shared" si="8"/>
        <v>454339.6276</v>
      </c>
      <c r="F29" s="49">
        <f t="shared" si="9"/>
        <v>129918.3366</v>
      </c>
      <c r="G29" s="74">
        <f t="shared" si="3"/>
        <v>114539.3204</v>
      </c>
      <c r="H29" s="49">
        <f t="shared" si="10"/>
        <v>9880.051992</v>
      </c>
      <c r="I29" s="49">
        <f t="shared" si="4"/>
        <v>324421.291</v>
      </c>
      <c r="J29" s="82"/>
      <c r="K29" s="49">
        <f t="shared" si="11"/>
        <v>9441.39666</v>
      </c>
      <c r="L29" s="49">
        <f t="shared" si="22"/>
        <v>254332.5488</v>
      </c>
      <c r="M29" s="63">
        <f t="shared" si="18"/>
        <v>5122.630812</v>
      </c>
      <c r="N29" s="78">
        <f t="shared" si="24"/>
        <v>1197.126889</v>
      </c>
      <c r="O29" s="105"/>
      <c r="P29" s="11" t="str">
        <f t="shared" si="23"/>
        <v/>
      </c>
      <c r="Q29" s="11">
        <f t="shared" si="13"/>
        <v>0.301992061</v>
      </c>
      <c r="R29" s="69">
        <f t="shared" si="20"/>
        <v>0.7414153174</v>
      </c>
      <c r="S29" s="70">
        <f t="shared" si="14"/>
        <v>578759</v>
      </c>
      <c r="T29" s="71">
        <f t="shared" si="21"/>
        <v>1.884057278</v>
      </c>
      <c r="U29" s="72">
        <f t="shared" si="15"/>
        <v>0.7850238659</v>
      </c>
      <c r="W29" s="65" t="str">
        <f t="shared" si="6"/>
        <v/>
      </c>
      <c r="X29" s="65" t="str">
        <f t="shared" si="16"/>
        <v/>
      </c>
    </row>
    <row r="30">
      <c r="C30" s="61">
        <f t="shared" si="17"/>
        <v>43941</v>
      </c>
      <c r="D30" s="102">
        <f t="shared" si="25"/>
        <v>2.4</v>
      </c>
      <c r="E30" s="49">
        <f t="shared" si="8"/>
        <v>324421.291</v>
      </c>
      <c r="F30" s="49">
        <f t="shared" si="9"/>
        <v>174780.6233</v>
      </c>
      <c r="G30" s="74">
        <f t="shared" si="3"/>
        <v>230652.1858</v>
      </c>
      <c r="H30" s="49">
        <f t="shared" si="10"/>
        <v>23685.52319</v>
      </c>
      <c r="I30" s="49">
        <f t="shared" si="4"/>
        <v>149640.6678</v>
      </c>
      <c r="J30" s="82"/>
      <c r="K30" s="49">
        <f t="shared" si="11"/>
        <v>12701.61885</v>
      </c>
      <c r="L30" s="49">
        <f t="shared" si="22"/>
        <v>429113.172</v>
      </c>
      <c r="M30" s="63">
        <f t="shared" si="18"/>
        <v>8808.187733</v>
      </c>
      <c r="N30" s="78">
        <f t="shared" si="24"/>
        <v>1256.983234</v>
      </c>
      <c r="O30" s="105"/>
      <c r="P30" s="11" t="str">
        <f t="shared" si="23"/>
        <v/>
      </c>
      <c r="Q30" s="11">
        <f t="shared" si="13"/>
        <v>0.1873952799</v>
      </c>
      <c r="R30" s="69">
        <f t="shared" si="20"/>
        <v>0.9288105974</v>
      </c>
      <c r="S30" s="70">
        <f t="shared" si="14"/>
        <v>578759</v>
      </c>
      <c r="T30" s="71">
        <f t="shared" si="21"/>
        <v>1.345311431</v>
      </c>
      <c r="U30" s="72">
        <f t="shared" si="15"/>
        <v>0.5605464296</v>
      </c>
      <c r="W30" s="65" t="str">
        <f t="shared" si="6"/>
        <v/>
      </c>
      <c r="X30" s="65" t="str">
        <f t="shared" si="16"/>
        <v/>
      </c>
    </row>
    <row r="31">
      <c r="C31" s="61">
        <f t="shared" si="17"/>
        <v>43945</v>
      </c>
      <c r="D31" s="102">
        <f t="shared" si="25"/>
        <v>2.4</v>
      </c>
      <c r="E31" s="49">
        <f t="shared" si="8"/>
        <v>149640.6678</v>
      </c>
      <c r="F31" s="49">
        <f t="shared" si="9"/>
        <v>108456.7048</v>
      </c>
      <c r="G31" s="74">
        <f t="shared" si="3"/>
        <v>373655.6407</v>
      </c>
      <c r="H31" s="49">
        <f t="shared" si="10"/>
        <v>55462.6915</v>
      </c>
      <c r="I31" s="49">
        <f t="shared" si="4"/>
        <v>41183.96295</v>
      </c>
      <c r="J31" s="82"/>
      <c r="K31" s="49">
        <f t="shared" si="11"/>
        <v>7881.741699</v>
      </c>
      <c r="L31" s="49">
        <f t="shared" si="22"/>
        <v>537569.8769</v>
      </c>
      <c r="M31" s="63">
        <f t="shared" si="18"/>
        <v>11095.18815</v>
      </c>
      <c r="N31" s="78">
        <f t="shared" si="24"/>
        <v>1319.832395</v>
      </c>
      <c r="O31" s="105"/>
      <c r="P31" s="11" t="str">
        <f t="shared" si="23"/>
        <v/>
      </c>
      <c r="Q31" s="11">
        <f t="shared" si="13"/>
        <v>0.03200370558</v>
      </c>
      <c r="R31" s="69">
        <f t="shared" si="20"/>
        <v>0.960814303</v>
      </c>
      <c r="S31" s="70">
        <f t="shared" si="14"/>
        <v>578759</v>
      </c>
      <c r="T31" s="71">
        <f t="shared" si="21"/>
        <v>0.6205304844</v>
      </c>
      <c r="U31" s="72">
        <f t="shared" si="15"/>
        <v>0.2585543685</v>
      </c>
      <c r="W31" s="65" t="str">
        <f t="shared" si="6"/>
        <v/>
      </c>
      <c r="X31" s="65" t="str">
        <f t="shared" si="16"/>
        <v/>
      </c>
    </row>
    <row r="32">
      <c r="C32" s="61">
        <f t="shared" si="17"/>
        <v>43949</v>
      </c>
      <c r="D32" s="102">
        <f t="shared" si="25"/>
        <v>2.4</v>
      </c>
      <c r="E32" s="49">
        <f t="shared" si="8"/>
        <v>41183.96295</v>
      </c>
      <c r="F32" s="49">
        <f t="shared" si="9"/>
        <v>18522.43264</v>
      </c>
      <c r="G32" s="74">
        <f t="shared" si="3"/>
        <v>413155.6646</v>
      </c>
      <c r="H32" s="49">
        <f t="shared" si="10"/>
        <v>124419.3724</v>
      </c>
      <c r="I32" s="49">
        <f t="shared" si="4"/>
        <v>22661.53031</v>
      </c>
      <c r="J32" s="82"/>
      <c r="K32" s="49">
        <f t="shared" si="11"/>
        <v>1346.058134</v>
      </c>
      <c r="L32" s="49">
        <f t="shared" si="22"/>
        <v>556092.3095</v>
      </c>
      <c r="M32" s="63">
        <f t="shared" si="18"/>
        <v>11297.71448</v>
      </c>
      <c r="N32" s="78">
        <f t="shared" si="24"/>
        <v>1385.824015</v>
      </c>
      <c r="O32" s="105"/>
      <c r="P32" s="11" t="str">
        <f t="shared" si="23"/>
        <v/>
      </c>
      <c r="Q32" s="11">
        <f t="shared" si="13"/>
        <v>0.003007481639</v>
      </c>
      <c r="R32" s="69">
        <f t="shared" si="20"/>
        <v>0.9638217846</v>
      </c>
      <c r="S32" s="70">
        <f t="shared" si="14"/>
        <v>578759</v>
      </c>
      <c r="T32" s="71">
        <f t="shared" si="21"/>
        <v>0.1707818126</v>
      </c>
      <c r="U32" s="72">
        <f t="shared" si="15"/>
        <v>0.07115908858</v>
      </c>
      <c r="W32" s="65" t="str">
        <f t="shared" si="6"/>
        <v/>
      </c>
      <c r="X32" s="65" t="str">
        <f t="shared" si="16"/>
        <v/>
      </c>
    </row>
    <row r="33">
      <c r="C33" s="61">
        <f t="shared" si="17"/>
        <v>43953</v>
      </c>
      <c r="D33" s="102">
        <f t="shared" si="25"/>
        <v>2.4</v>
      </c>
      <c r="E33" s="49">
        <f t="shared" si="8"/>
        <v>22661.53031</v>
      </c>
      <c r="F33" s="49">
        <f t="shared" si="9"/>
        <v>1740.607066</v>
      </c>
      <c r="G33" s="74">
        <f t="shared" si="3"/>
        <v>301759.7607</v>
      </c>
      <c r="H33" s="49">
        <f t="shared" si="10"/>
        <v>254337.709</v>
      </c>
      <c r="I33" s="49">
        <f t="shared" si="4"/>
        <v>20920.92325</v>
      </c>
      <c r="J33" s="82"/>
      <c r="K33" s="49">
        <f t="shared" si="11"/>
        <v>126.4930123</v>
      </c>
      <c r="L33" s="49">
        <f t="shared" si="22"/>
        <v>557832.9166</v>
      </c>
      <c r="M33" s="63">
        <f t="shared" si="18"/>
        <v>11316.74647</v>
      </c>
      <c r="N33" s="78">
        <f t="shared" si="24"/>
        <v>1455.115216</v>
      </c>
      <c r="O33" s="105"/>
      <c r="P33" s="11" t="str">
        <f t="shared" si="23"/>
        <v/>
      </c>
      <c r="Q33" s="11">
        <f t="shared" si="13"/>
        <v>0.0002609139591</v>
      </c>
      <c r="R33" s="69">
        <f t="shared" si="20"/>
        <v>0.9640826985</v>
      </c>
      <c r="S33" s="70">
        <f t="shared" si="14"/>
        <v>578759</v>
      </c>
      <c r="T33" s="71">
        <f t="shared" si="21"/>
        <v>0.09397291921</v>
      </c>
      <c r="U33" s="72">
        <f t="shared" si="15"/>
        <v>0.039155383</v>
      </c>
      <c r="W33" s="65" t="str">
        <f t="shared" si="6"/>
        <v/>
      </c>
      <c r="X33" s="65" t="str">
        <f t="shared" si="16"/>
        <v/>
      </c>
    </row>
    <row r="34">
      <c r="C34" s="61">
        <f t="shared" si="17"/>
        <v>43957</v>
      </c>
      <c r="D34" s="102">
        <f t="shared" si="25"/>
        <v>2.4</v>
      </c>
      <c r="E34" s="49">
        <f t="shared" si="8"/>
        <v>20920.92325</v>
      </c>
      <c r="F34" s="49">
        <f t="shared" si="9"/>
        <v>151.0063021</v>
      </c>
      <c r="G34" s="74">
        <f t="shared" si="3"/>
        <v>128719.7445</v>
      </c>
      <c r="H34" s="49">
        <f t="shared" si="10"/>
        <v>429118.3322</v>
      </c>
      <c r="I34" s="49">
        <f t="shared" si="4"/>
        <v>20769.91694</v>
      </c>
      <c r="J34" s="82"/>
      <c r="K34" s="49">
        <f t="shared" si="11"/>
        <v>10.97389663</v>
      </c>
      <c r="L34" s="49">
        <f t="shared" si="22"/>
        <v>557983.9229</v>
      </c>
      <c r="M34" s="63">
        <f t="shared" si="18"/>
        <v>11318.39759</v>
      </c>
      <c r="N34" s="78">
        <f t="shared" si="24"/>
        <v>1527.870977</v>
      </c>
      <c r="O34" s="105"/>
      <c r="P34" s="11" t="str">
        <f t="shared" si="23"/>
        <v/>
      </c>
      <c r="Q34" s="11">
        <f t="shared" si="13"/>
        <v>0.00002247219831</v>
      </c>
      <c r="R34" s="69">
        <f t="shared" si="20"/>
        <v>0.9641051707</v>
      </c>
      <c r="S34" s="70">
        <f t="shared" si="14"/>
        <v>578759</v>
      </c>
      <c r="T34" s="71">
        <f t="shared" si="21"/>
        <v>0.08675496327</v>
      </c>
      <c r="U34" s="72">
        <f t="shared" si="15"/>
        <v>0.03614790136</v>
      </c>
      <c r="W34" s="65" t="str">
        <f t="shared" si="6"/>
        <v/>
      </c>
      <c r="X34" s="65" t="str">
        <f t="shared" si="16"/>
        <v/>
      </c>
    </row>
    <row r="35">
      <c r="C35" s="61">
        <f t="shared" si="17"/>
        <v>43961</v>
      </c>
      <c r="D35" s="102">
        <f t="shared" si="25"/>
        <v>2.4</v>
      </c>
      <c r="E35" s="49">
        <f t="shared" si="8"/>
        <v>20769.91694</v>
      </c>
      <c r="F35" s="49">
        <f t="shared" si="9"/>
        <v>13.00598702</v>
      </c>
      <c r="G35" s="74">
        <f t="shared" si="3"/>
        <v>20414.04601</v>
      </c>
      <c r="H35" s="49">
        <f t="shared" si="10"/>
        <v>537575.0371</v>
      </c>
      <c r="I35" s="49">
        <f t="shared" si="4"/>
        <v>20756.91096</v>
      </c>
      <c r="J35" s="82"/>
      <c r="K35" s="49">
        <f t="shared" si="11"/>
        <v>0.9451682166</v>
      </c>
      <c r="L35" s="49">
        <f t="shared" si="22"/>
        <v>557996.9289</v>
      </c>
      <c r="M35" s="63">
        <f t="shared" si="18"/>
        <v>11318.5398</v>
      </c>
      <c r="N35" s="78">
        <f t="shared" si="24"/>
        <v>1604.264526</v>
      </c>
      <c r="O35" s="105"/>
      <c r="P35" s="11" t="str">
        <f t="shared" si="23"/>
        <v/>
      </c>
      <c r="Q35" s="11">
        <f t="shared" si="13"/>
        <v>0.000001934290796</v>
      </c>
      <c r="R35" s="69">
        <f t="shared" si="20"/>
        <v>0.964107105</v>
      </c>
      <c r="S35" s="70">
        <f t="shared" si="14"/>
        <v>578759</v>
      </c>
      <c r="T35" s="71">
        <f t="shared" si="21"/>
        <v>0.08612876977</v>
      </c>
      <c r="U35" s="72">
        <f t="shared" si="15"/>
        <v>0.0358869874</v>
      </c>
      <c r="W35" s="65" t="str">
        <f t="shared" si="6"/>
        <v/>
      </c>
      <c r="X35" s="65" t="str">
        <f t="shared" si="16"/>
        <v/>
      </c>
    </row>
    <row r="36">
      <c r="C36" s="61">
        <f t="shared" si="17"/>
        <v>43965</v>
      </c>
      <c r="D36" s="102">
        <f t="shared" si="25"/>
        <v>2.4</v>
      </c>
      <c r="E36" s="49">
        <f t="shared" si="8"/>
        <v>20756.91096</v>
      </c>
      <c r="F36" s="49">
        <f t="shared" si="9"/>
        <v>1.119488207</v>
      </c>
      <c r="G36" s="74">
        <f t="shared" si="3"/>
        <v>1904.619355</v>
      </c>
      <c r="H36" s="49">
        <f t="shared" si="10"/>
        <v>556097.4697</v>
      </c>
      <c r="I36" s="49">
        <f t="shared" si="4"/>
        <v>20755.79147</v>
      </c>
      <c r="J36" s="82"/>
      <c r="K36" s="49">
        <f t="shared" si="11"/>
        <v>0.0813551997</v>
      </c>
      <c r="L36" s="49">
        <f t="shared" si="22"/>
        <v>557998.0483</v>
      </c>
      <c r="M36" s="63">
        <f t="shared" si="18"/>
        <v>11318.55204</v>
      </c>
      <c r="N36" s="78">
        <f t="shared" si="24"/>
        <v>1684.477752</v>
      </c>
      <c r="O36" s="105"/>
      <c r="P36" s="11" t="str">
        <f t="shared" si="23"/>
        <v/>
      </c>
      <c r="Q36" s="11">
        <f t="shared" si="13"/>
        <v>0.0000001664847844</v>
      </c>
      <c r="R36" s="69">
        <f t="shared" si="20"/>
        <v>0.9641072715</v>
      </c>
      <c r="S36" s="70">
        <f t="shared" si="14"/>
        <v>578759</v>
      </c>
      <c r="T36" s="71">
        <f t="shared" si="21"/>
        <v>0.0860748365</v>
      </c>
      <c r="U36" s="72">
        <f t="shared" si="15"/>
        <v>0.03586451521</v>
      </c>
      <c r="W36" s="65" t="str">
        <f t="shared" si="6"/>
        <v/>
      </c>
      <c r="X36" s="65" t="str">
        <f t="shared" si="16"/>
        <v/>
      </c>
    </row>
    <row r="37">
      <c r="C37" s="61">
        <f t="shared" si="17"/>
        <v>43969</v>
      </c>
      <c r="D37" s="102">
        <f t="shared" si="25"/>
        <v>2.4</v>
      </c>
      <c r="E37" s="49">
        <f t="shared" si="8"/>
        <v>20755.79147</v>
      </c>
      <c r="F37" s="49">
        <f t="shared" si="9"/>
        <v>0.09635456734</v>
      </c>
      <c r="G37" s="74">
        <f t="shared" si="3"/>
        <v>165.1317773</v>
      </c>
      <c r="H37" s="49">
        <f t="shared" si="10"/>
        <v>557838.0768</v>
      </c>
      <c r="I37" s="49">
        <f t="shared" si="4"/>
        <v>20755.69511</v>
      </c>
      <c r="J37" s="82"/>
      <c r="K37" s="49">
        <f t="shared" si="11"/>
        <v>0.007002257837</v>
      </c>
      <c r="L37" s="49">
        <f t="shared" si="22"/>
        <v>557998.1447</v>
      </c>
      <c r="M37" s="63">
        <f t="shared" si="18"/>
        <v>11318.55309</v>
      </c>
      <c r="N37" s="75">
        <f t="shared" ref="N37:N92" si="26">N36</f>
        <v>1684.477752</v>
      </c>
      <c r="O37" s="105"/>
      <c r="P37" s="11" t="str">
        <f t="shared" si="23"/>
        <v/>
      </c>
      <c r="Q37" s="11">
        <f t="shared" si="13"/>
        <v>0.0000000143293112</v>
      </c>
      <c r="R37" s="69">
        <f t="shared" si="20"/>
        <v>0.9641072859</v>
      </c>
      <c r="S37" s="70">
        <f t="shared" si="14"/>
        <v>578759</v>
      </c>
      <c r="T37" s="71">
        <f t="shared" si="21"/>
        <v>0.0860701942</v>
      </c>
      <c r="U37" s="72">
        <f t="shared" si="15"/>
        <v>0.03586258092</v>
      </c>
      <c r="W37" s="65" t="str">
        <f t="shared" si="6"/>
        <v/>
      </c>
      <c r="X37" s="65" t="str">
        <f t="shared" si="16"/>
        <v/>
      </c>
    </row>
    <row r="38">
      <c r="C38" s="61">
        <f t="shared" si="17"/>
        <v>43973</v>
      </c>
      <c r="D38" s="102">
        <f t="shared" si="25"/>
        <v>2.4</v>
      </c>
      <c r="E38" s="49">
        <f t="shared" si="8"/>
        <v>20755.69511</v>
      </c>
      <c r="F38" s="49">
        <f t="shared" si="9"/>
        <v>0.008293217823</v>
      </c>
      <c r="G38" s="74">
        <f t="shared" si="3"/>
        <v>14.2218298</v>
      </c>
      <c r="H38" s="49">
        <f t="shared" si="10"/>
        <v>557989.0831</v>
      </c>
      <c r="I38" s="49">
        <f t="shared" si="4"/>
        <v>20755.68682</v>
      </c>
      <c r="J38" s="82"/>
      <c r="K38" s="49">
        <f t="shared" si="11"/>
        <v>0.000602682894</v>
      </c>
      <c r="L38" s="49">
        <f t="shared" si="22"/>
        <v>557998.153</v>
      </c>
      <c r="M38" s="63">
        <f t="shared" si="18"/>
        <v>11318.55318</v>
      </c>
      <c r="N38" s="75">
        <f t="shared" si="26"/>
        <v>1684.477752</v>
      </c>
      <c r="O38" s="105"/>
      <c r="P38" s="11" t="str">
        <f t="shared" si="23"/>
        <v/>
      </c>
      <c r="Q38" s="11">
        <f t="shared" si="13"/>
        <v>0.00000000123332038</v>
      </c>
      <c r="R38" s="69">
        <f t="shared" si="20"/>
        <v>0.9641072871</v>
      </c>
      <c r="S38" s="70">
        <f t="shared" si="14"/>
        <v>578759</v>
      </c>
      <c r="T38" s="71">
        <f t="shared" si="21"/>
        <v>0.08606979463</v>
      </c>
      <c r="U38" s="72">
        <f t="shared" si="15"/>
        <v>0.03586241443</v>
      </c>
      <c r="W38" s="65" t="str">
        <f t="shared" si="6"/>
        <v/>
      </c>
      <c r="X38" s="65" t="str">
        <f t="shared" si="16"/>
        <v/>
      </c>
    </row>
    <row r="39">
      <c r="C39" s="61">
        <f t="shared" si="17"/>
        <v>43977</v>
      </c>
      <c r="D39" s="102">
        <f t="shared" si="25"/>
        <v>2.4</v>
      </c>
      <c r="E39" s="49">
        <f t="shared" si="8"/>
        <v>20755.68682</v>
      </c>
      <c r="F39" s="49">
        <f t="shared" si="9"/>
        <v>0.0007137952697</v>
      </c>
      <c r="G39" s="74">
        <f t="shared" si="3"/>
        <v>1.224135992</v>
      </c>
      <c r="H39" s="49">
        <f t="shared" si="10"/>
        <v>558002.089</v>
      </c>
      <c r="I39" s="49">
        <f t="shared" si="4"/>
        <v>20755.68611</v>
      </c>
      <c r="J39" s="82"/>
      <c r="K39" s="49">
        <f t="shared" si="11"/>
        <v>0.00005187277219</v>
      </c>
      <c r="L39" s="49">
        <f t="shared" si="22"/>
        <v>557998.1537</v>
      </c>
      <c r="M39" s="63">
        <f t="shared" si="18"/>
        <v>11318.55319</v>
      </c>
      <c r="N39" s="75">
        <f t="shared" si="26"/>
        <v>1684.477752</v>
      </c>
      <c r="O39" s="105"/>
      <c r="P39" s="11" t="str">
        <f t="shared" si="23"/>
        <v/>
      </c>
      <c r="Q39" s="11">
        <f t="shared" si="13"/>
        <v>0.0000000001061515857</v>
      </c>
      <c r="R39" s="69">
        <f t="shared" si="20"/>
        <v>0.9641072872</v>
      </c>
      <c r="S39" s="70">
        <f t="shared" si="14"/>
        <v>578759</v>
      </c>
      <c r="T39" s="71">
        <f t="shared" si="21"/>
        <v>0.08606976024</v>
      </c>
      <c r="U39" s="72">
        <f t="shared" si="15"/>
        <v>0.0358624001</v>
      </c>
      <c r="W39" s="65" t="str">
        <f t="shared" si="6"/>
        <v/>
      </c>
      <c r="X39" s="65" t="str">
        <f t="shared" si="16"/>
        <v/>
      </c>
    </row>
    <row r="40">
      <c r="C40" s="61">
        <f t="shared" si="17"/>
        <v>43981</v>
      </c>
      <c r="D40" s="102">
        <f t="shared" si="25"/>
        <v>2.4</v>
      </c>
      <c r="E40" s="49">
        <f t="shared" si="8"/>
        <v>20755.68611</v>
      </c>
      <c r="F40" s="49">
        <f t="shared" si="9"/>
        <v>0.00006143618561</v>
      </c>
      <c r="G40" s="74">
        <f t="shared" si="3"/>
        <v>0.1053615804</v>
      </c>
      <c r="H40" s="49">
        <f t="shared" si="10"/>
        <v>558003.2085</v>
      </c>
      <c r="I40" s="49">
        <f t="shared" si="4"/>
        <v>20755.68605</v>
      </c>
      <c r="J40" s="82"/>
      <c r="K40" s="49">
        <f t="shared" si="11"/>
        <v>0.000004464676912</v>
      </c>
      <c r="L40" s="49">
        <f t="shared" si="22"/>
        <v>557998.1538</v>
      </c>
      <c r="M40" s="63">
        <f t="shared" si="18"/>
        <v>11318.55319</v>
      </c>
      <c r="N40" s="75">
        <f t="shared" si="26"/>
        <v>1684.477752</v>
      </c>
      <c r="O40" s="105"/>
      <c r="P40" s="11" t="str">
        <f t="shared" si="23"/>
        <v/>
      </c>
      <c r="Q40" s="11">
        <f t="shared" si="13"/>
        <v>0</v>
      </c>
      <c r="R40" s="69">
        <f t="shared" si="20"/>
        <v>0.9641072872</v>
      </c>
      <c r="S40" s="70">
        <f t="shared" si="14"/>
        <v>578759</v>
      </c>
      <c r="T40" s="71">
        <f t="shared" si="21"/>
        <v>0.08606975728</v>
      </c>
      <c r="U40" s="72">
        <f t="shared" si="15"/>
        <v>0.03586239887</v>
      </c>
      <c r="W40" s="65" t="str">
        <f t="shared" si="6"/>
        <v/>
      </c>
      <c r="X40" s="65" t="str">
        <f t="shared" si="16"/>
        <v/>
      </c>
    </row>
    <row r="41">
      <c r="C41" s="61">
        <f t="shared" si="17"/>
        <v>43985</v>
      </c>
      <c r="D41" s="102">
        <f t="shared" si="25"/>
        <v>2.4</v>
      </c>
      <c r="E41" s="49">
        <f t="shared" si="8"/>
        <v>20755.68605</v>
      </c>
      <c r="F41" s="49">
        <f t="shared" si="9"/>
        <v>0.000005287797569</v>
      </c>
      <c r="G41" s="74">
        <f t="shared" si="3"/>
        <v>0.009068449279</v>
      </c>
      <c r="H41" s="49">
        <f t="shared" si="10"/>
        <v>558003.3049</v>
      </c>
      <c r="I41" s="49">
        <f t="shared" si="4"/>
        <v>20755.68604</v>
      </c>
      <c r="J41" s="82"/>
      <c r="K41" s="49">
        <f t="shared" si="11"/>
        <v>0.000000384273657</v>
      </c>
      <c r="L41" s="49">
        <f t="shared" si="22"/>
        <v>557998.1538</v>
      </c>
      <c r="M41" s="63">
        <f t="shared" si="18"/>
        <v>11318.55319</v>
      </c>
      <c r="N41" s="75">
        <f t="shared" si="26"/>
        <v>1684.477752</v>
      </c>
      <c r="O41" s="105"/>
      <c r="P41" s="11" t="str">
        <f t="shared" si="23"/>
        <v/>
      </c>
      <c r="Q41" s="11">
        <f t="shared" si="13"/>
        <v>0</v>
      </c>
      <c r="R41" s="69">
        <f t="shared" si="20"/>
        <v>0.9641072872</v>
      </c>
      <c r="S41" s="70">
        <f t="shared" si="14"/>
        <v>578759</v>
      </c>
      <c r="T41" s="71">
        <f t="shared" si="21"/>
        <v>0.08606975703</v>
      </c>
      <c r="U41" s="72">
        <f t="shared" si="15"/>
        <v>0.03586239876</v>
      </c>
      <c r="W41" s="65" t="str">
        <f t="shared" si="6"/>
        <v/>
      </c>
      <c r="X41" s="65" t="str">
        <f t="shared" si="16"/>
        <v/>
      </c>
    </row>
    <row r="42">
      <c r="C42" s="61">
        <f t="shared" si="17"/>
        <v>43989</v>
      </c>
      <c r="D42" s="102">
        <f t="shared" si="25"/>
        <v>2.4</v>
      </c>
      <c r="E42" s="49">
        <f t="shared" si="8"/>
        <v>20755.68604</v>
      </c>
      <c r="F42" s="49">
        <f t="shared" si="9"/>
        <v>0.0000004551194518</v>
      </c>
      <c r="G42" s="74">
        <f t="shared" si="3"/>
        <v>0.0007805192529</v>
      </c>
      <c r="H42" s="49">
        <f t="shared" si="10"/>
        <v>558003.3132</v>
      </c>
      <c r="I42" s="49">
        <f t="shared" si="4"/>
        <v>20755.68604</v>
      </c>
      <c r="J42" s="82"/>
      <c r="K42" s="49">
        <f t="shared" si="11"/>
        <v>0.00000003307434029</v>
      </c>
      <c r="L42" s="49">
        <f t="shared" si="22"/>
        <v>557998.1538</v>
      </c>
      <c r="M42" s="63">
        <f t="shared" si="18"/>
        <v>11318.55319</v>
      </c>
      <c r="N42" s="75">
        <f t="shared" si="26"/>
        <v>1684.477752</v>
      </c>
      <c r="O42" s="105"/>
      <c r="P42" s="11" t="str">
        <f t="shared" si="23"/>
        <v/>
      </c>
      <c r="Q42" s="11">
        <f t="shared" si="13"/>
        <v>0</v>
      </c>
      <c r="R42" s="69">
        <f t="shared" si="20"/>
        <v>0.9641072872</v>
      </c>
      <c r="S42" s="70">
        <f t="shared" si="14"/>
        <v>578759</v>
      </c>
      <c r="T42" s="71">
        <f t="shared" si="21"/>
        <v>0.08606975701</v>
      </c>
      <c r="U42" s="72">
        <f t="shared" si="15"/>
        <v>0.03586239875</v>
      </c>
      <c r="W42" s="65" t="str">
        <f t="shared" si="6"/>
        <v/>
      </c>
      <c r="X42" s="65" t="str">
        <f t="shared" si="16"/>
        <v/>
      </c>
    </row>
    <row r="43">
      <c r="C43" s="61">
        <f t="shared" si="17"/>
        <v>43993</v>
      </c>
      <c r="D43" s="102">
        <f t="shared" si="25"/>
        <v>2.4</v>
      </c>
      <c r="E43" s="49">
        <f t="shared" si="8"/>
        <v>20755.68604</v>
      </c>
      <c r="F43" s="49">
        <f t="shared" si="9"/>
        <v>0.00000003917202063</v>
      </c>
      <c r="G43" s="74">
        <f t="shared" si="3"/>
        <v>0.00006717910263</v>
      </c>
      <c r="H43" s="49">
        <f t="shared" si="10"/>
        <v>558003.3139</v>
      </c>
      <c r="I43" s="49">
        <f t="shared" si="4"/>
        <v>20755.68604</v>
      </c>
      <c r="J43" s="82"/>
      <c r="K43" s="49">
        <f t="shared" si="11"/>
        <v>0.000000002846700431</v>
      </c>
      <c r="L43" s="49">
        <f t="shared" si="22"/>
        <v>557998.1538</v>
      </c>
      <c r="M43" s="63">
        <f t="shared" si="18"/>
        <v>11318.55319</v>
      </c>
      <c r="N43" s="75">
        <f t="shared" si="26"/>
        <v>1684.477752</v>
      </c>
      <c r="O43" s="105"/>
      <c r="P43" s="11" t="str">
        <f t="shared" si="23"/>
        <v/>
      </c>
      <c r="Q43" s="11">
        <f t="shared" si="13"/>
        <v>0</v>
      </c>
      <c r="R43" s="69">
        <f t="shared" si="20"/>
        <v>0.9641072872</v>
      </c>
      <c r="S43" s="70">
        <f t="shared" si="14"/>
        <v>578759</v>
      </c>
      <c r="T43" s="71">
        <f t="shared" si="21"/>
        <v>0.08606975701</v>
      </c>
      <c r="U43" s="72">
        <f t="shared" si="15"/>
        <v>0.03586239875</v>
      </c>
      <c r="W43" s="65" t="str">
        <f t="shared" si="6"/>
        <v/>
      </c>
      <c r="X43" s="65" t="str">
        <f t="shared" si="16"/>
        <v/>
      </c>
    </row>
    <row r="44">
      <c r="C44" s="61">
        <f t="shared" si="17"/>
        <v>43997</v>
      </c>
      <c r="D44" s="102">
        <f t="shared" si="25"/>
        <v>2.4</v>
      </c>
      <c r="E44" s="49">
        <f t="shared" si="8"/>
        <v>20755.68604</v>
      </c>
      <c r="F44" s="49">
        <f t="shared" si="9"/>
        <v>0.000000003371526297</v>
      </c>
      <c r="G44" s="74">
        <f t="shared" si="3"/>
        <v>0.000005782089041</v>
      </c>
      <c r="H44" s="49">
        <f t="shared" si="10"/>
        <v>558003.314</v>
      </c>
      <c r="I44" s="49">
        <f t="shared" si="4"/>
        <v>20755.68604</v>
      </c>
      <c r="J44" s="108"/>
      <c r="K44" s="49">
        <f t="shared" si="11"/>
        <v>0.0000000002450148144</v>
      </c>
      <c r="L44" s="49">
        <f t="shared" si="22"/>
        <v>557998.1538</v>
      </c>
      <c r="M44" s="63">
        <f t="shared" si="18"/>
        <v>11318.55319</v>
      </c>
      <c r="N44" s="75">
        <f t="shared" si="26"/>
        <v>1684.477752</v>
      </c>
      <c r="O44" s="105"/>
      <c r="P44" s="11" t="str">
        <f t="shared" si="23"/>
        <v/>
      </c>
      <c r="Q44" s="11">
        <f t="shared" si="13"/>
        <v>0</v>
      </c>
      <c r="R44" s="69">
        <f t="shared" si="20"/>
        <v>0.9641072872</v>
      </c>
      <c r="S44" s="70">
        <f t="shared" si="14"/>
        <v>578759</v>
      </c>
      <c r="T44" s="71">
        <f t="shared" si="21"/>
        <v>0.086069757</v>
      </c>
      <c r="U44" s="72">
        <f t="shared" si="15"/>
        <v>0.03586239875</v>
      </c>
      <c r="W44" s="65" t="str">
        <f t="shared" si="6"/>
        <v/>
      </c>
      <c r="X44" s="65" t="str">
        <f t="shared" si="16"/>
        <v/>
      </c>
    </row>
    <row r="45">
      <c r="C45" s="61">
        <f t="shared" si="17"/>
        <v>44001</v>
      </c>
      <c r="D45" s="102">
        <f t="shared" si="25"/>
        <v>2.4</v>
      </c>
      <c r="E45" s="49">
        <f t="shared" si="8"/>
        <v>20755.68604</v>
      </c>
      <c r="F45" s="49">
        <f t="shared" si="9"/>
        <v>0.0000000002901864491</v>
      </c>
      <c r="G45" s="74">
        <f t="shared" si="3"/>
        <v>0.0000004976629987</v>
      </c>
      <c r="H45" s="49">
        <f t="shared" si="10"/>
        <v>558003.314</v>
      </c>
      <c r="I45" s="49">
        <f t="shared" si="4"/>
        <v>20755.68604</v>
      </c>
      <c r="J45" s="108"/>
      <c r="K45" s="49">
        <f t="shared" si="11"/>
        <v>0</v>
      </c>
      <c r="L45" s="49">
        <f t="shared" si="22"/>
        <v>557998.1538</v>
      </c>
      <c r="M45" s="63">
        <f t="shared" si="18"/>
        <v>11318.55319</v>
      </c>
      <c r="N45" s="75">
        <f t="shared" si="26"/>
        <v>1684.477752</v>
      </c>
      <c r="O45" s="105"/>
      <c r="P45" s="11" t="str">
        <f t="shared" si="23"/>
        <v/>
      </c>
      <c r="Q45" s="11">
        <f t="shared" si="13"/>
        <v>0</v>
      </c>
      <c r="R45" s="69">
        <f t="shared" si="20"/>
        <v>0.9641072872</v>
      </c>
      <c r="S45" s="70">
        <f t="shared" si="14"/>
        <v>578759</v>
      </c>
      <c r="T45" s="71">
        <f t="shared" si="21"/>
        <v>0.086069757</v>
      </c>
      <c r="U45" s="72">
        <f t="shared" si="15"/>
        <v>0.03586239875</v>
      </c>
      <c r="W45" s="65" t="str">
        <f t="shared" si="6"/>
        <v/>
      </c>
      <c r="X45" s="65" t="str">
        <f t="shared" si="16"/>
        <v/>
      </c>
    </row>
    <row r="46">
      <c r="C46" s="61">
        <f t="shared" si="17"/>
        <v>44005</v>
      </c>
      <c r="D46" s="102">
        <f t="shared" si="25"/>
        <v>2.4</v>
      </c>
      <c r="E46" s="49">
        <f t="shared" si="8"/>
        <v>20755.68604</v>
      </c>
      <c r="F46" s="49">
        <f t="shared" si="9"/>
        <v>0</v>
      </c>
      <c r="G46" s="74">
        <f t="shared" si="3"/>
        <v>0.00000004283373337</v>
      </c>
      <c r="H46" s="49">
        <f t="shared" si="10"/>
        <v>558003.314</v>
      </c>
      <c r="I46" s="49">
        <f t="shared" si="4"/>
        <v>20755.68604</v>
      </c>
      <c r="J46" s="108"/>
      <c r="K46" s="49">
        <f t="shared" si="11"/>
        <v>0</v>
      </c>
      <c r="L46" s="49">
        <f t="shared" si="22"/>
        <v>557998.1538</v>
      </c>
      <c r="M46" s="63">
        <f t="shared" si="18"/>
        <v>11318.55319</v>
      </c>
      <c r="N46" s="75">
        <f t="shared" si="26"/>
        <v>1684.477752</v>
      </c>
      <c r="O46" s="105"/>
      <c r="P46" s="11" t="str">
        <f t="shared" si="23"/>
        <v/>
      </c>
      <c r="Q46" s="11">
        <f t="shared" si="13"/>
        <v>0</v>
      </c>
      <c r="R46" s="69">
        <f t="shared" si="20"/>
        <v>0.9641072872</v>
      </c>
      <c r="S46" s="70">
        <f t="shared" si="14"/>
        <v>578759</v>
      </c>
      <c r="T46" s="71">
        <f t="shared" si="21"/>
        <v>0.086069757</v>
      </c>
      <c r="U46" s="72">
        <f t="shared" si="15"/>
        <v>0.03586239875</v>
      </c>
      <c r="W46" s="65" t="str">
        <f t="shared" si="6"/>
        <v/>
      </c>
      <c r="X46" s="65" t="str">
        <f t="shared" si="16"/>
        <v/>
      </c>
    </row>
    <row r="47">
      <c r="C47" s="61">
        <f t="shared" si="17"/>
        <v>44009</v>
      </c>
      <c r="D47" s="102">
        <f t="shared" si="25"/>
        <v>2.4</v>
      </c>
      <c r="E47" s="49">
        <f t="shared" si="8"/>
        <v>20755.68604</v>
      </c>
      <c r="F47" s="49">
        <f t="shared" si="9"/>
        <v>0</v>
      </c>
      <c r="G47" s="74">
        <f t="shared" si="3"/>
        <v>0.000000003686689023</v>
      </c>
      <c r="H47" s="49">
        <f t="shared" si="10"/>
        <v>558003.314</v>
      </c>
      <c r="I47" s="49">
        <f t="shared" si="4"/>
        <v>20755.68604</v>
      </c>
      <c r="J47" s="108"/>
      <c r="K47" s="49">
        <f t="shared" si="11"/>
        <v>0</v>
      </c>
      <c r="L47" s="49">
        <f t="shared" si="22"/>
        <v>557998.1538</v>
      </c>
      <c r="M47" s="63">
        <f t="shared" si="18"/>
        <v>11318.55319</v>
      </c>
      <c r="N47" s="75">
        <f t="shared" si="26"/>
        <v>1684.477752</v>
      </c>
      <c r="O47" s="105"/>
      <c r="P47" s="11" t="str">
        <f t="shared" si="23"/>
        <v/>
      </c>
      <c r="Q47" s="11">
        <f t="shared" si="13"/>
        <v>0</v>
      </c>
      <c r="R47" s="69">
        <f t="shared" si="20"/>
        <v>0.9641072872</v>
      </c>
      <c r="S47" s="70">
        <f t="shared" si="14"/>
        <v>578759</v>
      </c>
      <c r="T47" s="71">
        <f t="shared" si="21"/>
        <v>0.086069757</v>
      </c>
      <c r="U47" s="72">
        <f t="shared" si="15"/>
        <v>0.03586239875</v>
      </c>
      <c r="W47" s="65" t="str">
        <f t="shared" si="6"/>
        <v/>
      </c>
      <c r="X47" s="65" t="str">
        <f t="shared" si="16"/>
        <v/>
      </c>
    </row>
    <row r="48">
      <c r="C48" s="61">
        <f t="shared" si="17"/>
        <v>44013</v>
      </c>
      <c r="D48" s="102">
        <f t="shared" si="25"/>
        <v>2.4</v>
      </c>
      <c r="E48" s="49">
        <f t="shared" si="8"/>
        <v>20755.68604</v>
      </c>
      <c r="F48" s="49">
        <f t="shared" si="9"/>
        <v>0</v>
      </c>
      <c r="G48" s="74">
        <f t="shared" si="3"/>
        <v>0.0000000003173124284</v>
      </c>
      <c r="H48" s="49">
        <f t="shared" si="10"/>
        <v>558003.314</v>
      </c>
      <c r="I48" s="49">
        <f t="shared" si="4"/>
        <v>20755.68604</v>
      </c>
      <c r="J48" s="108"/>
      <c r="K48" s="49">
        <f t="shared" si="11"/>
        <v>0</v>
      </c>
      <c r="L48" s="49">
        <f t="shared" si="22"/>
        <v>557998.1538</v>
      </c>
      <c r="M48" s="63">
        <f t="shared" si="18"/>
        <v>11318.55319</v>
      </c>
      <c r="N48" s="75">
        <f t="shared" si="26"/>
        <v>1684.477752</v>
      </c>
      <c r="O48" s="105"/>
      <c r="P48" s="11" t="str">
        <f t="shared" si="23"/>
        <v/>
      </c>
      <c r="Q48" s="11">
        <f t="shared" si="13"/>
        <v>0</v>
      </c>
      <c r="R48" s="69">
        <f t="shared" si="20"/>
        <v>0.9641072872</v>
      </c>
      <c r="S48" s="70">
        <f t="shared" si="14"/>
        <v>578759</v>
      </c>
      <c r="T48" s="71">
        <f t="shared" si="21"/>
        <v>0.086069757</v>
      </c>
      <c r="U48" s="72">
        <f t="shared" si="15"/>
        <v>0.03586239875</v>
      </c>
      <c r="W48" s="65" t="str">
        <f t="shared" si="6"/>
        <v/>
      </c>
      <c r="X48" s="65" t="str">
        <f t="shared" si="16"/>
        <v/>
      </c>
    </row>
    <row r="49">
      <c r="C49" s="61">
        <f t="shared" si="17"/>
        <v>44017</v>
      </c>
      <c r="D49" s="102">
        <f t="shared" si="25"/>
        <v>2.4</v>
      </c>
      <c r="E49" s="49">
        <f t="shared" si="8"/>
        <v>20755.68604</v>
      </c>
      <c r="F49" s="49">
        <f t="shared" si="9"/>
        <v>0</v>
      </c>
      <c r="G49" s="74">
        <f t="shared" si="3"/>
        <v>0</v>
      </c>
      <c r="H49" s="49">
        <f t="shared" si="10"/>
        <v>558003.314</v>
      </c>
      <c r="I49" s="49">
        <f t="shared" si="4"/>
        <v>20755.68604</v>
      </c>
      <c r="J49" s="108"/>
      <c r="K49" s="49">
        <f t="shared" si="11"/>
        <v>0</v>
      </c>
      <c r="L49" s="49">
        <f t="shared" si="22"/>
        <v>557998.1538</v>
      </c>
      <c r="M49" s="63">
        <f t="shared" si="18"/>
        <v>11318.55319</v>
      </c>
      <c r="N49" s="75">
        <f t="shared" si="26"/>
        <v>1684.477752</v>
      </c>
      <c r="O49" s="105"/>
      <c r="P49" s="11" t="str">
        <f t="shared" si="23"/>
        <v/>
      </c>
      <c r="Q49" s="11">
        <f t="shared" si="13"/>
        <v>0</v>
      </c>
      <c r="R49" s="69">
        <f t="shared" si="20"/>
        <v>0.9641072872</v>
      </c>
      <c r="S49" s="70">
        <f t="shared" si="14"/>
        <v>578759</v>
      </c>
      <c r="T49" s="71">
        <f t="shared" si="21"/>
        <v>0.086069757</v>
      </c>
      <c r="U49" s="72">
        <f t="shared" si="15"/>
        <v>0.03586239875</v>
      </c>
      <c r="W49" s="65" t="str">
        <f t="shared" si="6"/>
        <v/>
      </c>
      <c r="X49" s="65" t="str">
        <f t="shared" si="16"/>
        <v/>
      </c>
    </row>
    <row r="50">
      <c r="C50" s="61">
        <f t="shared" si="17"/>
        <v>44021</v>
      </c>
      <c r="D50" s="102">
        <f t="shared" si="25"/>
        <v>2.4</v>
      </c>
      <c r="E50" s="49">
        <f t="shared" si="8"/>
        <v>20755.68604</v>
      </c>
      <c r="F50" s="49">
        <f t="shared" si="9"/>
        <v>0</v>
      </c>
      <c r="G50" s="74">
        <f t="shared" si="3"/>
        <v>0</v>
      </c>
      <c r="H50" s="49">
        <f t="shared" si="10"/>
        <v>558003.314</v>
      </c>
      <c r="I50" s="49">
        <f t="shared" si="4"/>
        <v>20755.68604</v>
      </c>
      <c r="J50" s="108"/>
      <c r="K50" s="49">
        <f t="shared" si="11"/>
        <v>0</v>
      </c>
      <c r="L50" s="49">
        <f t="shared" si="22"/>
        <v>557998.1538</v>
      </c>
      <c r="M50" s="63">
        <f t="shared" si="18"/>
        <v>11318.55319</v>
      </c>
      <c r="N50" s="75">
        <f t="shared" si="26"/>
        <v>1684.477752</v>
      </c>
      <c r="O50" s="105"/>
      <c r="P50" s="11" t="str">
        <f t="shared" si="23"/>
        <v/>
      </c>
      <c r="Q50" s="11">
        <f t="shared" si="13"/>
        <v>0</v>
      </c>
      <c r="R50" s="69">
        <f t="shared" si="20"/>
        <v>0.9641072872</v>
      </c>
      <c r="S50" s="70">
        <f t="shared" si="14"/>
        <v>578759</v>
      </c>
      <c r="T50" s="71">
        <f t="shared" si="21"/>
        <v>0.086069757</v>
      </c>
      <c r="U50" s="72">
        <f t="shared" si="15"/>
        <v>0.03586239875</v>
      </c>
      <c r="W50" s="65" t="str">
        <f t="shared" si="6"/>
        <v/>
      </c>
      <c r="X50" s="65" t="str">
        <f t="shared" si="16"/>
        <v/>
      </c>
    </row>
    <row r="51">
      <c r="C51" s="61">
        <f t="shared" si="17"/>
        <v>44025</v>
      </c>
      <c r="D51" s="102">
        <f t="shared" si="25"/>
        <v>2.4</v>
      </c>
      <c r="E51" s="49">
        <f t="shared" si="8"/>
        <v>20755.68604</v>
      </c>
      <c r="F51" s="49">
        <f t="shared" si="9"/>
        <v>0</v>
      </c>
      <c r="G51" s="74">
        <f t="shared" si="3"/>
        <v>0</v>
      </c>
      <c r="H51" s="49">
        <f t="shared" si="10"/>
        <v>558003.314</v>
      </c>
      <c r="I51" s="49">
        <f t="shared" si="4"/>
        <v>20755.68604</v>
      </c>
      <c r="J51" s="108"/>
      <c r="K51" s="49">
        <f t="shared" si="11"/>
        <v>0</v>
      </c>
      <c r="L51" s="49">
        <f t="shared" si="22"/>
        <v>557998.1538</v>
      </c>
      <c r="M51" s="63">
        <f t="shared" si="18"/>
        <v>11318.55319</v>
      </c>
      <c r="N51" s="75">
        <f t="shared" si="26"/>
        <v>1684.477752</v>
      </c>
      <c r="O51" s="105"/>
      <c r="P51" s="11" t="str">
        <f t="shared" si="23"/>
        <v/>
      </c>
      <c r="Q51" s="11">
        <f t="shared" si="13"/>
        <v>0</v>
      </c>
      <c r="R51" s="69">
        <f t="shared" si="20"/>
        <v>0.9641072872</v>
      </c>
      <c r="S51" s="70">
        <f t="shared" si="14"/>
        <v>578759</v>
      </c>
      <c r="T51" s="71">
        <f t="shared" si="21"/>
        <v>0.086069757</v>
      </c>
      <c r="U51" s="72">
        <f t="shared" si="15"/>
        <v>0.03586239875</v>
      </c>
      <c r="W51" s="65" t="str">
        <f t="shared" si="6"/>
        <v/>
      </c>
      <c r="X51" s="65" t="str">
        <f t="shared" si="16"/>
        <v/>
      </c>
    </row>
    <row r="52">
      <c r="C52" s="61">
        <f t="shared" si="17"/>
        <v>44029</v>
      </c>
      <c r="D52" s="102">
        <f t="shared" si="25"/>
        <v>2.4</v>
      </c>
      <c r="E52" s="49">
        <f t="shared" si="8"/>
        <v>20755.68604</v>
      </c>
      <c r="F52" s="49">
        <f t="shared" si="9"/>
        <v>0</v>
      </c>
      <c r="G52" s="74">
        <f t="shared" si="3"/>
        <v>0</v>
      </c>
      <c r="H52" s="49">
        <f t="shared" si="10"/>
        <v>558003.314</v>
      </c>
      <c r="I52" s="49">
        <f t="shared" si="4"/>
        <v>20755.68604</v>
      </c>
      <c r="J52" s="108"/>
      <c r="K52" s="49">
        <f t="shared" si="11"/>
        <v>0</v>
      </c>
      <c r="L52" s="49">
        <f t="shared" si="22"/>
        <v>557998.1538</v>
      </c>
      <c r="M52" s="63">
        <f t="shared" si="18"/>
        <v>11318.55319</v>
      </c>
      <c r="N52" s="75">
        <f t="shared" si="26"/>
        <v>1684.477752</v>
      </c>
      <c r="O52" s="105"/>
      <c r="P52" s="11" t="str">
        <f t="shared" si="23"/>
        <v/>
      </c>
      <c r="Q52" s="11">
        <f t="shared" si="13"/>
        <v>0</v>
      </c>
      <c r="R52" s="69">
        <f t="shared" si="20"/>
        <v>0.9641072872</v>
      </c>
      <c r="S52" s="70">
        <f t="shared" si="14"/>
        <v>578759</v>
      </c>
      <c r="T52" s="71">
        <f t="shared" si="21"/>
        <v>0.086069757</v>
      </c>
      <c r="U52" s="72">
        <f t="shared" si="15"/>
        <v>0.03586239875</v>
      </c>
      <c r="W52" s="65" t="str">
        <f t="shared" si="6"/>
        <v/>
      </c>
      <c r="X52" s="65" t="str">
        <f t="shared" si="16"/>
        <v/>
      </c>
    </row>
    <row r="53">
      <c r="C53" s="61">
        <f t="shared" si="17"/>
        <v>44033</v>
      </c>
      <c r="D53" s="102">
        <f t="shared" si="25"/>
        <v>2.4</v>
      </c>
      <c r="E53" s="49">
        <f t="shared" si="8"/>
        <v>20755.68604</v>
      </c>
      <c r="F53" s="49">
        <f t="shared" si="9"/>
        <v>0</v>
      </c>
      <c r="G53" s="74">
        <f t="shared" si="3"/>
        <v>0</v>
      </c>
      <c r="H53" s="49">
        <f t="shared" si="10"/>
        <v>558003.314</v>
      </c>
      <c r="I53" s="49">
        <f t="shared" si="4"/>
        <v>20755.68604</v>
      </c>
      <c r="J53" s="108"/>
      <c r="K53" s="49">
        <f t="shared" si="11"/>
        <v>0</v>
      </c>
      <c r="L53" s="49">
        <f t="shared" si="22"/>
        <v>557998.1538</v>
      </c>
      <c r="M53" s="63">
        <f t="shared" si="18"/>
        <v>11318.55319</v>
      </c>
      <c r="N53" s="75">
        <f t="shared" si="26"/>
        <v>1684.477752</v>
      </c>
      <c r="O53" s="105"/>
      <c r="P53" s="11" t="str">
        <f t="shared" si="23"/>
        <v/>
      </c>
      <c r="Q53" s="11">
        <f t="shared" si="13"/>
        <v>0</v>
      </c>
      <c r="R53" s="69">
        <f t="shared" si="20"/>
        <v>0.9641072872</v>
      </c>
      <c r="S53" s="70">
        <f t="shared" si="14"/>
        <v>578759</v>
      </c>
      <c r="T53" s="71">
        <f t="shared" si="21"/>
        <v>0.086069757</v>
      </c>
      <c r="U53" s="72">
        <f t="shared" si="15"/>
        <v>0.03586239875</v>
      </c>
      <c r="W53" s="65" t="str">
        <f t="shared" si="6"/>
        <v/>
      </c>
      <c r="X53" s="65" t="str">
        <f t="shared" si="16"/>
        <v/>
      </c>
    </row>
    <row r="54">
      <c r="C54" s="61">
        <f t="shared" si="17"/>
        <v>44037</v>
      </c>
      <c r="D54" s="102">
        <f t="shared" si="25"/>
        <v>2.4</v>
      </c>
      <c r="E54" s="49">
        <f t="shared" si="8"/>
        <v>20755.68604</v>
      </c>
      <c r="F54" s="49">
        <f t="shared" si="9"/>
        <v>0</v>
      </c>
      <c r="G54" s="74">
        <f t="shared" si="3"/>
        <v>0</v>
      </c>
      <c r="H54" s="49">
        <f t="shared" si="10"/>
        <v>558003.314</v>
      </c>
      <c r="I54" s="49">
        <f t="shared" si="4"/>
        <v>20755.68604</v>
      </c>
      <c r="J54" s="108"/>
      <c r="K54" s="49">
        <f t="shared" si="11"/>
        <v>0</v>
      </c>
      <c r="L54" s="49">
        <f t="shared" si="22"/>
        <v>557998.1538</v>
      </c>
      <c r="M54" s="63">
        <f t="shared" si="18"/>
        <v>11318.55319</v>
      </c>
      <c r="N54" s="75">
        <f t="shared" si="26"/>
        <v>1684.477752</v>
      </c>
      <c r="O54" s="105"/>
      <c r="P54" s="11" t="str">
        <f t="shared" si="23"/>
        <v/>
      </c>
      <c r="Q54" s="11">
        <f t="shared" si="13"/>
        <v>0</v>
      </c>
      <c r="R54" s="69">
        <f t="shared" si="20"/>
        <v>0.9641072872</v>
      </c>
      <c r="S54" s="70">
        <f t="shared" si="14"/>
        <v>578759</v>
      </c>
      <c r="T54" s="71">
        <f t="shared" si="21"/>
        <v>0.086069757</v>
      </c>
      <c r="U54" s="72">
        <f t="shared" si="15"/>
        <v>0.03586239875</v>
      </c>
      <c r="W54" s="65" t="str">
        <f t="shared" si="6"/>
        <v/>
      </c>
      <c r="X54" s="65" t="str">
        <f t="shared" si="16"/>
        <v/>
      </c>
    </row>
    <row r="55">
      <c r="C55" s="61">
        <f t="shared" si="17"/>
        <v>44041</v>
      </c>
      <c r="D55" s="102">
        <f t="shared" si="25"/>
        <v>2.4</v>
      </c>
      <c r="E55" s="49">
        <f t="shared" si="8"/>
        <v>20755.68604</v>
      </c>
      <c r="F55" s="49">
        <f t="shared" si="9"/>
        <v>0</v>
      </c>
      <c r="G55" s="74">
        <f t="shared" si="3"/>
        <v>0</v>
      </c>
      <c r="H55" s="49">
        <f t="shared" si="10"/>
        <v>558003.314</v>
      </c>
      <c r="I55" s="49">
        <f t="shared" si="4"/>
        <v>20755.68604</v>
      </c>
      <c r="J55" s="108"/>
      <c r="K55" s="49">
        <f t="shared" si="11"/>
        <v>0</v>
      </c>
      <c r="L55" s="49">
        <f t="shared" si="22"/>
        <v>557998.1538</v>
      </c>
      <c r="M55" s="63">
        <f t="shared" si="18"/>
        <v>11318.55319</v>
      </c>
      <c r="N55" s="75">
        <f t="shared" si="26"/>
        <v>1684.477752</v>
      </c>
      <c r="O55" s="105"/>
      <c r="P55" s="11" t="str">
        <f t="shared" si="23"/>
        <v/>
      </c>
      <c r="Q55" s="11">
        <f t="shared" si="13"/>
        <v>0</v>
      </c>
      <c r="R55" s="69">
        <f t="shared" si="20"/>
        <v>0.9641072872</v>
      </c>
      <c r="S55" s="70">
        <f t="shared" si="14"/>
        <v>578759</v>
      </c>
      <c r="T55" s="71">
        <f t="shared" si="21"/>
        <v>0.086069757</v>
      </c>
      <c r="U55" s="72">
        <f t="shared" si="15"/>
        <v>0.03586239875</v>
      </c>
      <c r="W55" s="65" t="str">
        <f t="shared" si="6"/>
        <v/>
      </c>
    </row>
    <row r="56">
      <c r="C56" s="61">
        <f t="shared" si="17"/>
        <v>44045</v>
      </c>
      <c r="D56" s="102">
        <f t="shared" si="25"/>
        <v>2.4</v>
      </c>
      <c r="E56" s="49">
        <f t="shared" si="8"/>
        <v>20755.68604</v>
      </c>
      <c r="F56" s="49">
        <f t="shared" si="9"/>
        <v>0</v>
      </c>
      <c r="G56" s="74">
        <f t="shared" si="3"/>
        <v>0</v>
      </c>
      <c r="H56" s="49">
        <f t="shared" si="10"/>
        <v>558003.314</v>
      </c>
      <c r="I56" s="49">
        <f t="shared" si="4"/>
        <v>20755.68604</v>
      </c>
      <c r="J56" s="108"/>
      <c r="K56" s="49">
        <f t="shared" si="11"/>
        <v>0</v>
      </c>
      <c r="L56" s="49">
        <f t="shared" si="22"/>
        <v>557998.1538</v>
      </c>
      <c r="M56" s="63">
        <f t="shared" si="18"/>
        <v>11318.55319</v>
      </c>
      <c r="N56" s="75">
        <f t="shared" si="26"/>
        <v>1684.477752</v>
      </c>
      <c r="O56" s="105"/>
      <c r="P56" s="11" t="str">
        <f t="shared" si="23"/>
        <v/>
      </c>
      <c r="Q56" s="11">
        <f t="shared" si="13"/>
        <v>0</v>
      </c>
      <c r="R56" s="69">
        <f t="shared" si="20"/>
        <v>0.9641072872</v>
      </c>
      <c r="S56" s="70">
        <f t="shared" si="14"/>
        <v>578759</v>
      </c>
      <c r="T56" s="71">
        <f t="shared" si="21"/>
        <v>0.086069757</v>
      </c>
      <c r="U56" s="72">
        <f t="shared" si="15"/>
        <v>0.03586239875</v>
      </c>
      <c r="W56" s="65" t="str">
        <f t="shared" si="6"/>
        <v/>
      </c>
    </row>
    <row r="57">
      <c r="C57" s="61">
        <f t="shared" si="17"/>
        <v>44049</v>
      </c>
      <c r="D57" s="102">
        <f t="shared" si="25"/>
        <v>2.4</v>
      </c>
      <c r="E57" s="49">
        <f t="shared" si="8"/>
        <v>20755.68604</v>
      </c>
      <c r="F57" s="49">
        <f t="shared" si="9"/>
        <v>0</v>
      </c>
      <c r="G57" s="74">
        <f t="shared" si="3"/>
        <v>0</v>
      </c>
      <c r="H57" s="49">
        <f t="shared" si="10"/>
        <v>558003.314</v>
      </c>
      <c r="I57" s="49">
        <f t="shared" si="4"/>
        <v>20755.68604</v>
      </c>
      <c r="J57" s="108"/>
      <c r="K57" s="49">
        <f t="shared" si="11"/>
        <v>0</v>
      </c>
      <c r="L57" s="49">
        <f t="shared" si="22"/>
        <v>557998.1538</v>
      </c>
      <c r="M57" s="63">
        <f t="shared" si="18"/>
        <v>11318.55319</v>
      </c>
      <c r="N57" s="75">
        <f t="shared" si="26"/>
        <v>1684.477752</v>
      </c>
      <c r="O57" s="105"/>
      <c r="P57" s="11" t="str">
        <f t="shared" si="23"/>
        <v/>
      </c>
      <c r="Q57" s="11">
        <f t="shared" si="13"/>
        <v>0</v>
      </c>
      <c r="R57" s="69">
        <f t="shared" si="20"/>
        <v>0.9641072872</v>
      </c>
      <c r="S57" s="70">
        <f t="shared" si="14"/>
        <v>578759</v>
      </c>
      <c r="T57" s="71">
        <f t="shared" si="21"/>
        <v>0.086069757</v>
      </c>
      <c r="U57" s="72">
        <f t="shared" si="15"/>
        <v>0.03586239875</v>
      </c>
      <c r="W57" s="65" t="str">
        <f t="shared" si="6"/>
        <v/>
      </c>
    </row>
    <row r="58">
      <c r="C58" s="61">
        <f t="shared" si="17"/>
        <v>44053</v>
      </c>
      <c r="D58" s="102">
        <f t="shared" si="25"/>
        <v>2.4</v>
      </c>
      <c r="E58" s="49">
        <f t="shared" si="8"/>
        <v>20755.68604</v>
      </c>
      <c r="F58" s="49">
        <f t="shared" si="9"/>
        <v>0</v>
      </c>
      <c r="G58" s="74">
        <f t="shared" si="3"/>
        <v>0</v>
      </c>
      <c r="H58" s="49">
        <f t="shared" si="10"/>
        <v>558003.314</v>
      </c>
      <c r="I58" s="49">
        <f t="shared" si="4"/>
        <v>20755.68604</v>
      </c>
      <c r="J58" s="108"/>
      <c r="K58" s="49">
        <f t="shared" si="11"/>
        <v>0</v>
      </c>
      <c r="L58" s="49">
        <f t="shared" si="22"/>
        <v>557998.1538</v>
      </c>
      <c r="M58" s="63">
        <f t="shared" si="18"/>
        <v>11318.55319</v>
      </c>
      <c r="N58" s="75">
        <f t="shared" si="26"/>
        <v>1684.477752</v>
      </c>
      <c r="O58" s="105"/>
      <c r="P58" s="11" t="str">
        <f t="shared" si="23"/>
        <v/>
      </c>
      <c r="Q58" s="11">
        <f t="shared" si="13"/>
        <v>0</v>
      </c>
      <c r="R58" s="69">
        <f t="shared" si="20"/>
        <v>0.9641072872</v>
      </c>
      <c r="S58" s="70">
        <f t="shared" si="14"/>
        <v>578759</v>
      </c>
      <c r="T58" s="71">
        <f t="shared" si="21"/>
        <v>0.086069757</v>
      </c>
      <c r="U58" s="72">
        <f t="shared" si="15"/>
        <v>0.03586239875</v>
      </c>
      <c r="W58" s="65" t="str">
        <f t="shared" si="6"/>
        <v/>
      </c>
    </row>
    <row r="59">
      <c r="C59" s="61">
        <f t="shared" si="17"/>
        <v>44057</v>
      </c>
      <c r="D59" s="102">
        <f t="shared" si="25"/>
        <v>2.4</v>
      </c>
      <c r="E59" s="49">
        <f t="shared" si="8"/>
        <v>20755.68604</v>
      </c>
      <c r="F59" s="49">
        <f t="shared" si="9"/>
        <v>0</v>
      </c>
      <c r="G59" s="74">
        <f t="shared" si="3"/>
        <v>0</v>
      </c>
      <c r="H59" s="49">
        <f t="shared" si="10"/>
        <v>558003.314</v>
      </c>
      <c r="I59" s="49">
        <f t="shared" si="4"/>
        <v>20755.68604</v>
      </c>
      <c r="J59" s="108"/>
      <c r="K59" s="49">
        <f t="shared" si="11"/>
        <v>0</v>
      </c>
      <c r="L59" s="49">
        <f t="shared" si="22"/>
        <v>557998.1538</v>
      </c>
      <c r="M59" s="63">
        <f t="shared" si="18"/>
        <v>11318.55319</v>
      </c>
      <c r="N59" s="75">
        <f t="shared" si="26"/>
        <v>1684.477752</v>
      </c>
      <c r="O59" s="105"/>
      <c r="P59" s="11" t="str">
        <f t="shared" si="23"/>
        <v/>
      </c>
      <c r="Q59" s="11">
        <f t="shared" si="13"/>
        <v>0</v>
      </c>
      <c r="R59" s="69">
        <f t="shared" si="20"/>
        <v>0.9641072872</v>
      </c>
      <c r="S59" s="70">
        <f t="shared" si="14"/>
        <v>578759</v>
      </c>
      <c r="T59" s="71">
        <f t="shared" si="21"/>
        <v>0.086069757</v>
      </c>
      <c r="U59" s="72">
        <f t="shared" si="15"/>
        <v>0.03586239875</v>
      </c>
      <c r="W59" s="65" t="str">
        <f t="shared" si="6"/>
        <v/>
      </c>
    </row>
    <row r="60">
      <c r="C60" s="61">
        <f t="shared" si="17"/>
        <v>44061</v>
      </c>
      <c r="D60" s="102">
        <f t="shared" si="25"/>
        <v>2.4</v>
      </c>
      <c r="E60" s="49">
        <f t="shared" si="8"/>
        <v>20755.68604</v>
      </c>
      <c r="F60" s="49">
        <f t="shared" si="9"/>
        <v>0</v>
      </c>
      <c r="G60" s="74">
        <f t="shared" si="3"/>
        <v>0</v>
      </c>
      <c r="H60" s="49">
        <f t="shared" si="10"/>
        <v>558003.314</v>
      </c>
      <c r="I60" s="49">
        <f t="shared" si="4"/>
        <v>20755.68604</v>
      </c>
      <c r="J60" s="108"/>
      <c r="K60" s="49">
        <f t="shared" si="11"/>
        <v>0</v>
      </c>
      <c r="L60" s="49">
        <f t="shared" si="22"/>
        <v>557998.1538</v>
      </c>
      <c r="M60" s="63">
        <f t="shared" si="18"/>
        <v>11318.55319</v>
      </c>
      <c r="N60" s="75">
        <f t="shared" si="26"/>
        <v>1684.477752</v>
      </c>
      <c r="O60" s="105"/>
      <c r="P60" s="11" t="str">
        <f t="shared" si="23"/>
        <v/>
      </c>
      <c r="Q60" s="11">
        <f t="shared" si="13"/>
        <v>0</v>
      </c>
      <c r="R60" s="69">
        <f t="shared" si="20"/>
        <v>0.9641072872</v>
      </c>
      <c r="S60" s="70">
        <f t="shared" si="14"/>
        <v>578759</v>
      </c>
      <c r="T60" s="71">
        <f t="shared" si="21"/>
        <v>0.086069757</v>
      </c>
      <c r="U60" s="72">
        <f t="shared" si="15"/>
        <v>0.03586239875</v>
      </c>
      <c r="W60" s="65" t="str">
        <f t="shared" si="6"/>
        <v/>
      </c>
    </row>
    <row r="61">
      <c r="C61" s="61">
        <f t="shared" si="17"/>
        <v>44065</v>
      </c>
      <c r="D61" s="102">
        <f t="shared" si="25"/>
        <v>2.4</v>
      </c>
      <c r="E61" s="49">
        <f t="shared" si="8"/>
        <v>20755.68604</v>
      </c>
      <c r="F61" s="49">
        <f t="shared" si="9"/>
        <v>0</v>
      </c>
      <c r="G61" s="74">
        <f t="shared" si="3"/>
        <v>0</v>
      </c>
      <c r="H61" s="49">
        <f t="shared" si="10"/>
        <v>558003.314</v>
      </c>
      <c r="I61" s="49">
        <f t="shared" si="4"/>
        <v>20755.68604</v>
      </c>
      <c r="J61" s="108"/>
      <c r="K61" s="49">
        <f t="shared" si="11"/>
        <v>0</v>
      </c>
      <c r="L61" s="49">
        <f t="shared" si="22"/>
        <v>557998.1538</v>
      </c>
      <c r="M61" s="63">
        <f t="shared" si="18"/>
        <v>11318.55319</v>
      </c>
      <c r="N61" s="75">
        <f t="shared" si="26"/>
        <v>1684.477752</v>
      </c>
      <c r="O61" s="105"/>
      <c r="P61" s="11" t="str">
        <f t="shared" si="23"/>
        <v/>
      </c>
      <c r="Q61" s="11">
        <f t="shared" si="13"/>
        <v>0</v>
      </c>
      <c r="R61" s="69">
        <f t="shared" si="20"/>
        <v>0.9641072872</v>
      </c>
      <c r="S61" s="70">
        <f t="shared" si="14"/>
        <v>578759</v>
      </c>
      <c r="T61" s="71">
        <f t="shared" si="21"/>
        <v>0.086069757</v>
      </c>
      <c r="U61" s="72">
        <f t="shared" si="15"/>
        <v>0.03586239875</v>
      </c>
      <c r="W61" s="65" t="str">
        <f t="shared" si="6"/>
        <v/>
      </c>
    </row>
    <row r="62">
      <c r="C62" s="61">
        <f t="shared" si="17"/>
        <v>44069</v>
      </c>
      <c r="D62" s="102">
        <f t="shared" si="25"/>
        <v>2.4</v>
      </c>
      <c r="E62" s="49">
        <f t="shared" si="8"/>
        <v>20755.68604</v>
      </c>
      <c r="F62" s="49">
        <f t="shared" si="9"/>
        <v>0</v>
      </c>
      <c r="G62" s="74">
        <f t="shared" si="3"/>
        <v>0</v>
      </c>
      <c r="H62" s="49">
        <f t="shared" si="10"/>
        <v>558003.314</v>
      </c>
      <c r="I62" s="49">
        <f t="shared" si="4"/>
        <v>20755.68604</v>
      </c>
      <c r="J62" s="108"/>
      <c r="K62" s="49">
        <f t="shared" si="11"/>
        <v>0</v>
      </c>
      <c r="L62" s="49">
        <f t="shared" si="22"/>
        <v>557998.1538</v>
      </c>
      <c r="M62" s="63">
        <f t="shared" si="18"/>
        <v>11318.55319</v>
      </c>
      <c r="N62" s="75">
        <f t="shared" si="26"/>
        <v>1684.477752</v>
      </c>
      <c r="O62" s="105"/>
      <c r="P62" s="11" t="str">
        <f t="shared" si="23"/>
        <v/>
      </c>
      <c r="Q62" s="11">
        <f t="shared" si="13"/>
        <v>0</v>
      </c>
      <c r="R62" s="69">
        <f t="shared" si="20"/>
        <v>0.9641072872</v>
      </c>
      <c r="S62" s="70">
        <f t="shared" si="14"/>
        <v>578759</v>
      </c>
      <c r="T62" s="71">
        <f t="shared" si="21"/>
        <v>0.086069757</v>
      </c>
      <c r="U62" s="72">
        <f t="shared" si="15"/>
        <v>0.03586239875</v>
      </c>
      <c r="W62" s="65" t="str">
        <f t="shared" si="6"/>
        <v/>
      </c>
    </row>
    <row r="63">
      <c r="C63" s="61">
        <f t="shared" si="17"/>
        <v>44073</v>
      </c>
      <c r="D63" s="102">
        <f t="shared" si="25"/>
        <v>2.4</v>
      </c>
      <c r="E63" s="49">
        <f t="shared" si="8"/>
        <v>20755.68604</v>
      </c>
      <c r="F63" s="49">
        <f t="shared" si="9"/>
        <v>0</v>
      </c>
      <c r="G63" s="74">
        <f t="shared" si="3"/>
        <v>0</v>
      </c>
      <c r="H63" s="49">
        <f t="shared" si="10"/>
        <v>558003.314</v>
      </c>
      <c r="I63" s="49">
        <f t="shared" si="4"/>
        <v>20755.68604</v>
      </c>
      <c r="J63" s="108"/>
      <c r="K63" s="49">
        <f t="shared" si="11"/>
        <v>0</v>
      </c>
      <c r="L63" s="49">
        <f t="shared" si="22"/>
        <v>557998.1538</v>
      </c>
      <c r="M63" s="63">
        <f t="shared" si="18"/>
        <v>11318.55319</v>
      </c>
      <c r="N63" s="75">
        <f t="shared" si="26"/>
        <v>1684.477752</v>
      </c>
      <c r="O63" s="105"/>
      <c r="P63" s="11" t="str">
        <f t="shared" si="23"/>
        <v/>
      </c>
      <c r="Q63" s="11">
        <f t="shared" si="13"/>
        <v>0</v>
      </c>
      <c r="R63" s="69">
        <f t="shared" si="20"/>
        <v>0.9641072872</v>
      </c>
      <c r="S63" s="70">
        <f t="shared" si="14"/>
        <v>578759</v>
      </c>
      <c r="T63" s="71">
        <f t="shared" si="21"/>
        <v>0.086069757</v>
      </c>
      <c r="U63" s="72">
        <f t="shared" si="15"/>
        <v>0.03586239875</v>
      </c>
      <c r="W63" s="65" t="str">
        <f t="shared" si="6"/>
        <v/>
      </c>
    </row>
    <row r="64">
      <c r="C64" s="61">
        <f t="shared" si="17"/>
        <v>44077</v>
      </c>
      <c r="D64" s="102">
        <f t="shared" si="25"/>
        <v>2.4</v>
      </c>
      <c r="E64" s="49">
        <f t="shared" si="8"/>
        <v>20755.68604</v>
      </c>
      <c r="F64" s="49">
        <f t="shared" si="9"/>
        <v>0</v>
      </c>
      <c r="G64" s="74">
        <f t="shared" si="3"/>
        <v>0</v>
      </c>
      <c r="H64" s="49">
        <f t="shared" si="10"/>
        <v>558003.314</v>
      </c>
      <c r="I64" s="49">
        <f t="shared" si="4"/>
        <v>20755.68604</v>
      </c>
      <c r="J64" s="108"/>
      <c r="K64" s="49">
        <f t="shared" si="11"/>
        <v>0</v>
      </c>
      <c r="L64" s="49">
        <f t="shared" si="22"/>
        <v>557998.1538</v>
      </c>
      <c r="M64" s="63">
        <f t="shared" si="18"/>
        <v>11318.55319</v>
      </c>
      <c r="N64" s="75">
        <f t="shared" si="26"/>
        <v>1684.477752</v>
      </c>
      <c r="O64" s="105"/>
      <c r="P64" s="11" t="str">
        <f t="shared" si="23"/>
        <v/>
      </c>
      <c r="Q64" s="11">
        <f t="shared" si="13"/>
        <v>0</v>
      </c>
      <c r="R64" s="69">
        <f t="shared" si="20"/>
        <v>0.9641072872</v>
      </c>
      <c r="S64" s="70">
        <f t="shared" si="14"/>
        <v>578759</v>
      </c>
      <c r="T64" s="71">
        <f t="shared" si="21"/>
        <v>0.086069757</v>
      </c>
      <c r="U64" s="72">
        <f t="shared" si="15"/>
        <v>0.03586239875</v>
      </c>
      <c r="W64" s="65" t="str">
        <f t="shared" si="6"/>
        <v/>
      </c>
    </row>
    <row r="65">
      <c r="C65" s="61">
        <f t="shared" si="17"/>
        <v>44081</v>
      </c>
      <c r="D65" s="102">
        <f t="shared" si="25"/>
        <v>2.4</v>
      </c>
      <c r="E65" s="49">
        <f t="shared" si="8"/>
        <v>20755.68604</v>
      </c>
      <c r="F65" s="49">
        <f t="shared" si="9"/>
        <v>0</v>
      </c>
      <c r="G65" s="74">
        <f t="shared" si="3"/>
        <v>0</v>
      </c>
      <c r="H65" s="49">
        <f t="shared" si="10"/>
        <v>558003.314</v>
      </c>
      <c r="I65" s="49">
        <f t="shared" si="4"/>
        <v>20755.68604</v>
      </c>
      <c r="J65" s="108"/>
      <c r="K65" s="49">
        <f t="shared" si="11"/>
        <v>0</v>
      </c>
      <c r="L65" s="49">
        <f t="shared" si="22"/>
        <v>557998.1538</v>
      </c>
      <c r="M65" s="63">
        <f t="shared" si="18"/>
        <v>11318.55319</v>
      </c>
      <c r="N65" s="75">
        <f t="shared" si="26"/>
        <v>1684.477752</v>
      </c>
      <c r="O65" s="105"/>
      <c r="P65" s="11" t="str">
        <f t="shared" si="23"/>
        <v/>
      </c>
      <c r="Q65" s="11">
        <f t="shared" si="13"/>
        <v>0</v>
      </c>
      <c r="R65" s="69">
        <f t="shared" si="20"/>
        <v>0.9641072872</v>
      </c>
      <c r="S65" s="70">
        <f t="shared" si="14"/>
        <v>578759</v>
      </c>
      <c r="T65" s="71">
        <f t="shared" si="21"/>
        <v>0.086069757</v>
      </c>
      <c r="U65" s="72">
        <f t="shared" si="15"/>
        <v>0.03586239875</v>
      </c>
      <c r="W65" s="65" t="str">
        <f t="shared" si="6"/>
        <v/>
      </c>
    </row>
    <row r="66">
      <c r="C66" s="61">
        <f t="shared" si="17"/>
        <v>44085</v>
      </c>
      <c r="D66" s="102">
        <f t="shared" si="25"/>
        <v>2.4</v>
      </c>
      <c r="E66" s="49">
        <f t="shared" si="8"/>
        <v>20755.68604</v>
      </c>
      <c r="F66" s="49">
        <f t="shared" si="9"/>
        <v>0</v>
      </c>
      <c r="G66" s="74">
        <f t="shared" si="3"/>
        <v>0</v>
      </c>
      <c r="H66" s="49">
        <f t="shared" si="10"/>
        <v>558003.314</v>
      </c>
      <c r="I66" s="49">
        <f t="shared" si="4"/>
        <v>20755.68604</v>
      </c>
      <c r="J66" s="108"/>
      <c r="K66" s="49">
        <f t="shared" si="11"/>
        <v>0</v>
      </c>
      <c r="L66" s="49">
        <f t="shared" si="22"/>
        <v>557998.1538</v>
      </c>
      <c r="M66" s="63">
        <f t="shared" si="18"/>
        <v>11318.55319</v>
      </c>
      <c r="N66" s="75">
        <f t="shared" si="26"/>
        <v>1684.477752</v>
      </c>
      <c r="O66" s="105"/>
      <c r="P66" s="11" t="str">
        <f t="shared" si="23"/>
        <v/>
      </c>
      <c r="Q66" s="11">
        <f t="shared" si="13"/>
        <v>0</v>
      </c>
      <c r="R66" s="69">
        <f t="shared" si="20"/>
        <v>0.9641072872</v>
      </c>
      <c r="S66" s="70">
        <f t="shared" si="14"/>
        <v>578759</v>
      </c>
      <c r="T66" s="71">
        <f t="shared" si="21"/>
        <v>0.086069757</v>
      </c>
      <c r="U66" s="72">
        <f t="shared" si="15"/>
        <v>0.03586239875</v>
      </c>
      <c r="W66" s="65" t="str">
        <f t="shared" si="6"/>
        <v/>
      </c>
    </row>
    <row r="67">
      <c r="C67" s="61">
        <f t="shared" si="17"/>
        <v>44089</v>
      </c>
      <c r="D67" s="102">
        <f t="shared" si="25"/>
        <v>2.4</v>
      </c>
      <c r="E67" s="49">
        <f t="shared" si="8"/>
        <v>20755.68604</v>
      </c>
      <c r="F67" s="49">
        <f t="shared" si="9"/>
        <v>0</v>
      </c>
      <c r="G67" s="74">
        <f t="shared" si="3"/>
        <v>0</v>
      </c>
      <c r="H67" s="49">
        <f t="shared" si="10"/>
        <v>558003.314</v>
      </c>
      <c r="I67" s="49">
        <f t="shared" si="4"/>
        <v>20755.68604</v>
      </c>
      <c r="J67" s="108"/>
      <c r="K67" s="49">
        <f t="shared" si="11"/>
        <v>0</v>
      </c>
      <c r="L67" s="49">
        <f t="shared" si="22"/>
        <v>557998.1538</v>
      </c>
      <c r="M67" s="63">
        <f t="shared" si="18"/>
        <v>11318.55319</v>
      </c>
      <c r="N67" s="75">
        <f t="shared" si="26"/>
        <v>1684.477752</v>
      </c>
      <c r="O67" s="105"/>
      <c r="P67" s="11" t="str">
        <f t="shared" si="23"/>
        <v/>
      </c>
      <c r="Q67" s="11">
        <f t="shared" si="13"/>
        <v>0</v>
      </c>
      <c r="R67" s="69">
        <f t="shared" si="20"/>
        <v>0.9641072872</v>
      </c>
      <c r="S67" s="70">
        <f t="shared" si="14"/>
        <v>578759</v>
      </c>
      <c r="T67" s="71">
        <f t="shared" si="21"/>
        <v>0.086069757</v>
      </c>
      <c r="U67" s="72">
        <f t="shared" si="15"/>
        <v>0.03586239875</v>
      </c>
      <c r="W67" s="65" t="str">
        <f t="shared" si="6"/>
        <v/>
      </c>
    </row>
    <row r="68">
      <c r="C68" s="61">
        <f t="shared" si="17"/>
        <v>44093</v>
      </c>
      <c r="D68" s="102">
        <f t="shared" si="25"/>
        <v>2.4</v>
      </c>
      <c r="E68" s="49">
        <f t="shared" si="8"/>
        <v>20755.68604</v>
      </c>
      <c r="F68" s="49">
        <f t="shared" si="9"/>
        <v>0</v>
      </c>
      <c r="G68" s="74">
        <f t="shared" si="3"/>
        <v>0</v>
      </c>
      <c r="H68" s="49">
        <f t="shared" si="10"/>
        <v>558003.314</v>
      </c>
      <c r="I68" s="49">
        <f t="shared" si="4"/>
        <v>20755.68604</v>
      </c>
      <c r="J68" s="108"/>
      <c r="K68" s="49">
        <f t="shared" si="11"/>
        <v>0</v>
      </c>
      <c r="L68" s="49">
        <f t="shared" si="22"/>
        <v>557998.1538</v>
      </c>
      <c r="M68" s="63">
        <f t="shared" si="18"/>
        <v>11318.55319</v>
      </c>
      <c r="N68" s="75">
        <f t="shared" si="26"/>
        <v>1684.477752</v>
      </c>
      <c r="O68" s="105"/>
      <c r="P68" s="11" t="str">
        <f t="shared" si="23"/>
        <v/>
      </c>
      <c r="Q68" s="11">
        <f t="shared" si="13"/>
        <v>0</v>
      </c>
      <c r="R68" s="69">
        <f t="shared" si="20"/>
        <v>0.9641072872</v>
      </c>
      <c r="S68" s="70">
        <f t="shared" si="14"/>
        <v>578759</v>
      </c>
      <c r="T68" s="71">
        <f t="shared" si="21"/>
        <v>0.086069757</v>
      </c>
      <c r="U68" s="72">
        <f t="shared" si="15"/>
        <v>0.03586239875</v>
      </c>
      <c r="W68" s="65" t="str">
        <f t="shared" si="6"/>
        <v/>
      </c>
    </row>
    <row r="69">
      <c r="C69" s="61">
        <f t="shared" si="17"/>
        <v>44097</v>
      </c>
      <c r="D69" s="102">
        <f t="shared" si="25"/>
        <v>2.4</v>
      </c>
      <c r="E69" s="49">
        <f t="shared" si="8"/>
        <v>20755.68604</v>
      </c>
      <c r="F69" s="49">
        <f t="shared" si="9"/>
        <v>0</v>
      </c>
      <c r="G69" s="74">
        <f t="shared" si="3"/>
        <v>0</v>
      </c>
      <c r="H69" s="49">
        <f t="shared" si="10"/>
        <v>558003.314</v>
      </c>
      <c r="I69" s="49">
        <f t="shared" si="4"/>
        <v>20755.68604</v>
      </c>
      <c r="J69" s="108"/>
      <c r="K69" s="49">
        <f t="shared" si="11"/>
        <v>0</v>
      </c>
      <c r="L69" s="49">
        <f t="shared" si="22"/>
        <v>557998.1538</v>
      </c>
      <c r="M69" s="63">
        <f t="shared" si="18"/>
        <v>11318.55319</v>
      </c>
      <c r="N69" s="75">
        <f t="shared" si="26"/>
        <v>1684.477752</v>
      </c>
      <c r="O69" s="105"/>
      <c r="P69" s="11" t="str">
        <f t="shared" si="23"/>
        <v/>
      </c>
      <c r="Q69" s="11">
        <f t="shared" si="13"/>
        <v>0</v>
      </c>
      <c r="R69" s="69">
        <f t="shared" si="20"/>
        <v>0.9641072872</v>
      </c>
      <c r="S69" s="70">
        <f t="shared" si="14"/>
        <v>578759</v>
      </c>
      <c r="T69" s="71">
        <f t="shared" si="21"/>
        <v>0.086069757</v>
      </c>
      <c r="U69" s="72">
        <f t="shared" si="15"/>
        <v>0.03586239875</v>
      </c>
      <c r="W69" s="65" t="str">
        <f t="shared" si="6"/>
        <v/>
      </c>
    </row>
    <row r="70">
      <c r="C70" s="61">
        <f t="shared" si="17"/>
        <v>44101</v>
      </c>
      <c r="D70" s="102">
        <f t="shared" si="25"/>
        <v>2.4</v>
      </c>
      <c r="E70" s="49">
        <f t="shared" si="8"/>
        <v>20755.68604</v>
      </c>
      <c r="F70" s="49">
        <f t="shared" si="9"/>
        <v>0</v>
      </c>
      <c r="G70" s="74">
        <f t="shared" si="3"/>
        <v>0</v>
      </c>
      <c r="H70" s="49">
        <f t="shared" si="10"/>
        <v>558003.314</v>
      </c>
      <c r="I70" s="49">
        <f t="shared" si="4"/>
        <v>20755.68604</v>
      </c>
      <c r="J70" s="108"/>
      <c r="K70" s="49">
        <f t="shared" si="11"/>
        <v>0</v>
      </c>
      <c r="L70" s="49">
        <f t="shared" si="22"/>
        <v>557998.1538</v>
      </c>
      <c r="M70" s="63">
        <f t="shared" si="18"/>
        <v>11318.55319</v>
      </c>
      <c r="N70" s="75">
        <f t="shared" si="26"/>
        <v>1684.477752</v>
      </c>
      <c r="O70" s="105"/>
      <c r="P70" s="11" t="str">
        <f t="shared" si="23"/>
        <v/>
      </c>
      <c r="Q70" s="11">
        <f t="shared" si="13"/>
        <v>0</v>
      </c>
      <c r="R70" s="69">
        <f t="shared" si="20"/>
        <v>0.9641072872</v>
      </c>
      <c r="S70" s="70">
        <f t="shared" si="14"/>
        <v>578759</v>
      </c>
      <c r="T70" s="71">
        <f t="shared" si="21"/>
        <v>0.086069757</v>
      </c>
      <c r="U70" s="72">
        <f t="shared" si="15"/>
        <v>0.03586239875</v>
      </c>
      <c r="W70" s="65" t="str">
        <f t="shared" si="6"/>
        <v/>
      </c>
    </row>
    <row r="71">
      <c r="C71" s="61">
        <f t="shared" si="17"/>
        <v>44105</v>
      </c>
      <c r="D71" s="102">
        <f t="shared" si="25"/>
        <v>2.4</v>
      </c>
      <c r="E71" s="49">
        <f t="shared" si="8"/>
        <v>20755.68604</v>
      </c>
      <c r="F71" s="49">
        <f t="shared" si="9"/>
        <v>0</v>
      </c>
      <c r="G71" s="74">
        <f t="shared" si="3"/>
        <v>0</v>
      </c>
      <c r="H71" s="49">
        <f t="shared" si="10"/>
        <v>558003.314</v>
      </c>
      <c r="I71" s="49">
        <f t="shared" si="4"/>
        <v>20755.68604</v>
      </c>
      <c r="J71" s="108"/>
      <c r="K71" s="49">
        <f t="shared" si="11"/>
        <v>0</v>
      </c>
      <c r="L71" s="49">
        <f t="shared" si="22"/>
        <v>557998.1538</v>
      </c>
      <c r="M71" s="63">
        <f t="shared" si="18"/>
        <v>11318.55319</v>
      </c>
      <c r="N71" s="75">
        <f t="shared" si="26"/>
        <v>1684.477752</v>
      </c>
      <c r="O71" s="105"/>
      <c r="P71" s="11" t="str">
        <f t="shared" si="23"/>
        <v/>
      </c>
      <c r="Q71" s="11">
        <f t="shared" si="13"/>
        <v>0</v>
      </c>
      <c r="R71" s="69">
        <f t="shared" si="20"/>
        <v>0.9641072872</v>
      </c>
      <c r="S71" s="70">
        <f t="shared" si="14"/>
        <v>578759</v>
      </c>
      <c r="T71" s="71">
        <f t="shared" si="21"/>
        <v>0.086069757</v>
      </c>
      <c r="U71" s="72">
        <f t="shared" si="15"/>
        <v>0.03586239875</v>
      </c>
      <c r="W71" s="65" t="str">
        <f t="shared" si="6"/>
        <v/>
      </c>
    </row>
    <row r="72">
      <c r="C72" s="61">
        <f t="shared" si="17"/>
        <v>44109</v>
      </c>
      <c r="D72" s="102">
        <f t="shared" si="25"/>
        <v>2.4</v>
      </c>
      <c r="E72" s="49">
        <f t="shared" si="8"/>
        <v>20755.68604</v>
      </c>
      <c r="F72" s="49">
        <f t="shared" si="9"/>
        <v>0</v>
      </c>
      <c r="G72" s="74">
        <f t="shared" si="3"/>
        <v>0</v>
      </c>
      <c r="H72" s="49">
        <f t="shared" si="10"/>
        <v>558003.314</v>
      </c>
      <c r="I72" s="49">
        <f t="shared" si="4"/>
        <v>20755.68604</v>
      </c>
      <c r="J72" s="108"/>
      <c r="K72" s="49">
        <f t="shared" si="11"/>
        <v>0</v>
      </c>
      <c r="L72" s="49">
        <f t="shared" si="22"/>
        <v>557998.1538</v>
      </c>
      <c r="M72" s="63">
        <f t="shared" si="18"/>
        <v>11318.55319</v>
      </c>
      <c r="N72" s="75">
        <f t="shared" si="26"/>
        <v>1684.477752</v>
      </c>
      <c r="O72" s="105"/>
      <c r="P72" s="11" t="str">
        <f t="shared" si="23"/>
        <v/>
      </c>
      <c r="Q72" s="11">
        <f t="shared" si="13"/>
        <v>0</v>
      </c>
      <c r="R72" s="69">
        <f t="shared" si="20"/>
        <v>0.9641072872</v>
      </c>
      <c r="S72" s="70">
        <f t="shared" si="14"/>
        <v>578759</v>
      </c>
      <c r="T72" s="71">
        <f t="shared" si="21"/>
        <v>0.086069757</v>
      </c>
      <c r="U72" s="72">
        <f t="shared" si="15"/>
        <v>0.03586239875</v>
      </c>
      <c r="W72" s="65" t="str">
        <f t="shared" si="6"/>
        <v/>
      </c>
    </row>
    <row r="73">
      <c r="C73" s="61">
        <f t="shared" si="17"/>
        <v>44113</v>
      </c>
      <c r="D73" s="102">
        <f t="shared" si="25"/>
        <v>2.4</v>
      </c>
      <c r="E73" s="49">
        <f t="shared" si="8"/>
        <v>20755.68604</v>
      </c>
      <c r="F73" s="49">
        <f t="shared" si="9"/>
        <v>0</v>
      </c>
      <c r="G73" s="74">
        <f t="shared" si="3"/>
        <v>0</v>
      </c>
      <c r="H73" s="49">
        <f t="shared" si="10"/>
        <v>558003.314</v>
      </c>
      <c r="I73" s="49">
        <f t="shared" si="4"/>
        <v>20755.68604</v>
      </c>
      <c r="J73" s="108"/>
      <c r="K73" s="49">
        <f t="shared" si="11"/>
        <v>0</v>
      </c>
      <c r="L73" s="49">
        <f t="shared" si="22"/>
        <v>557998.1538</v>
      </c>
      <c r="M73" s="63">
        <f t="shared" si="18"/>
        <v>11318.55319</v>
      </c>
      <c r="N73" s="75">
        <f t="shared" si="26"/>
        <v>1684.477752</v>
      </c>
      <c r="O73" s="105"/>
      <c r="P73" s="11" t="str">
        <f t="shared" si="23"/>
        <v/>
      </c>
      <c r="Q73" s="11">
        <f t="shared" si="13"/>
        <v>0</v>
      </c>
      <c r="R73" s="69">
        <f t="shared" si="20"/>
        <v>0.9641072872</v>
      </c>
      <c r="S73" s="70">
        <f t="shared" si="14"/>
        <v>578759</v>
      </c>
      <c r="T73" s="71">
        <f t="shared" si="21"/>
        <v>0.086069757</v>
      </c>
      <c r="U73" s="72">
        <f t="shared" si="15"/>
        <v>0.03586239875</v>
      </c>
      <c r="W73" s="65" t="str">
        <f t="shared" si="6"/>
        <v/>
      </c>
    </row>
    <row r="74">
      <c r="C74" s="61">
        <f t="shared" si="17"/>
        <v>44117</v>
      </c>
      <c r="D74" s="102">
        <f t="shared" si="25"/>
        <v>2.4</v>
      </c>
      <c r="E74" s="49">
        <f t="shared" si="8"/>
        <v>20755.68604</v>
      </c>
      <c r="F74" s="49">
        <f t="shared" si="9"/>
        <v>0</v>
      </c>
      <c r="G74" s="74">
        <f t="shared" si="3"/>
        <v>0</v>
      </c>
      <c r="H74" s="49">
        <f t="shared" si="10"/>
        <v>558003.314</v>
      </c>
      <c r="I74" s="49">
        <f t="shared" si="4"/>
        <v>20755.68604</v>
      </c>
      <c r="J74" s="108"/>
      <c r="K74" s="49">
        <f t="shared" si="11"/>
        <v>0</v>
      </c>
      <c r="L74" s="49">
        <f t="shared" si="22"/>
        <v>557998.1538</v>
      </c>
      <c r="M74" s="63">
        <f t="shared" si="18"/>
        <v>11318.55319</v>
      </c>
      <c r="N74" s="75">
        <f t="shared" si="26"/>
        <v>1684.477752</v>
      </c>
      <c r="O74" s="105"/>
      <c r="P74" s="11" t="str">
        <f t="shared" si="23"/>
        <v/>
      </c>
      <c r="Q74" s="11">
        <f t="shared" si="13"/>
        <v>0</v>
      </c>
      <c r="R74" s="69">
        <f t="shared" si="20"/>
        <v>0.9641072872</v>
      </c>
      <c r="S74" s="70">
        <f t="shared" si="14"/>
        <v>578759</v>
      </c>
      <c r="T74" s="71">
        <f t="shared" si="21"/>
        <v>0.086069757</v>
      </c>
      <c r="U74" s="72">
        <f t="shared" si="15"/>
        <v>0.03586239875</v>
      </c>
      <c r="W74" s="65" t="str">
        <f t="shared" si="6"/>
        <v/>
      </c>
    </row>
    <row r="75">
      <c r="C75" s="61">
        <f t="shared" si="17"/>
        <v>44121</v>
      </c>
      <c r="D75" s="102">
        <f t="shared" si="25"/>
        <v>2.4</v>
      </c>
      <c r="E75" s="49">
        <f t="shared" si="8"/>
        <v>20755.68604</v>
      </c>
      <c r="F75" s="49">
        <f t="shared" si="9"/>
        <v>0</v>
      </c>
      <c r="G75" s="74">
        <f t="shared" si="3"/>
        <v>0</v>
      </c>
      <c r="H75" s="49">
        <f t="shared" si="10"/>
        <v>558003.314</v>
      </c>
      <c r="I75" s="49">
        <f t="shared" si="4"/>
        <v>20755.68604</v>
      </c>
      <c r="J75" s="108"/>
      <c r="K75" s="49">
        <f t="shared" si="11"/>
        <v>0</v>
      </c>
      <c r="L75" s="49">
        <f t="shared" si="22"/>
        <v>557998.1538</v>
      </c>
      <c r="M75" s="63">
        <f t="shared" si="18"/>
        <v>11318.55319</v>
      </c>
      <c r="N75" s="75">
        <f t="shared" si="26"/>
        <v>1684.477752</v>
      </c>
      <c r="O75" s="105"/>
      <c r="P75" s="11" t="str">
        <f t="shared" si="23"/>
        <v/>
      </c>
      <c r="Q75" s="11">
        <f t="shared" si="13"/>
        <v>0</v>
      </c>
      <c r="R75" s="69">
        <f t="shared" si="20"/>
        <v>0.9641072872</v>
      </c>
      <c r="S75" s="70">
        <f t="shared" si="14"/>
        <v>578759</v>
      </c>
      <c r="T75" s="71">
        <f t="shared" si="21"/>
        <v>0.086069757</v>
      </c>
      <c r="U75" s="72">
        <f t="shared" si="15"/>
        <v>0.03586239875</v>
      </c>
      <c r="W75" s="65" t="str">
        <f t="shared" si="6"/>
        <v/>
      </c>
    </row>
    <row r="76">
      <c r="C76" s="61">
        <f t="shared" si="17"/>
        <v>44125</v>
      </c>
      <c r="D76" s="102">
        <f t="shared" si="25"/>
        <v>2.4</v>
      </c>
      <c r="E76" s="49">
        <f t="shared" si="8"/>
        <v>20755.68604</v>
      </c>
      <c r="F76" s="49">
        <f t="shared" si="9"/>
        <v>0</v>
      </c>
      <c r="G76" s="74">
        <f t="shared" si="3"/>
        <v>0</v>
      </c>
      <c r="H76" s="49">
        <f t="shared" si="10"/>
        <v>558003.314</v>
      </c>
      <c r="I76" s="49">
        <f t="shared" si="4"/>
        <v>20755.68604</v>
      </c>
      <c r="J76" s="108"/>
      <c r="K76" s="49">
        <f t="shared" si="11"/>
        <v>0</v>
      </c>
      <c r="L76" s="49">
        <f t="shared" si="22"/>
        <v>557998.1538</v>
      </c>
      <c r="M76" s="63">
        <f t="shared" si="18"/>
        <v>11318.55319</v>
      </c>
      <c r="N76" s="75">
        <f t="shared" si="26"/>
        <v>1684.477752</v>
      </c>
      <c r="O76" s="105"/>
      <c r="P76" s="11" t="str">
        <f t="shared" si="23"/>
        <v/>
      </c>
      <c r="Q76" s="11">
        <f t="shared" si="13"/>
        <v>0</v>
      </c>
      <c r="R76" s="69">
        <f t="shared" si="20"/>
        <v>0.9641072872</v>
      </c>
      <c r="S76" s="70">
        <f t="shared" si="14"/>
        <v>578759</v>
      </c>
      <c r="T76" s="71">
        <f t="shared" si="21"/>
        <v>0.086069757</v>
      </c>
      <c r="U76" s="72">
        <f t="shared" si="15"/>
        <v>0.03586239875</v>
      </c>
      <c r="W76" s="65" t="str">
        <f t="shared" si="6"/>
        <v/>
      </c>
    </row>
    <row r="77">
      <c r="C77" s="61">
        <f t="shared" si="17"/>
        <v>44129</v>
      </c>
      <c r="D77" s="102">
        <f t="shared" si="25"/>
        <v>2.4</v>
      </c>
      <c r="E77" s="49">
        <f t="shared" si="8"/>
        <v>20755.68604</v>
      </c>
      <c r="F77" s="49">
        <f t="shared" si="9"/>
        <v>0</v>
      </c>
      <c r="G77" s="74">
        <f t="shared" si="3"/>
        <v>0</v>
      </c>
      <c r="H77" s="49">
        <f t="shared" si="10"/>
        <v>558003.314</v>
      </c>
      <c r="I77" s="49">
        <f t="shared" si="4"/>
        <v>20755.68604</v>
      </c>
      <c r="J77" s="108"/>
      <c r="K77" s="49">
        <f t="shared" si="11"/>
        <v>0</v>
      </c>
      <c r="L77" s="49">
        <f t="shared" si="22"/>
        <v>557998.1538</v>
      </c>
      <c r="M77" s="63">
        <f t="shared" si="18"/>
        <v>11318.55319</v>
      </c>
      <c r="N77" s="75">
        <f t="shared" si="26"/>
        <v>1684.477752</v>
      </c>
      <c r="O77" s="105"/>
      <c r="P77" s="11" t="str">
        <f t="shared" si="23"/>
        <v/>
      </c>
      <c r="Q77" s="11">
        <f t="shared" si="13"/>
        <v>0</v>
      </c>
      <c r="R77" s="69">
        <f t="shared" si="20"/>
        <v>0.9641072872</v>
      </c>
      <c r="S77" s="70">
        <f t="shared" si="14"/>
        <v>578759</v>
      </c>
      <c r="T77" s="71">
        <f t="shared" si="21"/>
        <v>0.086069757</v>
      </c>
      <c r="U77" s="72">
        <f t="shared" si="15"/>
        <v>0.03586239875</v>
      </c>
      <c r="W77" s="65" t="str">
        <f t="shared" si="6"/>
        <v/>
      </c>
    </row>
    <row r="78">
      <c r="C78" s="61">
        <f t="shared" si="17"/>
        <v>44133</v>
      </c>
      <c r="D78" s="102">
        <f t="shared" si="25"/>
        <v>2.4</v>
      </c>
      <c r="E78" s="49">
        <f t="shared" si="8"/>
        <v>20755.68604</v>
      </c>
      <c r="F78" s="49">
        <f t="shared" si="9"/>
        <v>0</v>
      </c>
      <c r="G78" s="74">
        <f t="shared" si="3"/>
        <v>0</v>
      </c>
      <c r="H78" s="49">
        <f t="shared" si="10"/>
        <v>558003.314</v>
      </c>
      <c r="I78" s="49">
        <f t="shared" si="4"/>
        <v>20755.68604</v>
      </c>
      <c r="J78" s="108"/>
      <c r="K78" s="49">
        <f t="shared" si="11"/>
        <v>0</v>
      </c>
      <c r="L78" s="49">
        <f t="shared" si="22"/>
        <v>557998.1538</v>
      </c>
      <c r="M78" s="63">
        <f t="shared" si="18"/>
        <v>11318.55319</v>
      </c>
      <c r="N78" s="75">
        <f t="shared" si="26"/>
        <v>1684.477752</v>
      </c>
      <c r="O78" s="105"/>
      <c r="P78" s="11" t="str">
        <f t="shared" si="23"/>
        <v/>
      </c>
      <c r="Q78" s="11">
        <f t="shared" si="13"/>
        <v>0</v>
      </c>
      <c r="R78" s="69">
        <f t="shared" si="20"/>
        <v>0.9641072872</v>
      </c>
      <c r="S78" s="70">
        <f t="shared" si="14"/>
        <v>578759</v>
      </c>
      <c r="T78" s="71">
        <f t="shared" si="21"/>
        <v>0.086069757</v>
      </c>
      <c r="U78" s="72">
        <f t="shared" si="15"/>
        <v>0.03586239875</v>
      </c>
      <c r="W78" s="65" t="str">
        <f t="shared" si="6"/>
        <v/>
      </c>
    </row>
    <row r="79">
      <c r="C79" s="61">
        <f t="shared" si="17"/>
        <v>44137</v>
      </c>
      <c r="D79" s="102">
        <f t="shared" si="25"/>
        <v>2.4</v>
      </c>
      <c r="E79" s="49">
        <f t="shared" si="8"/>
        <v>20755.68604</v>
      </c>
      <c r="F79" s="49">
        <f t="shared" si="9"/>
        <v>0</v>
      </c>
      <c r="G79" s="74">
        <f t="shared" si="3"/>
        <v>0</v>
      </c>
      <c r="H79" s="49">
        <f t="shared" si="10"/>
        <v>558003.314</v>
      </c>
      <c r="I79" s="49">
        <f t="shared" si="4"/>
        <v>20755.68604</v>
      </c>
      <c r="J79" s="108"/>
      <c r="K79" s="49">
        <f t="shared" si="11"/>
        <v>0</v>
      </c>
      <c r="L79" s="49">
        <f t="shared" si="22"/>
        <v>557998.1538</v>
      </c>
      <c r="M79" s="63">
        <f t="shared" si="18"/>
        <v>11318.55319</v>
      </c>
      <c r="N79" s="75">
        <f t="shared" si="26"/>
        <v>1684.477752</v>
      </c>
      <c r="O79" s="105"/>
      <c r="P79" s="11" t="str">
        <f t="shared" si="23"/>
        <v/>
      </c>
      <c r="Q79" s="11">
        <f t="shared" si="13"/>
        <v>0</v>
      </c>
      <c r="R79" s="69">
        <f t="shared" si="20"/>
        <v>0.9641072872</v>
      </c>
      <c r="S79" s="70">
        <f t="shared" si="14"/>
        <v>578759</v>
      </c>
      <c r="T79" s="71">
        <f t="shared" si="21"/>
        <v>0.086069757</v>
      </c>
      <c r="U79" s="72">
        <f t="shared" si="15"/>
        <v>0.03586239875</v>
      </c>
      <c r="W79" s="65" t="str">
        <f t="shared" si="6"/>
        <v/>
      </c>
    </row>
    <row r="80">
      <c r="C80" s="61">
        <f t="shared" si="17"/>
        <v>44141</v>
      </c>
      <c r="D80" s="102">
        <f t="shared" si="25"/>
        <v>2.4</v>
      </c>
      <c r="E80" s="49">
        <f t="shared" si="8"/>
        <v>20755.68604</v>
      </c>
      <c r="F80" s="49">
        <f t="shared" si="9"/>
        <v>0</v>
      </c>
      <c r="G80" s="74">
        <f t="shared" si="3"/>
        <v>0</v>
      </c>
      <c r="H80" s="49">
        <f t="shared" si="10"/>
        <v>558003.314</v>
      </c>
      <c r="I80" s="49">
        <f t="shared" si="4"/>
        <v>20755.68604</v>
      </c>
      <c r="J80" s="108"/>
      <c r="K80" s="49">
        <f t="shared" si="11"/>
        <v>0</v>
      </c>
      <c r="L80" s="49">
        <f t="shared" si="22"/>
        <v>557998.1538</v>
      </c>
      <c r="M80" s="63">
        <f t="shared" si="18"/>
        <v>11318.55319</v>
      </c>
      <c r="N80" s="75">
        <f t="shared" si="26"/>
        <v>1684.477752</v>
      </c>
      <c r="O80" s="105"/>
      <c r="P80" s="11" t="str">
        <f t="shared" si="23"/>
        <v/>
      </c>
      <c r="Q80" s="11">
        <f t="shared" si="13"/>
        <v>0</v>
      </c>
      <c r="R80" s="69">
        <f t="shared" si="20"/>
        <v>0.9641072872</v>
      </c>
      <c r="S80" s="70">
        <f t="shared" si="14"/>
        <v>578759</v>
      </c>
      <c r="T80" s="71">
        <f t="shared" si="21"/>
        <v>0.086069757</v>
      </c>
      <c r="U80" s="72">
        <f t="shared" si="15"/>
        <v>0.03586239875</v>
      </c>
      <c r="W80" s="65" t="str">
        <f t="shared" si="6"/>
        <v/>
      </c>
    </row>
    <row r="81">
      <c r="C81" s="61">
        <f t="shared" si="17"/>
        <v>44145</v>
      </c>
      <c r="D81" s="102">
        <f t="shared" si="25"/>
        <v>2.4</v>
      </c>
      <c r="E81" s="49">
        <f t="shared" si="8"/>
        <v>20755.68604</v>
      </c>
      <c r="F81" s="49">
        <f t="shared" si="9"/>
        <v>0</v>
      </c>
      <c r="G81" s="74">
        <f t="shared" si="3"/>
        <v>0</v>
      </c>
      <c r="H81" s="49">
        <f t="shared" si="10"/>
        <v>558003.314</v>
      </c>
      <c r="I81" s="49">
        <f t="shared" si="4"/>
        <v>20755.68604</v>
      </c>
      <c r="J81" s="108"/>
      <c r="K81" s="49">
        <f t="shared" si="11"/>
        <v>0</v>
      </c>
      <c r="L81" s="49">
        <f t="shared" si="22"/>
        <v>557998.1538</v>
      </c>
      <c r="M81" s="63">
        <f t="shared" si="18"/>
        <v>11318.55319</v>
      </c>
      <c r="N81" s="75">
        <f t="shared" si="26"/>
        <v>1684.477752</v>
      </c>
      <c r="O81" s="105"/>
      <c r="P81" s="11" t="str">
        <f t="shared" si="23"/>
        <v/>
      </c>
      <c r="Q81" s="11">
        <f t="shared" si="13"/>
        <v>0</v>
      </c>
      <c r="R81" s="69">
        <f t="shared" si="20"/>
        <v>0.9641072872</v>
      </c>
      <c r="S81" s="70">
        <f t="shared" si="14"/>
        <v>578759</v>
      </c>
      <c r="T81" s="71">
        <f t="shared" si="21"/>
        <v>0.086069757</v>
      </c>
      <c r="U81" s="72">
        <f t="shared" si="15"/>
        <v>0.03586239875</v>
      </c>
      <c r="W81" s="65" t="str">
        <f t="shared" si="6"/>
        <v/>
      </c>
    </row>
    <row r="82">
      <c r="C82" s="61">
        <f t="shared" si="17"/>
        <v>44149</v>
      </c>
      <c r="D82" s="102">
        <f t="shared" si="25"/>
        <v>2.4</v>
      </c>
      <c r="E82" s="49">
        <f t="shared" si="8"/>
        <v>20755.68604</v>
      </c>
      <c r="F82" s="49">
        <f t="shared" si="9"/>
        <v>0</v>
      </c>
      <c r="G82" s="74">
        <f t="shared" si="3"/>
        <v>0</v>
      </c>
      <c r="H82" s="49">
        <f t="shared" si="10"/>
        <v>558003.314</v>
      </c>
      <c r="I82" s="49">
        <f t="shared" si="4"/>
        <v>20755.68604</v>
      </c>
      <c r="J82" s="108"/>
      <c r="K82" s="49">
        <f t="shared" si="11"/>
        <v>0</v>
      </c>
      <c r="L82" s="49">
        <f t="shared" si="22"/>
        <v>557998.1538</v>
      </c>
      <c r="M82" s="63">
        <f t="shared" si="18"/>
        <v>11318.55319</v>
      </c>
      <c r="N82" s="75">
        <f t="shared" si="26"/>
        <v>1684.477752</v>
      </c>
      <c r="O82" s="105"/>
      <c r="P82" s="11" t="str">
        <f t="shared" si="23"/>
        <v/>
      </c>
      <c r="Q82" s="11">
        <f t="shared" si="13"/>
        <v>0</v>
      </c>
      <c r="R82" s="69">
        <f t="shared" si="20"/>
        <v>0.9641072872</v>
      </c>
      <c r="S82" s="70">
        <f t="shared" si="14"/>
        <v>578759</v>
      </c>
      <c r="T82" s="71">
        <f t="shared" si="21"/>
        <v>0.086069757</v>
      </c>
      <c r="U82" s="72">
        <f t="shared" si="15"/>
        <v>0.03586239875</v>
      </c>
      <c r="W82" s="65" t="str">
        <f t="shared" si="6"/>
        <v/>
      </c>
    </row>
    <row r="83">
      <c r="C83" s="61">
        <f t="shared" si="17"/>
        <v>44153</v>
      </c>
      <c r="D83" s="102">
        <f t="shared" si="25"/>
        <v>2.4</v>
      </c>
      <c r="E83" s="49">
        <f t="shared" si="8"/>
        <v>20755.68604</v>
      </c>
      <c r="F83" s="49">
        <f t="shared" si="9"/>
        <v>0</v>
      </c>
      <c r="G83" s="74">
        <f t="shared" si="3"/>
        <v>0</v>
      </c>
      <c r="H83" s="49">
        <f t="shared" si="10"/>
        <v>558003.314</v>
      </c>
      <c r="I83" s="49">
        <f t="shared" si="4"/>
        <v>20755.68604</v>
      </c>
      <c r="J83" s="108"/>
      <c r="K83" s="49">
        <f t="shared" si="11"/>
        <v>0</v>
      </c>
      <c r="L83" s="49">
        <f t="shared" si="22"/>
        <v>557998.1538</v>
      </c>
      <c r="M83" s="63">
        <f t="shared" si="18"/>
        <v>11318.55319</v>
      </c>
      <c r="N83" s="75">
        <f t="shared" si="26"/>
        <v>1684.477752</v>
      </c>
      <c r="O83" s="105"/>
      <c r="P83" s="11" t="str">
        <f t="shared" si="23"/>
        <v/>
      </c>
      <c r="Q83" s="11">
        <f t="shared" si="13"/>
        <v>0</v>
      </c>
      <c r="R83" s="69">
        <f t="shared" si="20"/>
        <v>0.9641072872</v>
      </c>
      <c r="S83" s="70">
        <f t="shared" si="14"/>
        <v>578759</v>
      </c>
      <c r="T83" s="71">
        <f t="shared" si="21"/>
        <v>0.086069757</v>
      </c>
      <c r="U83" s="72">
        <f t="shared" si="15"/>
        <v>0.03586239875</v>
      </c>
      <c r="W83" s="65" t="str">
        <f t="shared" si="6"/>
        <v/>
      </c>
    </row>
    <row r="84">
      <c r="C84" s="61">
        <f t="shared" si="17"/>
        <v>44157</v>
      </c>
      <c r="D84" s="102">
        <f t="shared" si="25"/>
        <v>2.4</v>
      </c>
      <c r="E84" s="49">
        <f t="shared" si="8"/>
        <v>20755.68604</v>
      </c>
      <c r="F84" s="49">
        <f t="shared" si="9"/>
        <v>0</v>
      </c>
      <c r="G84" s="74">
        <f t="shared" si="3"/>
        <v>0</v>
      </c>
      <c r="H84" s="49">
        <f t="shared" si="10"/>
        <v>558003.314</v>
      </c>
      <c r="I84" s="49">
        <f t="shared" si="4"/>
        <v>20755.68604</v>
      </c>
      <c r="J84" s="108"/>
      <c r="K84" s="49">
        <f t="shared" si="11"/>
        <v>0</v>
      </c>
      <c r="L84" s="49">
        <f t="shared" si="22"/>
        <v>557998.1538</v>
      </c>
      <c r="M84" s="63">
        <f t="shared" si="18"/>
        <v>11318.55319</v>
      </c>
      <c r="N84" s="75">
        <f t="shared" si="26"/>
        <v>1684.477752</v>
      </c>
      <c r="O84" s="105"/>
      <c r="P84" s="11" t="str">
        <f t="shared" si="23"/>
        <v/>
      </c>
      <c r="Q84" s="11">
        <f t="shared" si="13"/>
        <v>0</v>
      </c>
      <c r="R84" s="69">
        <f t="shared" si="20"/>
        <v>0.9641072872</v>
      </c>
      <c r="S84" s="70">
        <f t="shared" si="14"/>
        <v>578759</v>
      </c>
      <c r="T84" s="71">
        <f t="shared" si="21"/>
        <v>0.086069757</v>
      </c>
      <c r="U84" s="72">
        <f t="shared" si="15"/>
        <v>0.03586239875</v>
      </c>
      <c r="W84" s="65" t="str">
        <f t="shared" si="6"/>
        <v/>
      </c>
    </row>
    <row r="85">
      <c r="C85" s="61">
        <f t="shared" si="17"/>
        <v>44161</v>
      </c>
      <c r="D85" s="102">
        <f t="shared" si="25"/>
        <v>2.4</v>
      </c>
      <c r="E85" s="49">
        <f t="shared" si="8"/>
        <v>20755.68604</v>
      </c>
      <c r="F85" s="49">
        <f t="shared" si="9"/>
        <v>0</v>
      </c>
      <c r="G85" s="74">
        <f t="shared" si="3"/>
        <v>0</v>
      </c>
      <c r="H85" s="49">
        <f t="shared" si="10"/>
        <v>558003.314</v>
      </c>
      <c r="I85" s="49">
        <f t="shared" si="4"/>
        <v>20755.68604</v>
      </c>
      <c r="J85" s="108"/>
      <c r="K85" s="49">
        <f t="shared" si="11"/>
        <v>0</v>
      </c>
      <c r="L85" s="49">
        <f t="shared" si="22"/>
        <v>557998.1538</v>
      </c>
      <c r="M85" s="63">
        <f t="shared" si="18"/>
        <v>11318.55319</v>
      </c>
      <c r="N85" s="75">
        <f t="shared" si="26"/>
        <v>1684.477752</v>
      </c>
      <c r="O85" s="105"/>
      <c r="P85" s="11" t="str">
        <f t="shared" si="23"/>
        <v/>
      </c>
      <c r="Q85" s="11">
        <f t="shared" si="13"/>
        <v>0</v>
      </c>
      <c r="R85" s="69">
        <f t="shared" si="20"/>
        <v>0.9641072872</v>
      </c>
      <c r="S85" s="70">
        <f t="shared" si="14"/>
        <v>578759</v>
      </c>
      <c r="T85" s="71">
        <f t="shared" si="21"/>
        <v>0.086069757</v>
      </c>
      <c r="U85" s="72">
        <f t="shared" si="15"/>
        <v>0.03586239875</v>
      </c>
      <c r="W85" s="65" t="str">
        <f t="shared" si="6"/>
        <v/>
      </c>
    </row>
    <row r="86">
      <c r="C86" s="61">
        <f t="shared" si="17"/>
        <v>44165</v>
      </c>
      <c r="D86" s="102">
        <f t="shared" si="25"/>
        <v>2.4</v>
      </c>
      <c r="E86" s="49">
        <f t="shared" si="8"/>
        <v>20755.68604</v>
      </c>
      <c r="F86" s="49">
        <f t="shared" si="9"/>
        <v>0</v>
      </c>
      <c r="G86" s="74">
        <f t="shared" si="3"/>
        <v>0</v>
      </c>
      <c r="H86" s="49">
        <f t="shared" si="10"/>
        <v>558003.314</v>
      </c>
      <c r="I86" s="49">
        <f t="shared" si="4"/>
        <v>20755.68604</v>
      </c>
      <c r="J86" s="108"/>
      <c r="K86" s="49">
        <f t="shared" si="11"/>
        <v>0</v>
      </c>
      <c r="L86" s="49">
        <f t="shared" si="22"/>
        <v>557998.1538</v>
      </c>
      <c r="M86" s="63">
        <f t="shared" si="18"/>
        <v>11318.55319</v>
      </c>
      <c r="N86" s="75">
        <f t="shared" si="26"/>
        <v>1684.477752</v>
      </c>
      <c r="O86" s="105"/>
      <c r="P86" s="11" t="str">
        <f t="shared" si="23"/>
        <v/>
      </c>
      <c r="Q86" s="11">
        <f t="shared" si="13"/>
        <v>0</v>
      </c>
      <c r="R86" s="69">
        <f t="shared" si="20"/>
        <v>0.9641072872</v>
      </c>
      <c r="S86" s="70">
        <f t="shared" si="14"/>
        <v>578759</v>
      </c>
      <c r="T86" s="71">
        <f t="shared" si="21"/>
        <v>0.086069757</v>
      </c>
      <c r="U86" s="72">
        <f t="shared" si="15"/>
        <v>0.03586239875</v>
      </c>
      <c r="W86" s="65" t="str">
        <f t="shared" si="6"/>
        <v/>
      </c>
    </row>
    <row r="87">
      <c r="C87" s="61">
        <f t="shared" si="17"/>
        <v>44169</v>
      </c>
      <c r="D87" s="102">
        <f t="shared" si="25"/>
        <v>2.4</v>
      </c>
      <c r="E87" s="49">
        <f t="shared" si="8"/>
        <v>20755.68604</v>
      </c>
      <c r="F87" s="49">
        <f t="shared" si="9"/>
        <v>0</v>
      </c>
      <c r="G87" s="74">
        <f t="shared" si="3"/>
        <v>0</v>
      </c>
      <c r="H87" s="49">
        <f t="shared" si="10"/>
        <v>558003.314</v>
      </c>
      <c r="I87" s="49">
        <f t="shared" si="4"/>
        <v>20755.68604</v>
      </c>
      <c r="J87" s="108"/>
      <c r="K87" s="49">
        <f t="shared" si="11"/>
        <v>0</v>
      </c>
      <c r="L87" s="49">
        <f t="shared" si="22"/>
        <v>557998.1538</v>
      </c>
      <c r="M87" s="63">
        <f t="shared" si="18"/>
        <v>11318.55319</v>
      </c>
      <c r="N87" s="75">
        <f t="shared" si="26"/>
        <v>1684.477752</v>
      </c>
      <c r="O87" s="105"/>
      <c r="P87" s="11" t="str">
        <f t="shared" si="23"/>
        <v/>
      </c>
      <c r="Q87" s="11">
        <f t="shared" si="13"/>
        <v>0</v>
      </c>
      <c r="R87" s="69">
        <f t="shared" si="20"/>
        <v>0.9641072872</v>
      </c>
      <c r="S87" s="70">
        <f t="shared" si="14"/>
        <v>578759</v>
      </c>
      <c r="T87" s="71">
        <f t="shared" si="21"/>
        <v>0.086069757</v>
      </c>
      <c r="U87" s="72">
        <f t="shared" si="15"/>
        <v>0.03586239875</v>
      </c>
      <c r="W87" s="65" t="str">
        <f t="shared" si="6"/>
        <v/>
      </c>
    </row>
    <row r="88">
      <c r="C88" s="61">
        <f t="shared" si="17"/>
        <v>44173</v>
      </c>
      <c r="D88" s="102">
        <f t="shared" si="25"/>
        <v>2.4</v>
      </c>
      <c r="E88" s="49">
        <f t="shared" si="8"/>
        <v>20755.68604</v>
      </c>
      <c r="F88" s="49">
        <f t="shared" si="9"/>
        <v>0</v>
      </c>
      <c r="G88" s="74">
        <f t="shared" si="3"/>
        <v>0</v>
      </c>
      <c r="H88" s="49">
        <f t="shared" si="10"/>
        <v>558003.314</v>
      </c>
      <c r="I88" s="49">
        <f t="shared" si="4"/>
        <v>20755.68604</v>
      </c>
      <c r="J88" s="108"/>
      <c r="K88" s="49">
        <f t="shared" si="11"/>
        <v>0</v>
      </c>
      <c r="L88" s="49">
        <f t="shared" si="22"/>
        <v>557998.1538</v>
      </c>
      <c r="M88" s="63">
        <f t="shared" si="18"/>
        <v>11318.55319</v>
      </c>
      <c r="N88" s="75">
        <f t="shared" si="26"/>
        <v>1684.477752</v>
      </c>
      <c r="O88" s="105"/>
      <c r="P88" s="11" t="str">
        <f t="shared" si="23"/>
        <v/>
      </c>
      <c r="Q88" s="11">
        <f t="shared" si="13"/>
        <v>0</v>
      </c>
      <c r="R88" s="69">
        <f t="shared" si="20"/>
        <v>0.9641072872</v>
      </c>
      <c r="S88" s="70">
        <f t="shared" si="14"/>
        <v>578759</v>
      </c>
      <c r="T88" s="71">
        <f t="shared" si="21"/>
        <v>0.086069757</v>
      </c>
      <c r="U88" s="72">
        <f t="shared" si="15"/>
        <v>0.03586239875</v>
      </c>
      <c r="W88" s="65" t="str">
        <f t="shared" si="6"/>
        <v/>
      </c>
    </row>
    <row r="89">
      <c r="C89" s="61">
        <f t="shared" si="17"/>
        <v>44177</v>
      </c>
      <c r="D89" s="102">
        <f t="shared" si="25"/>
        <v>2.4</v>
      </c>
      <c r="E89" s="49">
        <f t="shared" si="8"/>
        <v>20755.68604</v>
      </c>
      <c r="F89" s="49">
        <f t="shared" si="9"/>
        <v>0</v>
      </c>
      <c r="G89" s="74">
        <f t="shared" si="3"/>
        <v>0</v>
      </c>
      <c r="H89" s="49">
        <f t="shared" si="10"/>
        <v>558003.314</v>
      </c>
      <c r="I89" s="49">
        <f t="shared" si="4"/>
        <v>20755.68604</v>
      </c>
      <c r="J89" s="108"/>
      <c r="K89" s="49">
        <f t="shared" si="11"/>
        <v>0</v>
      </c>
      <c r="L89" s="49">
        <f t="shared" si="22"/>
        <v>557998.1538</v>
      </c>
      <c r="M89" s="63">
        <f t="shared" si="18"/>
        <v>11318.55319</v>
      </c>
      <c r="N89" s="75">
        <f t="shared" si="26"/>
        <v>1684.477752</v>
      </c>
      <c r="O89" s="105"/>
      <c r="P89" s="11" t="str">
        <f t="shared" si="23"/>
        <v/>
      </c>
      <c r="Q89" s="11">
        <f t="shared" si="13"/>
        <v>0</v>
      </c>
      <c r="R89" s="69">
        <f t="shared" si="20"/>
        <v>0.9641072872</v>
      </c>
      <c r="S89" s="70">
        <f t="shared" si="14"/>
        <v>578759</v>
      </c>
      <c r="T89" s="71">
        <f t="shared" si="21"/>
        <v>0.086069757</v>
      </c>
      <c r="U89" s="72">
        <f t="shared" si="15"/>
        <v>0.03586239875</v>
      </c>
      <c r="W89" s="65" t="str">
        <f t="shared" si="6"/>
        <v/>
      </c>
    </row>
    <row r="90">
      <c r="C90" s="61">
        <f t="shared" si="17"/>
        <v>44181</v>
      </c>
      <c r="D90" s="102">
        <f t="shared" si="25"/>
        <v>2.4</v>
      </c>
      <c r="E90" s="49">
        <f t="shared" si="8"/>
        <v>20755.68604</v>
      </c>
      <c r="F90" s="49">
        <f t="shared" si="9"/>
        <v>0</v>
      </c>
      <c r="G90" s="74">
        <f t="shared" si="3"/>
        <v>0</v>
      </c>
      <c r="H90" s="49">
        <f t="shared" si="10"/>
        <v>558003.314</v>
      </c>
      <c r="I90" s="49">
        <f t="shared" si="4"/>
        <v>20755.68604</v>
      </c>
      <c r="J90" s="108"/>
      <c r="K90" s="49">
        <f t="shared" si="11"/>
        <v>0</v>
      </c>
      <c r="L90" s="49">
        <f t="shared" si="22"/>
        <v>557998.1538</v>
      </c>
      <c r="M90" s="63">
        <f t="shared" si="18"/>
        <v>11318.55319</v>
      </c>
      <c r="N90" s="75">
        <f t="shared" si="26"/>
        <v>1684.477752</v>
      </c>
      <c r="O90" s="105"/>
      <c r="P90" s="11" t="str">
        <f t="shared" si="23"/>
        <v/>
      </c>
      <c r="Q90" s="11">
        <f t="shared" si="13"/>
        <v>0</v>
      </c>
      <c r="R90" s="69">
        <f t="shared" si="20"/>
        <v>0.9641072872</v>
      </c>
      <c r="S90" s="70">
        <f t="shared" si="14"/>
        <v>578759</v>
      </c>
      <c r="T90" s="71">
        <f t="shared" si="21"/>
        <v>0.086069757</v>
      </c>
      <c r="U90" s="72">
        <f t="shared" si="15"/>
        <v>0.03586239875</v>
      </c>
      <c r="W90" s="65" t="str">
        <f t="shared" si="6"/>
        <v/>
      </c>
    </row>
    <row r="91">
      <c r="C91" s="61">
        <f t="shared" si="17"/>
        <v>44185</v>
      </c>
      <c r="D91" s="102">
        <f t="shared" si="25"/>
        <v>2.4</v>
      </c>
      <c r="E91" s="49">
        <f t="shared" si="8"/>
        <v>20755.68604</v>
      </c>
      <c r="F91" s="49">
        <f t="shared" si="9"/>
        <v>0</v>
      </c>
      <c r="G91" s="74">
        <f t="shared" si="3"/>
        <v>0</v>
      </c>
      <c r="H91" s="49">
        <f t="shared" si="10"/>
        <v>558003.314</v>
      </c>
      <c r="I91" s="49">
        <f t="shared" si="4"/>
        <v>20755.68604</v>
      </c>
      <c r="J91" s="108"/>
      <c r="K91" s="49">
        <f t="shared" si="11"/>
        <v>0</v>
      </c>
      <c r="L91" s="49">
        <f t="shared" si="22"/>
        <v>557998.1538</v>
      </c>
      <c r="M91" s="63">
        <f t="shared" si="18"/>
        <v>11318.55319</v>
      </c>
      <c r="N91" s="75">
        <f t="shared" si="26"/>
        <v>1684.477752</v>
      </c>
      <c r="O91" s="105"/>
      <c r="P91" s="11" t="str">
        <f t="shared" si="23"/>
        <v/>
      </c>
      <c r="Q91" s="11">
        <f t="shared" si="13"/>
        <v>0</v>
      </c>
      <c r="R91" s="69">
        <f t="shared" si="20"/>
        <v>0.9641072872</v>
      </c>
      <c r="S91" s="70">
        <f t="shared" si="14"/>
        <v>578759</v>
      </c>
      <c r="T91" s="71">
        <f t="shared" si="21"/>
        <v>0.086069757</v>
      </c>
      <c r="U91" s="72">
        <f t="shared" si="15"/>
        <v>0.03586239875</v>
      </c>
      <c r="W91" s="65" t="str">
        <f t="shared" si="6"/>
        <v/>
      </c>
    </row>
    <row r="92">
      <c r="C92" s="61">
        <f t="shared" si="17"/>
        <v>44189</v>
      </c>
      <c r="D92" s="102">
        <f t="shared" si="25"/>
        <v>2.4</v>
      </c>
      <c r="E92" s="49">
        <f t="shared" si="8"/>
        <v>20755.68604</v>
      </c>
      <c r="F92" s="49">
        <f t="shared" si="9"/>
        <v>0</v>
      </c>
      <c r="G92" s="74">
        <f t="shared" si="3"/>
        <v>0</v>
      </c>
      <c r="H92" s="49">
        <f t="shared" si="10"/>
        <v>558003.314</v>
      </c>
      <c r="I92" s="49">
        <f t="shared" si="4"/>
        <v>20755.68604</v>
      </c>
      <c r="J92" s="108"/>
      <c r="K92" s="49">
        <f t="shared" si="11"/>
        <v>0</v>
      </c>
      <c r="L92" s="49">
        <f t="shared" si="22"/>
        <v>557998.1538</v>
      </c>
      <c r="M92" s="63">
        <f t="shared" si="18"/>
        <v>11318.55319</v>
      </c>
      <c r="N92" s="75">
        <f t="shared" si="26"/>
        <v>1684.477752</v>
      </c>
      <c r="O92" s="105"/>
      <c r="P92" s="11"/>
      <c r="Q92" s="11"/>
      <c r="R92" s="81"/>
      <c r="S92" s="70">
        <f t="shared" si="14"/>
        <v>578759</v>
      </c>
      <c r="T92" s="71">
        <f t="shared" si="21"/>
        <v>0.086069757</v>
      </c>
      <c r="U92" s="72">
        <f t="shared" si="15"/>
        <v>0.03586239875</v>
      </c>
      <c r="W92" s="65" t="str">
        <f t="shared" si="6"/>
        <v/>
      </c>
    </row>
    <row r="93">
      <c r="J93" s="82"/>
      <c r="N93" s="101"/>
      <c r="P93" s="11"/>
      <c r="Q93" s="11"/>
      <c r="R93" s="9"/>
      <c r="S93" s="9"/>
      <c r="T93" s="9"/>
      <c r="U93" s="9"/>
    </row>
    <row r="94">
      <c r="J94" s="82"/>
      <c r="N94" s="101"/>
      <c r="P94" s="11"/>
      <c r="Q94" s="11"/>
      <c r="R94" s="9"/>
      <c r="S94" s="9"/>
      <c r="T94" s="9"/>
      <c r="U94" s="9"/>
    </row>
    <row r="95">
      <c r="J95" s="82"/>
      <c r="N95" s="101"/>
      <c r="P95" s="11"/>
      <c r="Q95" s="11"/>
      <c r="R95" s="9"/>
      <c r="S95" s="9"/>
      <c r="T95" s="9"/>
      <c r="U95" s="9"/>
    </row>
    <row r="96">
      <c r="J96" s="82"/>
      <c r="N96" s="101"/>
      <c r="P96" s="11"/>
      <c r="Q96" s="11"/>
      <c r="R96" s="9"/>
      <c r="S96" s="9"/>
      <c r="T96" s="9"/>
      <c r="U96" s="9"/>
    </row>
    <row r="97">
      <c r="J97" s="82"/>
      <c r="N97" s="101"/>
      <c r="P97" s="11"/>
      <c r="Q97" s="11"/>
      <c r="R97" s="9"/>
      <c r="S97" s="9"/>
      <c r="T97" s="9"/>
      <c r="U97" s="9"/>
    </row>
    <row r="98">
      <c r="J98" s="82"/>
      <c r="N98" s="101"/>
      <c r="P98" s="11"/>
      <c r="Q98" s="11"/>
      <c r="R98" s="9"/>
      <c r="S98" s="9"/>
      <c r="T98" s="9"/>
      <c r="U98" s="9"/>
    </row>
    <row r="99">
      <c r="J99" s="82"/>
      <c r="N99" s="101"/>
      <c r="P99" s="11"/>
      <c r="Q99" s="11"/>
      <c r="R99" s="9"/>
      <c r="S99" s="9"/>
      <c r="T99" s="9"/>
      <c r="U99" s="9"/>
    </row>
    <row r="100">
      <c r="J100" s="82"/>
      <c r="N100" s="101"/>
      <c r="P100" s="11"/>
      <c r="Q100" s="11"/>
      <c r="R100" s="9"/>
      <c r="S100" s="9"/>
      <c r="T100" s="9"/>
      <c r="U100" s="9"/>
    </row>
    <row r="101">
      <c r="J101" s="82"/>
      <c r="N101" s="101"/>
      <c r="P101" s="11"/>
      <c r="Q101" s="11"/>
      <c r="R101" s="9"/>
      <c r="S101" s="9"/>
      <c r="T101" s="9"/>
      <c r="U101" s="9"/>
    </row>
    <row r="102">
      <c r="J102" s="82"/>
      <c r="N102" s="101"/>
      <c r="P102" s="11"/>
      <c r="Q102" s="11"/>
      <c r="R102" s="9"/>
      <c r="S102" s="9"/>
      <c r="T102" s="9"/>
      <c r="U102" s="9"/>
    </row>
    <row r="103">
      <c r="J103" s="82"/>
      <c r="N103" s="101"/>
      <c r="P103" s="11"/>
      <c r="Q103" s="11"/>
      <c r="R103" s="9"/>
      <c r="S103" s="9"/>
      <c r="T103" s="9"/>
      <c r="U103" s="9"/>
    </row>
    <row r="104">
      <c r="J104" s="82"/>
      <c r="N104" s="101"/>
      <c r="P104" s="11"/>
      <c r="Q104" s="11"/>
      <c r="R104" s="9"/>
      <c r="S104" s="9"/>
      <c r="T104" s="9"/>
      <c r="U104" s="9"/>
    </row>
    <row r="105">
      <c r="J105" s="82"/>
      <c r="N105" s="101"/>
      <c r="P105" s="11"/>
      <c r="Q105" s="11"/>
      <c r="R105" s="9"/>
      <c r="S105" s="9"/>
      <c r="T105" s="9"/>
      <c r="U105" s="9"/>
    </row>
    <row r="106">
      <c r="J106" s="82"/>
      <c r="N106" s="101"/>
      <c r="P106" s="11"/>
      <c r="Q106" s="11"/>
      <c r="R106" s="9"/>
      <c r="S106" s="9"/>
      <c r="T106" s="9"/>
      <c r="U106" s="9"/>
    </row>
    <row r="107">
      <c r="J107" s="82"/>
      <c r="N107" s="101"/>
      <c r="P107" s="11"/>
      <c r="Q107" s="11"/>
      <c r="R107" s="9"/>
      <c r="S107" s="9"/>
      <c r="T107" s="9"/>
      <c r="U107" s="9"/>
    </row>
    <row r="108">
      <c r="J108" s="82"/>
      <c r="N108" s="101"/>
      <c r="P108" s="11"/>
      <c r="Q108" s="11"/>
      <c r="R108" s="9"/>
      <c r="S108" s="9"/>
      <c r="T108" s="9"/>
      <c r="U108" s="9"/>
    </row>
    <row r="109">
      <c r="J109" s="82"/>
      <c r="N109" s="101"/>
      <c r="P109" s="11"/>
      <c r="Q109" s="11"/>
      <c r="R109" s="9"/>
      <c r="S109" s="9"/>
      <c r="T109" s="9"/>
      <c r="U109" s="9"/>
    </row>
    <row r="110">
      <c r="J110" s="82"/>
      <c r="N110" s="101"/>
      <c r="P110" s="11"/>
      <c r="Q110" s="11"/>
      <c r="R110" s="9"/>
      <c r="S110" s="9"/>
      <c r="T110" s="9"/>
      <c r="U110" s="9"/>
    </row>
    <row r="111">
      <c r="J111" s="82"/>
      <c r="N111" s="101"/>
      <c r="P111" s="11"/>
      <c r="Q111" s="11"/>
      <c r="R111" s="9"/>
      <c r="S111" s="9"/>
      <c r="T111" s="9"/>
      <c r="U111" s="9"/>
    </row>
    <row r="112">
      <c r="J112" s="82"/>
      <c r="N112" s="101"/>
      <c r="P112" s="11"/>
      <c r="Q112" s="11"/>
      <c r="R112" s="9"/>
      <c r="S112" s="9"/>
      <c r="T112" s="9"/>
      <c r="U112" s="9"/>
    </row>
    <row r="113">
      <c r="J113" s="82"/>
      <c r="N113" s="101"/>
      <c r="P113" s="11"/>
      <c r="Q113" s="11"/>
      <c r="R113" s="9"/>
      <c r="S113" s="9"/>
      <c r="T113" s="9"/>
      <c r="U113" s="9"/>
    </row>
    <row r="114">
      <c r="J114" s="82"/>
      <c r="N114" s="101"/>
      <c r="P114" s="11"/>
      <c r="Q114" s="11"/>
      <c r="R114" s="9"/>
      <c r="S114" s="9"/>
      <c r="T114" s="9"/>
      <c r="U114" s="9"/>
    </row>
    <row r="115">
      <c r="J115" s="82"/>
      <c r="N115" s="101"/>
      <c r="P115" s="11"/>
      <c r="Q115" s="11"/>
      <c r="R115" s="9"/>
      <c r="S115" s="9"/>
      <c r="T115" s="9"/>
      <c r="U115" s="9"/>
    </row>
    <row r="116">
      <c r="J116" s="82"/>
      <c r="N116" s="101"/>
      <c r="P116" s="11"/>
      <c r="Q116" s="11"/>
      <c r="R116" s="9"/>
      <c r="S116" s="9"/>
      <c r="T116" s="9"/>
      <c r="U116" s="9"/>
    </row>
    <row r="117">
      <c r="J117" s="82"/>
      <c r="N117" s="101"/>
      <c r="P117" s="11"/>
      <c r="Q117" s="11"/>
      <c r="R117" s="9"/>
      <c r="S117" s="9"/>
      <c r="T117" s="9"/>
      <c r="U117" s="9"/>
    </row>
    <row r="118">
      <c r="J118" s="82"/>
      <c r="N118" s="101"/>
      <c r="P118" s="11"/>
      <c r="Q118" s="11"/>
      <c r="R118" s="9"/>
      <c r="S118" s="9"/>
      <c r="T118" s="9"/>
      <c r="U118" s="9"/>
    </row>
    <row r="119">
      <c r="J119" s="82"/>
      <c r="N119" s="101"/>
      <c r="P119" s="11"/>
      <c r="Q119" s="11"/>
      <c r="R119" s="9"/>
      <c r="S119" s="9"/>
      <c r="T119" s="9"/>
      <c r="U119" s="9"/>
    </row>
    <row r="120">
      <c r="J120" s="82"/>
      <c r="N120" s="101"/>
      <c r="P120" s="11"/>
      <c r="Q120" s="11"/>
      <c r="R120" s="9"/>
      <c r="S120" s="9"/>
      <c r="T120" s="9"/>
      <c r="U120" s="9"/>
    </row>
    <row r="121">
      <c r="J121" s="82"/>
      <c r="N121" s="101"/>
      <c r="P121" s="11"/>
      <c r="Q121" s="11"/>
      <c r="R121" s="9"/>
      <c r="S121" s="9"/>
      <c r="T121" s="9"/>
      <c r="U121" s="9"/>
    </row>
    <row r="122">
      <c r="J122" s="82"/>
      <c r="N122" s="101"/>
      <c r="P122" s="11"/>
      <c r="Q122" s="11"/>
      <c r="R122" s="9"/>
      <c r="S122" s="9"/>
      <c r="T122" s="9"/>
      <c r="U122" s="9"/>
    </row>
    <row r="123">
      <c r="J123" s="82"/>
      <c r="N123" s="101"/>
      <c r="P123" s="11"/>
      <c r="Q123" s="11"/>
      <c r="R123" s="9"/>
      <c r="S123" s="9"/>
      <c r="T123" s="9"/>
      <c r="U123" s="9"/>
    </row>
    <row r="124">
      <c r="J124" s="82"/>
      <c r="N124" s="101"/>
      <c r="P124" s="11"/>
      <c r="Q124" s="11"/>
      <c r="R124" s="9"/>
      <c r="S124" s="9"/>
      <c r="T124" s="9"/>
      <c r="U124" s="9"/>
    </row>
    <row r="125">
      <c r="J125" s="82"/>
      <c r="N125" s="101"/>
      <c r="P125" s="11"/>
      <c r="Q125" s="11"/>
      <c r="R125" s="9"/>
      <c r="S125" s="9"/>
      <c r="T125" s="9"/>
      <c r="U125" s="9"/>
    </row>
    <row r="126">
      <c r="J126" s="82"/>
      <c r="N126" s="101"/>
      <c r="P126" s="11"/>
      <c r="Q126" s="11"/>
      <c r="R126" s="9"/>
      <c r="S126" s="9"/>
      <c r="T126" s="9"/>
      <c r="U126" s="9"/>
    </row>
    <row r="127">
      <c r="J127" s="82"/>
      <c r="N127" s="101"/>
      <c r="P127" s="11"/>
      <c r="Q127" s="11"/>
      <c r="R127" s="9"/>
      <c r="S127" s="9"/>
      <c r="T127" s="9"/>
      <c r="U127" s="9"/>
    </row>
    <row r="128">
      <c r="J128" s="82"/>
      <c r="N128" s="101"/>
      <c r="P128" s="11"/>
      <c r="Q128" s="11"/>
      <c r="R128" s="9"/>
      <c r="S128" s="9"/>
      <c r="T128" s="9"/>
      <c r="U128" s="9"/>
    </row>
    <row r="129">
      <c r="J129" s="82"/>
      <c r="N129" s="101"/>
      <c r="P129" s="11"/>
      <c r="Q129" s="11"/>
      <c r="R129" s="9"/>
      <c r="S129" s="9"/>
      <c r="T129" s="9"/>
      <c r="U129" s="9"/>
    </row>
    <row r="130">
      <c r="J130" s="82"/>
      <c r="N130" s="101"/>
      <c r="P130" s="11"/>
      <c r="Q130" s="11"/>
      <c r="R130" s="9"/>
      <c r="S130" s="9"/>
      <c r="T130" s="9"/>
      <c r="U130" s="9"/>
    </row>
    <row r="131">
      <c r="J131" s="82"/>
      <c r="N131" s="101"/>
      <c r="P131" s="11"/>
      <c r="Q131" s="11"/>
      <c r="R131" s="9"/>
      <c r="S131" s="9"/>
      <c r="T131" s="9"/>
      <c r="U131" s="9"/>
    </row>
    <row r="132">
      <c r="J132" s="82"/>
      <c r="N132" s="101"/>
      <c r="P132" s="11"/>
      <c r="Q132" s="11"/>
      <c r="R132" s="9"/>
      <c r="S132" s="9"/>
      <c r="T132" s="9"/>
      <c r="U132" s="9"/>
    </row>
    <row r="133">
      <c r="J133" s="82"/>
      <c r="N133" s="101"/>
      <c r="P133" s="11"/>
      <c r="Q133" s="11"/>
      <c r="R133" s="9"/>
      <c r="S133" s="9"/>
      <c r="T133" s="9"/>
      <c r="U133" s="9"/>
    </row>
    <row r="134">
      <c r="J134" s="82"/>
      <c r="N134" s="101"/>
      <c r="P134" s="11"/>
      <c r="Q134" s="11"/>
      <c r="R134" s="9"/>
      <c r="S134" s="9"/>
      <c r="T134" s="9"/>
      <c r="U134" s="9"/>
    </row>
    <row r="135">
      <c r="J135" s="82"/>
      <c r="N135" s="101"/>
      <c r="P135" s="11"/>
      <c r="Q135" s="11"/>
      <c r="R135" s="9"/>
      <c r="S135" s="9"/>
      <c r="T135" s="9"/>
      <c r="U135" s="9"/>
    </row>
    <row r="136">
      <c r="J136" s="82"/>
      <c r="N136" s="101"/>
      <c r="P136" s="11"/>
      <c r="Q136" s="11"/>
      <c r="R136" s="9"/>
      <c r="S136" s="9"/>
      <c r="T136" s="9"/>
      <c r="U136" s="9"/>
    </row>
    <row r="137">
      <c r="J137" s="82"/>
      <c r="N137" s="101"/>
      <c r="P137" s="11"/>
      <c r="Q137" s="11"/>
      <c r="R137" s="9"/>
      <c r="S137" s="9"/>
      <c r="T137" s="9"/>
      <c r="U137" s="9"/>
    </row>
    <row r="138">
      <c r="J138" s="82"/>
      <c r="N138" s="101"/>
      <c r="P138" s="11"/>
      <c r="Q138" s="11"/>
      <c r="R138" s="9"/>
      <c r="S138" s="9"/>
      <c r="T138" s="9"/>
      <c r="U138" s="9"/>
    </row>
    <row r="139">
      <c r="J139" s="82"/>
      <c r="N139" s="101"/>
      <c r="P139" s="11"/>
      <c r="Q139" s="11"/>
      <c r="R139" s="9"/>
      <c r="S139" s="9"/>
      <c r="T139" s="9"/>
      <c r="U139" s="9"/>
    </row>
    <row r="140">
      <c r="J140" s="82"/>
      <c r="N140" s="101"/>
      <c r="P140" s="11"/>
      <c r="Q140" s="11"/>
      <c r="R140" s="9"/>
      <c r="S140" s="9"/>
      <c r="T140" s="9"/>
      <c r="U140" s="9"/>
    </row>
    <row r="141">
      <c r="J141" s="82"/>
      <c r="N141" s="101"/>
      <c r="P141" s="11"/>
      <c r="Q141" s="11"/>
      <c r="R141" s="9"/>
      <c r="S141" s="9"/>
      <c r="T141" s="9"/>
      <c r="U141" s="9"/>
    </row>
    <row r="142">
      <c r="J142" s="82"/>
      <c r="N142" s="101"/>
      <c r="P142" s="11"/>
      <c r="Q142" s="11"/>
      <c r="R142" s="9"/>
      <c r="S142" s="9"/>
      <c r="T142" s="9"/>
      <c r="U142" s="9"/>
    </row>
    <row r="143">
      <c r="J143" s="82"/>
      <c r="N143" s="101"/>
      <c r="P143" s="11"/>
      <c r="Q143" s="11"/>
      <c r="R143" s="9"/>
      <c r="S143" s="9"/>
      <c r="T143" s="9"/>
      <c r="U143" s="9"/>
    </row>
    <row r="144">
      <c r="J144" s="82"/>
      <c r="N144" s="101"/>
      <c r="P144" s="11"/>
      <c r="Q144" s="11"/>
      <c r="R144" s="9"/>
      <c r="S144" s="9"/>
      <c r="T144" s="9"/>
      <c r="U144" s="9"/>
    </row>
    <row r="145">
      <c r="J145" s="82"/>
      <c r="N145" s="101"/>
      <c r="P145" s="11"/>
      <c r="Q145" s="11"/>
      <c r="R145" s="9"/>
      <c r="S145" s="9"/>
      <c r="T145" s="9"/>
      <c r="U145" s="9"/>
    </row>
    <row r="146">
      <c r="J146" s="82"/>
      <c r="N146" s="101"/>
      <c r="P146" s="11"/>
      <c r="Q146" s="11"/>
      <c r="R146" s="9"/>
      <c r="S146" s="9"/>
      <c r="T146" s="9"/>
      <c r="U146" s="9"/>
    </row>
    <row r="147">
      <c r="J147" s="82"/>
      <c r="N147" s="101"/>
      <c r="P147" s="11"/>
      <c r="Q147" s="11"/>
      <c r="R147" s="9"/>
      <c r="S147" s="9"/>
      <c r="T147" s="9"/>
      <c r="U147" s="9"/>
    </row>
    <row r="148">
      <c r="J148" s="82"/>
      <c r="N148" s="101"/>
      <c r="P148" s="11"/>
      <c r="Q148" s="11"/>
      <c r="R148" s="9"/>
      <c r="S148" s="9"/>
      <c r="T148" s="9"/>
      <c r="U148" s="9"/>
    </row>
    <row r="149">
      <c r="J149" s="82"/>
      <c r="N149" s="101"/>
      <c r="P149" s="11"/>
      <c r="Q149" s="11"/>
      <c r="R149" s="9"/>
      <c r="S149" s="9"/>
      <c r="T149" s="9"/>
      <c r="U149" s="9"/>
    </row>
    <row r="150">
      <c r="J150" s="82"/>
      <c r="N150" s="101"/>
      <c r="P150" s="11"/>
      <c r="Q150" s="11"/>
      <c r="R150" s="9"/>
      <c r="S150" s="9"/>
      <c r="T150" s="9"/>
      <c r="U150" s="9"/>
    </row>
    <row r="151">
      <c r="J151" s="82"/>
      <c r="N151" s="101"/>
      <c r="P151" s="11"/>
      <c r="Q151" s="11"/>
      <c r="R151" s="9"/>
      <c r="S151" s="9"/>
      <c r="T151" s="9"/>
      <c r="U151" s="9"/>
    </row>
    <row r="152">
      <c r="J152" s="82"/>
      <c r="N152" s="101"/>
      <c r="P152" s="11"/>
      <c r="Q152" s="11"/>
      <c r="R152" s="9"/>
      <c r="S152" s="9"/>
      <c r="T152" s="9"/>
      <c r="U152" s="9"/>
    </row>
    <row r="153">
      <c r="J153" s="82"/>
      <c r="N153" s="101"/>
      <c r="P153" s="11"/>
      <c r="Q153" s="11"/>
      <c r="R153" s="9"/>
      <c r="S153" s="9"/>
      <c r="T153" s="9"/>
      <c r="U153" s="9"/>
    </row>
    <row r="154">
      <c r="J154" s="82"/>
      <c r="N154" s="101"/>
      <c r="P154" s="11"/>
      <c r="Q154" s="11"/>
      <c r="R154" s="9"/>
      <c r="S154" s="9"/>
      <c r="T154" s="9"/>
      <c r="U154" s="9"/>
    </row>
    <row r="155">
      <c r="J155" s="82"/>
      <c r="N155" s="101"/>
      <c r="P155" s="11"/>
      <c r="Q155" s="11"/>
      <c r="R155" s="9"/>
      <c r="S155" s="9"/>
      <c r="T155" s="9"/>
      <c r="U155" s="9"/>
    </row>
    <row r="156">
      <c r="J156" s="82"/>
      <c r="N156" s="101"/>
      <c r="P156" s="11"/>
      <c r="Q156" s="11"/>
      <c r="R156" s="9"/>
      <c r="S156" s="9"/>
      <c r="T156" s="9"/>
      <c r="U156" s="9"/>
    </row>
    <row r="157">
      <c r="J157" s="82"/>
      <c r="N157" s="101"/>
      <c r="P157" s="11"/>
      <c r="Q157" s="11"/>
      <c r="R157" s="9"/>
      <c r="S157" s="9"/>
      <c r="T157" s="9"/>
      <c r="U157" s="9"/>
    </row>
    <row r="158">
      <c r="J158" s="82"/>
      <c r="N158" s="101"/>
      <c r="P158" s="11"/>
      <c r="Q158" s="11"/>
      <c r="R158" s="9"/>
      <c r="S158" s="9"/>
      <c r="T158" s="9"/>
      <c r="U158" s="9"/>
    </row>
    <row r="159">
      <c r="J159" s="82"/>
      <c r="N159" s="101"/>
      <c r="P159" s="11"/>
      <c r="Q159" s="11"/>
      <c r="R159" s="9"/>
      <c r="S159" s="9"/>
      <c r="T159" s="9"/>
      <c r="U159" s="9"/>
    </row>
    <row r="160">
      <c r="J160" s="82"/>
      <c r="N160" s="101"/>
      <c r="P160" s="11"/>
      <c r="Q160" s="11"/>
      <c r="R160" s="9"/>
      <c r="S160" s="9"/>
      <c r="T160" s="9"/>
      <c r="U160" s="9"/>
    </row>
    <row r="161">
      <c r="J161" s="82"/>
      <c r="N161" s="101"/>
      <c r="P161" s="11"/>
      <c r="Q161" s="11"/>
      <c r="R161" s="9"/>
      <c r="S161" s="9"/>
      <c r="T161" s="9"/>
      <c r="U161" s="9"/>
    </row>
    <row r="162">
      <c r="J162" s="82"/>
      <c r="N162" s="101"/>
      <c r="P162" s="11"/>
      <c r="Q162" s="11"/>
      <c r="R162" s="9"/>
      <c r="S162" s="9"/>
      <c r="T162" s="9"/>
      <c r="U162" s="9"/>
    </row>
    <row r="163">
      <c r="J163" s="82"/>
      <c r="N163" s="101"/>
      <c r="P163" s="11"/>
      <c r="Q163" s="11"/>
      <c r="R163" s="9"/>
      <c r="S163" s="9"/>
      <c r="T163" s="9"/>
      <c r="U163" s="9"/>
    </row>
    <row r="164">
      <c r="J164" s="82"/>
      <c r="N164" s="101"/>
      <c r="P164" s="11"/>
      <c r="Q164" s="11"/>
      <c r="R164" s="9"/>
      <c r="S164" s="9"/>
      <c r="T164" s="9"/>
      <c r="U164" s="9"/>
    </row>
    <row r="165">
      <c r="J165" s="82"/>
      <c r="N165" s="101"/>
      <c r="P165" s="11"/>
      <c r="Q165" s="11"/>
      <c r="R165" s="9"/>
      <c r="S165" s="9"/>
      <c r="T165" s="9"/>
      <c r="U165" s="9"/>
    </row>
    <row r="166">
      <c r="J166" s="82"/>
      <c r="N166" s="101"/>
      <c r="P166" s="11"/>
      <c r="Q166" s="11"/>
      <c r="R166" s="9"/>
      <c r="S166" s="9"/>
      <c r="T166" s="9"/>
      <c r="U166" s="9"/>
    </row>
    <row r="167">
      <c r="J167" s="82"/>
      <c r="N167" s="101"/>
      <c r="P167" s="11"/>
      <c r="Q167" s="11"/>
      <c r="R167" s="9"/>
      <c r="S167" s="9"/>
      <c r="T167" s="9"/>
      <c r="U167" s="9"/>
    </row>
    <row r="168">
      <c r="J168" s="82"/>
      <c r="N168" s="101"/>
      <c r="P168" s="11"/>
      <c r="Q168" s="11"/>
      <c r="R168" s="9"/>
      <c r="S168" s="9"/>
      <c r="T168" s="9"/>
      <c r="U168" s="9"/>
    </row>
    <row r="169">
      <c r="J169" s="82"/>
      <c r="N169" s="101"/>
      <c r="P169" s="11"/>
      <c r="Q169" s="11"/>
      <c r="R169" s="9"/>
      <c r="S169" s="9"/>
      <c r="T169" s="9"/>
      <c r="U169" s="9"/>
    </row>
    <row r="170">
      <c r="J170" s="82"/>
      <c r="N170" s="101"/>
      <c r="P170" s="11"/>
      <c r="Q170" s="11"/>
      <c r="R170" s="9"/>
      <c r="S170" s="9"/>
      <c r="T170" s="9"/>
      <c r="U170" s="9"/>
    </row>
    <row r="171">
      <c r="J171" s="82"/>
      <c r="N171" s="101"/>
      <c r="P171" s="11"/>
      <c r="Q171" s="11"/>
      <c r="R171" s="9"/>
      <c r="S171" s="9"/>
      <c r="T171" s="9"/>
      <c r="U171" s="9"/>
    </row>
    <row r="172">
      <c r="J172" s="82"/>
      <c r="N172" s="101"/>
      <c r="P172" s="11"/>
      <c r="Q172" s="11"/>
      <c r="R172" s="9"/>
      <c r="S172" s="9"/>
      <c r="T172" s="9"/>
      <c r="U172" s="9"/>
    </row>
    <row r="173">
      <c r="J173" s="82"/>
      <c r="N173" s="101"/>
      <c r="P173" s="11"/>
      <c r="Q173" s="11"/>
      <c r="R173" s="9"/>
      <c r="S173" s="9"/>
      <c r="T173" s="9"/>
      <c r="U173" s="9"/>
    </row>
    <row r="174">
      <c r="J174" s="82"/>
      <c r="N174" s="101"/>
      <c r="P174" s="11"/>
      <c r="Q174" s="11"/>
      <c r="R174" s="9"/>
      <c r="S174" s="9"/>
      <c r="T174" s="9"/>
      <c r="U174" s="9"/>
    </row>
    <row r="175">
      <c r="J175" s="82"/>
      <c r="N175" s="101"/>
      <c r="P175" s="11"/>
      <c r="Q175" s="11"/>
      <c r="R175" s="9"/>
      <c r="S175" s="9"/>
      <c r="T175" s="9"/>
      <c r="U175" s="9"/>
    </row>
    <row r="176">
      <c r="J176" s="82"/>
      <c r="N176" s="101"/>
      <c r="P176" s="11"/>
      <c r="Q176" s="11"/>
      <c r="R176" s="9"/>
      <c r="S176" s="9"/>
      <c r="T176" s="9"/>
      <c r="U176" s="9"/>
    </row>
    <row r="177">
      <c r="J177" s="82"/>
      <c r="N177" s="101"/>
      <c r="P177" s="11"/>
      <c r="Q177" s="11"/>
      <c r="R177" s="9"/>
      <c r="S177" s="9"/>
      <c r="T177" s="9"/>
      <c r="U177" s="9"/>
    </row>
    <row r="178">
      <c r="J178" s="82"/>
      <c r="N178" s="101"/>
      <c r="P178" s="11"/>
      <c r="Q178" s="11"/>
      <c r="R178" s="9"/>
      <c r="S178" s="9"/>
      <c r="T178" s="9"/>
      <c r="U178" s="9"/>
    </row>
    <row r="179">
      <c r="J179" s="82"/>
      <c r="N179" s="101"/>
      <c r="P179" s="11"/>
      <c r="Q179" s="11"/>
      <c r="R179" s="9"/>
      <c r="S179" s="9"/>
      <c r="T179" s="9"/>
      <c r="U179" s="9"/>
    </row>
    <row r="180">
      <c r="J180" s="82"/>
      <c r="N180" s="101"/>
      <c r="P180" s="11"/>
      <c r="Q180" s="11"/>
      <c r="R180" s="9"/>
      <c r="S180" s="9"/>
      <c r="T180" s="9"/>
      <c r="U180" s="9"/>
    </row>
    <row r="181">
      <c r="J181" s="82"/>
      <c r="N181" s="101"/>
      <c r="P181" s="11"/>
      <c r="Q181" s="11"/>
      <c r="R181" s="9"/>
      <c r="S181" s="9"/>
      <c r="T181" s="9"/>
      <c r="U181" s="9"/>
    </row>
    <row r="182">
      <c r="J182" s="82"/>
      <c r="N182" s="101"/>
      <c r="P182" s="11"/>
      <c r="Q182" s="11"/>
      <c r="R182" s="9"/>
      <c r="S182" s="9"/>
      <c r="T182" s="9"/>
      <c r="U182" s="9"/>
    </row>
    <row r="183">
      <c r="J183" s="82"/>
      <c r="N183" s="101"/>
      <c r="P183" s="11"/>
      <c r="Q183" s="11"/>
      <c r="R183" s="9"/>
      <c r="S183" s="9"/>
      <c r="T183" s="9"/>
      <c r="U183" s="9"/>
    </row>
    <row r="184">
      <c r="J184" s="82"/>
      <c r="N184" s="101"/>
      <c r="P184" s="11"/>
      <c r="Q184" s="11"/>
      <c r="R184" s="9"/>
      <c r="S184" s="9"/>
      <c r="T184" s="9"/>
      <c r="U184" s="9"/>
    </row>
    <row r="185">
      <c r="J185" s="82"/>
      <c r="N185" s="101"/>
      <c r="P185" s="11"/>
      <c r="Q185" s="11"/>
      <c r="R185" s="9"/>
      <c r="S185" s="9"/>
      <c r="T185" s="9"/>
      <c r="U185" s="9"/>
    </row>
    <row r="186">
      <c r="J186" s="82"/>
      <c r="N186" s="101"/>
      <c r="P186" s="11"/>
      <c r="Q186" s="11"/>
      <c r="R186" s="9"/>
      <c r="S186" s="9"/>
      <c r="T186" s="9"/>
      <c r="U186" s="9"/>
    </row>
    <row r="187">
      <c r="J187" s="82"/>
      <c r="N187" s="101"/>
      <c r="P187" s="11"/>
      <c r="Q187" s="11"/>
      <c r="R187" s="9"/>
      <c r="S187" s="9"/>
      <c r="T187" s="9"/>
      <c r="U187" s="9"/>
    </row>
    <row r="188">
      <c r="J188" s="82"/>
      <c r="N188" s="101"/>
      <c r="P188" s="11"/>
      <c r="Q188" s="11"/>
      <c r="R188" s="9"/>
      <c r="S188" s="9"/>
      <c r="T188" s="9"/>
      <c r="U188" s="9"/>
    </row>
    <row r="189">
      <c r="J189" s="82"/>
      <c r="N189" s="101"/>
      <c r="P189" s="11"/>
      <c r="Q189" s="11"/>
      <c r="R189" s="9"/>
      <c r="S189" s="9"/>
      <c r="T189" s="9"/>
      <c r="U189" s="9"/>
    </row>
    <row r="190">
      <c r="J190" s="82"/>
      <c r="N190" s="101"/>
      <c r="P190" s="11"/>
      <c r="Q190" s="11"/>
      <c r="R190" s="9"/>
      <c r="S190" s="9"/>
      <c r="T190" s="9"/>
      <c r="U190" s="9"/>
    </row>
    <row r="191">
      <c r="J191" s="82"/>
      <c r="N191" s="101"/>
      <c r="P191" s="11"/>
      <c r="Q191" s="11"/>
      <c r="R191" s="9"/>
      <c r="S191" s="9"/>
      <c r="T191" s="9"/>
      <c r="U191" s="9"/>
    </row>
    <row r="192">
      <c r="J192" s="82"/>
      <c r="N192" s="101"/>
      <c r="P192" s="11"/>
      <c r="Q192" s="11"/>
      <c r="R192" s="9"/>
      <c r="S192" s="9"/>
      <c r="T192" s="9"/>
      <c r="U192" s="9"/>
    </row>
    <row r="193">
      <c r="J193" s="82"/>
      <c r="N193" s="101"/>
      <c r="P193" s="11"/>
      <c r="Q193" s="11"/>
      <c r="R193" s="9"/>
      <c r="S193" s="9"/>
      <c r="T193" s="9"/>
      <c r="U193" s="9"/>
    </row>
    <row r="194">
      <c r="J194" s="82"/>
      <c r="N194" s="101"/>
      <c r="P194" s="11"/>
      <c r="Q194" s="11"/>
      <c r="R194" s="9"/>
      <c r="S194" s="9"/>
      <c r="T194" s="9"/>
      <c r="U194" s="9"/>
    </row>
    <row r="195">
      <c r="J195" s="82"/>
      <c r="N195" s="101"/>
      <c r="P195" s="11"/>
      <c r="Q195" s="11"/>
      <c r="R195" s="9"/>
      <c r="S195" s="9"/>
      <c r="T195" s="9"/>
      <c r="U195" s="9"/>
    </row>
    <row r="196">
      <c r="J196" s="82"/>
      <c r="N196" s="101"/>
      <c r="P196" s="11"/>
      <c r="Q196" s="11"/>
      <c r="R196" s="9"/>
      <c r="S196" s="9"/>
      <c r="T196" s="9"/>
      <c r="U196" s="9"/>
    </row>
    <row r="197">
      <c r="J197" s="82"/>
      <c r="N197" s="101"/>
      <c r="P197" s="11"/>
      <c r="Q197" s="11"/>
      <c r="R197" s="9"/>
      <c r="S197" s="9"/>
      <c r="T197" s="9"/>
      <c r="U197" s="9"/>
    </row>
    <row r="198">
      <c r="J198" s="82"/>
      <c r="N198" s="101"/>
      <c r="P198" s="11"/>
      <c r="Q198" s="11"/>
      <c r="R198" s="9"/>
      <c r="S198" s="9"/>
      <c r="T198" s="9"/>
      <c r="U198" s="9"/>
    </row>
    <row r="199">
      <c r="J199" s="82"/>
      <c r="N199" s="101"/>
      <c r="P199" s="11"/>
      <c r="Q199" s="11"/>
      <c r="R199" s="9"/>
      <c r="S199" s="9"/>
      <c r="T199" s="9"/>
      <c r="U199" s="9"/>
    </row>
    <row r="200">
      <c r="J200" s="82"/>
      <c r="N200" s="101"/>
      <c r="P200" s="11"/>
      <c r="Q200" s="11"/>
      <c r="R200" s="9"/>
      <c r="S200" s="9"/>
      <c r="T200" s="9"/>
      <c r="U200" s="9"/>
    </row>
    <row r="201">
      <c r="J201" s="82"/>
      <c r="N201" s="101"/>
      <c r="P201" s="11"/>
      <c r="Q201" s="11"/>
      <c r="R201" s="9"/>
      <c r="S201" s="9"/>
      <c r="T201" s="9"/>
      <c r="U201" s="9"/>
    </row>
    <row r="202">
      <c r="J202" s="82"/>
      <c r="N202" s="101"/>
      <c r="P202" s="11"/>
      <c r="Q202" s="11"/>
      <c r="R202" s="9"/>
      <c r="S202" s="9"/>
      <c r="T202" s="9"/>
      <c r="U202" s="9"/>
    </row>
    <row r="203">
      <c r="J203" s="82"/>
      <c r="N203" s="101"/>
      <c r="P203" s="11"/>
      <c r="Q203" s="11"/>
      <c r="R203" s="9"/>
      <c r="S203" s="9"/>
      <c r="T203" s="9"/>
      <c r="U203" s="9"/>
    </row>
    <row r="204">
      <c r="J204" s="82"/>
      <c r="N204" s="101"/>
      <c r="P204" s="11"/>
      <c r="Q204" s="11"/>
      <c r="R204" s="9"/>
      <c r="S204" s="9"/>
      <c r="T204" s="9"/>
      <c r="U204" s="9"/>
    </row>
    <row r="205">
      <c r="J205" s="82"/>
      <c r="N205" s="101"/>
      <c r="P205" s="11"/>
      <c r="Q205" s="11"/>
      <c r="R205" s="9"/>
      <c r="S205" s="9"/>
      <c r="T205" s="9"/>
      <c r="U205" s="9"/>
    </row>
    <row r="206">
      <c r="J206" s="82"/>
      <c r="N206" s="101"/>
      <c r="P206" s="11"/>
      <c r="Q206" s="11"/>
      <c r="R206" s="9"/>
      <c r="S206" s="9"/>
      <c r="T206" s="9"/>
      <c r="U206" s="9"/>
    </row>
    <row r="207">
      <c r="J207" s="82"/>
      <c r="N207" s="101"/>
      <c r="P207" s="11"/>
      <c r="Q207" s="11"/>
      <c r="R207" s="9"/>
      <c r="S207" s="9"/>
      <c r="T207" s="9"/>
      <c r="U207" s="9"/>
    </row>
    <row r="208">
      <c r="J208" s="82"/>
      <c r="N208" s="101"/>
      <c r="P208" s="11"/>
      <c r="Q208" s="11"/>
      <c r="R208" s="9"/>
      <c r="S208" s="9"/>
      <c r="T208" s="9"/>
      <c r="U208" s="9"/>
    </row>
    <row r="209">
      <c r="J209" s="82"/>
      <c r="N209" s="101"/>
      <c r="P209" s="11"/>
      <c r="Q209" s="11"/>
      <c r="R209" s="9"/>
      <c r="S209" s="9"/>
      <c r="T209" s="9"/>
      <c r="U209" s="9"/>
    </row>
    <row r="210">
      <c r="J210" s="82"/>
      <c r="N210" s="101"/>
      <c r="P210" s="11"/>
      <c r="Q210" s="11"/>
      <c r="R210" s="9"/>
      <c r="S210" s="9"/>
      <c r="T210" s="9"/>
      <c r="U210" s="9"/>
    </row>
    <row r="211">
      <c r="J211" s="82"/>
      <c r="N211" s="101"/>
      <c r="P211" s="11"/>
      <c r="Q211" s="11"/>
      <c r="R211" s="9"/>
      <c r="S211" s="9"/>
      <c r="T211" s="9"/>
      <c r="U211" s="9"/>
    </row>
    <row r="212">
      <c r="J212" s="82"/>
      <c r="N212" s="101"/>
      <c r="P212" s="11"/>
      <c r="Q212" s="11"/>
      <c r="R212" s="9"/>
      <c r="S212" s="9"/>
      <c r="T212" s="9"/>
      <c r="U212" s="9"/>
    </row>
    <row r="213">
      <c r="J213" s="82"/>
      <c r="N213" s="101"/>
      <c r="P213" s="11"/>
      <c r="Q213" s="11"/>
      <c r="R213" s="9"/>
      <c r="S213" s="9"/>
      <c r="T213" s="9"/>
      <c r="U213" s="9"/>
    </row>
    <row r="214">
      <c r="J214" s="82"/>
      <c r="N214" s="101"/>
      <c r="P214" s="11"/>
      <c r="Q214" s="11"/>
      <c r="R214" s="9"/>
      <c r="S214" s="9"/>
      <c r="T214" s="9"/>
      <c r="U214" s="9"/>
    </row>
    <row r="215">
      <c r="J215" s="82"/>
      <c r="N215" s="101"/>
      <c r="P215" s="11"/>
      <c r="Q215" s="11"/>
      <c r="R215" s="9"/>
      <c r="S215" s="9"/>
      <c r="T215" s="9"/>
      <c r="U215" s="9"/>
    </row>
    <row r="216">
      <c r="J216" s="82"/>
      <c r="N216" s="101"/>
      <c r="P216" s="11"/>
      <c r="Q216" s="11"/>
      <c r="R216" s="9"/>
      <c r="S216" s="9"/>
      <c r="T216" s="9"/>
      <c r="U216" s="9"/>
    </row>
    <row r="217">
      <c r="J217" s="82"/>
      <c r="N217" s="101"/>
      <c r="P217" s="11"/>
      <c r="Q217" s="11"/>
      <c r="R217" s="9"/>
      <c r="S217" s="9"/>
      <c r="T217" s="9"/>
      <c r="U217" s="9"/>
    </row>
    <row r="218">
      <c r="J218" s="82"/>
      <c r="N218" s="101"/>
      <c r="P218" s="11"/>
      <c r="Q218" s="11"/>
      <c r="R218" s="9"/>
      <c r="S218" s="9"/>
      <c r="T218" s="9"/>
      <c r="U218" s="9"/>
    </row>
    <row r="219">
      <c r="J219" s="82"/>
      <c r="N219" s="101"/>
      <c r="P219" s="11"/>
      <c r="Q219" s="11"/>
      <c r="R219" s="9"/>
      <c r="S219" s="9"/>
      <c r="T219" s="9"/>
      <c r="U219" s="9"/>
    </row>
    <row r="220">
      <c r="J220" s="82"/>
      <c r="N220" s="101"/>
      <c r="P220" s="11"/>
      <c r="Q220" s="11"/>
      <c r="R220" s="9"/>
      <c r="S220" s="9"/>
      <c r="T220" s="9"/>
      <c r="U220" s="9"/>
    </row>
    <row r="221">
      <c r="J221" s="82"/>
      <c r="N221" s="101"/>
      <c r="P221" s="11"/>
      <c r="Q221" s="11"/>
      <c r="R221" s="9"/>
      <c r="S221" s="9"/>
      <c r="T221" s="9"/>
      <c r="U221" s="9"/>
    </row>
    <row r="222">
      <c r="J222" s="82"/>
      <c r="N222" s="101"/>
      <c r="P222" s="11"/>
      <c r="Q222" s="11"/>
      <c r="R222" s="9"/>
      <c r="S222" s="9"/>
      <c r="T222" s="9"/>
      <c r="U222" s="9"/>
    </row>
    <row r="223">
      <c r="J223" s="82"/>
      <c r="N223" s="101"/>
      <c r="P223" s="11"/>
      <c r="Q223" s="11"/>
      <c r="R223" s="9"/>
      <c r="S223" s="9"/>
      <c r="T223" s="9"/>
      <c r="U223" s="9"/>
    </row>
    <row r="224">
      <c r="J224" s="82"/>
      <c r="N224" s="101"/>
      <c r="P224" s="11"/>
      <c r="Q224" s="11"/>
      <c r="R224" s="9"/>
      <c r="S224" s="9"/>
      <c r="T224" s="9"/>
      <c r="U224" s="9"/>
    </row>
    <row r="225">
      <c r="J225" s="82"/>
      <c r="N225" s="101"/>
      <c r="P225" s="11"/>
      <c r="Q225" s="11"/>
      <c r="R225" s="9"/>
      <c r="S225" s="9"/>
      <c r="T225" s="9"/>
      <c r="U225" s="9"/>
    </row>
    <row r="226">
      <c r="J226" s="82"/>
      <c r="N226" s="101"/>
      <c r="P226" s="11"/>
      <c r="Q226" s="11"/>
      <c r="R226" s="9"/>
      <c r="S226" s="9"/>
      <c r="T226" s="9"/>
      <c r="U226" s="9"/>
    </row>
    <row r="227">
      <c r="J227" s="82"/>
      <c r="N227" s="101"/>
      <c r="P227" s="11"/>
      <c r="Q227" s="11"/>
      <c r="R227" s="9"/>
      <c r="S227" s="9"/>
      <c r="T227" s="9"/>
      <c r="U227" s="9"/>
    </row>
    <row r="228">
      <c r="J228" s="82"/>
      <c r="N228" s="101"/>
      <c r="P228" s="11"/>
      <c r="Q228" s="11"/>
      <c r="R228" s="9"/>
      <c r="S228" s="9"/>
      <c r="T228" s="9"/>
      <c r="U228" s="9"/>
    </row>
    <row r="229">
      <c r="J229" s="82"/>
      <c r="N229" s="101"/>
      <c r="P229" s="11"/>
      <c r="Q229" s="11"/>
      <c r="R229" s="9"/>
      <c r="S229" s="9"/>
      <c r="T229" s="9"/>
      <c r="U229" s="9"/>
    </row>
    <row r="230">
      <c r="J230" s="82"/>
      <c r="N230" s="101"/>
      <c r="P230" s="11"/>
      <c r="Q230" s="11"/>
      <c r="R230" s="9"/>
      <c r="S230" s="9"/>
      <c r="T230" s="9"/>
      <c r="U230" s="9"/>
    </row>
    <row r="231">
      <c r="J231" s="82"/>
      <c r="N231" s="101"/>
      <c r="P231" s="11"/>
      <c r="Q231" s="11"/>
      <c r="R231" s="9"/>
      <c r="S231" s="9"/>
      <c r="T231" s="9"/>
      <c r="U231" s="9"/>
    </row>
    <row r="232">
      <c r="J232" s="82"/>
      <c r="N232" s="101"/>
      <c r="P232" s="11"/>
      <c r="Q232" s="11"/>
      <c r="R232" s="9"/>
      <c r="S232" s="9"/>
      <c r="T232" s="9"/>
      <c r="U232" s="9"/>
    </row>
    <row r="233">
      <c r="J233" s="82"/>
      <c r="N233" s="101"/>
      <c r="P233" s="11"/>
      <c r="Q233" s="11"/>
      <c r="R233" s="9"/>
      <c r="S233" s="9"/>
      <c r="T233" s="9"/>
      <c r="U233" s="9"/>
    </row>
    <row r="234">
      <c r="J234" s="82"/>
      <c r="N234" s="101"/>
      <c r="P234" s="11"/>
      <c r="Q234" s="11"/>
      <c r="R234" s="9"/>
      <c r="S234" s="9"/>
      <c r="T234" s="9"/>
      <c r="U234" s="9"/>
    </row>
    <row r="235">
      <c r="J235" s="82"/>
      <c r="N235" s="101"/>
      <c r="P235" s="11"/>
      <c r="Q235" s="11"/>
      <c r="R235" s="9"/>
      <c r="S235" s="9"/>
      <c r="T235" s="9"/>
      <c r="U235" s="9"/>
    </row>
    <row r="236">
      <c r="J236" s="82"/>
      <c r="N236" s="101"/>
      <c r="P236" s="11"/>
      <c r="Q236" s="11"/>
      <c r="R236" s="9"/>
      <c r="S236" s="9"/>
      <c r="T236" s="9"/>
      <c r="U236" s="9"/>
    </row>
    <row r="237">
      <c r="J237" s="82"/>
      <c r="N237" s="101"/>
      <c r="P237" s="11"/>
      <c r="Q237" s="11"/>
      <c r="R237" s="9"/>
      <c r="S237" s="9"/>
      <c r="T237" s="9"/>
      <c r="U237" s="9"/>
    </row>
    <row r="238">
      <c r="J238" s="82"/>
      <c r="N238" s="101"/>
      <c r="P238" s="11"/>
      <c r="Q238" s="11"/>
      <c r="R238" s="9"/>
      <c r="S238" s="9"/>
      <c r="T238" s="9"/>
      <c r="U238" s="9"/>
    </row>
    <row r="239">
      <c r="J239" s="82"/>
      <c r="N239" s="101"/>
      <c r="P239" s="11"/>
      <c r="Q239" s="11"/>
      <c r="R239" s="9"/>
      <c r="S239" s="9"/>
      <c r="T239" s="9"/>
      <c r="U239" s="9"/>
    </row>
    <row r="240">
      <c r="J240" s="82"/>
      <c r="N240" s="101"/>
      <c r="P240" s="11"/>
      <c r="Q240" s="11"/>
      <c r="R240" s="9"/>
      <c r="S240" s="9"/>
      <c r="T240" s="9"/>
      <c r="U240" s="9"/>
    </row>
    <row r="241">
      <c r="J241" s="82"/>
      <c r="N241" s="101"/>
      <c r="P241" s="11"/>
      <c r="Q241" s="11"/>
      <c r="R241" s="9"/>
      <c r="S241" s="9"/>
      <c r="T241" s="9"/>
      <c r="U241" s="9"/>
    </row>
    <row r="242">
      <c r="J242" s="82"/>
      <c r="N242" s="101"/>
      <c r="P242" s="11"/>
      <c r="Q242" s="11"/>
      <c r="R242" s="9"/>
      <c r="S242" s="9"/>
      <c r="T242" s="9"/>
      <c r="U242" s="9"/>
    </row>
    <row r="243">
      <c r="J243" s="82"/>
      <c r="N243" s="101"/>
      <c r="P243" s="11"/>
      <c r="Q243" s="11"/>
      <c r="R243" s="9"/>
      <c r="S243" s="9"/>
      <c r="T243" s="9"/>
      <c r="U243" s="9"/>
    </row>
    <row r="244">
      <c r="J244" s="82"/>
      <c r="N244" s="101"/>
      <c r="P244" s="11"/>
      <c r="Q244" s="11"/>
      <c r="R244" s="9"/>
      <c r="S244" s="9"/>
      <c r="T244" s="9"/>
      <c r="U244" s="9"/>
    </row>
    <row r="245">
      <c r="J245" s="82"/>
      <c r="N245" s="101"/>
      <c r="P245" s="11"/>
      <c r="Q245" s="11"/>
      <c r="R245" s="9"/>
      <c r="S245" s="9"/>
      <c r="T245" s="9"/>
      <c r="U245" s="9"/>
    </row>
    <row r="246">
      <c r="J246" s="82"/>
      <c r="N246" s="101"/>
      <c r="P246" s="11"/>
      <c r="Q246" s="11"/>
      <c r="R246" s="9"/>
      <c r="S246" s="9"/>
      <c r="T246" s="9"/>
      <c r="U246" s="9"/>
    </row>
    <row r="247">
      <c r="J247" s="82"/>
      <c r="N247" s="101"/>
      <c r="P247" s="11"/>
      <c r="Q247" s="11"/>
      <c r="R247" s="9"/>
      <c r="S247" s="9"/>
      <c r="T247" s="9"/>
      <c r="U247" s="9"/>
    </row>
    <row r="248">
      <c r="J248" s="82"/>
      <c r="N248" s="101"/>
      <c r="P248" s="11"/>
      <c r="Q248" s="11"/>
      <c r="R248" s="9"/>
      <c r="S248" s="9"/>
      <c r="T248" s="9"/>
      <c r="U248" s="9"/>
    </row>
    <row r="249">
      <c r="J249" s="82"/>
      <c r="N249" s="101"/>
      <c r="P249" s="11"/>
      <c r="Q249" s="11"/>
      <c r="R249" s="9"/>
      <c r="S249" s="9"/>
      <c r="T249" s="9"/>
      <c r="U249" s="9"/>
    </row>
    <row r="250">
      <c r="J250" s="82"/>
      <c r="N250" s="101"/>
      <c r="P250" s="11"/>
      <c r="Q250" s="11"/>
      <c r="R250" s="9"/>
      <c r="S250" s="9"/>
      <c r="T250" s="9"/>
      <c r="U250" s="9"/>
    </row>
    <row r="251">
      <c r="J251" s="82"/>
      <c r="N251" s="101"/>
      <c r="P251" s="11"/>
      <c r="Q251" s="11"/>
      <c r="R251" s="9"/>
      <c r="S251" s="9"/>
      <c r="T251" s="9"/>
      <c r="U251" s="9"/>
    </row>
    <row r="252">
      <c r="J252" s="82"/>
      <c r="N252" s="101"/>
      <c r="P252" s="11"/>
      <c r="Q252" s="11"/>
      <c r="R252" s="9"/>
      <c r="S252" s="9"/>
      <c r="T252" s="9"/>
      <c r="U252" s="9"/>
    </row>
    <row r="253">
      <c r="J253" s="82"/>
      <c r="N253" s="101"/>
      <c r="P253" s="11"/>
      <c r="Q253" s="11"/>
      <c r="R253" s="9"/>
      <c r="S253" s="9"/>
      <c r="T253" s="9"/>
      <c r="U253" s="9"/>
    </row>
    <row r="254">
      <c r="J254" s="82"/>
      <c r="N254" s="101"/>
      <c r="P254" s="11"/>
      <c r="Q254" s="11"/>
      <c r="R254" s="9"/>
      <c r="S254" s="9"/>
      <c r="T254" s="9"/>
      <c r="U254" s="9"/>
    </row>
    <row r="255">
      <c r="J255" s="82"/>
      <c r="N255" s="101"/>
      <c r="P255" s="11"/>
      <c r="Q255" s="11"/>
      <c r="R255" s="9"/>
      <c r="S255" s="9"/>
      <c r="T255" s="9"/>
      <c r="U255" s="9"/>
    </row>
    <row r="256">
      <c r="J256" s="82"/>
      <c r="N256" s="101"/>
      <c r="P256" s="11"/>
      <c r="Q256" s="11"/>
      <c r="R256" s="9"/>
      <c r="S256" s="9"/>
      <c r="T256" s="9"/>
      <c r="U256" s="9"/>
    </row>
    <row r="257">
      <c r="J257" s="82"/>
      <c r="N257" s="101"/>
      <c r="P257" s="11"/>
      <c r="Q257" s="11"/>
      <c r="R257" s="9"/>
      <c r="S257" s="9"/>
      <c r="T257" s="9"/>
      <c r="U257" s="9"/>
    </row>
    <row r="258">
      <c r="J258" s="82"/>
      <c r="N258" s="101"/>
      <c r="P258" s="11"/>
      <c r="Q258" s="11"/>
      <c r="R258" s="9"/>
      <c r="S258" s="9"/>
      <c r="T258" s="9"/>
      <c r="U258" s="9"/>
    </row>
    <row r="259">
      <c r="J259" s="82"/>
      <c r="N259" s="101"/>
      <c r="P259" s="11"/>
      <c r="Q259" s="11"/>
      <c r="R259" s="9"/>
      <c r="S259" s="9"/>
      <c r="T259" s="9"/>
      <c r="U259" s="9"/>
    </row>
    <row r="260">
      <c r="J260" s="82"/>
      <c r="N260" s="101"/>
      <c r="P260" s="11"/>
      <c r="Q260" s="11"/>
      <c r="R260" s="9"/>
      <c r="S260" s="9"/>
      <c r="T260" s="9"/>
      <c r="U260" s="9"/>
    </row>
    <row r="261">
      <c r="J261" s="82"/>
      <c r="N261" s="101"/>
      <c r="P261" s="11"/>
      <c r="Q261" s="11"/>
      <c r="R261" s="9"/>
      <c r="S261" s="9"/>
      <c r="T261" s="9"/>
      <c r="U261" s="9"/>
    </row>
    <row r="262">
      <c r="J262" s="82"/>
      <c r="N262" s="101"/>
      <c r="P262" s="11"/>
      <c r="Q262" s="11"/>
      <c r="R262" s="9"/>
      <c r="S262" s="9"/>
      <c r="T262" s="9"/>
      <c r="U262" s="9"/>
    </row>
    <row r="263">
      <c r="J263" s="82"/>
      <c r="N263" s="101"/>
      <c r="P263" s="11"/>
      <c r="Q263" s="11"/>
      <c r="R263" s="9"/>
      <c r="S263" s="9"/>
      <c r="T263" s="9"/>
      <c r="U263" s="9"/>
    </row>
    <row r="264">
      <c r="J264" s="82"/>
      <c r="N264" s="101"/>
      <c r="P264" s="11"/>
      <c r="Q264" s="11"/>
      <c r="R264" s="9"/>
      <c r="S264" s="9"/>
      <c r="T264" s="9"/>
      <c r="U264" s="9"/>
    </row>
    <row r="265">
      <c r="J265" s="82"/>
      <c r="N265" s="101"/>
      <c r="P265" s="11"/>
      <c r="Q265" s="11"/>
      <c r="R265" s="9"/>
      <c r="S265" s="9"/>
      <c r="T265" s="9"/>
      <c r="U265" s="9"/>
    </row>
    <row r="266">
      <c r="J266" s="82"/>
      <c r="N266" s="101"/>
      <c r="P266" s="11"/>
      <c r="Q266" s="11"/>
      <c r="R266" s="9"/>
      <c r="S266" s="9"/>
      <c r="T266" s="9"/>
      <c r="U266" s="9"/>
    </row>
    <row r="267">
      <c r="J267" s="82"/>
      <c r="N267" s="101"/>
      <c r="P267" s="11"/>
      <c r="Q267" s="11"/>
      <c r="R267" s="9"/>
      <c r="S267" s="9"/>
      <c r="T267" s="9"/>
      <c r="U267" s="9"/>
    </row>
    <row r="268">
      <c r="J268" s="82"/>
      <c r="N268" s="101"/>
      <c r="P268" s="11"/>
      <c r="Q268" s="11"/>
      <c r="R268" s="9"/>
      <c r="S268" s="9"/>
      <c r="T268" s="9"/>
      <c r="U268" s="9"/>
    </row>
    <row r="269">
      <c r="J269" s="82"/>
      <c r="N269" s="101"/>
      <c r="P269" s="11"/>
      <c r="Q269" s="11"/>
      <c r="R269" s="9"/>
      <c r="S269" s="9"/>
      <c r="T269" s="9"/>
      <c r="U269" s="9"/>
    </row>
    <row r="270">
      <c r="J270" s="82"/>
      <c r="N270" s="101"/>
      <c r="P270" s="11"/>
      <c r="Q270" s="11"/>
      <c r="R270" s="9"/>
      <c r="S270" s="9"/>
      <c r="T270" s="9"/>
      <c r="U270" s="9"/>
    </row>
    <row r="271">
      <c r="J271" s="82"/>
      <c r="N271" s="101"/>
      <c r="P271" s="11"/>
      <c r="Q271" s="11"/>
      <c r="R271" s="9"/>
      <c r="S271" s="9"/>
      <c r="T271" s="9"/>
      <c r="U271" s="9"/>
    </row>
    <row r="272">
      <c r="J272" s="82"/>
      <c r="N272" s="101"/>
      <c r="P272" s="11"/>
      <c r="Q272" s="11"/>
      <c r="R272" s="9"/>
      <c r="S272" s="9"/>
      <c r="T272" s="9"/>
      <c r="U272" s="9"/>
    </row>
    <row r="273">
      <c r="J273" s="82"/>
      <c r="N273" s="101"/>
      <c r="P273" s="11"/>
      <c r="Q273" s="11"/>
      <c r="R273" s="9"/>
      <c r="S273" s="9"/>
      <c r="T273" s="9"/>
      <c r="U273" s="9"/>
    </row>
    <row r="274">
      <c r="J274" s="82"/>
      <c r="N274" s="101"/>
      <c r="P274" s="11"/>
      <c r="Q274" s="11"/>
      <c r="R274" s="9"/>
      <c r="S274" s="9"/>
      <c r="T274" s="9"/>
      <c r="U274" s="9"/>
    </row>
    <row r="275">
      <c r="J275" s="82"/>
      <c r="N275" s="101"/>
      <c r="P275" s="11"/>
      <c r="Q275" s="11"/>
      <c r="R275" s="9"/>
      <c r="S275" s="9"/>
      <c r="T275" s="9"/>
      <c r="U275" s="9"/>
    </row>
    <row r="276">
      <c r="J276" s="82"/>
      <c r="N276" s="101"/>
      <c r="P276" s="11"/>
      <c r="Q276" s="11"/>
      <c r="R276" s="9"/>
      <c r="S276" s="9"/>
      <c r="T276" s="9"/>
      <c r="U276" s="9"/>
    </row>
    <row r="277">
      <c r="J277" s="82"/>
      <c r="N277" s="101"/>
      <c r="P277" s="11"/>
      <c r="Q277" s="11"/>
      <c r="R277" s="9"/>
      <c r="S277" s="9"/>
      <c r="T277" s="9"/>
      <c r="U277" s="9"/>
    </row>
    <row r="278">
      <c r="J278" s="82"/>
      <c r="N278" s="101"/>
      <c r="P278" s="11"/>
      <c r="Q278" s="11"/>
      <c r="R278" s="9"/>
      <c r="S278" s="9"/>
      <c r="T278" s="9"/>
      <c r="U278" s="9"/>
    </row>
    <row r="279">
      <c r="J279" s="82"/>
      <c r="N279" s="101"/>
      <c r="P279" s="11"/>
      <c r="Q279" s="11"/>
      <c r="R279" s="9"/>
      <c r="S279" s="9"/>
      <c r="T279" s="9"/>
      <c r="U279" s="9"/>
    </row>
    <row r="280">
      <c r="J280" s="82"/>
      <c r="N280" s="101"/>
      <c r="P280" s="11"/>
      <c r="Q280" s="11"/>
      <c r="R280" s="9"/>
      <c r="S280" s="9"/>
      <c r="T280" s="9"/>
      <c r="U280" s="9"/>
    </row>
    <row r="281">
      <c r="J281" s="82"/>
      <c r="N281" s="101"/>
      <c r="P281" s="11"/>
      <c r="Q281" s="11"/>
      <c r="R281" s="9"/>
      <c r="S281" s="9"/>
      <c r="T281" s="9"/>
      <c r="U281" s="9"/>
    </row>
    <row r="282">
      <c r="J282" s="82"/>
      <c r="N282" s="101"/>
      <c r="P282" s="11"/>
      <c r="Q282" s="11"/>
      <c r="R282" s="9"/>
      <c r="S282" s="9"/>
      <c r="T282" s="9"/>
      <c r="U282" s="9"/>
    </row>
    <row r="283">
      <c r="J283" s="82"/>
      <c r="N283" s="101"/>
      <c r="P283" s="11"/>
      <c r="Q283" s="11"/>
      <c r="R283" s="9"/>
      <c r="S283" s="9"/>
      <c r="T283" s="9"/>
      <c r="U283" s="9"/>
    </row>
    <row r="284">
      <c r="J284" s="82"/>
      <c r="N284" s="101"/>
      <c r="P284" s="11"/>
      <c r="Q284" s="11"/>
      <c r="R284" s="9"/>
      <c r="S284" s="9"/>
      <c r="T284" s="9"/>
      <c r="U284" s="9"/>
    </row>
    <row r="285">
      <c r="J285" s="82"/>
      <c r="N285" s="101"/>
      <c r="P285" s="11"/>
      <c r="Q285" s="11"/>
      <c r="R285" s="9"/>
      <c r="S285" s="9"/>
      <c r="T285" s="9"/>
      <c r="U285" s="9"/>
    </row>
    <row r="286">
      <c r="J286" s="82"/>
      <c r="N286" s="101"/>
      <c r="P286" s="11"/>
      <c r="Q286" s="11"/>
      <c r="R286" s="9"/>
      <c r="S286" s="9"/>
      <c r="T286" s="9"/>
      <c r="U286" s="9"/>
    </row>
    <row r="287">
      <c r="J287" s="82"/>
      <c r="N287" s="101"/>
      <c r="P287" s="11"/>
      <c r="Q287" s="11"/>
      <c r="R287" s="9"/>
      <c r="S287" s="9"/>
      <c r="T287" s="9"/>
      <c r="U287" s="9"/>
    </row>
    <row r="288">
      <c r="J288" s="82"/>
      <c r="N288" s="101"/>
      <c r="P288" s="11"/>
      <c r="Q288" s="11"/>
      <c r="R288" s="9"/>
      <c r="S288" s="9"/>
      <c r="T288" s="9"/>
      <c r="U288" s="9"/>
    </row>
    <row r="289">
      <c r="J289" s="82"/>
      <c r="N289" s="101"/>
      <c r="P289" s="11"/>
      <c r="Q289" s="11"/>
      <c r="R289" s="9"/>
      <c r="S289" s="9"/>
      <c r="T289" s="9"/>
      <c r="U289" s="9"/>
    </row>
    <row r="290">
      <c r="J290" s="82"/>
      <c r="N290" s="101"/>
      <c r="P290" s="11"/>
      <c r="Q290" s="11"/>
      <c r="R290" s="9"/>
      <c r="S290" s="9"/>
      <c r="T290" s="9"/>
      <c r="U290" s="9"/>
    </row>
    <row r="291">
      <c r="J291" s="82"/>
      <c r="N291" s="101"/>
      <c r="P291" s="11"/>
      <c r="Q291" s="11"/>
      <c r="R291" s="9"/>
      <c r="S291" s="9"/>
      <c r="T291" s="9"/>
      <c r="U291" s="9"/>
    </row>
    <row r="292">
      <c r="J292" s="82"/>
      <c r="N292" s="101"/>
      <c r="P292" s="11"/>
      <c r="Q292" s="11"/>
      <c r="R292" s="9"/>
      <c r="S292" s="9"/>
      <c r="T292" s="9"/>
      <c r="U292" s="9"/>
    </row>
    <row r="293">
      <c r="J293" s="82"/>
      <c r="N293" s="101"/>
      <c r="P293" s="11"/>
      <c r="Q293" s="11"/>
      <c r="R293" s="9"/>
      <c r="S293" s="9"/>
      <c r="T293" s="9"/>
      <c r="U293" s="9"/>
    </row>
    <row r="294">
      <c r="J294" s="82"/>
      <c r="N294" s="101"/>
      <c r="P294" s="11"/>
      <c r="Q294" s="11"/>
      <c r="R294" s="9"/>
      <c r="S294" s="9"/>
      <c r="T294" s="9"/>
      <c r="U294" s="9"/>
    </row>
    <row r="295">
      <c r="J295" s="82"/>
      <c r="N295" s="101"/>
      <c r="P295" s="11"/>
      <c r="Q295" s="11"/>
      <c r="R295" s="9"/>
      <c r="S295" s="9"/>
      <c r="T295" s="9"/>
      <c r="U295" s="9"/>
    </row>
    <row r="296">
      <c r="J296" s="82"/>
      <c r="N296" s="101"/>
      <c r="P296" s="11"/>
      <c r="Q296" s="11"/>
      <c r="R296" s="9"/>
      <c r="S296" s="9"/>
      <c r="T296" s="9"/>
      <c r="U296" s="9"/>
    </row>
    <row r="297">
      <c r="J297" s="82"/>
      <c r="N297" s="101"/>
      <c r="P297" s="11"/>
      <c r="Q297" s="11"/>
      <c r="R297" s="9"/>
      <c r="S297" s="9"/>
      <c r="T297" s="9"/>
      <c r="U297" s="9"/>
    </row>
    <row r="298">
      <c r="J298" s="82"/>
      <c r="N298" s="101"/>
      <c r="P298" s="11"/>
      <c r="Q298" s="11"/>
      <c r="R298" s="9"/>
      <c r="S298" s="9"/>
      <c r="T298" s="9"/>
      <c r="U298" s="9"/>
    </row>
    <row r="299">
      <c r="J299" s="82"/>
      <c r="N299" s="101"/>
      <c r="P299" s="11"/>
      <c r="Q299" s="11"/>
      <c r="R299" s="9"/>
      <c r="S299" s="9"/>
      <c r="T299" s="9"/>
      <c r="U299" s="9"/>
    </row>
    <row r="300">
      <c r="J300" s="82"/>
      <c r="N300" s="101"/>
      <c r="P300" s="11"/>
      <c r="Q300" s="11"/>
      <c r="R300" s="9"/>
      <c r="S300" s="9"/>
      <c r="T300" s="9"/>
      <c r="U300" s="9"/>
    </row>
    <row r="301">
      <c r="J301" s="82"/>
      <c r="N301" s="101"/>
      <c r="P301" s="11"/>
      <c r="Q301" s="11"/>
      <c r="R301" s="9"/>
      <c r="S301" s="9"/>
      <c r="T301" s="9"/>
      <c r="U301" s="9"/>
    </row>
    <row r="302">
      <c r="J302" s="82"/>
      <c r="N302" s="101"/>
      <c r="P302" s="11"/>
      <c r="Q302" s="11"/>
      <c r="R302" s="9"/>
      <c r="S302" s="9"/>
      <c r="T302" s="9"/>
      <c r="U302" s="9"/>
    </row>
    <row r="303">
      <c r="J303" s="82"/>
      <c r="N303" s="101"/>
      <c r="P303" s="11"/>
      <c r="Q303" s="11"/>
      <c r="R303" s="9"/>
      <c r="S303" s="9"/>
      <c r="T303" s="9"/>
      <c r="U303" s="9"/>
    </row>
    <row r="304">
      <c r="J304" s="82"/>
      <c r="N304" s="101"/>
      <c r="P304" s="11"/>
      <c r="Q304" s="11"/>
      <c r="R304" s="9"/>
      <c r="S304" s="9"/>
      <c r="T304" s="9"/>
      <c r="U304" s="9"/>
    </row>
    <row r="305">
      <c r="J305" s="82"/>
      <c r="N305" s="101"/>
      <c r="P305" s="11"/>
      <c r="Q305" s="11"/>
      <c r="R305" s="9"/>
      <c r="S305" s="9"/>
      <c r="T305" s="9"/>
      <c r="U305" s="9"/>
    </row>
    <row r="306">
      <c r="J306" s="82"/>
      <c r="N306" s="101"/>
      <c r="P306" s="11"/>
      <c r="Q306" s="11"/>
      <c r="R306" s="9"/>
      <c r="S306" s="9"/>
      <c r="T306" s="9"/>
      <c r="U306" s="9"/>
    </row>
    <row r="307">
      <c r="J307" s="82"/>
      <c r="N307" s="101"/>
      <c r="P307" s="11"/>
      <c r="Q307" s="11"/>
      <c r="R307" s="9"/>
      <c r="S307" s="9"/>
      <c r="T307" s="9"/>
      <c r="U307" s="9"/>
    </row>
    <row r="308">
      <c r="J308" s="82"/>
      <c r="N308" s="101"/>
      <c r="P308" s="11"/>
      <c r="Q308" s="11"/>
      <c r="R308" s="9"/>
      <c r="S308" s="9"/>
      <c r="T308" s="9"/>
      <c r="U308" s="9"/>
    </row>
    <row r="309">
      <c r="J309" s="82"/>
      <c r="N309" s="101"/>
      <c r="P309" s="11"/>
      <c r="Q309" s="11"/>
      <c r="R309" s="9"/>
      <c r="S309" s="9"/>
      <c r="T309" s="9"/>
      <c r="U309" s="9"/>
    </row>
    <row r="310">
      <c r="J310" s="82"/>
      <c r="N310" s="101"/>
      <c r="P310" s="11"/>
      <c r="Q310" s="11"/>
      <c r="R310" s="9"/>
      <c r="S310" s="9"/>
      <c r="T310" s="9"/>
      <c r="U310" s="9"/>
    </row>
    <row r="311">
      <c r="J311" s="82"/>
      <c r="N311" s="101"/>
      <c r="P311" s="11"/>
      <c r="Q311" s="11"/>
      <c r="R311" s="9"/>
      <c r="S311" s="9"/>
      <c r="T311" s="9"/>
      <c r="U311" s="9"/>
    </row>
    <row r="312">
      <c r="J312" s="82"/>
      <c r="N312" s="101"/>
      <c r="P312" s="11"/>
      <c r="Q312" s="11"/>
      <c r="R312" s="9"/>
      <c r="S312" s="9"/>
      <c r="T312" s="9"/>
      <c r="U312" s="9"/>
    </row>
    <row r="313">
      <c r="J313" s="82"/>
      <c r="N313" s="101"/>
      <c r="P313" s="11"/>
      <c r="Q313" s="11"/>
      <c r="R313" s="9"/>
      <c r="S313" s="9"/>
      <c r="T313" s="9"/>
      <c r="U313" s="9"/>
    </row>
    <row r="314">
      <c r="J314" s="82"/>
      <c r="N314" s="101"/>
      <c r="P314" s="11"/>
      <c r="Q314" s="11"/>
      <c r="R314" s="9"/>
      <c r="S314" s="9"/>
      <c r="T314" s="9"/>
      <c r="U314" s="9"/>
    </row>
    <row r="315">
      <c r="J315" s="82"/>
      <c r="N315" s="101"/>
      <c r="P315" s="11"/>
      <c r="Q315" s="11"/>
      <c r="R315" s="9"/>
      <c r="S315" s="9"/>
      <c r="T315" s="9"/>
      <c r="U315" s="9"/>
    </row>
    <row r="316">
      <c r="J316" s="82"/>
      <c r="N316" s="101"/>
      <c r="P316" s="11"/>
      <c r="Q316" s="11"/>
      <c r="R316" s="9"/>
      <c r="S316" s="9"/>
      <c r="T316" s="9"/>
      <c r="U316" s="9"/>
    </row>
    <row r="317">
      <c r="J317" s="82"/>
      <c r="N317" s="101"/>
      <c r="P317" s="11"/>
      <c r="Q317" s="11"/>
      <c r="R317" s="9"/>
      <c r="S317" s="9"/>
      <c r="T317" s="9"/>
      <c r="U317" s="9"/>
    </row>
    <row r="318">
      <c r="J318" s="82"/>
      <c r="N318" s="101"/>
      <c r="P318" s="11"/>
      <c r="Q318" s="11"/>
      <c r="R318" s="9"/>
      <c r="S318" s="9"/>
      <c r="T318" s="9"/>
      <c r="U318" s="9"/>
    </row>
    <row r="319">
      <c r="J319" s="82"/>
      <c r="N319" s="101"/>
      <c r="P319" s="11"/>
      <c r="Q319" s="11"/>
      <c r="R319" s="9"/>
      <c r="S319" s="9"/>
      <c r="T319" s="9"/>
      <c r="U319" s="9"/>
    </row>
    <row r="320">
      <c r="J320" s="82"/>
      <c r="N320" s="101"/>
      <c r="P320" s="11"/>
      <c r="Q320" s="11"/>
      <c r="R320" s="9"/>
      <c r="S320" s="9"/>
      <c r="T320" s="9"/>
      <c r="U320" s="9"/>
    </row>
    <row r="321">
      <c r="J321" s="82"/>
      <c r="N321" s="101"/>
      <c r="P321" s="11"/>
      <c r="Q321" s="11"/>
      <c r="R321" s="9"/>
      <c r="S321" s="9"/>
      <c r="T321" s="9"/>
      <c r="U321" s="9"/>
    </row>
    <row r="322">
      <c r="J322" s="82"/>
      <c r="N322" s="101"/>
      <c r="P322" s="11"/>
      <c r="Q322" s="11"/>
      <c r="R322" s="9"/>
      <c r="S322" s="9"/>
      <c r="T322" s="9"/>
      <c r="U322" s="9"/>
    </row>
    <row r="323">
      <c r="J323" s="82"/>
      <c r="N323" s="101"/>
      <c r="P323" s="11"/>
      <c r="Q323" s="11"/>
      <c r="R323" s="9"/>
      <c r="S323" s="9"/>
      <c r="T323" s="9"/>
      <c r="U323" s="9"/>
    </row>
    <row r="324">
      <c r="J324" s="82"/>
      <c r="N324" s="101"/>
      <c r="P324" s="11"/>
      <c r="Q324" s="11"/>
      <c r="R324" s="9"/>
      <c r="S324" s="9"/>
      <c r="T324" s="9"/>
      <c r="U324" s="9"/>
    </row>
    <row r="325">
      <c r="J325" s="82"/>
      <c r="N325" s="101"/>
      <c r="P325" s="11"/>
      <c r="Q325" s="11"/>
      <c r="R325" s="9"/>
      <c r="S325" s="9"/>
      <c r="T325" s="9"/>
      <c r="U325" s="9"/>
    </row>
    <row r="326">
      <c r="J326" s="82"/>
      <c r="N326" s="101"/>
      <c r="P326" s="11"/>
      <c r="Q326" s="11"/>
      <c r="R326" s="9"/>
      <c r="S326" s="9"/>
      <c r="T326" s="9"/>
      <c r="U326" s="9"/>
    </row>
    <row r="327">
      <c r="J327" s="82"/>
      <c r="N327" s="101"/>
      <c r="P327" s="11"/>
      <c r="Q327" s="11"/>
      <c r="R327" s="9"/>
      <c r="S327" s="9"/>
      <c r="T327" s="9"/>
      <c r="U327" s="9"/>
    </row>
    <row r="328">
      <c r="J328" s="82"/>
      <c r="N328" s="101"/>
      <c r="P328" s="11"/>
      <c r="Q328" s="11"/>
      <c r="R328" s="9"/>
      <c r="S328" s="9"/>
      <c r="T328" s="9"/>
      <c r="U328" s="9"/>
    </row>
    <row r="329">
      <c r="J329" s="82"/>
      <c r="N329" s="101"/>
      <c r="P329" s="11"/>
      <c r="Q329" s="11"/>
      <c r="R329" s="9"/>
      <c r="S329" s="9"/>
      <c r="T329" s="9"/>
      <c r="U329" s="9"/>
    </row>
    <row r="330">
      <c r="J330" s="82"/>
      <c r="N330" s="101"/>
      <c r="P330" s="11"/>
      <c r="Q330" s="11"/>
      <c r="R330" s="9"/>
      <c r="S330" s="9"/>
      <c r="T330" s="9"/>
      <c r="U330" s="9"/>
    </row>
    <row r="331">
      <c r="J331" s="82"/>
      <c r="N331" s="101"/>
      <c r="P331" s="11"/>
      <c r="Q331" s="11"/>
      <c r="R331" s="9"/>
      <c r="S331" s="9"/>
      <c r="T331" s="9"/>
      <c r="U331" s="9"/>
    </row>
    <row r="332">
      <c r="J332" s="82"/>
      <c r="N332" s="101"/>
      <c r="P332" s="11"/>
      <c r="Q332" s="11"/>
      <c r="R332" s="9"/>
      <c r="S332" s="9"/>
      <c r="T332" s="9"/>
      <c r="U332" s="9"/>
    </row>
    <row r="333">
      <c r="J333" s="82"/>
      <c r="N333" s="101"/>
      <c r="P333" s="11"/>
      <c r="Q333" s="11"/>
      <c r="R333" s="9"/>
      <c r="S333" s="9"/>
      <c r="T333" s="9"/>
      <c r="U333" s="9"/>
    </row>
    <row r="334">
      <c r="J334" s="82"/>
      <c r="N334" s="101"/>
      <c r="P334" s="11"/>
      <c r="Q334" s="11"/>
      <c r="R334" s="9"/>
      <c r="S334" s="9"/>
      <c r="T334" s="9"/>
      <c r="U334" s="9"/>
    </row>
    <row r="335">
      <c r="J335" s="82"/>
      <c r="N335" s="101"/>
      <c r="P335" s="11"/>
      <c r="Q335" s="11"/>
      <c r="R335" s="9"/>
      <c r="S335" s="9"/>
      <c r="T335" s="9"/>
      <c r="U335" s="9"/>
    </row>
    <row r="336">
      <c r="J336" s="82"/>
      <c r="N336" s="101"/>
      <c r="P336" s="11"/>
      <c r="Q336" s="11"/>
      <c r="R336" s="9"/>
      <c r="S336" s="9"/>
      <c r="T336" s="9"/>
      <c r="U336" s="9"/>
    </row>
    <row r="337">
      <c r="J337" s="82"/>
      <c r="N337" s="101"/>
      <c r="P337" s="11"/>
      <c r="Q337" s="11"/>
      <c r="R337" s="9"/>
      <c r="S337" s="9"/>
      <c r="T337" s="9"/>
      <c r="U337" s="9"/>
    </row>
    <row r="338">
      <c r="J338" s="82"/>
      <c r="N338" s="101"/>
      <c r="P338" s="11"/>
      <c r="Q338" s="11"/>
      <c r="R338" s="9"/>
      <c r="S338" s="9"/>
      <c r="T338" s="9"/>
      <c r="U338" s="9"/>
    </row>
    <row r="339">
      <c r="J339" s="82"/>
      <c r="N339" s="101"/>
      <c r="P339" s="11"/>
      <c r="Q339" s="11"/>
      <c r="R339" s="9"/>
      <c r="S339" s="9"/>
      <c r="T339" s="9"/>
      <c r="U339" s="9"/>
    </row>
    <row r="340">
      <c r="J340" s="82"/>
      <c r="N340" s="101"/>
      <c r="P340" s="11"/>
      <c r="Q340" s="11"/>
      <c r="R340" s="9"/>
      <c r="S340" s="9"/>
      <c r="T340" s="9"/>
      <c r="U340" s="9"/>
    </row>
    <row r="341">
      <c r="J341" s="82"/>
      <c r="N341" s="101"/>
      <c r="P341" s="11"/>
      <c r="Q341" s="11"/>
      <c r="R341" s="9"/>
      <c r="S341" s="9"/>
      <c r="T341" s="9"/>
      <c r="U341" s="9"/>
    </row>
    <row r="342">
      <c r="J342" s="82"/>
      <c r="N342" s="101"/>
      <c r="P342" s="11"/>
      <c r="Q342" s="11"/>
      <c r="R342" s="9"/>
      <c r="S342" s="9"/>
      <c r="T342" s="9"/>
      <c r="U342" s="9"/>
    </row>
    <row r="343">
      <c r="J343" s="82"/>
      <c r="N343" s="101"/>
      <c r="P343" s="11"/>
      <c r="Q343" s="11"/>
      <c r="R343" s="9"/>
      <c r="S343" s="9"/>
      <c r="T343" s="9"/>
      <c r="U343" s="9"/>
    </row>
    <row r="344">
      <c r="J344" s="82"/>
      <c r="N344" s="101"/>
      <c r="P344" s="11"/>
      <c r="Q344" s="11"/>
      <c r="R344" s="9"/>
      <c r="S344" s="9"/>
      <c r="T344" s="9"/>
      <c r="U344" s="9"/>
    </row>
    <row r="345">
      <c r="J345" s="82"/>
      <c r="N345" s="101"/>
      <c r="P345" s="11"/>
      <c r="Q345" s="11"/>
      <c r="R345" s="9"/>
      <c r="S345" s="9"/>
      <c r="T345" s="9"/>
      <c r="U345" s="9"/>
    </row>
    <row r="346">
      <c r="J346" s="82"/>
      <c r="N346" s="101"/>
      <c r="P346" s="11"/>
      <c r="Q346" s="11"/>
      <c r="R346" s="9"/>
      <c r="S346" s="9"/>
      <c r="T346" s="9"/>
      <c r="U346" s="9"/>
    </row>
    <row r="347">
      <c r="J347" s="82"/>
      <c r="N347" s="101"/>
      <c r="P347" s="11"/>
      <c r="Q347" s="11"/>
      <c r="R347" s="9"/>
      <c r="S347" s="9"/>
      <c r="T347" s="9"/>
      <c r="U347" s="9"/>
    </row>
    <row r="348">
      <c r="J348" s="82"/>
      <c r="N348" s="101"/>
      <c r="P348" s="11"/>
      <c r="Q348" s="11"/>
      <c r="R348" s="9"/>
      <c r="S348" s="9"/>
      <c r="T348" s="9"/>
      <c r="U348" s="9"/>
    </row>
    <row r="349">
      <c r="J349" s="82"/>
      <c r="N349" s="101"/>
      <c r="P349" s="11"/>
      <c r="Q349" s="11"/>
      <c r="R349" s="9"/>
      <c r="S349" s="9"/>
      <c r="T349" s="9"/>
      <c r="U349" s="9"/>
    </row>
    <row r="350">
      <c r="J350" s="82"/>
      <c r="N350" s="101"/>
      <c r="P350" s="11"/>
      <c r="Q350" s="11"/>
      <c r="R350" s="9"/>
      <c r="S350" s="9"/>
      <c r="T350" s="9"/>
      <c r="U350" s="9"/>
    </row>
    <row r="351">
      <c r="J351" s="82"/>
      <c r="N351" s="101"/>
      <c r="P351" s="11"/>
      <c r="Q351" s="11"/>
      <c r="R351" s="9"/>
      <c r="S351" s="9"/>
      <c r="T351" s="9"/>
      <c r="U351" s="9"/>
    </row>
    <row r="352">
      <c r="J352" s="82"/>
      <c r="N352" s="101"/>
      <c r="P352" s="11"/>
      <c r="Q352" s="11"/>
      <c r="R352" s="9"/>
      <c r="S352" s="9"/>
      <c r="T352" s="9"/>
      <c r="U352" s="9"/>
    </row>
    <row r="353">
      <c r="J353" s="82"/>
      <c r="N353" s="101"/>
      <c r="P353" s="11"/>
      <c r="Q353" s="11"/>
      <c r="R353" s="9"/>
      <c r="S353" s="9"/>
      <c r="T353" s="9"/>
      <c r="U353" s="9"/>
    </row>
    <row r="354">
      <c r="J354" s="82"/>
      <c r="N354" s="101"/>
      <c r="P354" s="11"/>
      <c r="Q354" s="11"/>
      <c r="R354" s="9"/>
      <c r="S354" s="9"/>
      <c r="T354" s="9"/>
      <c r="U354" s="9"/>
    </row>
    <row r="355">
      <c r="J355" s="82"/>
      <c r="N355" s="101"/>
      <c r="P355" s="11"/>
      <c r="Q355" s="11"/>
      <c r="R355" s="9"/>
      <c r="S355" s="9"/>
      <c r="T355" s="9"/>
      <c r="U355" s="9"/>
    </row>
    <row r="356">
      <c r="J356" s="82"/>
      <c r="N356" s="101"/>
      <c r="P356" s="11"/>
      <c r="Q356" s="11"/>
      <c r="R356" s="9"/>
      <c r="S356" s="9"/>
      <c r="T356" s="9"/>
      <c r="U356" s="9"/>
    </row>
    <row r="357">
      <c r="J357" s="82"/>
      <c r="N357" s="101"/>
      <c r="P357" s="11"/>
      <c r="Q357" s="11"/>
      <c r="R357" s="9"/>
      <c r="S357" s="9"/>
      <c r="T357" s="9"/>
      <c r="U357" s="9"/>
    </row>
    <row r="358">
      <c r="J358" s="82"/>
      <c r="N358" s="101"/>
      <c r="P358" s="11"/>
      <c r="Q358" s="11"/>
      <c r="R358" s="9"/>
      <c r="S358" s="9"/>
      <c r="T358" s="9"/>
      <c r="U358" s="9"/>
    </row>
    <row r="359">
      <c r="J359" s="82"/>
      <c r="N359" s="101"/>
      <c r="P359" s="11"/>
      <c r="Q359" s="11"/>
      <c r="R359" s="9"/>
      <c r="S359" s="9"/>
      <c r="T359" s="9"/>
      <c r="U359" s="9"/>
    </row>
    <row r="360">
      <c r="J360" s="82"/>
      <c r="N360" s="101"/>
      <c r="P360" s="11"/>
      <c r="Q360" s="11"/>
      <c r="R360" s="9"/>
      <c r="S360" s="9"/>
      <c r="T360" s="9"/>
      <c r="U360" s="9"/>
    </row>
    <row r="361">
      <c r="J361" s="82"/>
      <c r="N361" s="101"/>
      <c r="P361" s="11"/>
      <c r="Q361" s="11"/>
      <c r="R361" s="9"/>
      <c r="S361" s="9"/>
      <c r="T361" s="9"/>
      <c r="U361" s="9"/>
    </row>
    <row r="362">
      <c r="J362" s="82"/>
      <c r="N362" s="101"/>
      <c r="P362" s="11"/>
      <c r="Q362" s="11"/>
      <c r="R362" s="9"/>
      <c r="S362" s="9"/>
      <c r="T362" s="9"/>
      <c r="U362" s="9"/>
    </row>
    <row r="363">
      <c r="J363" s="82"/>
      <c r="N363" s="101"/>
      <c r="P363" s="11"/>
      <c r="Q363" s="11"/>
      <c r="R363" s="9"/>
      <c r="S363" s="9"/>
      <c r="T363" s="9"/>
      <c r="U363" s="9"/>
    </row>
    <row r="364">
      <c r="J364" s="82"/>
      <c r="N364" s="101"/>
      <c r="P364" s="11"/>
      <c r="Q364" s="11"/>
      <c r="R364" s="9"/>
      <c r="S364" s="9"/>
      <c r="T364" s="9"/>
      <c r="U364" s="9"/>
    </row>
    <row r="365">
      <c r="J365" s="82"/>
      <c r="N365" s="101"/>
      <c r="P365" s="11"/>
      <c r="Q365" s="11"/>
      <c r="R365" s="9"/>
      <c r="S365" s="9"/>
      <c r="T365" s="9"/>
      <c r="U365" s="9"/>
    </row>
    <row r="366">
      <c r="J366" s="82"/>
      <c r="N366" s="101"/>
      <c r="P366" s="11"/>
      <c r="Q366" s="11"/>
      <c r="R366" s="9"/>
      <c r="S366" s="9"/>
      <c r="T366" s="9"/>
      <c r="U366" s="9"/>
    </row>
    <row r="367">
      <c r="J367" s="82"/>
      <c r="N367" s="101"/>
      <c r="P367" s="11"/>
      <c r="Q367" s="11"/>
      <c r="R367" s="9"/>
      <c r="S367" s="9"/>
      <c r="T367" s="9"/>
      <c r="U367" s="9"/>
    </row>
    <row r="368">
      <c r="J368" s="82"/>
      <c r="N368" s="101"/>
      <c r="P368" s="11"/>
      <c r="Q368" s="11"/>
      <c r="R368" s="9"/>
      <c r="S368" s="9"/>
      <c r="T368" s="9"/>
      <c r="U368" s="9"/>
    </row>
    <row r="369">
      <c r="J369" s="82"/>
      <c r="N369" s="101"/>
      <c r="P369" s="11"/>
      <c r="Q369" s="11"/>
      <c r="R369" s="9"/>
      <c r="S369" s="9"/>
      <c r="T369" s="9"/>
      <c r="U369" s="9"/>
    </row>
    <row r="370">
      <c r="J370" s="82"/>
      <c r="N370" s="101"/>
      <c r="P370" s="11"/>
      <c r="Q370" s="11"/>
      <c r="R370" s="9"/>
      <c r="S370" s="9"/>
      <c r="T370" s="9"/>
      <c r="U370" s="9"/>
    </row>
    <row r="371">
      <c r="J371" s="82"/>
      <c r="N371" s="101"/>
      <c r="P371" s="11"/>
      <c r="Q371" s="11"/>
      <c r="R371" s="9"/>
      <c r="S371" s="9"/>
      <c r="T371" s="9"/>
      <c r="U371" s="9"/>
    </row>
    <row r="372">
      <c r="J372" s="82"/>
      <c r="N372" s="101"/>
      <c r="P372" s="11"/>
      <c r="Q372" s="11"/>
      <c r="R372" s="9"/>
      <c r="S372" s="9"/>
      <c r="T372" s="9"/>
      <c r="U372" s="9"/>
    </row>
    <row r="373">
      <c r="J373" s="82"/>
      <c r="N373" s="101"/>
      <c r="P373" s="11"/>
      <c r="Q373" s="11"/>
      <c r="R373" s="9"/>
      <c r="S373" s="9"/>
      <c r="T373" s="9"/>
      <c r="U373" s="9"/>
    </row>
    <row r="374">
      <c r="J374" s="82"/>
      <c r="N374" s="101"/>
      <c r="P374" s="11"/>
      <c r="Q374" s="11"/>
      <c r="R374" s="9"/>
      <c r="S374" s="9"/>
      <c r="T374" s="9"/>
      <c r="U374" s="9"/>
    </row>
    <row r="375">
      <c r="J375" s="82"/>
      <c r="N375" s="101"/>
      <c r="P375" s="11"/>
      <c r="Q375" s="11"/>
      <c r="R375" s="9"/>
      <c r="S375" s="9"/>
      <c r="T375" s="9"/>
      <c r="U375" s="9"/>
    </row>
    <row r="376">
      <c r="J376" s="82"/>
      <c r="N376" s="101"/>
      <c r="P376" s="11"/>
      <c r="Q376" s="11"/>
      <c r="R376" s="9"/>
      <c r="S376" s="9"/>
      <c r="T376" s="9"/>
      <c r="U376" s="9"/>
    </row>
    <row r="377">
      <c r="J377" s="82"/>
      <c r="N377" s="101"/>
      <c r="P377" s="11"/>
      <c r="Q377" s="11"/>
      <c r="R377" s="9"/>
      <c r="S377" s="9"/>
      <c r="T377" s="9"/>
      <c r="U377" s="9"/>
    </row>
    <row r="378">
      <c r="J378" s="82"/>
      <c r="N378" s="101"/>
      <c r="P378" s="11"/>
      <c r="Q378" s="11"/>
      <c r="R378" s="9"/>
      <c r="S378" s="9"/>
      <c r="T378" s="9"/>
      <c r="U378" s="9"/>
    </row>
    <row r="379">
      <c r="J379" s="82"/>
      <c r="N379" s="101"/>
      <c r="P379" s="11"/>
      <c r="Q379" s="11"/>
      <c r="R379" s="9"/>
      <c r="S379" s="9"/>
      <c r="T379" s="9"/>
      <c r="U379" s="9"/>
    </row>
    <row r="380">
      <c r="J380" s="82"/>
      <c r="N380" s="101"/>
      <c r="P380" s="11"/>
      <c r="Q380" s="11"/>
      <c r="R380" s="9"/>
      <c r="S380" s="9"/>
      <c r="T380" s="9"/>
      <c r="U380" s="9"/>
    </row>
    <row r="381">
      <c r="J381" s="82"/>
      <c r="N381" s="101"/>
      <c r="P381" s="11"/>
      <c r="Q381" s="11"/>
      <c r="R381" s="9"/>
      <c r="S381" s="9"/>
      <c r="T381" s="9"/>
      <c r="U381" s="9"/>
    </row>
    <row r="382">
      <c r="J382" s="82"/>
      <c r="N382" s="101"/>
      <c r="P382" s="11"/>
      <c r="Q382" s="11"/>
      <c r="R382" s="9"/>
      <c r="S382" s="9"/>
      <c r="T382" s="9"/>
      <c r="U382" s="9"/>
    </row>
    <row r="383">
      <c r="J383" s="82"/>
      <c r="N383" s="101"/>
      <c r="P383" s="11"/>
      <c r="Q383" s="11"/>
      <c r="R383" s="9"/>
      <c r="S383" s="9"/>
      <c r="T383" s="9"/>
      <c r="U383" s="9"/>
    </row>
    <row r="384">
      <c r="J384" s="82"/>
      <c r="N384" s="101"/>
      <c r="P384" s="11"/>
      <c r="Q384" s="11"/>
      <c r="R384" s="9"/>
      <c r="S384" s="9"/>
      <c r="T384" s="9"/>
      <c r="U384" s="9"/>
    </row>
    <row r="385">
      <c r="J385" s="82"/>
      <c r="N385" s="101"/>
      <c r="P385" s="11"/>
      <c r="Q385" s="11"/>
      <c r="R385" s="9"/>
      <c r="S385" s="9"/>
      <c r="T385" s="9"/>
      <c r="U385" s="9"/>
    </row>
    <row r="386">
      <c r="J386" s="82"/>
      <c r="N386" s="101"/>
      <c r="P386" s="11"/>
      <c r="Q386" s="11"/>
      <c r="R386" s="9"/>
      <c r="S386" s="9"/>
      <c r="T386" s="9"/>
      <c r="U386" s="9"/>
    </row>
    <row r="387">
      <c r="J387" s="82"/>
      <c r="N387" s="101"/>
      <c r="P387" s="11"/>
      <c r="Q387" s="11"/>
      <c r="R387" s="9"/>
      <c r="S387" s="9"/>
      <c r="T387" s="9"/>
      <c r="U387" s="9"/>
    </row>
    <row r="388">
      <c r="J388" s="82"/>
      <c r="N388" s="101"/>
      <c r="P388" s="11"/>
      <c r="Q388" s="11"/>
      <c r="R388" s="9"/>
      <c r="S388" s="9"/>
      <c r="T388" s="9"/>
      <c r="U388" s="9"/>
    </row>
    <row r="389">
      <c r="J389" s="82"/>
      <c r="N389" s="101"/>
      <c r="P389" s="11"/>
      <c r="Q389" s="11"/>
      <c r="R389" s="9"/>
      <c r="S389" s="9"/>
      <c r="T389" s="9"/>
      <c r="U389" s="9"/>
    </row>
    <row r="390">
      <c r="J390" s="82"/>
      <c r="N390" s="101"/>
      <c r="P390" s="11"/>
      <c r="Q390" s="11"/>
      <c r="R390" s="9"/>
      <c r="S390" s="9"/>
      <c r="T390" s="9"/>
      <c r="U390" s="9"/>
    </row>
    <row r="391">
      <c r="J391" s="82"/>
      <c r="N391" s="101"/>
      <c r="P391" s="11"/>
      <c r="Q391" s="11"/>
      <c r="R391" s="9"/>
      <c r="S391" s="9"/>
      <c r="T391" s="9"/>
      <c r="U391" s="9"/>
    </row>
    <row r="392">
      <c r="J392" s="82"/>
      <c r="N392" s="101"/>
      <c r="P392" s="11"/>
      <c r="Q392" s="11"/>
      <c r="R392" s="9"/>
      <c r="S392" s="9"/>
      <c r="T392" s="9"/>
      <c r="U392" s="9"/>
    </row>
    <row r="393">
      <c r="J393" s="82"/>
      <c r="N393" s="101"/>
      <c r="P393" s="11"/>
      <c r="Q393" s="11"/>
      <c r="R393" s="9"/>
      <c r="S393" s="9"/>
      <c r="T393" s="9"/>
      <c r="U393" s="9"/>
    </row>
    <row r="394">
      <c r="J394" s="82"/>
      <c r="N394" s="101"/>
      <c r="P394" s="11"/>
      <c r="Q394" s="11"/>
      <c r="R394" s="9"/>
      <c r="S394" s="9"/>
      <c r="T394" s="9"/>
      <c r="U394" s="9"/>
    </row>
    <row r="395">
      <c r="J395" s="82"/>
      <c r="N395" s="101"/>
      <c r="P395" s="11"/>
      <c r="Q395" s="11"/>
      <c r="R395" s="9"/>
      <c r="S395" s="9"/>
      <c r="T395" s="9"/>
      <c r="U395" s="9"/>
    </row>
    <row r="396">
      <c r="J396" s="82"/>
      <c r="N396" s="101"/>
      <c r="P396" s="11"/>
      <c r="Q396" s="11"/>
      <c r="R396" s="9"/>
      <c r="S396" s="9"/>
      <c r="T396" s="9"/>
      <c r="U396" s="9"/>
    </row>
    <row r="397">
      <c r="J397" s="82"/>
      <c r="N397" s="101"/>
      <c r="P397" s="11"/>
      <c r="Q397" s="11"/>
      <c r="R397" s="9"/>
      <c r="S397" s="9"/>
      <c r="T397" s="9"/>
      <c r="U397" s="9"/>
    </row>
    <row r="398">
      <c r="J398" s="82"/>
      <c r="N398" s="101"/>
      <c r="P398" s="11"/>
      <c r="Q398" s="11"/>
      <c r="R398" s="9"/>
      <c r="S398" s="9"/>
      <c r="T398" s="9"/>
      <c r="U398" s="9"/>
    </row>
    <row r="399">
      <c r="J399" s="82"/>
      <c r="N399" s="101"/>
      <c r="P399" s="11"/>
      <c r="Q399" s="11"/>
      <c r="R399" s="9"/>
      <c r="S399" s="9"/>
      <c r="T399" s="9"/>
      <c r="U399" s="9"/>
    </row>
    <row r="400">
      <c r="J400" s="82"/>
      <c r="N400" s="101"/>
      <c r="P400" s="11"/>
      <c r="Q400" s="11"/>
      <c r="R400" s="9"/>
      <c r="S400" s="9"/>
      <c r="T400" s="9"/>
      <c r="U400" s="9"/>
    </row>
    <row r="401">
      <c r="J401" s="82"/>
      <c r="N401" s="101"/>
      <c r="P401" s="11"/>
      <c r="Q401" s="11"/>
      <c r="R401" s="9"/>
      <c r="S401" s="9"/>
      <c r="T401" s="9"/>
      <c r="U401" s="9"/>
    </row>
    <row r="402">
      <c r="J402" s="82"/>
      <c r="N402" s="101"/>
      <c r="P402" s="11"/>
      <c r="Q402" s="11"/>
      <c r="R402" s="9"/>
      <c r="S402" s="9"/>
      <c r="T402" s="9"/>
      <c r="U402" s="9"/>
    </row>
    <row r="403">
      <c r="J403" s="82"/>
      <c r="N403" s="101"/>
      <c r="P403" s="11"/>
      <c r="Q403" s="11"/>
      <c r="R403" s="9"/>
      <c r="S403" s="9"/>
      <c r="T403" s="9"/>
      <c r="U403" s="9"/>
    </row>
    <row r="404">
      <c r="J404" s="82"/>
      <c r="N404" s="101"/>
      <c r="P404" s="11"/>
      <c r="Q404" s="11"/>
      <c r="R404" s="9"/>
      <c r="S404" s="9"/>
      <c r="T404" s="9"/>
      <c r="U404" s="9"/>
    </row>
    <row r="405">
      <c r="J405" s="82"/>
      <c r="N405" s="101"/>
      <c r="P405" s="11"/>
      <c r="Q405" s="11"/>
      <c r="R405" s="9"/>
      <c r="S405" s="9"/>
      <c r="T405" s="9"/>
      <c r="U405" s="9"/>
    </row>
    <row r="406">
      <c r="J406" s="82"/>
      <c r="N406" s="101"/>
      <c r="P406" s="11"/>
      <c r="Q406" s="11"/>
      <c r="R406" s="9"/>
      <c r="S406" s="9"/>
      <c r="T406" s="9"/>
      <c r="U406" s="9"/>
    </row>
    <row r="407">
      <c r="J407" s="82"/>
      <c r="N407" s="101"/>
      <c r="P407" s="11"/>
      <c r="Q407" s="11"/>
      <c r="R407" s="9"/>
      <c r="S407" s="9"/>
      <c r="T407" s="9"/>
      <c r="U407" s="9"/>
    </row>
    <row r="408">
      <c r="J408" s="82"/>
      <c r="N408" s="101"/>
      <c r="P408" s="11"/>
      <c r="Q408" s="11"/>
      <c r="R408" s="9"/>
      <c r="S408" s="9"/>
      <c r="T408" s="9"/>
      <c r="U408" s="9"/>
    </row>
    <row r="409">
      <c r="J409" s="82"/>
      <c r="N409" s="101"/>
      <c r="P409" s="11"/>
      <c r="Q409" s="11"/>
      <c r="R409" s="9"/>
      <c r="S409" s="9"/>
      <c r="T409" s="9"/>
      <c r="U409" s="9"/>
    </row>
    <row r="410">
      <c r="J410" s="82"/>
      <c r="N410" s="101"/>
      <c r="P410" s="11"/>
      <c r="Q410" s="11"/>
      <c r="R410" s="9"/>
      <c r="S410" s="9"/>
      <c r="T410" s="9"/>
      <c r="U410" s="9"/>
    </row>
    <row r="411">
      <c r="J411" s="82"/>
      <c r="N411" s="101"/>
      <c r="P411" s="11"/>
      <c r="Q411" s="11"/>
      <c r="R411" s="9"/>
      <c r="S411" s="9"/>
      <c r="T411" s="9"/>
      <c r="U411" s="9"/>
    </row>
    <row r="412">
      <c r="J412" s="82"/>
      <c r="N412" s="101"/>
      <c r="P412" s="11"/>
      <c r="Q412" s="11"/>
      <c r="R412" s="9"/>
      <c r="S412" s="9"/>
      <c r="T412" s="9"/>
      <c r="U412" s="9"/>
    </row>
    <row r="413">
      <c r="J413" s="82"/>
      <c r="N413" s="101"/>
      <c r="P413" s="11"/>
      <c r="Q413" s="11"/>
      <c r="R413" s="9"/>
      <c r="S413" s="9"/>
      <c r="T413" s="9"/>
      <c r="U413" s="9"/>
    </row>
    <row r="414">
      <c r="J414" s="82"/>
      <c r="N414" s="101"/>
      <c r="P414" s="11"/>
      <c r="Q414" s="11"/>
      <c r="R414" s="9"/>
      <c r="S414" s="9"/>
      <c r="T414" s="9"/>
      <c r="U414" s="9"/>
    </row>
    <row r="415">
      <c r="J415" s="82"/>
      <c r="N415" s="101"/>
      <c r="P415" s="11"/>
      <c r="Q415" s="11"/>
      <c r="R415" s="9"/>
      <c r="S415" s="9"/>
      <c r="T415" s="9"/>
      <c r="U415" s="9"/>
    </row>
    <row r="416">
      <c r="J416" s="82"/>
      <c r="N416" s="101"/>
      <c r="P416" s="11"/>
      <c r="Q416" s="11"/>
      <c r="R416" s="9"/>
      <c r="S416" s="9"/>
      <c r="T416" s="9"/>
      <c r="U416" s="9"/>
    </row>
    <row r="417">
      <c r="J417" s="82"/>
      <c r="N417" s="101"/>
      <c r="P417" s="11"/>
      <c r="Q417" s="11"/>
      <c r="R417" s="9"/>
      <c r="S417" s="9"/>
      <c r="T417" s="9"/>
      <c r="U417" s="9"/>
    </row>
    <row r="418">
      <c r="J418" s="82"/>
      <c r="N418" s="101"/>
      <c r="P418" s="11"/>
      <c r="Q418" s="11"/>
      <c r="R418" s="9"/>
      <c r="S418" s="9"/>
      <c r="T418" s="9"/>
      <c r="U418" s="9"/>
    </row>
    <row r="419">
      <c r="J419" s="82"/>
      <c r="N419" s="101"/>
      <c r="P419" s="11"/>
      <c r="Q419" s="11"/>
      <c r="R419" s="9"/>
      <c r="S419" s="9"/>
      <c r="T419" s="9"/>
      <c r="U419" s="9"/>
    </row>
    <row r="420">
      <c r="J420" s="82"/>
      <c r="N420" s="101"/>
      <c r="P420" s="11"/>
      <c r="Q420" s="11"/>
      <c r="R420" s="9"/>
      <c r="S420" s="9"/>
      <c r="T420" s="9"/>
      <c r="U420" s="9"/>
    </row>
    <row r="421">
      <c r="J421" s="82"/>
      <c r="N421" s="101"/>
      <c r="P421" s="11"/>
      <c r="Q421" s="11"/>
      <c r="R421" s="9"/>
      <c r="S421" s="9"/>
      <c r="T421" s="9"/>
      <c r="U421" s="9"/>
    </row>
    <row r="422">
      <c r="J422" s="82"/>
      <c r="N422" s="101"/>
      <c r="P422" s="11"/>
      <c r="Q422" s="11"/>
      <c r="R422" s="9"/>
      <c r="S422" s="9"/>
      <c r="T422" s="9"/>
      <c r="U422" s="9"/>
    </row>
    <row r="423">
      <c r="J423" s="82"/>
      <c r="N423" s="101"/>
      <c r="P423" s="11"/>
      <c r="Q423" s="11"/>
      <c r="R423" s="9"/>
      <c r="S423" s="9"/>
      <c r="T423" s="9"/>
      <c r="U423" s="9"/>
    </row>
    <row r="424">
      <c r="J424" s="82"/>
      <c r="N424" s="101"/>
      <c r="P424" s="11"/>
      <c r="Q424" s="11"/>
      <c r="R424" s="9"/>
      <c r="S424" s="9"/>
      <c r="T424" s="9"/>
      <c r="U424" s="9"/>
    </row>
    <row r="425">
      <c r="J425" s="82"/>
      <c r="N425" s="101"/>
      <c r="P425" s="11"/>
      <c r="Q425" s="11"/>
      <c r="R425" s="9"/>
      <c r="S425" s="9"/>
      <c r="T425" s="9"/>
      <c r="U425" s="9"/>
    </row>
    <row r="426">
      <c r="J426" s="82"/>
      <c r="N426" s="101"/>
      <c r="P426" s="11"/>
      <c r="Q426" s="11"/>
      <c r="R426" s="9"/>
      <c r="S426" s="9"/>
      <c r="T426" s="9"/>
      <c r="U426" s="9"/>
    </row>
    <row r="427">
      <c r="J427" s="82"/>
      <c r="N427" s="101"/>
      <c r="P427" s="11"/>
      <c r="Q427" s="11"/>
      <c r="R427" s="9"/>
      <c r="S427" s="9"/>
      <c r="T427" s="9"/>
      <c r="U427" s="9"/>
    </row>
    <row r="428">
      <c r="J428" s="82"/>
      <c r="N428" s="101"/>
      <c r="P428" s="11"/>
      <c r="Q428" s="11"/>
      <c r="R428" s="9"/>
      <c r="S428" s="9"/>
      <c r="T428" s="9"/>
      <c r="U428" s="9"/>
    </row>
    <row r="429">
      <c r="J429" s="82"/>
      <c r="N429" s="101"/>
      <c r="P429" s="11"/>
      <c r="Q429" s="11"/>
      <c r="R429" s="9"/>
      <c r="S429" s="9"/>
      <c r="T429" s="9"/>
      <c r="U429" s="9"/>
    </row>
    <row r="430">
      <c r="J430" s="82"/>
      <c r="N430" s="101"/>
      <c r="P430" s="11"/>
      <c r="Q430" s="11"/>
      <c r="R430" s="9"/>
      <c r="S430" s="9"/>
      <c r="T430" s="9"/>
      <c r="U430" s="9"/>
    </row>
    <row r="431">
      <c r="J431" s="82"/>
      <c r="N431" s="101"/>
      <c r="P431" s="11"/>
      <c r="Q431" s="11"/>
      <c r="R431" s="9"/>
      <c r="S431" s="9"/>
      <c r="T431" s="9"/>
      <c r="U431" s="9"/>
    </row>
    <row r="432">
      <c r="J432" s="82"/>
      <c r="N432" s="101"/>
      <c r="P432" s="11"/>
      <c r="Q432" s="11"/>
      <c r="R432" s="9"/>
      <c r="S432" s="9"/>
      <c r="T432" s="9"/>
      <c r="U432" s="9"/>
    </row>
    <row r="433">
      <c r="J433" s="82"/>
      <c r="N433" s="101"/>
      <c r="P433" s="11"/>
      <c r="Q433" s="11"/>
      <c r="R433" s="9"/>
      <c r="S433" s="9"/>
      <c r="T433" s="9"/>
      <c r="U433" s="9"/>
    </row>
    <row r="434">
      <c r="J434" s="82"/>
      <c r="N434" s="101"/>
      <c r="P434" s="11"/>
      <c r="Q434" s="11"/>
      <c r="R434" s="9"/>
      <c r="S434" s="9"/>
      <c r="T434" s="9"/>
      <c r="U434" s="9"/>
    </row>
    <row r="435">
      <c r="J435" s="82"/>
      <c r="N435" s="101"/>
      <c r="P435" s="11"/>
      <c r="Q435" s="11"/>
      <c r="R435" s="9"/>
      <c r="S435" s="9"/>
      <c r="T435" s="9"/>
      <c r="U435" s="9"/>
    </row>
    <row r="436">
      <c r="J436" s="82"/>
      <c r="N436" s="101"/>
      <c r="P436" s="11"/>
      <c r="Q436" s="11"/>
      <c r="R436" s="9"/>
      <c r="S436" s="9"/>
      <c r="T436" s="9"/>
      <c r="U436" s="9"/>
    </row>
    <row r="437">
      <c r="J437" s="82"/>
      <c r="N437" s="101"/>
      <c r="P437" s="11"/>
      <c r="Q437" s="11"/>
      <c r="R437" s="9"/>
      <c r="S437" s="9"/>
      <c r="T437" s="9"/>
      <c r="U437" s="9"/>
    </row>
    <row r="438">
      <c r="J438" s="82"/>
      <c r="N438" s="101"/>
      <c r="P438" s="11"/>
      <c r="Q438" s="11"/>
      <c r="R438" s="9"/>
      <c r="S438" s="9"/>
      <c r="T438" s="9"/>
      <c r="U438" s="9"/>
    </row>
    <row r="439">
      <c r="J439" s="82"/>
      <c r="N439" s="101"/>
      <c r="P439" s="11"/>
      <c r="Q439" s="11"/>
      <c r="R439" s="9"/>
      <c r="S439" s="9"/>
      <c r="T439" s="9"/>
      <c r="U439" s="9"/>
    </row>
    <row r="440">
      <c r="J440" s="82"/>
      <c r="N440" s="101"/>
      <c r="P440" s="11"/>
      <c r="Q440" s="11"/>
      <c r="R440" s="9"/>
      <c r="S440" s="9"/>
      <c r="T440" s="9"/>
      <c r="U440" s="9"/>
    </row>
    <row r="441">
      <c r="J441" s="82"/>
      <c r="N441" s="101"/>
      <c r="P441" s="11"/>
      <c r="Q441" s="11"/>
      <c r="R441" s="9"/>
      <c r="S441" s="9"/>
      <c r="T441" s="9"/>
      <c r="U441" s="9"/>
    </row>
    <row r="442">
      <c r="J442" s="82"/>
      <c r="N442" s="101"/>
      <c r="P442" s="11"/>
      <c r="Q442" s="11"/>
      <c r="R442" s="9"/>
      <c r="S442" s="9"/>
      <c r="T442" s="9"/>
      <c r="U442" s="9"/>
    </row>
    <row r="443">
      <c r="J443" s="82"/>
      <c r="N443" s="101"/>
      <c r="P443" s="11"/>
      <c r="Q443" s="11"/>
      <c r="R443" s="9"/>
      <c r="S443" s="9"/>
      <c r="T443" s="9"/>
      <c r="U443" s="9"/>
    </row>
    <row r="444">
      <c r="J444" s="82"/>
      <c r="N444" s="101"/>
      <c r="P444" s="11"/>
      <c r="Q444" s="11"/>
      <c r="R444" s="9"/>
      <c r="S444" s="9"/>
      <c r="T444" s="9"/>
      <c r="U444" s="9"/>
    </row>
    <row r="445">
      <c r="J445" s="82"/>
      <c r="N445" s="101"/>
      <c r="P445" s="11"/>
      <c r="Q445" s="11"/>
      <c r="R445" s="9"/>
      <c r="S445" s="9"/>
      <c r="T445" s="9"/>
      <c r="U445" s="9"/>
    </row>
    <row r="446">
      <c r="J446" s="82"/>
      <c r="N446" s="101"/>
      <c r="P446" s="11"/>
      <c r="Q446" s="11"/>
      <c r="R446" s="9"/>
      <c r="S446" s="9"/>
      <c r="T446" s="9"/>
      <c r="U446" s="9"/>
    </row>
    <row r="447">
      <c r="J447" s="82"/>
      <c r="N447" s="101"/>
      <c r="P447" s="11"/>
      <c r="Q447" s="11"/>
      <c r="R447" s="9"/>
      <c r="S447" s="9"/>
      <c r="T447" s="9"/>
      <c r="U447" s="9"/>
    </row>
    <row r="448">
      <c r="J448" s="82"/>
      <c r="N448" s="101"/>
      <c r="P448" s="11"/>
      <c r="Q448" s="11"/>
      <c r="R448" s="9"/>
      <c r="S448" s="9"/>
      <c r="T448" s="9"/>
      <c r="U448" s="9"/>
    </row>
    <row r="449">
      <c r="J449" s="82"/>
      <c r="N449" s="101"/>
      <c r="P449" s="11"/>
      <c r="Q449" s="11"/>
      <c r="R449" s="9"/>
      <c r="S449" s="9"/>
      <c r="T449" s="9"/>
      <c r="U449" s="9"/>
    </row>
    <row r="450">
      <c r="J450" s="82"/>
      <c r="N450" s="101"/>
      <c r="P450" s="11"/>
      <c r="Q450" s="11"/>
      <c r="R450" s="9"/>
      <c r="S450" s="9"/>
      <c r="T450" s="9"/>
      <c r="U450" s="9"/>
    </row>
    <row r="451">
      <c r="J451" s="82"/>
      <c r="N451" s="101"/>
      <c r="P451" s="11"/>
      <c r="Q451" s="11"/>
      <c r="R451" s="9"/>
      <c r="S451" s="9"/>
      <c r="T451" s="9"/>
      <c r="U451" s="9"/>
    </row>
    <row r="452">
      <c r="J452" s="82"/>
      <c r="N452" s="101"/>
      <c r="P452" s="11"/>
      <c r="Q452" s="11"/>
      <c r="R452" s="9"/>
      <c r="S452" s="9"/>
      <c r="T452" s="9"/>
      <c r="U452" s="9"/>
    </row>
    <row r="453">
      <c r="J453" s="82"/>
      <c r="N453" s="101"/>
      <c r="P453" s="11"/>
      <c r="Q453" s="11"/>
      <c r="R453" s="9"/>
      <c r="S453" s="9"/>
      <c r="T453" s="9"/>
      <c r="U453" s="9"/>
    </row>
    <row r="454">
      <c r="J454" s="82"/>
      <c r="N454" s="101"/>
      <c r="P454" s="11"/>
      <c r="Q454" s="11"/>
      <c r="R454" s="9"/>
      <c r="S454" s="9"/>
      <c r="T454" s="9"/>
      <c r="U454" s="9"/>
    </row>
    <row r="455">
      <c r="J455" s="82"/>
      <c r="N455" s="101"/>
      <c r="P455" s="11"/>
      <c r="Q455" s="11"/>
      <c r="R455" s="9"/>
      <c r="S455" s="9"/>
      <c r="T455" s="9"/>
      <c r="U455" s="9"/>
    </row>
    <row r="456">
      <c r="J456" s="82"/>
      <c r="N456" s="101"/>
      <c r="P456" s="11"/>
      <c r="Q456" s="11"/>
      <c r="R456" s="9"/>
      <c r="S456" s="9"/>
      <c r="T456" s="9"/>
      <c r="U456" s="9"/>
    </row>
    <row r="457">
      <c r="J457" s="82"/>
      <c r="N457" s="101"/>
      <c r="P457" s="11"/>
      <c r="Q457" s="11"/>
      <c r="R457" s="9"/>
      <c r="S457" s="9"/>
      <c r="T457" s="9"/>
      <c r="U457" s="9"/>
    </row>
    <row r="458">
      <c r="J458" s="82"/>
      <c r="N458" s="101"/>
      <c r="P458" s="11"/>
      <c r="Q458" s="11"/>
      <c r="R458" s="9"/>
      <c r="S458" s="9"/>
      <c r="T458" s="9"/>
      <c r="U458" s="9"/>
    </row>
    <row r="459">
      <c r="J459" s="82"/>
      <c r="N459" s="101"/>
      <c r="P459" s="11"/>
      <c r="Q459" s="11"/>
      <c r="R459" s="9"/>
      <c r="S459" s="9"/>
      <c r="T459" s="9"/>
      <c r="U459" s="9"/>
    </row>
    <row r="460">
      <c r="J460" s="82"/>
      <c r="N460" s="101"/>
      <c r="P460" s="11"/>
      <c r="Q460" s="11"/>
      <c r="R460" s="9"/>
      <c r="S460" s="9"/>
      <c r="T460" s="9"/>
      <c r="U460" s="9"/>
    </row>
    <row r="461">
      <c r="J461" s="82"/>
      <c r="N461" s="101"/>
      <c r="P461" s="11"/>
      <c r="Q461" s="11"/>
      <c r="R461" s="9"/>
      <c r="S461" s="9"/>
      <c r="T461" s="9"/>
      <c r="U461" s="9"/>
    </row>
    <row r="462">
      <c r="J462" s="82"/>
      <c r="N462" s="101"/>
      <c r="P462" s="11"/>
      <c r="Q462" s="11"/>
      <c r="R462" s="9"/>
      <c r="S462" s="9"/>
      <c r="T462" s="9"/>
      <c r="U462" s="9"/>
    </row>
    <row r="463">
      <c r="J463" s="82"/>
      <c r="N463" s="101"/>
      <c r="P463" s="11"/>
      <c r="Q463" s="11"/>
      <c r="R463" s="9"/>
      <c r="S463" s="9"/>
      <c r="T463" s="9"/>
      <c r="U463" s="9"/>
    </row>
    <row r="464">
      <c r="J464" s="82"/>
      <c r="N464" s="101"/>
      <c r="P464" s="11"/>
      <c r="Q464" s="11"/>
      <c r="R464" s="9"/>
      <c r="S464" s="9"/>
      <c r="T464" s="9"/>
      <c r="U464" s="9"/>
    </row>
    <row r="465">
      <c r="J465" s="82"/>
      <c r="N465" s="101"/>
      <c r="P465" s="11"/>
      <c r="Q465" s="11"/>
      <c r="R465" s="9"/>
      <c r="S465" s="9"/>
      <c r="T465" s="9"/>
      <c r="U465" s="9"/>
    </row>
    <row r="466">
      <c r="J466" s="82"/>
      <c r="N466" s="101"/>
      <c r="P466" s="11"/>
      <c r="Q466" s="11"/>
      <c r="R466" s="9"/>
      <c r="S466" s="9"/>
      <c r="T466" s="9"/>
      <c r="U466" s="9"/>
    </row>
    <row r="467">
      <c r="J467" s="82"/>
      <c r="N467" s="101"/>
      <c r="P467" s="11"/>
      <c r="Q467" s="11"/>
      <c r="R467" s="9"/>
      <c r="S467" s="9"/>
      <c r="T467" s="9"/>
      <c r="U467" s="9"/>
    </row>
    <row r="468">
      <c r="J468" s="82"/>
      <c r="N468" s="101"/>
      <c r="P468" s="11"/>
      <c r="Q468" s="11"/>
      <c r="R468" s="9"/>
      <c r="S468" s="9"/>
      <c r="T468" s="9"/>
      <c r="U468" s="9"/>
    </row>
    <row r="469">
      <c r="J469" s="82"/>
      <c r="N469" s="101"/>
      <c r="P469" s="11"/>
      <c r="Q469" s="11"/>
      <c r="R469" s="9"/>
      <c r="S469" s="9"/>
      <c r="T469" s="9"/>
      <c r="U469" s="9"/>
    </row>
    <row r="470">
      <c r="J470" s="82"/>
      <c r="N470" s="101"/>
      <c r="P470" s="11"/>
      <c r="Q470" s="11"/>
      <c r="R470" s="9"/>
      <c r="S470" s="9"/>
      <c r="T470" s="9"/>
      <c r="U470" s="9"/>
    </row>
    <row r="471">
      <c r="J471" s="82"/>
      <c r="N471" s="101"/>
      <c r="P471" s="11"/>
      <c r="Q471" s="11"/>
      <c r="R471" s="9"/>
      <c r="S471" s="9"/>
      <c r="T471" s="9"/>
      <c r="U471" s="9"/>
    </row>
    <row r="472">
      <c r="J472" s="82"/>
      <c r="N472" s="101"/>
      <c r="P472" s="11"/>
      <c r="Q472" s="11"/>
      <c r="R472" s="9"/>
      <c r="S472" s="9"/>
      <c r="T472" s="9"/>
      <c r="U472" s="9"/>
    </row>
    <row r="473">
      <c r="J473" s="82"/>
      <c r="N473" s="101"/>
      <c r="P473" s="11"/>
      <c r="Q473" s="11"/>
      <c r="R473" s="9"/>
      <c r="S473" s="9"/>
      <c r="T473" s="9"/>
      <c r="U473" s="9"/>
    </row>
    <row r="474">
      <c r="J474" s="82"/>
      <c r="N474" s="101"/>
      <c r="P474" s="11"/>
      <c r="Q474" s="11"/>
      <c r="R474" s="9"/>
      <c r="S474" s="9"/>
      <c r="T474" s="9"/>
      <c r="U474" s="9"/>
    </row>
    <row r="475">
      <c r="J475" s="82"/>
      <c r="N475" s="101"/>
      <c r="P475" s="11"/>
      <c r="Q475" s="11"/>
      <c r="R475" s="9"/>
      <c r="S475" s="9"/>
      <c r="T475" s="9"/>
      <c r="U475" s="9"/>
    </row>
    <row r="476">
      <c r="J476" s="82"/>
      <c r="N476" s="101"/>
      <c r="P476" s="11"/>
      <c r="Q476" s="11"/>
      <c r="R476" s="9"/>
      <c r="S476" s="9"/>
      <c r="T476" s="9"/>
      <c r="U476" s="9"/>
    </row>
    <row r="477">
      <c r="J477" s="82"/>
      <c r="N477" s="101"/>
      <c r="P477" s="11"/>
      <c r="Q477" s="11"/>
      <c r="R477" s="9"/>
      <c r="S477" s="9"/>
      <c r="T477" s="9"/>
      <c r="U477" s="9"/>
    </row>
    <row r="478">
      <c r="J478" s="82"/>
      <c r="N478" s="101"/>
      <c r="P478" s="11"/>
      <c r="Q478" s="11"/>
      <c r="R478" s="9"/>
      <c r="S478" s="9"/>
      <c r="T478" s="9"/>
      <c r="U478" s="9"/>
    </row>
    <row r="479">
      <c r="J479" s="82"/>
      <c r="N479" s="101"/>
      <c r="P479" s="11"/>
      <c r="Q479" s="11"/>
      <c r="R479" s="9"/>
      <c r="S479" s="9"/>
      <c r="T479" s="9"/>
      <c r="U479" s="9"/>
    </row>
    <row r="480">
      <c r="J480" s="82"/>
      <c r="N480" s="101"/>
      <c r="P480" s="11"/>
      <c r="Q480" s="11"/>
      <c r="R480" s="9"/>
      <c r="S480" s="9"/>
      <c r="T480" s="9"/>
      <c r="U480" s="9"/>
    </row>
    <row r="481">
      <c r="J481" s="82"/>
      <c r="N481" s="101"/>
      <c r="P481" s="11"/>
      <c r="Q481" s="11"/>
      <c r="R481" s="9"/>
      <c r="S481" s="9"/>
      <c r="T481" s="9"/>
      <c r="U481" s="9"/>
    </row>
    <row r="482">
      <c r="J482" s="82"/>
      <c r="N482" s="101"/>
      <c r="P482" s="11"/>
      <c r="Q482" s="11"/>
      <c r="R482" s="9"/>
      <c r="S482" s="9"/>
      <c r="T482" s="9"/>
      <c r="U482" s="9"/>
    </row>
    <row r="483">
      <c r="J483" s="82"/>
      <c r="N483" s="101"/>
      <c r="P483" s="11"/>
      <c r="Q483" s="11"/>
      <c r="R483" s="9"/>
      <c r="S483" s="9"/>
      <c r="T483" s="9"/>
      <c r="U483" s="9"/>
    </row>
    <row r="484">
      <c r="J484" s="82"/>
      <c r="N484" s="101"/>
      <c r="P484" s="11"/>
      <c r="Q484" s="11"/>
      <c r="R484" s="9"/>
      <c r="S484" s="9"/>
      <c r="T484" s="9"/>
      <c r="U484" s="9"/>
    </row>
    <row r="485">
      <c r="J485" s="82"/>
      <c r="N485" s="101"/>
      <c r="P485" s="11"/>
      <c r="Q485" s="11"/>
      <c r="R485" s="9"/>
      <c r="S485" s="9"/>
      <c r="T485" s="9"/>
      <c r="U485" s="9"/>
    </row>
    <row r="486">
      <c r="J486" s="82"/>
      <c r="N486" s="101"/>
      <c r="P486" s="11"/>
      <c r="Q486" s="11"/>
      <c r="R486" s="9"/>
      <c r="S486" s="9"/>
      <c r="T486" s="9"/>
      <c r="U486" s="9"/>
    </row>
    <row r="487">
      <c r="J487" s="82"/>
      <c r="N487" s="101"/>
      <c r="P487" s="11"/>
      <c r="Q487" s="11"/>
      <c r="R487" s="9"/>
      <c r="S487" s="9"/>
      <c r="T487" s="9"/>
      <c r="U487" s="9"/>
    </row>
    <row r="488">
      <c r="J488" s="82"/>
      <c r="N488" s="101"/>
      <c r="P488" s="11"/>
      <c r="Q488" s="11"/>
      <c r="R488" s="9"/>
      <c r="S488" s="9"/>
      <c r="T488" s="9"/>
      <c r="U488" s="9"/>
    </row>
    <row r="489">
      <c r="J489" s="82"/>
      <c r="N489" s="101"/>
      <c r="P489" s="11"/>
      <c r="Q489" s="11"/>
      <c r="R489" s="9"/>
      <c r="S489" s="9"/>
      <c r="T489" s="9"/>
      <c r="U489" s="9"/>
    </row>
    <row r="490">
      <c r="J490" s="82"/>
      <c r="N490" s="101"/>
      <c r="P490" s="11"/>
      <c r="Q490" s="11"/>
      <c r="R490" s="9"/>
      <c r="S490" s="9"/>
      <c r="T490" s="9"/>
      <c r="U490" s="9"/>
    </row>
    <row r="491">
      <c r="J491" s="82"/>
      <c r="N491" s="101"/>
      <c r="P491" s="11"/>
      <c r="Q491" s="11"/>
      <c r="R491" s="9"/>
      <c r="S491" s="9"/>
      <c r="T491" s="9"/>
      <c r="U491" s="9"/>
    </row>
    <row r="492">
      <c r="J492" s="82"/>
      <c r="N492" s="101"/>
      <c r="P492" s="11"/>
      <c r="Q492" s="11"/>
      <c r="R492" s="9"/>
      <c r="S492" s="9"/>
      <c r="T492" s="9"/>
      <c r="U492" s="9"/>
    </row>
    <row r="493">
      <c r="J493" s="82"/>
      <c r="N493" s="101"/>
      <c r="P493" s="11"/>
      <c r="Q493" s="11"/>
      <c r="R493" s="9"/>
      <c r="S493" s="9"/>
      <c r="T493" s="9"/>
      <c r="U493" s="9"/>
    </row>
    <row r="494">
      <c r="J494" s="82"/>
      <c r="N494" s="101"/>
      <c r="P494" s="11"/>
      <c r="Q494" s="11"/>
      <c r="R494" s="9"/>
      <c r="S494" s="9"/>
      <c r="T494" s="9"/>
      <c r="U494" s="9"/>
    </row>
    <row r="495">
      <c r="J495" s="82"/>
      <c r="N495" s="101"/>
      <c r="P495" s="11"/>
      <c r="Q495" s="11"/>
      <c r="R495" s="9"/>
      <c r="S495" s="9"/>
      <c r="T495" s="9"/>
      <c r="U495" s="9"/>
    </row>
    <row r="496">
      <c r="J496" s="82"/>
      <c r="N496" s="101"/>
      <c r="P496" s="11"/>
      <c r="Q496" s="11"/>
      <c r="R496" s="9"/>
      <c r="S496" s="9"/>
      <c r="T496" s="9"/>
      <c r="U496" s="9"/>
    </row>
    <row r="497">
      <c r="J497" s="82"/>
      <c r="N497" s="101"/>
      <c r="P497" s="11"/>
      <c r="Q497" s="11"/>
      <c r="R497" s="9"/>
      <c r="S497" s="9"/>
      <c r="T497" s="9"/>
      <c r="U497" s="9"/>
    </row>
    <row r="498">
      <c r="J498" s="82"/>
      <c r="N498" s="101"/>
      <c r="P498" s="11"/>
      <c r="Q498" s="11"/>
      <c r="R498" s="9"/>
      <c r="S498" s="9"/>
      <c r="T498" s="9"/>
      <c r="U498" s="9"/>
    </row>
    <row r="499">
      <c r="J499" s="82"/>
      <c r="N499" s="101"/>
      <c r="P499" s="11"/>
      <c r="Q499" s="11"/>
      <c r="R499" s="9"/>
      <c r="S499" s="9"/>
      <c r="T499" s="9"/>
      <c r="U499" s="9"/>
    </row>
    <row r="500">
      <c r="J500" s="82"/>
      <c r="N500" s="101"/>
      <c r="P500" s="11"/>
      <c r="Q500" s="11"/>
      <c r="R500" s="9"/>
      <c r="S500" s="9"/>
      <c r="T500" s="9"/>
      <c r="U500" s="9"/>
    </row>
    <row r="501">
      <c r="J501" s="82"/>
      <c r="N501" s="101"/>
      <c r="P501" s="11"/>
      <c r="Q501" s="11"/>
      <c r="R501" s="9"/>
      <c r="S501" s="9"/>
      <c r="T501" s="9"/>
      <c r="U501" s="9"/>
    </row>
    <row r="502">
      <c r="J502" s="82"/>
      <c r="N502" s="101"/>
      <c r="P502" s="11"/>
      <c r="Q502" s="11"/>
      <c r="R502" s="9"/>
      <c r="S502" s="9"/>
      <c r="T502" s="9"/>
      <c r="U502" s="9"/>
    </row>
    <row r="503">
      <c r="J503" s="82"/>
      <c r="N503" s="101"/>
      <c r="P503" s="11"/>
      <c r="Q503" s="11"/>
      <c r="R503" s="9"/>
      <c r="S503" s="9"/>
      <c r="T503" s="9"/>
      <c r="U503" s="9"/>
    </row>
    <row r="504">
      <c r="J504" s="82"/>
      <c r="N504" s="101"/>
      <c r="P504" s="11"/>
      <c r="Q504" s="11"/>
      <c r="R504" s="9"/>
      <c r="S504" s="9"/>
      <c r="T504" s="9"/>
      <c r="U504" s="9"/>
    </row>
    <row r="505">
      <c r="J505" s="82"/>
      <c r="N505" s="101"/>
      <c r="P505" s="11"/>
      <c r="Q505" s="11"/>
      <c r="R505" s="9"/>
      <c r="S505" s="9"/>
      <c r="T505" s="9"/>
      <c r="U505" s="9"/>
    </row>
    <row r="506">
      <c r="J506" s="82"/>
      <c r="N506" s="101"/>
      <c r="P506" s="11"/>
      <c r="Q506" s="11"/>
      <c r="R506" s="9"/>
      <c r="S506" s="9"/>
      <c r="T506" s="9"/>
      <c r="U506" s="9"/>
    </row>
    <row r="507">
      <c r="J507" s="82"/>
      <c r="N507" s="101"/>
      <c r="P507" s="11"/>
      <c r="Q507" s="11"/>
      <c r="R507" s="9"/>
      <c r="S507" s="9"/>
      <c r="T507" s="9"/>
      <c r="U507" s="9"/>
    </row>
    <row r="508">
      <c r="J508" s="82"/>
      <c r="N508" s="101"/>
      <c r="P508" s="11"/>
      <c r="Q508" s="11"/>
      <c r="R508" s="9"/>
      <c r="S508" s="9"/>
      <c r="T508" s="9"/>
      <c r="U508" s="9"/>
    </row>
    <row r="509">
      <c r="J509" s="82"/>
      <c r="N509" s="101"/>
      <c r="P509" s="11"/>
      <c r="Q509" s="11"/>
      <c r="R509" s="9"/>
      <c r="S509" s="9"/>
      <c r="T509" s="9"/>
      <c r="U509" s="9"/>
    </row>
    <row r="510">
      <c r="J510" s="82"/>
      <c r="N510" s="101"/>
      <c r="P510" s="11"/>
      <c r="Q510" s="11"/>
      <c r="R510" s="9"/>
      <c r="S510" s="9"/>
      <c r="T510" s="9"/>
      <c r="U510" s="9"/>
    </row>
    <row r="511">
      <c r="J511" s="82"/>
      <c r="N511" s="101"/>
      <c r="P511" s="11"/>
      <c r="Q511" s="11"/>
      <c r="R511" s="9"/>
      <c r="S511" s="9"/>
      <c r="T511" s="9"/>
      <c r="U511" s="9"/>
    </row>
    <row r="512">
      <c r="J512" s="82"/>
      <c r="N512" s="101"/>
      <c r="P512" s="11"/>
      <c r="Q512" s="11"/>
      <c r="R512" s="9"/>
      <c r="S512" s="9"/>
      <c r="T512" s="9"/>
      <c r="U512" s="9"/>
    </row>
    <row r="513">
      <c r="J513" s="82"/>
      <c r="N513" s="101"/>
      <c r="P513" s="11"/>
      <c r="Q513" s="11"/>
      <c r="R513" s="9"/>
      <c r="S513" s="9"/>
      <c r="T513" s="9"/>
      <c r="U513" s="9"/>
    </row>
    <row r="514">
      <c r="J514" s="82"/>
      <c r="N514" s="101"/>
      <c r="P514" s="11"/>
      <c r="Q514" s="11"/>
      <c r="R514" s="9"/>
      <c r="S514" s="9"/>
      <c r="T514" s="9"/>
      <c r="U514" s="9"/>
    </row>
    <row r="515">
      <c r="J515" s="82"/>
      <c r="N515" s="101"/>
      <c r="P515" s="11"/>
      <c r="Q515" s="11"/>
      <c r="R515" s="9"/>
      <c r="S515" s="9"/>
      <c r="T515" s="9"/>
      <c r="U515" s="9"/>
    </row>
    <row r="516">
      <c r="J516" s="82"/>
      <c r="N516" s="101"/>
      <c r="P516" s="11"/>
      <c r="Q516" s="11"/>
      <c r="R516" s="9"/>
      <c r="S516" s="9"/>
      <c r="T516" s="9"/>
      <c r="U516" s="9"/>
    </row>
    <row r="517">
      <c r="J517" s="82"/>
      <c r="N517" s="101"/>
      <c r="P517" s="11"/>
      <c r="Q517" s="11"/>
      <c r="R517" s="9"/>
      <c r="S517" s="9"/>
      <c r="T517" s="9"/>
      <c r="U517" s="9"/>
    </row>
    <row r="518">
      <c r="J518" s="82"/>
      <c r="N518" s="101"/>
      <c r="P518" s="11"/>
      <c r="Q518" s="11"/>
      <c r="R518" s="9"/>
      <c r="S518" s="9"/>
      <c r="T518" s="9"/>
      <c r="U518" s="9"/>
    </row>
    <row r="519">
      <c r="J519" s="82"/>
      <c r="N519" s="101"/>
      <c r="P519" s="11"/>
      <c r="Q519" s="11"/>
      <c r="R519" s="9"/>
      <c r="S519" s="9"/>
      <c r="T519" s="9"/>
      <c r="U519" s="9"/>
    </row>
    <row r="520">
      <c r="J520" s="82"/>
      <c r="N520" s="101"/>
      <c r="P520" s="11"/>
      <c r="Q520" s="11"/>
      <c r="R520" s="9"/>
      <c r="S520" s="9"/>
      <c r="T520" s="9"/>
      <c r="U520" s="9"/>
    </row>
    <row r="521">
      <c r="J521" s="82"/>
      <c r="N521" s="101"/>
      <c r="P521" s="11"/>
      <c r="Q521" s="11"/>
      <c r="R521" s="9"/>
      <c r="S521" s="9"/>
      <c r="T521" s="9"/>
      <c r="U521" s="9"/>
    </row>
    <row r="522">
      <c r="J522" s="82"/>
      <c r="N522" s="101"/>
      <c r="P522" s="11"/>
      <c r="Q522" s="11"/>
      <c r="R522" s="9"/>
      <c r="S522" s="9"/>
      <c r="T522" s="9"/>
      <c r="U522" s="9"/>
    </row>
    <row r="523">
      <c r="J523" s="82"/>
      <c r="N523" s="101"/>
      <c r="P523" s="11"/>
      <c r="Q523" s="11"/>
      <c r="R523" s="9"/>
      <c r="S523" s="9"/>
      <c r="T523" s="9"/>
      <c r="U523" s="9"/>
    </row>
    <row r="524">
      <c r="J524" s="82"/>
      <c r="N524" s="101"/>
      <c r="P524" s="11"/>
      <c r="Q524" s="11"/>
      <c r="R524" s="9"/>
      <c r="S524" s="9"/>
      <c r="T524" s="9"/>
      <c r="U524" s="9"/>
    </row>
    <row r="525">
      <c r="J525" s="82"/>
      <c r="N525" s="101"/>
      <c r="P525" s="11"/>
      <c r="Q525" s="11"/>
      <c r="R525" s="9"/>
      <c r="S525" s="9"/>
      <c r="T525" s="9"/>
      <c r="U525" s="9"/>
    </row>
    <row r="526">
      <c r="J526" s="82"/>
      <c r="N526" s="101"/>
      <c r="P526" s="11"/>
      <c r="Q526" s="11"/>
      <c r="R526" s="9"/>
      <c r="S526" s="9"/>
      <c r="T526" s="9"/>
      <c r="U526" s="9"/>
    </row>
    <row r="527">
      <c r="J527" s="82"/>
      <c r="N527" s="101"/>
      <c r="P527" s="11"/>
      <c r="Q527" s="11"/>
      <c r="R527" s="9"/>
      <c r="S527" s="9"/>
      <c r="T527" s="9"/>
      <c r="U527" s="9"/>
    </row>
    <row r="528">
      <c r="J528" s="82"/>
      <c r="N528" s="101"/>
      <c r="P528" s="11"/>
      <c r="Q528" s="11"/>
      <c r="R528" s="9"/>
      <c r="S528" s="9"/>
      <c r="T528" s="9"/>
      <c r="U528" s="9"/>
    </row>
    <row r="529">
      <c r="J529" s="82"/>
      <c r="N529" s="101"/>
      <c r="P529" s="11"/>
      <c r="Q529" s="11"/>
      <c r="R529" s="9"/>
      <c r="S529" s="9"/>
      <c r="T529" s="9"/>
      <c r="U529" s="9"/>
    </row>
    <row r="530">
      <c r="J530" s="82"/>
      <c r="N530" s="101"/>
      <c r="P530" s="11"/>
      <c r="Q530" s="11"/>
      <c r="R530" s="9"/>
      <c r="S530" s="9"/>
      <c r="T530" s="9"/>
      <c r="U530" s="9"/>
    </row>
    <row r="531">
      <c r="J531" s="82"/>
      <c r="N531" s="101"/>
      <c r="P531" s="11"/>
      <c r="Q531" s="11"/>
      <c r="R531" s="9"/>
      <c r="S531" s="9"/>
      <c r="T531" s="9"/>
      <c r="U531" s="9"/>
    </row>
    <row r="532">
      <c r="J532" s="82"/>
      <c r="N532" s="101"/>
      <c r="P532" s="11"/>
      <c r="Q532" s="11"/>
      <c r="R532" s="9"/>
      <c r="S532" s="9"/>
      <c r="T532" s="9"/>
      <c r="U532" s="9"/>
    </row>
    <row r="533">
      <c r="J533" s="82"/>
      <c r="N533" s="101"/>
      <c r="P533" s="11"/>
      <c r="Q533" s="11"/>
      <c r="R533" s="9"/>
      <c r="S533" s="9"/>
      <c r="T533" s="9"/>
      <c r="U533" s="9"/>
    </row>
    <row r="534">
      <c r="J534" s="82"/>
      <c r="N534" s="101"/>
      <c r="P534" s="11"/>
      <c r="Q534" s="11"/>
      <c r="R534" s="9"/>
      <c r="S534" s="9"/>
      <c r="T534" s="9"/>
      <c r="U534" s="9"/>
    </row>
    <row r="535">
      <c r="J535" s="82"/>
      <c r="N535" s="101"/>
      <c r="P535" s="11"/>
      <c r="Q535" s="11"/>
      <c r="R535" s="9"/>
      <c r="S535" s="9"/>
      <c r="T535" s="9"/>
      <c r="U535" s="9"/>
    </row>
    <row r="536">
      <c r="J536" s="82"/>
      <c r="N536" s="101"/>
      <c r="P536" s="11"/>
      <c r="Q536" s="11"/>
      <c r="R536" s="9"/>
      <c r="S536" s="9"/>
      <c r="T536" s="9"/>
      <c r="U536" s="9"/>
    </row>
    <row r="537">
      <c r="J537" s="82"/>
      <c r="N537" s="101"/>
      <c r="P537" s="11"/>
      <c r="Q537" s="11"/>
      <c r="R537" s="9"/>
      <c r="S537" s="9"/>
      <c r="T537" s="9"/>
      <c r="U537" s="9"/>
    </row>
    <row r="538">
      <c r="J538" s="82"/>
      <c r="N538" s="101"/>
      <c r="P538" s="11"/>
      <c r="Q538" s="11"/>
      <c r="R538" s="9"/>
      <c r="S538" s="9"/>
      <c r="T538" s="9"/>
      <c r="U538" s="9"/>
    </row>
    <row r="539">
      <c r="J539" s="82"/>
      <c r="N539" s="101"/>
      <c r="P539" s="11"/>
      <c r="Q539" s="11"/>
      <c r="R539" s="9"/>
      <c r="S539" s="9"/>
      <c r="T539" s="9"/>
      <c r="U539" s="9"/>
    </row>
    <row r="540">
      <c r="J540" s="82"/>
      <c r="N540" s="101"/>
      <c r="P540" s="11"/>
      <c r="Q540" s="11"/>
      <c r="R540" s="9"/>
      <c r="S540" s="9"/>
      <c r="T540" s="9"/>
      <c r="U540" s="9"/>
    </row>
    <row r="541">
      <c r="J541" s="82"/>
      <c r="N541" s="101"/>
      <c r="P541" s="11"/>
      <c r="Q541" s="11"/>
      <c r="R541" s="9"/>
      <c r="S541" s="9"/>
      <c r="T541" s="9"/>
      <c r="U541" s="9"/>
    </row>
    <row r="542">
      <c r="J542" s="82"/>
      <c r="N542" s="101"/>
      <c r="P542" s="11"/>
      <c r="Q542" s="11"/>
      <c r="R542" s="9"/>
      <c r="S542" s="9"/>
      <c r="T542" s="9"/>
      <c r="U542" s="9"/>
    </row>
    <row r="543">
      <c r="J543" s="82"/>
      <c r="N543" s="101"/>
      <c r="P543" s="11"/>
      <c r="Q543" s="11"/>
      <c r="R543" s="9"/>
      <c r="S543" s="9"/>
      <c r="T543" s="9"/>
      <c r="U543" s="9"/>
    </row>
    <row r="544">
      <c r="J544" s="82"/>
      <c r="N544" s="101"/>
      <c r="P544" s="11"/>
      <c r="Q544" s="11"/>
      <c r="R544" s="9"/>
      <c r="S544" s="9"/>
      <c r="T544" s="9"/>
      <c r="U544" s="9"/>
    </row>
    <row r="545">
      <c r="J545" s="82"/>
      <c r="N545" s="101"/>
      <c r="P545" s="11"/>
      <c r="Q545" s="11"/>
      <c r="R545" s="9"/>
      <c r="S545" s="9"/>
      <c r="T545" s="9"/>
      <c r="U545" s="9"/>
    </row>
    <row r="546">
      <c r="J546" s="82"/>
      <c r="N546" s="101"/>
      <c r="P546" s="11"/>
      <c r="Q546" s="11"/>
      <c r="R546" s="9"/>
      <c r="S546" s="9"/>
      <c r="T546" s="9"/>
      <c r="U546" s="9"/>
    </row>
    <row r="547">
      <c r="J547" s="82"/>
      <c r="N547" s="101"/>
      <c r="P547" s="11"/>
      <c r="Q547" s="11"/>
      <c r="R547" s="9"/>
      <c r="S547" s="9"/>
      <c r="T547" s="9"/>
      <c r="U547" s="9"/>
    </row>
    <row r="548">
      <c r="J548" s="82"/>
      <c r="N548" s="101"/>
      <c r="P548" s="11"/>
      <c r="Q548" s="11"/>
      <c r="R548" s="9"/>
      <c r="S548" s="9"/>
      <c r="T548" s="9"/>
      <c r="U548" s="9"/>
    </row>
    <row r="549">
      <c r="J549" s="82"/>
      <c r="N549" s="101"/>
      <c r="P549" s="11"/>
      <c r="Q549" s="11"/>
      <c r="R549" s="9"/>
      <c r="S549" s="9"/>
      <c r="T549" s="9"/>
      <c r="U549" s="9"/>
    </row>
    <row r="550">
      <c r="J550" s="82"/>
      <c r="N550" s="101"/>
      <c r="P550" s="11"/>
      <c r="Q550" s="11"/>
      <c r="R550" s="9"/>
      <c r="S550" s="9"/>
      <c r="T550" s="9"/>
      <c r="U550" s="9"/>
    </row>
    <row r="551">
      <c r="J551" s="82"/>
      <c r="N551" s="101"/>
      <c r="P551" s="11"/>
      <c r="Q551" s="11"/>
      <c r="R551" s="9"/>
      <c r="S551" s="9"/>
      <c r="T551" s="9"/>
      <c r="U551" s="9"/>
    </row>
    <row r="552">
      <c r="J552" s="82"/>
      <c r="N552" s="101"/>
      <c r="P552" s="11"/>
      <c r="Q552" s="11"/>
      <c r="R552" s="9"/>
      <c r="S552" s="9"/>
      <c r="T552" s="9"/>
      <c r="U552" s="9"/>
    </row>
    <row r="553">
      <c r="J553" s="82"/>
      <c r="N553" s="101"/>
      <c r="P553" s="11"/>
      <c r="Q553" s="11"/>
      <c r="R553" s="9"/>
      <c r="S553" s="9"/>
      <c r="T553" s="9"/>
      <c r="U553" s="9"/>
    </row>
    <row r="554">
      <c r="J554" s="82"/>
      <c r="N554" s="101"/>
      <c r="P554" s="11"/>
      <c r="Q554" s="11"/>
      <c r="R554" s="9"/>
      <c r="S554" s="9"/>
      <c r="T554" s="9"/>
      <c r="U554" s="9"/>
    </row>
    <row r="555">
      <c r="J555" s="82"/>
      <c r="N555" s="101"/>
      <c r="P555" s="11"/>
      <c r="Q555" s="11"/>
      <c r="R555" s="9"/>
      <c r="S555" s="9"/>
      <c r="T555" s="9"/>
      <c r="U555" s="9"/>
    </row>
    <row r="556">
      <c r="J556" s="82"/>
      <c r="N556" s="101"/>
      <c r="P556" s="11"/>
      <c r="Q556" s="11"/>
      <c r="R556" s="9"/>
      <c r="S556" s="9"/>
      <c r="T556" s="9"/>
      <c r="U556" s="9"/>
    </row>
    <row r="557">
      <c r="J557" s="82"/>
      <c r="N557" s="101"/>
      <c r="P557" s="11"/>
      <c r="Q557" s="11"/>
      <c r="R557" s="9"/>
      <c r="S557" s="9"/>
      <c r="T557" s="9"/>
      <c r="U557" s="9"/>
    </row>
    <row r="558">
      <c r="J558" s="82"/>
      <c r="N558" s="101"/>
      <c r="P558" s="11"/>
      <c r="Q558" s="11"/>
      <c r="R558" s="9"/>
      <c r="S558" s="9"/>
      <c r="T558" s="9"/>
      <c r="U558" s="9"/>
    </row>
    <row r="559">
      <c r="J559" s="82"/>
      <c r="N559" s="101"/>
      <c r="P559" s="11"/>
      <c r="Q559" s="11"/>
      <c r="R559" s="9"/>
      <c r="S559" s="9"/>
      <c r="T559" s="9"/>
      <c r="U559" s="9"/>
    </row>
    <row r="560">
      <c r="J560" s="82"/>
      <c r="N560" s="101"/>
      <c r="P560" s="11"/>
      <c r="Q560" s="11"/>
      <c r="R560" s="9"/>
      <c r="S560" s="9"/>
      <c r="T560" s="9"/>
      <c r="U560" s="9"/>
    </row>
    <row r="561">
      <c r="J561" s="82"/>
      <c r="N561" s="101"/>
      <c r="P561" s="11"/>
      <c r="Q561" s="11"/>
      <c r="R561" s="9"/>
      <c r="S561" s="9"/>
      <c r="T561" s="9"/>
      <c r="U561" s="9"/>
    </row>
    <row r="562">
      <c r="J562" s="82"/>
      <c r="N562" s="101"/>
      <c r="P562" s="11"/>
      <c r="Q562" s="11"/>
      <c r="R562" s="9"/>
      <c r="S562" s="9"/>
      <c r="T562" s="9"/>
      <c r="U562" s="9"/>
    </row>
    <row r="563">
      <c r="J563" s="82"/>
      <c r="N563" s="101"/>
      <c r="P563" s="11"/>
      <c r="Q563" s="11"/>
      <c r="R563" s="9"/>
      <c r="S563" s="9"/>
      <c r="T563" s="9"/>
      <c r="U563" s="9"/>
    </row>
    <row r="564">
      <c r="J564" s="82"/>
      <c r="N564" s="101"/>
      <c r="P564" s="11"/>
      <c r="Q564" s="11"/>
      <c r="R564" s="9"/>
      <c r="S564" s="9"/>
      <c r="T564" s="9"/>
      <c r="U564" s="9"/>
    </row>
    <row r="565">
      <c r="J565" s="82"/>
      <c r="N565" s="101"/>
      <c r="P565" s="11"/>
      <c r="Q565" s="11"/>
      <c r="R565" s="9"/>
      <c r="S565" s="9"/>
      <c r="T565" s="9"/>
      <c r="U565" s="9"/>
    </row>
    <row r="566">
      <c r="J566" s="82"/>
      <c r="N566" s="101"/>
      <c r="P566" s="11"/>
      <c r="Q566" s="11"/>
      <c r="R566" s="9"/>
      <c r="S566" s="9"/>
      <c r="T566" s="9"/>
      <c r="U566" s="9"/>
    </row>
    <row r="567">
      <c r="J567" s="82"/>
      <c r="N567" s="101"/>
      <c r="P567" s="11"/>
      <c r="Q567" s="11"/>
      <c r="R567" s="9"/>
      <c r="S567" s="9"/>
      <c r="T567" s="9"/>
      <c r="U567" s="9"/>
    </row>
    <row r="568">
      <c r="J568" s="82"/>
      <c r="N568" s="101"/>
      <c r="P568" s="11"/>
      <c r="Q568" s="11"/>
      <c r="R568" s="9"/>
      <c r="S568" s="9"/>
      <c r="T568" s="9"/>
      <c r="U568" s="9"/>
    </row>
    <row r="569">
      <c r="J569" s="82"/>
      <c r="N569" s="101"/>
      <c r="P569" s="11"/>
      <c r="Q569" s="11"/>
      <c r="R569" s="9"/>
      <c r="S569" s="9"/>
      <c r="T569" s="9"/>
      <c r="U569" s="9"/>
    </row>
    <row r="570">
      <c r="J570" s="82"/>
      <c r="N570" s="101"/>
      <c r="P570" s="11"/>
      <c r="Q570" s="11"/>
      <c r="R570" s="9"/>
      <c r="S570" s="9"/>
      <c r="T570" s="9"/>
      <c r="U570" s="9"/>
    </row>
    <row r="571">
      <c r="J571" s="82"/>
      <c r="N571" s="101"/>
      <c r="P571" s="11"/>
      <c r="Q571" s="11"/>
      <c r="R571" s="9"/>
      <c r="S571" s="9"/>
      <c r="T571" s="9"/>
      <c r="U571" s="9"/>
    </row>
    <row r="572">
      <c r="J572" s="82"/>
      <c r="N572" s="101"/>
      <c r="P572" s="11"/>
      <c r="Q572" s="11"/>
      <c r="R572" s="9"/>
      <c r="S572" s="9"/>
      <c r="T572" s="9"/>
      <c r="U572" s="9"/>
    </row>
    <row r="573">
      <c r="J573" s="82"/>
      <c r="N573" s="101"/>
      <c r="P573" s="11"/>
      <c r="Q573" s="11"/>
      <c r="R573" s="9"/>
      <c r="S573" s="9"/>
      <c r="T573" s="9"/>
      <c r="U573" s="9"/>
    </row>
    <row r="574">
      <c r="J574" s="82"/>
      <c r="N574" s="101"/>
      <c r="P574" s="11"/>
      <c r="Q574" s="11"/>
      <c r="R574" s="9"/>
      <c r="S574" s="9"/>
      <c r="T574" s="9"/>
      <c r="U574" s="9"/>
    </row>
    <row r="575">
      <c r="J575" s="82"/>
      <c r="N575" s="101"/>
      <c r="P575" s="11"/>
      <c r="Q575" s="11"/>
      <c r="R575" s="9"/>
      <c r="S575" s="9"/>
      <c r="T575" s="9"/>
      <c r="U575" s="9"/>
    </row>
    <row r="576">
      <c r="J576" s="82"/>
      <c r="N576" s="101"/>
      <c r="P576" s="11"/>
      <c r="Q576" s="11"/>
      <c r="R576" s="9"/>
      <c r="S576" s="9"/>
      <c r="T576" s="9"/>
      <c r="U576" s="9"/>
    </row>
    <row r="577">
      <c r="J577" s="82"/>
      <c r="N577" s="101"/>
      <c r="P577" s="11"/>
      <c r="Q577" s="11"/>
      <c r="R577" s="9"/>
      <c r="S577" s="9"/>
      <c r="T577" s="9"/>
      <c r="U577" s="9"/>
    </row>
    <row r="578">
      <c r="J578" s="82"/>
      <c r="N578" s="101"/>
      <c r="P578" s="11"/>
      <c r="Q578" s="11"/>
      <c r="R578" s="9"/>
      <c r="S578" s="9"/>
      <c r="T578" s="9"/>
      <c r="U578" s="9"/>
    </row>
    <row r="579">
      <c r="J579" s="82"/>
      <c r="N579" s="101"/>
      <c r="P579" s="11"/>
      <c r="Q579" s="11"/>
      <c r="R579" s="9"/>
      <c r="S579" s="9"/>
      <c r="T579" s="9"/>
      <c r="U579" s="9"/>
    </row>
    <row r="580">
      <c r="J580" s="82"/>
      <c r="N580" s="101"/>
      <c r="P580" s="11"/>
      <c r="Q580" s="11"/>
      <c r="R580" s="9"/>
      <c r="S580" s="9"/>
      <c r="T580" s="9"/>
      <c r="U580" s="9"/>
    </row>
    <row r="581">
      <c r="J581" s="82"/>
      <c r="N581" s="101"/>
      <c r="P581" s="11"/>
      <c r="Q581" s="11"/>
      <c r="R581" s="9"/>
      <c r="S581" s="9"/>
      <c r="T581" s="9"/>
      <c r="U581" s="9"/>
    </row>
    <row r="582">
      <c r="J582" s="82"/>
      <c r="N582" s="101"/>
      <c r="P582" s="11"/>
      <c r="Q582" s="11"/>
      <c r="R582" s="9"/>
      <c r="S582" s="9"/>
      <c r="T582" s="9"/>
      <c r="U582" s="9"/>
    </row>
    <row r="583">
      <c r="J583" s="82"/>
      <c r="N583" s="101"/>
      <c r="P583" s="11"/>
      <c r="Q583" s="11"/>
      <c r="R583" s="9"/>
      <c r="S583" s="9"/>
      <c r="T583" s="9"/>
      <c r="U583" s="9"/>
    </row>
    <row r="584">
      <c r="J584" s="82"/>
      <c r="N584" s="101"/>
      <c r="P584" s="11"/>
      <c r="Q584" s="11"/>
      <c r="R584" s="9"/>
      <c r="S584" s="9"/>
      <c r="T584" s="9"/>
      <c r="U584" s="9"/>
    </row>
    <row r="585">
      <c r="J585" s="82"/>
      <c r="N585" s="101"/>
      <c r="P585" s="11"/>
      <c r="Q585" s="11"/>
      <c r="R585" s="9"/>
      <c r="S585" s="9"/>
      <c r="T585" s="9"/>
      <c r="U585" s="9"/>
    </row>
    <row r="586">
      <c r="J586" s="82"/>
      <c r="N586" s="101"/>
      <c r="P586" s="11"/>
      <c r="Q586" s="11"/>
      <c r="R586" s="9"/>
      <c r="S586" s="9"/>
      <c r="T586" s="9"/>
      <c r="U586" s="9"/>
    </row>
    <row r="587">
      <c r="J587" s="82"/>
      <c r="N587" s="101"/>
      <c r="P587" s="11"/>
      <c r="Q587" s="11"/>
      <c r="R587" s="9"/>
      <c r="S587" s="9"/>
      <c r="T587" s="9"/>
      <c r="U587" s="9"/>
    </row>
    <row r="588">
      <c r="J588" s="82"/>
      <c r="N588" s="101"/>
      <c r="P588" s="11"/>
      <c r="Q588" s="11"/>
      <c r="R588" s="9"/>
      <c r="S588" s="9"/>
      <c r="T588" s="9"/>
      <c r="U588" s="9"/>
    </row>
    <row r="589">
      <c r="J589" s="82"/>
      <c r="N589" s="101"/>
      <c r="P589" s="11"/>
      <c r="Q589" s="11"/>
      <c r="R589" s="9"/>
      <c r="S589" s="9"/>
      <c r="T589" s="9"/>
      <c r="U589" s="9"/>
    </row>
    <row r="590">
      <c r="J590" s="82"/>
      <c r="N590" s="101"/>
      <c r="P590" s="11"/>
      <c r="Q590" s="11"/>
      <c r="R590" s="9"/>
      <c r="S590" s="9"/>
      <c r="T590" s="9"/>
      <c r="U590" s="9"/>
    </row>
    <row r="591">
      <c r="J591" s="82"/>
      <c r="N591" s="101"/>
      <c r="P591" s="11"/>
      <c r="Q591" s="11"/>
      <c r="R591" s="9"/>
      <c r="S591" s="9"/>
      <c r="T591" s="9"/>
      <c r="U591" s="9"/>
    </row>
    <row r="592">
      <c r="J592" s="82"/>
      <c r="N592" s="101"/>
      <c r="P592" s="11"/>
      <c r="Q592" s="11"/>
      <c r="R592" s="9"/>
      <c r="S592" s="9"/>
      <c r="T592" s="9"/>
      <c r="U592" s="9"/>
    </row>
    <row r="593">
      <c r="J593" s="82"/>
      <c r="N593" s="101"/>
      <c r="P593" s="11"/>
      <c r="Q593" s="11"/>
      <c r="R593" s="9"/>
      <c r="S593" s="9"/>
      <c r="T593" s="9"/>
      <c r="U593" s="9"/>
    </row>
    <row r="594">
      <c r="J594" s="82"/>
      <c r="N594" s="101"/>
      <c r="P594" s="11"/>
      <c r="Q594" s="11"/>
      <c r="R594" s="9"/>
      <c r="S594" s="9"/>
      <c r="T594" s="9"/>
      <c r="U594" s="9"/>
    </row>
    <row r="595">
      <c r="J595" s="82"/>
      <c r="N595" s="101"/>
      <c r="P595" s="11"/>
      <c r="Q595" s="11"/>
      <c r="R595" s="9"/>
      <c r="S595" s="9"/>
      <c r="T595" s="9"/>
      <c r="U595" s="9"/>
    </row>
    <row r="596">
      <c r="J596" s="82"/>
      <c r="N596" s="101"/>
      <c r="P596" s="11"/>
      <c r="Q596" s="11"/>
      <c r="R596" s="9"/>
      <c r="S596" s="9"/>
      <c r="T596" s="9"/>
      <c r="U596" s="9"/>
    </row>
    <row r="597">
      <c r="J597" s="82"/>
      <c r="N597" s="101"/>
      <c r="P597" s="11"/>
      <c r="Q597" s="11"/>
      <c r="R597" s="9"/>
      <c r="S597" s="9"/>
      <c r="T597" s="9"/>
      <c r="U597" s="9"/>
    </row>
    <row r="598">
      <c r="J598" s="82"/>
      <c r="N598" s="101"/>
      <c r="P598" s="11"/>
      <c r="Q598" s="11"/>
      <c r="R598" s="9"/>
      <c r="S598" s="9"/>
      <c r="T598" s="9"/>
      <c r="U598" s="9"/>
    </row>
    <row r="599">
      <c r="J599" s="82"/>
      <c r="N599" s="101"/>
      <c r="P599" s="11"/>
      <c r="Q599" s="11"/>
      <c r="R599" s="9"/>
      <c r="S599" s="9"/>
      <c r="T599" s="9"/>
      <c r="U599" s="9"/>
    </row>
    <row r="600">
      <c r="J600" s="82"/>
      <c r="N600" s="101"/>
      <c r="P600" s="11"/>
      <c r="Q600" s="11"/>
      <c r="R600" s="9"/>
      <c r="S600" s="9"/>
      <c r="T600" s="9"/>
      <c r="U600" s="9"/>
    </row>
    <row r="601">
      <c r="J601" s="82"/>
      <c r="N601" s="101"/>
      <c r="P601" s="11"/>
      <c r="Q601" s="11"/>
      <c r="R601" s="9"/>
      <c r="S601" s="9"/>
      <c r="T601" s="9"/>
      <c r="U601" s="9"/>
    </row>
    <row r="602">
      <c r="J602" s="82"/>
      <c r="N602" s="101"/>
      <c r="P602" s="11"/>
      <c r="Q602" s="11"/>
      <c r="R602" s="9"/>
      <c r="S602" s="9"/>
      <c r="T602" s="9"/>
      <c r="U602" s="9"/>
    </row>
    <row r="603">
      <c r="J603" s="82"/>
      <c r="N603" s="101"/>
      <c r="P603" s="11"/>
      <c r="Q603" s="11"/>
      <c r="R603" s="9"/>
      <c r="S603" s="9"/>
      <c r="T603" s="9"/>
      <c r="U603" s="9"/>
    </row>
    <row r="604">
      <c r="J604" s="82"/>
      <c r="N604" s="101"/>
      <c r="P604" s="11"/>
      <c r="Q604" s="11"/>
      <c r="R604" s="9"/>
      <c r="S604" s="9"/>
      <c r="T604" s="9"/>
      <c r="U604" s="9"/>
    </row>
    <row r="605">
      <c r="J605" s="82"/>
      <c r="N605" s="101"/>
      <c r="P605" s="11"/>
      <c r="Q605" s="11"/>
      <c r="R605" s="9"/>
      <c r="S605" s="9"/>
      <c r="T605" s="9"/>
      <c r="U605" s="9"/>
    </row>
    <row r="606">
      <c r="J606" s="82"/>
      <c r="N606" s="101"/>
      <c r="P606" s="11"/>
      <c r="Q606" s="11"/>
      <c r="R606" s="9"/>
      <c r="S606" s="9"/>
      <c r="T606" s="9"/>
      <c r="U606" s="9"/>
    </row>
    <row r="607">
      <c r="J607" s="82"/>
      <c r="N607" s="101"/>
      <c r="P607" s="11"/>
      <c r="Q607" s="11"/>
      <c r="R607" s="9"/>
      <c r="S607" s="9"/>
      <c r="T607" s="9"/>
      <c r="U607" s="9"/>
    </row>
    <row r="608">
      <c r="J608" s="82"/>
      <c r="N608" s="101"/>
      <c r="P608" s="11"/>
      <c r="Q608" s="11"/>
      <c r="R608" s="9"/>
      <c r="S608" s="9"/>
      <c r="T608" s="9"/>
      <c r="U608" s="9"/>
    </row>
    <row r="609">
      <c r="J609" s="82"/>
      <c r="N609" s="101"/>
      <c r="P609" s="11"/>
      <c r="Q609" s="11"/>
      <c r="R609" s="9"/>
      <c r="S609" s="9"/>
      <c r="T609" s="9"/>
      <c r="U609" s="9"/>
    </row>
    <row r="610">
      <c r="J610" s="82"/>
      <c r="N610" s="101"/>
      <c r="P610" s="11"/>
      <c r="Q610" s="11"/>
      <c r="R610" s="9"/>
      <c r="S610" s="9"/>
      <c r="T610" s="9"/>
      <c r="U610" s="9"/>
    </row>
    <row r="611">
      <c r="J611" s="82"/>
      <c r="N611" s="101"/>
      <c r="P611" s="11"/>
      <c r="Q611" s="11"/>
      <c r="R611" s="9"/>
      <c r="S611" s="9"/>
      <c r="T611" s="9"/>
      <c r="U611" s="9"/>
    </row>
    <row r="612">
      <c r="J612" s="82"/>
      <c r="N612" s="101"/>
      <c r="P612" s="11"/>
      <c r="Q612" s="11"/>
      <c r="R612" s="9"/>
      <c r="S612" s="9"/>
      <c r="T612" s="9"/>
      <c r="U612" s="9"/>
    </row>
    <row r="613">
      <c r="J613" s="82"/>
      <c r="N613" s="101"/>
      <c r="P613" s="11"/>
      <c r="Q613" s="11"/>
      <c r="R613" s="9"/>
      <c r="S613" s="9"/>
      <c r="T613" s="9"/>
      <c r="U613" s="9"/>
    </row>
    <row r="614">
      <c r="J614" s="82"/>
      <c r="N614" s="101"/>
      <c r="P614" s="11"/>
      <c r="Q614" s="11"/>
      <c r="R614" s="9"/>
      <c r="S614" s="9"/>
      <c r="T614" s="9"/>
      <c r="U614" s="9"/>
    </row>
    <row r="615">
      <c r="J615" s="82"/>
      <c r="N615" s="101"/>
      <c r="P615" s="11"/>
      <c r="Q615" s="11"/>
      <c r="R615" s="9"/>
      <c r="S615" s="9"/>
      <c r="T615" s="9"/>
      <c r="U615" s="9"/>
    </row>
    <row r="616">
      <c r="J616" s="82"/>
      <c r="N616" s="101"/>
      <c r="P616" s="11"/>
      <c r="Q616" s="11"/>
      <c r="R616" s="9"/>
      <c r="S616" s="9"/>
      <c r="T616" s="9"/>
      <c r="U616" s="9"/>
    </row>
    <row r="617">
      <c r="J617" s="82"/>
      <c r="N617" s="101"/>
      <c r="P617" s="11"/>
      <c r="Q617" s="11"/>
      <c r="R617" s="9"/>
      <c r="S617" s="9"/>
      <c r="T617" s="9"/>
      <c r="U617" s="9"/>
    </row>
    <row r="618">
      <c r="J618" s="82"/>
      <c r="N618" s="101"/>
      <c r="P618" s="11"/>
      <c r="Q618" s="11"/>
      <c r="R618" s="9"/>
      <c r="S618" s="9"/>
      <c r="T618" s="9"/>
      <c r="U618" s="9"/>
    </row>
    <row r="619">
      <c r="J619" s="82"/>
      <c r="N619" s="101"/>
      <c r="P619" s="11"/>
      <c r="Q619" s="11"/>
      <c r="R619" s="9"/>
      <c r="S619" s="9"/>
      <c r="T619" s="9"/>
      <c r="U619" s="9"/>
    </row>
    <row r="620">
      <c r="J620" s="82"/>
      <c r="N620" s="101"/>
      <c r="P620" s="11"/>
      <c r="Q620" s="11"/>
      <c r="R620" s="9"/>
      <c r="S620" s="9"/>
      <c r="T620" s="9"/>
      <c r="U620" s="9"/>
    </row>
    <row r="621">
      <c r="J621" s="82"/>
      <c r="N621" s="101"/>
      <c r="P621" s="11"/>
      <c r="Q621" s="11"/>
      <c r="R621" s="9"/>
      <c r="S621" s="9"/>
      <c r="T621" s="9"/>
      <c r="U621" s="9"/>
    </row>
    <row r="622">
      <c r="J622" s="82"/>
      <c r="N622" s="101"/>
      <c r="P622" s="11"/>
      <c r="Q622" s="11"/>
      <c r="R622" s="9"/>
      <c r="S622" s="9"/>
      <c r="T622" s="9"/>
      <c r="U622" s="9"/>
    </row>
    <row r="623">
      <c r="J623" s="82"/>
      <c r="N623" s="101"/>
      <c r="P623" s="11"/>
      <c r="Q623" s="11"/>
      <c r="R623" s="9"/>
      <c r="S623" s="9"/>
      <c r="T623" s="9"/>
      <c r="U623" s="9"/>
    </row>
    <row r="624">
      <c r="J624" s="82"/>
      <c r="N624" s="101"/>
      <c r="P624" s="11"/>
      <c r="Q624" s="11"/>
      <c r="R624" s="9"/>
      <c r="S624" s="9"/>
      <c r="T624" s="9"/>
      <c r="U624" s="9"/>
    </row>
    <row r="625">
      <c r="J625" s="82"/>
      <c r="N625" s="101"/>
      <c r="P625" s="11"/>
      <c r="Q625" s="11"/>
      <c r="R625" s="9"/>
      <c r="S625" s="9"/>
      <c r="T625" s="9"/>
      <c r="U625" s="9"/>
    </row>
    <row r="626">
      <c r="J626" s="82"/>
      <c r="N626" s="101"/>
      <c r="P626" s="11"/>
      <c r="Q626" s="11"/>
      <c r="R626" s="9"/>
      <c r="S626" s="9"/>
      <c r="T626" s="9"/>
      <c r="U626" s="9"/>
    </row>
    <row r="627">
      <c r="J627" s="82"/>
      <c r="N627" s="101"/>
      <c r="P627" s="11"/>
      <c r="Q627" s="11"/>
      <c r="R627" s="9"/>
      <c r="S627" s="9"/>
      <c r="T627" s="9"/>
      <c r="U627" s="9"/>
    </row>
    <row r="628">
      <c r="J628" s="82"/>
      <c r="N628" s="101"/>
      <c r="P628" s="11"/>
      <c r="Q628" s="11"/>
      <c r="R628" s="9"/>
      <c r="S628" s="9"/>
      <c r="T628" s="9"/>
      <c r="U628" s="9"/>
    </row>
    <row r="629">
      <c r="J629" s="82"/>
      <c r="N629" s="101"/>
      <c r="P629" s="11"/>
      <c r="Q629" s="11"/>
      <c r="R629" s="9"/>
      <c r="S629" s="9"/>
      <c r="T629" s="9"/>
      <c r="U629" s="9"/>
    </row>
    <row r="630">
      <c r="J630" s="82"/>
      <c r="N630" s="101"/>
      <c r="P630" s="11"/>
      <c r="Q630" s="11"/>
      <c r="R630" s="9"/>
      <c r="S630" s="9"/>
      <c r="T630" s="9"/>
      <c r="U630" s="9"/>
    </row>
    <row r="631">
      <c r="J631" s="82"/>
      <c r="N631" s="101"/>
      <c r="P631" s="11"/>
      <c r="Q631" s="11"/>
      <c r="R631" s="9"/>
      <c r="S631" s="9"/>
      <c r="T631" s="9"/>
      <c r="U631" s="9"/>
    </row>
    <row r="632">
      <c r="J632" s="82"/>
      <c r="N632" s="101"/>
      <c r="P632" s="11"/>
      <c r="Q632" s="11"/>
      <c r="R632" s="9"/>
      <c r="S632" s="9"/>
      <c r="T632" s="9"/>
      <c r="U632" s="9"/>
    </row>
    <row r="633">
      <c r="J633" s="82"/>
      <c r="N633" s="101"/>
      <c r="P633" s="11"/>
      <c r="Q633" s="11"/>
      <c r="R633" s="9"/>
      <c r="S633" s="9"/>
      <c r="T633" s="9"/>
      <c r="U633" s="9"/>
    </row>
    <row r="634">
      <c r="J634" s="82"/>
      <c r="N634" s="101"/>
      <c r="P634" s="11"/>
      <c r="Q634" s="11"/>
      <c r="R634" s="9"/>
      <c r="S634" s="9"/>
      <c r="T634" s="9"/>
      <c r="U634" s="9"/>
    </row>
    <row r="635">
      <c r="J635" s="82"/>
      <c r="N635" s="101"/>
      <c r="P635" s="11"/>
      <c r="Q635" s="11"/>
      <c r="R635" s="9"/>
      <c r="S635" s="9"/>
      <c r="T635" s="9"/>
      <c r="U635" s="9"/>
    </row>
    <row r="636">
      <c r="J636" s="82"/>
      <c r="N636" s="101"/>
      <c r="P636" s="11"/>
      <c r="Q636" s="11"/>
      <c r="R636" s="9"/>
      <c r="S636" s="9"/>
      <c r="T636" s="9"/>
      <c r="U636" s="9"/>
    </row>
    <row r="637">
      <c r="J637" s="82"/>
      <c r="N637" s="101"/>
      <c r="P637" s="11"/>
      <c r="Q637" s="11"/>
      <c r="R637" s="9"/>
      <c r="S637" s="9"/>
      <c r="T637" s="9"/>
      <c r="U637" s="9"/>
    </row>
    <row r="638">
      <c r="J638" s="82"/>
      <c r="N638" s="101"/>
      <c r="P638" s="11"/>
      <c r="Q638" s="11"/>
      <c r="R638" s="9"/>
      <c r="S638" s="9"/>
      <c r="T638" s="9"/>
      <c r="U638" s="9"/>
    </row>
    <row r="639">
      <c r="J639" s="82"/>
      <c r="N639" s="101"/>
      <c r="P639" s="11"/>
      <c r="Q639" s="11"/>
      <c r="R639" s="9"/>
      <c r="S639" s="9"/>
      <c r="T639" s="9"/>
      <c r="U639" s="9"/>
    </row>
    <row r="640">
      <c r="J640" s="82"/>
      <c r="N640" s="101"/>
      <c r="P640" s="11"/>
      <c r="Q640" s="11"/>
      <c r="R640" s="9"/>
      <c r="S640" s="9"/>
      <c r="T640" s="9"/>
      <c r="U640" s="9"/>
    </row>
    <row r="641">
      <c r="J641" s="82"/>
      <c r="N641" s="101"/>
      <c r="P641" s="11"/>
      <c r="Q641" s="11"/>
      <c r="R641" s="9"/>
      <c r="S641" s="9"/>
      <c r="T641" s="9"/>
      <c r="U641" s="9"/>
    </row>
    <row r="642">
      <c r="J642" s="82"/>
      <c r="N642" s="101"/>
      <c r="P642" s="11"/>
      <c r="Q642" s="11"/>
      <c r="R642" s="9"/>
      <c r="S642" s="9"/>
      <c r="T642" s="9"/>
      <c r="U642" s="9"/>
    </row>
    <row r="643">
      <c r="J643" s="82"/>
      <c r="N643" s="101"/>
      <c r="P643" s="11"/>
      <c r="Q643" s="11"/>
      <c r="R643" s="9"/>
      <c r="S643" s="9"/>
      <c r="T643" s="9"/>
      <c r="U643" s="9"/>
    </row>
    <row r="644">
      <c r="J644" s="82"/>
      <c r="N644" s="101"/>
      <c r="P644" s="11"/>
      <c r="Q644" s="11"/>
      <c r="R644" s="9"/>
      <c r="S644" s="9"/>
      <c r="T644" s="9"/>
      <c r="U644" s="9"/>
    </row>
    <row r="645">
      <c r="J645" s="82"/>
      <c r="N645" s="101"/>
      <c r="P645" s="11"/>
      <c r="Q645" s="11"/>
      <c r="R645" s="9"/>
      <c r="S645" s="9"/>
      <c r="T645" s="9"/>
      <c r="U645" s="9"/>
    </row>
    <row r="646">
      <c r="J646" s="82"/>
      <c r="N646" s="101"/>
      <c r="P646" s="11"/>
      <c r="Q646" s="11"/>
      <c r="R646" s="9"/>
      <c r="S646" s="9"/>
      <c r="T646" s="9"/>
      <c r="U646" s="9"/>
    </row>
    <row r="647">
      <c r="J647" s="82"/>
      <c r="N647" s="101"/>
      <c r="P647" s="11"/>
      <c r="Q647" s="11"/>
      <c r="R647" s="9"/>
      <c r="S647" s="9"/>
      <c r="T647" s="9"/>
      <c r="U647" s="9"/>
    </row>
    <row r="648">
      <c r="J648" s="82"/>
      <c r="N648" s="101"/>
      <c r="P648" s="11"/>
      <c r="Q648" s="11"/>
      <c r="R648" s="9"/>
      <c r="S648" s="9"/>
      <c r="T648" s="9"/>
      <c r="U648" s="9"/>
    </row>
    <row r="649">
      <c r="J649" s="82"/>
      <c r="N649" s="101"/>
      <c r="P649" s="11"/>
      <c r="Q649" s="11"/>
      <c r="R649" s="9"/>
      <c r="S649" s="9"/>
      <c r="T649" s="9"/>
      <c r="U649" s="9"/>
    </row>
    <row r="650">
      <c r="J650" s="82"/>
      <c r="N650" s="101"/>
      <c r="P650" s="11"/>
      <c r="Q650" s="11"/>
      <c r="R650" s="9"/>
      <c r="S650" s="9"/>
      <c r="T650" s="9"/>
      <c r="U650" s="9"/>
    </row>
    <row r="651">
      <c r="J651" s="82"/>
      <c r="N651" s="101"/>
      <c r="P651" s="11"/>
      <c r="Q651" s="11"/>
      <c r="R651" s="9"/>
      <c r="S651" s="9"/>
      <c r="T651" s="9"/>
      <c r="U651" s="9"/>
    </row>
    <row r="652">
      <c r="J652" s="82"/>
      <c r="N652" s="101"/>
      <c r="P652" s="11"/>
      <c r="Q652" s="11"/>
      <c r="R652" s="9"/>
      <c r="S652" s="9"/>
      <c r="T652" s="9"/>
      <c r="U652" s="9"/>
    </row>
    <row r="653">
      <c r="J653" s="82"/>
      <c r="N653" s="101"/>
      <c r="P653" s="11"/>
      <c r="Q653" s="11"/>
      <c r="R653" s="9"/>
      <c r="S653" s="9"/>
      <c r="T653" s="9"/>
      <c r="U653" s="9"/>
    </row>
    <row r="654">
      <c r="J654" s="82"/>
      <c r="N654" s="101"/>
      <c r="P654" s="11"/>
      <c r="Q654" s="11"/>
      <c r="R654" s="9"/>
      <c r="S654" s="9"/>
      <c r="T654" s="9"/>
      <c r="U654" s="9"/>
    </row>
    <row r="655">
      <c r="J655" s="82"/>
      <c r="N655" s="101"/>
      <c r="P655" s="11"/>
      <c r="Q655" s="11"/>
      <c r="R655" s="9"/>
      <c r="S655" s="9"/>
      <c r="T655" s="9"/>
      <c r="U655" s="9"/>
    </row>
    <row r="656">
      <c r="J656" s="82"/>
      <c r="N656" s="101"/>
      <c r="P656" s="11"/>
      <c r="Q656" s="11"/>
      <c r="R656" s="9"/>
      <c r="S656" s="9"/>
      <c r="T656" s="9"/>
      <c r="U656" s="9"/>
    </row>
    <row r="657">
      <c r="J657" s="82"/>
      <c r="N657" s="101"/>
      <c r="P657" s="11"/>
      <c r="Q657" s="11"/>
      <c r="R657" s="9"/>
      <c r="S657" s="9"/>
      <c r="T657" s="9"/>
      <c r="U657" s="9"/>
    </row>
    <row r="658">
      <c r="J658" s="82"/>
      <c r="N658" s="101"/>
      <c r="P658" s="11"/>
      <c r="Q658" s="11"/>
      <c r="R658" s="9"/>
      <c r="S658" s="9"/>
      <c r="T658" s="9"/>
      <c r="U658" s="9"/>
    </row>
    <row r="659">
      <c r="J659" s="82"/>
      <c r="N659" s="101"/>
      <c r="P659" s="11"/>
      <c r="Q659" s="11"/>
      <c r="R659" s="9"/>
      <c r="S659" s="9"/>
      <c r="T659" s="9"/>
      <c r="U659" s="9"/>
    </row>
    <row r="660">
      <c r="J660" s="82"/>
      <c r="N660" s="101"/>
      <c r="P660" s="11"/>
      <c r="Q660" s="11"/>
      <c r="R660" s="9"/>
      <c r="S660" s="9"/>
      <c r="T660" s="9"/>
      <c r="U660" s="9"/>
    </row>
    <row r="661">
      <c r="J661" s="82"/>
      <c r="N661" s="101"/>
      <c r="P661" s="11"/>
      <c r="Q661" s="11"/>
      <c r="R661" s="9"/>
      <c r="S661" s="9"/>
      <c r="T661" s="9"/>
      <c r="U661" s="9"/>
    </row>
    <row r="662">
      <c r="J662" s="82"/>
      <c r="N662" s="101"/>
      <c r="P662" s="11"/>
      <c r="Q662" s="11"/>
      <c r="R662" s="9"/>
      <c r="S662" s="9"/>
      <c r="T662" s="9"/>
      <c r="U662" s="9"/>
    </row>
    <row r="663">
      <c r="J663" s="82"/>
      <c r="N663" s="101"/>
      <c r="P663" s="11"/>
      <c r="Q663" s="11"/>
      <c r="R663" s="9"/>
      <c r="S663" s="9"/>
      <c r="T663" s="9"/>
      <c r="U663" s="9"/>
    </row>
    <row r="664">
      <c r="J664" s="82"/>
      <c r="N664" s="101"/>
      <c r="P664" s="11"/>
      <c r="Q664" s="11"/>
      <c r="R664" s="9"/>
      <c r="S664" s="9"/>
      <c r="T664" s="9"/>
      <c r="U664" s="9"/>
    </row>
    <row r="665">
      <c r="J665" s="82"/>
      <c r="N665" s="101"/>
      <c r="P665" s="11"/>
      <c r="Q665" s="11"/>
      <c r="R665" s="9"/>
      <c r="S665" s="9"/>
      <c r="T665" s="9"/>
      <c r="U665" s="9"/>
    </row>
    <row r="666">
      <c r="J666" s="82"/>
      <c r="N666" s="101"/>
      <c r="P666" s="11"/>
      <c r="Q666" s="11"/>
      <c r="R666" s="9"/>
      <c r="S666" s="9"/>
      <c r="T666" s="9"/>
      <c r="U666" s="9"/>
    </row>
    <row r="667">
      <c r="J667" s="82"/>
      <c r="N667" s="101"/>
      <c r="P667" s="11"/>
      <c r="Q667" s="11"/>
      <c r="R667" s="9"/>
      <c r="S667" s="9"/>
      <c r="T667" s="9"/>
      <c r="U667" s="9"/>
    </row>
    <row r="668">
      <c r="J668" s="82"/>
      <c r="N668" s="101"/>
      <c r="P668" s="11"/>
      <c r="Q668" s="11"/>
      <c r="R668" s="9"/>
      <c r="S668" s="9"/>
      <c r="T668" s="9"/>
      <c r="U668" s="9"/>
    </row>
    <row r="669">
      <c r="J669" s="82"/>
      <c r="N669" s="101"/>
      <c r="P669" s="11"/>
      <c r="Q669" s="11"/>
      <c r="R669" s="9"/>
      <c r="S669" s="9"/>
      <c r="T669" s="9"/>
      <c r="U669" s="9"/>
    </row>
    <row r="670">
      <c r="J670" s="82"/>
      <c r="N670" s="101"/>
      <c r="P670" s="11"/>
      <c r="Q670" s="11"/>
      <c r="R670" s="9"/>
      <c r="S670" s="9"/>
      <c r="T670" s="9"/>
      <c r="U670" s="9"/>
    </row>
    <row r="671">
      <c r="J671" s="82"/>
      <c r="N671" s="101"/>
      <c r="P671" s="11"/>
      <c r="Q671" s="11"/>
      <c r="R671" s="9"/>
      <c r="S671" s="9"/>
      <c r="T671" s="9"/>
      <c r="U671" s="9"/>
    </row>
    <row r="672">
      <c r="J672" s="82"/>
      <c r="N672" s="101"/>
      <c r="P672" s="11"/>
      <c r="Q672" s="11"/>
      <c r="R672" s="9"/>
      <c r="S672" s="9"/>
      <c r="T672" s="9"/>
      <c r="U672" s="9"/>
    </row>
    <row r="673">
      <c r="J673" s="82"/>
      <c r="N673" s="101"/>
      <c r="P673" s="11"/>
      <c r="Q673" s="11"/>
      <c r="R673" s="9"/>
      <c r="S673" s="9"/>
      <c r="T673" s="9"/>
      <c r="U673" s="9"/>
    </row>
    <row r="674">
      <c r="J674" s="82"/>
      <c r="N674" s="101"/>
      <c r="P674" s="11"/>
      <c r="Q674" s="11"/>
      <c r="R674" s="9"/>
      <c r="S674" s="9"/>
      <c r="T674" s="9"/>
      <c r="U674" s="9"/>
    </row>
    <row r="675">
      <c r="J675" s="82"/>
      <c r="N675" s="101"/>
      <c r="P675" s="11"/>
      <c r="Q675" s="11"/>
      <c r="R675" s="9"/>
      <c r="S675" s="9"/>
      <c r="T675" s="9"/>
      <c r="U675" s="9"/>
    </row>
    <row r="676">
      <c r="J676" s="82"/>
      <c r="N676" s="101"/>
      <c r="P676" s="11"/>
      <c r="Q676" s="11"/>
      <c r="R676" s="9"/>
      <c r="S676" s="9"/>
      <c r="T676" s="9"/>
      <c r="U676" s="9"/>
    </row>
    <row r="677">
      <c r="J677" s="82"/>
      <c r="N677" s="101"/>
      <c r="P677" s="11"/>
      <c r="Q677" s="11"/>
      <c r="R677" s="9"/>
      <c r="S677" s="9"/>
      <c r="T677" s="9"/>
      <c r="U677" s="9"/>
    </row>
    <row r="678">
      <c r="J678" s="82"/>
      <c r="N678" s="101"/>
      <c r="P678" s="11"/>
      <c r="Q678" s="11"/>
      <c r="R678" s="9"/>
      <c r="S678" s="9"/>
      <c r="T678" s="9"/>
      <c r="U678" s="9"/>
    </row>
    <row r="679">
      <c r="J679" s="82"/>
      <c r="N679" s="101"/>
      <c r="P679" s="11"/>
      <c r="Q679" s="11"/>
      <c r="R679" s="9"/>
      <c r="S679" s="9"/>
      <c r="T679" s="9"/>
      <c r="U679" s="9"/>
    </row>
    <row r="680">
      <c r="J680" s="82"/>
      <c r="N680" s="101"/>
      <c r="P680" s="11"/>
      <c r="Q680" s="11"/>
      <c r="R680" s="9"/>
      <c r="S680" s="9"/>
      <c r="T680" s="9"/>
      <c r="U680" s="9"/>
    </row>
    <row r="681">
      <c r="J681" s="82"/>
      <c r="N681" s="101"/>
      <c r="P681" s="11"/>
      <c r="Q681" s="11"/>
      <c r="R681" s="9"/>
      <c r="S681" s="9"/>
      <c r="T681" s="9"/>
      <c r="U681" s="9"/>
    </row>
    <row r="682">
      <c r="J682" s="82"/>
      <c r="N682" s="101"/>
      <c r="P682" s="11"/>
      <c r="Q682" s="11"/>
      <c r="R682" s="9"/>
      <c r="S682" s="9"/>
      <c r="T682" s="9"/>
      <c r="U682" s="9"/>
    </row>
    <row r="683">
      <c r="J683" s="82"/>
      <c r="N683" s="101"/>
      <c r="P683" s="11"/>
      <c r="Q683" s="11"/>
      <c r="R683" s="9"/>
      <c r="S683" s="9"/>
      <c r="T683" s="9"/>
      <c r="U683" s="9"/>
    </row>
    <row r="684">
      <c r="J684" s="82"/>
      <c r="N684" s="101"/>
      <c r="P684" s="11"/>
      <c r="Q684" s="11"/>
      <c r="R684" s="9"/>
      <c r="S684" s="9"/>
      <c r="T684" s="9"/>
      <c r="U684" s="9"/>
    </row>
    <row r="685">
      <c r="J685" s="82"/>
      <c r="N685" s="101"/>
      <c r="P685" s="11"/>
      <c r="Q685" s="11"/>
      <c r="R685" s="9"/>
      <c r="S685" s="9"/>
      <c r="T685" s="9"/>
      <c r="U685" s="9"/>
    </row>
    <row r="686">
      <c r="J686" s="82"/>
      <c r="N686" s="101"/>
      <c r="P686" s="11"/>
      <c r="Q686" s="11"/>
      <c r="R686" s="9"/>
      <c r="S686" s="9"/>
      <c r="T686" s="9"/>
      <c r="U686" s="9"/>
    </row>
    <row r="687">
      <c r="J687" s="82"/>
      <c r="N687" s="101"/>
      <c r="P687" s="11"/>
      <c r="Q687" s="11"/>
      <c r="R687" s="9"/>
      <c r="S687" s="9"/>
      <c r="T687" s="9"/>
      <c r="U687" s="9"/>
    </row>
    <row r="688">
      <c r="J688" s="82"/>
      <c r="N688" s="101"/>
      <c r="P688" s="11"/>
      <c r="Q688" s="11"/>
      <c r="R688" s="9"/>
      <c r="S688" s="9"/>
      <c r="T688" s="9"/>
      <c r="U688" s="9"/>
    </row>
    <row r="689">
      <c r="J689" s="82"/>
      <c r="N689" s="101"/>
      <c r="P689" s="11"/>
      <c r="Q689" s="11"/>
      <c r="R689" s="9"/>
      <c r="S689" s="9"/>
      <c r="T689" s="9"/>
      <c r="U689" s="9"/>
    </row>
    <row r="690">
      <c r="J690" s="82"/>
      <c r="N690" s="101"/>
      <c r="P690" s="11"/>
      <c r="Q690" s="11"/>
      <c r="R690" s="9"/>
      <c r="S690" s="9"/>
      <c r="T690" s="9"/>
      <c r="U690" s="9"/>
    </row>
    <row r="691">
      <c r="J691" s="82"/>
      <c r="N691" s="101"/>
      <c r="P691" s="11"/>
      <c r="Q691" s="11"/>
      <c r="R691" s="9"/>
      <c r="S691" s="9"/>
      <c r="T691" s="9"/>
      <c r="U691" s="9"/>
    </row>
    <row r="692">
      <c r="J692" s="82"/>
      <c r="N692" s="101"/>
      <c r="P692" s="11"/>
      <c r="Q692" s="11"/>
      <c r="R692" s="9"/>
      <c r="S692" s="9"/>
      <c r="T692" s="9"/>
      <c r="U692" s="9"/>
    </row>
    <row r="693">
      <c r="J693" s="82"/>
      <c r="N693" s="101"/>
      <c r="P693" s="11"/>
      <c r="Q693" s="11"/>
      <c r="R693" s="9"/>
      <c r="S693" s="9"/>
      <c r="T693" s="9"/>
      <c r="U693" s="9"/>
    </row>
    <row r="694">
      <c r="J694" s="82"/>
      <c r="N694" s="101"/>
      <c r="P694" s="11"/>
      <c r="Q694" s="11"/>
      <c r="R694" s="9"/>
      <c r="S694" s="9"/>
      <c r="T694" s="9"/>
      <c r="U694" s="9"/>
    </row>
    <row r="695">
      <c r="J695" s="82"/>
      <c r="N695" s="101"/>
      <c r="P695" s="11"/>
      <c r="Q695" s="11"/>
      <c r="R695" s="9"/>
      <c r="S695" s="9"/>
      <c r="T695" s="9"/>
      <c r="U695" s="9"/>
    </row>
    <row r="696">
      <c r="J696" s="82"/>
      <c r="N696" s="101"/>
      <c r="P696" s="11"/>
      <c r="Q696" s="11"/>
      <c r="R696" s="9"/>
      <c r="S696" s="9"/>
      <c r="T696" s="9"/>
      <c r="U696" s="9"/>
    </row>
    <row r="697">
      <c r="J697" s="82"/>
      <c r="N697" s="101"/>
      <c r="P697" s="11"/>
      <c r="Q697" s="11"/>
      <c r="R697" s="9"/>
      <c r="S697" s="9"/>
      <c r="T697" s="9"/>
      <c r="U697" s="9"/>
    </row>
    <row r="698">
      <c r="J698" s="82"/>
      <c r="N698" s="101"/>
      <c r="P698" s="11"/>
      <c r="Q698" s="11"/>
      <c r="R698" s="9"/>
      <c r="S698" s="9"/>
      <c r="T698" s="9"/>
      <c r="U698" s="9"/>
    </row>
    <row r="699">
      <c r="J699" s="82"/>
      <c r="N699" s="101"/>
      <c r="P699" s="11"/>
      <c r="Q699" s="11"/>
      <c r="R699" s="9"/>
      <c r="S699" s="9"/>
      <c r="T699" s="9"/>
      <c r="U699" s="9"/>
    </row>
    <row r="700">
      <c r="J700" s="82"/>
      <c r="N700" s="101"/>
      <c r="P700" s="11"/>
      <c r="Q700" s="11"/>
      <c r="R700" s="9"/>
      <c r="S700" s="9"/>
      <c r="T700" s="9"/>
      <c r="U700" s="9"/>
    </row>
    <row r="701">
      <c r="J701" s="82"/>
      <c r="N701" s="101"/>
      <c r="P701" s="11"/>
      <c r="Q701" s="11"/>
      <c r="R701" s="9"/>
      <c r="S701" s="9"/>
      <c r="T701" s="9"/>
      <c r="U701" s="9"/>
    </row>
    <row r="702">
      <c r="J702" s="82"/>
      <c r="N702" s="101"/>
      <c r="P702" s="11"/>
      <c r="Q702" s="11"/>
      <c r="R702" s="9"/>
      <c r="S702" s="9"/>
      <c r="T702" s="9"/>
      <c r="U702" s="9"/>
    </row>
    <row r="703">
      <c r="J703" s="82"/>
      <c r="N703" s="101"/>
      <c r="P703" s="11"/>
      <c r="Q703" s="11"/>
      <c r="R703" s="9"/>
      <c r="S703" s="9"/>
      <c r="T703" s="9"/>
      <c r="U703" s="9"/>
    </row>
    <row r="704">
      <c r="J704" s="82"/>
      <c r="N704" s="101"/>
      <c r="P704" s="11"/>
      <c r="Q704" s="11"/>
      <c r="R704" s="9"/>
      <c r="S704" s="9"/>
      <c r="T704" s="9"/>
      <c r="U704" s="9"/>
    </row>
    <row r="705">
      <c r="J705" s="82"/>
      <c r="N705" s="101"/>
      <c r="P705" s="11"/>
      <c r="Q705" s="11"/>
      <c r="R705" s="9"/>
      <c r="S705" s="9"/>
      <c r="T705" s="9"/>
      <c r="U705" s="9"/>
    </row>
    <row r="706">
      <c r="J706" s="82"/>
      <c r="N706" s="101"/>
      <c r="P706" s="11"/>
      <c r="Q706" s="11"/>
      <c r="R706" s="9"/>
      <c r="S706" s="9"/>
      <c r="T706" s="9"/>
      <c r="U706" s="9"/>
    </row>
    <row r="707">
      <c r="J707" s="82"/>
      <c r="N707" s="101"/>
      <c r="P707" s="11"/>
      <c r="Q707" s="11"/>
      <c r="R707" s="9"/>
      <c r="S707" s="9"/>
      <c r="T707" s="9"/>
      <c r="U707" s="9"/>
    </row>
    <row r="708">
      <c r="J708" s="82"/>
      <c r="N708" s="101"/>
      <c r="P708" s="11"/>
      <c r="Q708" s="11"/>
      <c r="R708" s="9"/>
      <c r="S708" s="9"/>
      <c r="T708" s="9"/>
      <c r="U708" s="9"/>
    </row>
    <row r="709">
      <c r="J709" s="82"/>
      <c r="N709" s="101"/>
      <c r="P709" s="11"/>
      <c r="Q709" s="11"/>
      <c r="R709" s="9"/>
      <c r="S709" s="9"/>
      <c r="T709" s="9"/>
      <c r="U709" s="9"/>
    </row>
    <row r="710">
      <c r="J710" s="82"/>
      <c r="N710" s="101"/>
      <c r="P710" s="11"/>
      <c r="Q710" s="11"/>
      <c r="R710" s="9"/>
      <c r="S710" s="9"/>
      <c r="T710" s="9"/>
      <c r="U710" s="9"/>
    </row>
    <row r="711">
      <c r="J711" s="82"/>
      <c r="N711" s="101"/>
      <c r="P711" s="11"/>
      <c r="Q711" s="11"/>
      <c r="R711" s="9"/>
      <c r="S711" s="9"/>
      <c r="T711" s="9"/>
      <c r="U711" s="9"/>
    </row>
    <row r="712">
      <c r="J712" s="82"/>
      <c r="N712" s="101"/>
      <c r="P712" s="11"/>
      <c r="Q712" s="11"/>
      <c r="R712" s="9"/>
      <c r="S712" s="9"/>
      <c r="T712" s="9"/>
      <c r="U712" s="9"/>
    </row>
    <row r="713">
      <c r="J713" s="82"/>
      <c r="N713" s="101"/>
      <c r="P713" s="11"/>
      <c r="Q713" s="11"/>
      <c r="R713" s="9"/>
      <c r="S713" s="9"/>
      <c r="T713" s="9"/>
      <c r="U713" s="9"/>
    </row>
    <row r="714">
      <c r="J714" s="82"/>
      <c r="N714" s="101"/>
      <c r="P714" s="11"/>
      <c r="Q714" s="11"/>
      <c r="R714" s="9"/>
      <c r="S714" s="9"/>
      <c r="T714" s="9"/>
      <c r="U714" s="9"/>
    </row>
    <row r="715">
      <c r="J715" s="82"/>
      <c r="N715" s="101"/>
      <c r="P715" s="11"/>
      <c r="Q715" s="11"/>
      <c r="R715" s="9"/>
      <c r="S715" s="9"/>
      <c r="T715" s="9"/>
      <c r="U715" s="9"/>
    </row>
    <row r="716">
      <c r="J716" s="82"/>
      <c r="N716" s="101"/>
      <c r="P716" s="11"/>
      <c r="Q716" s="11"/>
      <c r="R716" s="9"/>
      <c r="S716" s="9"/>
      <c r="T716" s="9"/>
      <c r="U716" s="9"/>
    </row>
    <row r="717">
      <c r="J717" s="82"/>
      <c r="N717" s="101"/>
      <c r="P717" s="11"/>
      <c r="Q717" s="11"/>
      <c r="R717" s="9"/>
      <c r="S717" s="9"/>
      <c r="T717" s="9"/>
      <c r="U717" s="9"/>
    </row>
    <row r="718">
      <c r="J718" s="82"/>
      <c r="N718" s="101"/>
      <c r="P718" s="11"/>
      <c r="Q718" s="11"/>
      <c r="R718" s="9"/>
      <c r="S718" s="9"/>
      <c r="T718" s="9"/>
      <c r="U718" s="9"/>
    </row>
    <row r="719">
      <c r="J719" s="82"/>
      <c r="N719" s="101"/>
      <c r="P719" s="11"/>
      <c r="Q719" s="11"/>
      <c r="R719" s="9"/>
      <c r="S719" s="9"/>
      <c r="T719" s="9"/>
      <c r="U719" s="9"/>
    </row>
    <row r="720">
      <c r="J720" s="82"/>
      <c r="N720" s="101"/>
      <c r="P720" s="11"/>
      <c r="Q720" s="11"/>
      <c r="R720" s="9"/>
      <c r="S720" s="9"/>
      <c r="T720" s="9"/>
      <c r="U720" s="9"/>
    </row>
    <row r="721">
      <c r="J721" s="82"/>
      <c r="N721" s="101"/>
      <c r="P721" s="11"/>
      <c r="Q721" s="11"/>
      <c r="R721" s="9"/>
      <c r="S721" s="9"/>
      <c r="T721" s="9"/>
      <c r="U721" s="9"/>
    </row>
    <row r="722">
      <c r="J722" s="82"/>
      <c r="N722" s="101"/>
      <c r="P722" s="11"/>
      <c r="Q722" s="11"/>
      <c r="R722" s="9"/>
      <c r="S722" s="9"/>
      <c r="T722" s="9"/>
      <c r="U722" s="9"/>
    </row>
    <row r="723">
      <c r="J723" s="82"/>
      <c r="N723" s="101"/>
      <c r="P723" s="11"/>
      <c r="Q723" s="11"/>
      <c r="R723" s="9"/>
      <c r="S723" s="9"/>
      <c r="T723" s="9"/>
      <c r="U723" s="9"/>
    </row>
    <row r="724">
      <c r="J724" s="82"/>
      <c r="N724" s="101"/>
      <c r="P724" s="11"/>
      <c r="Q724" s="11"/>
      <c r="R724" s="9"/>
      <c r="S724" s="9"/>
      <c r="T724" s="9"/>
      <c r="U724" s="9"/>
    </row>
    <row r="725">
      <c r="J725" s="82"/>
      <c r="N725" s="101"/>
      <c r="P725" s="11"/>
      <c r="Q725" s="11"/>
      <c r="R725" s="9"/>
      <c r="S725" s="9"/>
      <c r="T725" s="9"/>
      <c r="U725" s="9"/>
    </row>
    <row r="726">
      <c r="J726" s="82"/>
      <c r="N726" s="101"/>
      <c r="P726" s="11"/>
      <c r="Q726" s="11"/>
      <c r="R726" s="9"/>
      <c r="S726" s="9"/>
      <c r="T726" s="9"/>
      <c r="U726" s="9"/>
    </row>
    <row r="727">
      <c r="J727" s="82"/>
      <c r="N727" s="101"/>
      <c r="P727" s="11"/>
      <c r="Q727" s="11"/>
      <c r="R727" s="9"/>
      <c r="S727" s="9"/>
      <c r="T727" s="9"/>
      <c r="U727" s="9"/>
    </row>
    <row r="728">
      <c r="J728" s="82"/>
      <c r="N728" s="101"/>
      <c r="P728" s="11"/>
      <c r="Q728" s="11"/>
      <c r="R728" s="9"/>
      <c r="S728" s="9"/>
      <c r="T728" s="9"/>
      <c r="U728" s="9"/>
    </row>
    <row r="729">
      <c r="J729" s="82"/>
      <c r="N729" s="101"/>
      <c r="P729" s="11"/>
      <c r="Q729" s="11"/>
      <c r="R729" s="9"/>
      <c r="S729" s="9"/>
      <c r="T729" s="9"/>
      <c r="U729" s="9"/>
    </row>
    <row r="730">
      <c r="J730" s="82"/>
      <c r="N730" s="101"/>
      <c r="P730" s="11"/>
      <c r="Q730" s="11"/>
      <c r="R730" s="9"/>
      <c r="S730" s="9"/>
      <c r="T730" s="9"/>
      <c r="U730" s="9"/>
    </row>
    <row r="731">
      <c r="J731" s="82"/>
      <c r="N731" s="101"/>
      <c r="P731" s="11"/>
      <c r="Q731" s="11"/>
      <c r="R731" s="9"/>
      <c r="S731" s="9"/>
      <c r="T731" s="9"/>
      <c r="U731" s="9"/>
    </row>
    <row r="732">
      <c r="J732" s="82"/>
      <c r="N732" s="101"/>
      <c r="P732" s="11"/>
      <c r="Q732" s="11"/>
      <c r="R732" s="9"/>
      <c r="S732" s="9"/>
      <c r="T732" s="9"/>
      <c r="U732" s="9"/>
    </row>
    <row r="733">
      <c r="J733" s="82"/>
      <c r="N733" s="101"/>
      <c r="P733" s="11"/>
      <c r="Q733" s="11"/>
      <c r="R733" s="9"/>
      <c r="S733" s="9"/>
      <c r="T733" s="9"/>
      <c r="U733" s="9"/>
    </row>
    <row r="734">
      <c r="J734" s="82"/>
      <c r="N734" s="101"/>
      <c r="P734" s="11"/>
      <c r="Q734" s="11"/>
      <c r="R734" s="9"/>
      <c r="S734" s="9"/>
      <c r="T734" s="9"/>
      <c r="U734" s="9"/>
    </row>
    <row r="735">
      <c r="J735" s="82"/>
      <c r="N735" s="101"/>
      <c r="P735" s="11"/>
      <c r="Q735" s="11"/>
      <c r="R735" s="9"/>
      <c r="S735" s="9"/>
      <c r="T735" s="9"/>
      <c r="U735" s="9"/>
    </row>
    <row r="736">
      <c r="J736" s="82"/>
      <c r="N736" s="101"/>
      <c r="P736" s="11"/>
      <c r="Q736" s="11"/>
      <c r="R736" s="9"/>
      <c r="S736" s="9"/>
      <c r="T736" s="9"/>
      <c r="U736" s="9"/>
    </row>
    <row r="737">
      <c r="J737" s="82"/>
      <c r="N737" s="101"/>
      <c r="P737" s="11"/>
      <c r="Q737" s="11"/>
      <c r="R737" s="9"/>
      <c r="S737" s="9"/>
      <c r="T737" s="9"/>
      <c r="U737" s="9"/>
    </row>
    <row r="738">
      <c r="J738" s="82"/>
      <c r="N738" s="101"/>
      <c r="P738" s="11"/>
      <c r="Q738" s="11"/>
      <c r="R738" s="9"/>
      <c r="S738" s="9"/>
      <c r="T738" s="9"/>
      <c r="U738" s="9"/>
    </row>
    <row r="739">
      <c r="J739" s="82"/>
      <c r="N739" s="101"/>
      <c r="P739" s="11"/>
      <c r="Q739" s="11"/>
      <c r="R739" s="9"/>
      <c r="S739" s="9"/>
      <c r="T739" s="9"/>
      <c r="U739" s="9"/>
    </row>
    <row r="740">
      <c r="J740" s="82"/>
      <c r="N740" s="101"/>
      <c r="P740" s="11"/>
      <c r="Q740" s="11"/>
      <c r="R740" s="9"/>
      <c r="S740" s="9"/>
      <c r="T740" s="9"/>
      <c r="U740" s="9"/>
    </row>
    <row r="741">
      <c r="J741" s="82"/>
      <c r="N741" s="101"/>
      <c r="P741" s="11"/>
      <c r="Q741" s="11"/>
      <c r="R741" s="9"/>
      <c r="S741" s="9"/>
      <c r="T741" s="9"/>
      <c r="U741" s="9"/>
    </row>
    <row r="742">
      <c r="J742" s="82"/>
      <c r="N742" s="101"/>
      <c r="P742" s="11"/>
      <c r="Q742" s="11"/>
      <c r="R742" s="9"/>
      <c r="S742" s="9"/>
      <c r="T742" s="9"/>
      <c r="U742" s="9"/>
    </row>
    <row r="743">
      <c r="J743" s="82"/>
      <c r="N743" s="101"/>
      <c r="P743" s="11"/>
      <c r="Q743" s="11"/>
      <c r="R743" s="9"/>
      <c r="S743" s="9"/>
      <c r="T743" s="9"/>
      <c r="U743" s="9"/>
    </row>
    <row r="744">
      <c r="J744" s="82"/>
      <c r="N744" s="101"/>
      <c r="P744" s="11"/>
      <c r="Q744" s="11"/>
      <c r="R744" s="9"/>
      <c r="S744" s="9"/>
      <c r="T744" s="9"/>
      <c r="U744" s="9"/>
    </row>
    <row r="745">
      <c r="J745" s="82"/>
      <c r="N745" s="101"/>
      <c r="P745" s="11"/>
      <c r="Q745" s="11"/>
      <c r="R745" s="9"/>
      <c r="S745" s="9"/>
      <c r="T745" s="9"/>
      <c r="U745" s="9"/>
    </row>
    <row r="746">
      <c r="J746" s="82"/>
      <c r="N746" s="101"/>
      <c r="P746" s="11"/>
      <c r="Q746" s="11"/>
      <c r="R746" s="9"/>
      <c r="S746" s="9"/>
      <c r="T746" s="9"/>
      <c r="U746" s="9"/>
    </row>
    <row r="747">
      <c r="J747" s="82"/>
      <c r="N747" s="101"/>
      <c r="P747" s="11"/>
      <c r="Q747" s="11"/>
      <c r="R747" s="9"/>
      <c r="S747" s="9"/>
      <c r="T747" s="9"/>
      <c r="U747" s="9"/>
    </row>
    <row r="748">
      <c r="J748" s="82"/>
      <c r="N748" s="101"/>
      <c r="P748" s="11"/>
      <c r="Q748" s="11"/>
      <c r="R748" s="9"/>
      <c r="S748" s="9"/>
      <c r="T748" s="9"/>
      <c r="U748" s="9"/>
    </row>
    <row r="749">
      <c r="J749" s="82"/>
      <c r="N749" s="101"/>
      <c r="P749" s="11"/>
      <c r="Q749" s="11"/>
      <c r="R749" s="9"/>
      <c r="S749" s="9"/>
      <c r="T749" s="9"/>
      <c r="U749" s="9"/>
    </row>
    <row r="750">
      <c r="J750" s="82"/>
      <c r="N750" s="101"/>
      <c r="P750" s="11"/>
      <c r="Q750" s="11"/>
      <c r="R750" s="9"/>
      <c r="S750" s="9"/>
      <c r="T750" s="9"/>
      <c r="U750" s="9"/>
    </row>
    <row r="751">
      <c r="J751" s="82"/>
      <c r="N751" s="101"/>
      <c r="P751" s="11"/>
      <c r="Q751" s="11"/>
      <c r="R751" s="9"/>
      <c r="S751" s="9"/>
      <c r="T751" s="9"/>
      <c r="U751" s="9"/>
    </row>
    <row r="752">
      <c r="J752" s="82"/>
      <c r="N752" s="101"/>
      <c r="P752" s="11"/>
      <c r="Q752" s="11"/>
      <c r="R752" s="9"/>
      <c r="S752" s="9"/>
      <c r="T752" s="9"/>
      <c r="U752" s="9"/>
    </row>
    <row r="753">
      <c r="J753" s="82"/>
      <c r="N753" s="101"/>
      <c r="P753" s="11"/>
      <c r="Q753" s="11"/>
      <c r="R753" s="9"/>
      <c r="S753" s="9"/>
      <c r="T753" s="9"/>
      <c r="U753" s="9"/>
    </row>
    <row r="754">
      <c r="J754" s="82"/>
      <c r="N754" s="101"/>
      <c r="P754" s="11"/>
      <c r="Q754" s="11"/>
      <c r="R754" s="9"/>
      <c r="S754" s="9"/>
      <c r="T754" s="9"/>
      <c r="U754" s="9"/>
    </row>
    <row r="755">
      <c r="J755" s="82"/>
      <c r="N755" s="101"/>
      <c r="P755" s="11"/>
      <c r="Q755" s="11"/>
      <c r="R755" s="9"/>
      <c r="S755" s="9"/>
      <c r="T755" s="9"/>
      <c r="U755" s="9"/>
    </row>
    <row r="756">
      <c r="J756" s="82"/>
      <c r="N756" s="101"/>
      <c r="P756" s="11"/>
      <c r="Q756" s="11"/>
      <c r="R756" s="9"/>
      <c r="S756" s="9"/>
      <c r="T756" s="9"/>
      <c r="U756" s="9"/>
    </row>
    <row r="757">
      <c r="J757" s="82"/>
      <c r="N757" s="101"/>
      <c r="P757" s="11"/>
      <c r="Q757" s="11"/>
      <c r="R757" s="9"/>
      <c r="S757" s="9"/>
      <c r="T757" s="9"/>
      <c r="U757" s="9"/>
    </row>
    <row r="758">
      <c r="J758" s="82"/>
      <c r="N758" s="101"/>
      <c r="P758" s="11"/>
      <c r="Q758" s="11"/>
      <c r="R758" s="9"/>
      <c r="S758" s="9"/>
      <c r="T758" s="9"/>
      <c r="U758" s="9"/>
    </row>
    <row r="759">
      <c r="J759" s="82"/>
      <c r="N759" s="101"/>
      <c r="P759" s="11"/>
      <c r="Q759" s="11"/>
      <c r="R759" s="9"/>
      <c r="S759" s="9"/>
      <c r="T759" s="9"/>
      <c r="U759" s="9"/>
    </row>
    <row r="760">
      <c r="J760" s="82"/>
      <c r="N760" s="101"/>
      <c r="P760" s="11"/>
      <c r="Q760" s="11"/>
      <c r="R760" s="9"/>
      <c r="S760" s="9"/>
      <c r="T760" s="9"/>
      <c r="U760" s="9"/>
    </row>
    <row r="761">
      <c r="J761" s="82"/>
      <c r="N761" s="101"/>
      <c r="P761" s="11"/>
      <c r="Q761" s="11"/>
      <c r="R761" s="9"/>
      <c r="S761" s="9"/>
      <c r="T761" s="9"/>
      <c r="U761" s="9"/>
    </row>
    <row r="762">
      <c r="J762" s="82"/>
      <c r="N762" s="101"/>
      <c r="P762" s="11"/>
      <c r="Q762" s="11"/>
      <c r="R762" s="9"/>
      <c r="S762" s="9"/>
      <c r="T762" s="9"/>
      <c r="U762" s="9"/>
    </row>
    <row r="763">
      <c r="J763" s="82"/>
      <c r="N763" s="101"/>
      <c r="P763" s="11"/>
      <c r="Q763" s="11"/>
      <c r="R763" s="9"/>
      <c r="S763" s="9"/>
      <c r="T763" s="9"/>
      <c r="U763" s="9"/>
    </row>
    <row r="764">
      <c r="J764" s="82"/>
      <c r="N764" s="101"/>
      <c r="P764" s="11"/>
      <c r="Q764" s="11"/>
      <c r="R764" s="9"/>
      <c r="S764" s="9"/>
      <c r="T764" s="9"/>
      <c r="U764" s="9"/>
    </row>
    <row r="765">
      <c r="J765" s="82"/>
      <c r="N765" s="101"/>
      <c r="P765" s="11"/>
      <c r="Q765" s="11"/>
      <c r="R765" s="9"/>
      <c r="S765" s="9"/>
      <c r="T765" s="9"/>
      <c r="U765" s="9"/>
    </row>
    <row r="766">
      <c r="J766" s="82"/>
      <c r="N766" s="101"/>
      <c r="P766" s="11"/>
      <c r="Q766" s="11"/>
      <c r="R766" s="9"/>
      <c r="S766" s="9"/>
      <c r="T766" s="9"/>
      <c r="U766" s="9"/>
    </row>
    <row r="767">
      <c r="J767" s="82"/>
      <c r="N767" s="101"/>
      <c r="P767" s="11"/>
      <c r="Q767" s="11"/>
      <c r="R767" s="9"/>
      <c r="S767" s="9"/>
      <c r="T767" s="9"/>
      <c r="U767" s="9"/>
    </row>
    <row r="768">
      <c r="J768" s="82"/>
      <c r="N768" s="101"/>
      <c r="P768" s="11"/>
      <c r="Q768" s="11"/>
      <c r="R768" s="9"/>
      <c r="S768" s="9"/>
      <c r="T768" s="9"/>
      <c r="U768" s="9"/>
    </row>
    <row r="769">
      <c r="J769" s="82"/>
      <c r="N769" s="101"/>
      <c r="P769" s="11"/>
      <c r="Q769" s="11"/>
      <c r="R769" s="9"/>
      <c r="S769" s="9"/>
      <c r="T769" s="9"/>
      <c r="U769" s="9"/>
    </row>
    <row r="770">
      <c r="J770" s="82"/>
      <c r="N770" s="101"/>
      <c r="P770" s="11"/>
      <c r="Q770" s="11"/>
      <c r="R770" s="9"/>
      <c r="S770" s="9"/>
      <c r="T770" s="9"/>
      <c r="U770" s="9"/>
    </row>
    <row r="771">
      <c r="J771" s="82"/>
      <c r="N771" s="101"/>
      <c r="P771" s="11"/>
      <c r="Q771" s="11"/>
      <c r="R771" s="9"/>
      <c r="S771" s="9"/>
      <c r="T771" s="9"/>
      <c r="U771" s="9"/>
    </row>
    <row r="772">
      <c r="J772" s="82"/>
      <c r="N772" s="101"/>
      <c r="P772" s="11"/>
      <c r="Q772" s="11"/>
      <c r="R772" s="9"/>
      <c r="S772" s="9"/>
      <c r="T772" s="9"/>
      <c r="U772" s="9"/>
    </row>
    <row r="773">
      <c r="J773" s="82"/>
      <c r="N773" s="101"/>
      <c r="P773" s="11"/>
      <c r="Q773" s="11"/>
      <c r="R773" s="9"/>
      <c r="S773" s="9"/>
      <c r="T773" s="9"/>
      <c r="U773" s="9"/>
    </row>
    <row r="774">
      <c r="J774" s="82"/>
      <c r="N774" s="101"/>
      <c r="P774" s="11"/>
      <c r="Q774" s="11"/>
      <c r="R774" s="9"/>
      <c r="S774" s="9"/>
      <c r="T774" s="9"/>
      <c r="U774" s="9"/>
    </row>
    <row r="775">
      <c r="J775" s="82"/>
      <c r="N775" s="101"/>
      <c r="P775" s="11"/>
      <c r="Q775" s="11"/>
      <c r="R775" s="9"/>
      <c r="S775" s="9"/>
      <c r="T775" s="9"/>
      <c r="U775" s="9"/>
    </row>
    <row r="776">
      <c r="J776" s="82"/>
      <c r="N776" s="101"/>
      <c r="P776" s="11"/>
      <c r="Q776" s="11"/>
      <c r="R776" s="9"/>
      <c r="S776" s="9"/>
      <c r="T776" s="9"/>
      <c r="U776" s="9"/>
    </row>
    <row r="777">
      <c r="J777" s="82"/>
      <c r="N777" s="101"/>
      <c r="P777" s="11"/>
      <c r="Q777" s="11"/>
      <c r="R777" s="9"/>
      <c r="S777" s="9"/>
      <c r="T777" s="9"/>
      <c r="U777" s="9"/>
    </row>
    <row r="778">
      <c r="J778" s="82"/>
      <c r="N778" s="101"/>
      <c r="P778" s="11"/>
      <c r="Q778" s="11"/>
      <c r="R778" s="9"/>
      <c r="S778" s="9"/>
      <c r="T778" s="9"/>
      <c r="U778" s="9"/>
    </row>
    <row r="779">
      <c r="J779" s="82"/>
      <c r="N779" s="101"/>
      <c r="P779" s="11"/>
      <c r="Q779" s="11"/>
      <c r="R779" s="9"/>
      <c r="S779" s="9"/>
      <c r="T779" s="9"/>
      <c r="U779" s="9"/>
    </row>
    <row r="780">
      <c r="J780" s="82"/>
      <c r="N780" s="101"/>
      <c r="P780" s="11"/>
      <c r="Q780" s="11"/>
      <c r="R780" s="9"/>
      <c r="S780" s="9"/>
      <c r="T780" s="9"/>
      <c r="U780" s="9"/>
    </row>
    <row r="781">
      <c r="J781" s="82"/>
      <c r="N781" s="101"/>
      <c r="P781" s="11"/>
      <c r="Q781" s="11"/>
      <c r="R781" s="9"/>
      <c r="S781" s="9"/>
      <c r="T781" s="9"/>
      <c r="U781" s="9"/>
    </row>
    <row r="782">
      <c r="J782" s="82"/>
      <c r="N782" s="101"/>
      <c r="P782" s="11"/>
      <c r="Q782" s="11"/>
      <c r="R782" s="9"/>
      <c r="S782" s="9"/>
      <c r="T782" s="9"/>
      <c r="U782" s="9"/>
    </row>
    <row r="783">
      <c r="J783" s="82"/>
      <c r="N783" s="101"/>
      <c r="P783" s="11"/>
      <c r="Q783" s="11"/>
      <c r="R783" s="9"/>
      <c r="S783" s="9"/>
      <c r="T783" s="9"/>
      <c r="U783" s="9"/>
    </row>
    <row r="784">
      <c r="J784" s="82"/>
      <c r="N784" s="101"/>
      <c r="P784" s="11"/>
      <c r="Q784" s="11"/>
      <c r="R784" s="9"/>
      <c r="S784" s="9"/>
      <c r="T784" s="9"/>
      <c r="U784" s="9"/>
    </row>
    <row r="785">
      <c r="J785" s="82"/>
      <c r="N785" s="101"/>
      <c r="P785" s="11"/>
      <c r="Q785" s="11"/>
      <c r="R785" s="9"/>
      <c r="S785" s="9"/>
      <c r="T785" s="9"/>
      <c r="U785" s="9"/>
    </row>
    <row r="786">
      <c r="J786" s="82"/>
      <c r="N786" s="101"/>
      <c r="P786" s="11"/>
      <c r="Q786" s="11"/>
      <c r="R786" s="9"/>
      <c r="S786" s="9"/>
      <c r="T786" s="9"/>
      <c r="U786" s="9"/>
    </row>
    <row r="787">
      <c r="J787" s="82"/>
      <c r="N787" s="101"/>
      <c r="P787" s="11"/>
      <c r="Q787" s="11"/>
      <c r="R787" s="9"/>
      <c r="S787" s="9"/>
      <c r="T787" s="9"/>
      <c r="U787" s="9"/>
    </row>
    <row r="788">
      <c r="J788" s="82"/>
      <c r="N788" s="101"/>
      <c r="P788" s="11"/>
      <c r="Q788" s="11"/>
      <c r="R788" s="9"/>
      <c r="S788" s="9"/>
      <c r="T788" s="9"/>
      <c r="U788" s="9"/>
    </row>
    <row r="789">
      <c r="J789" s="82"/>
      <c r="N789" s="101"/>
      <c r="P789" s="11"/>
      <c r="Q789" s="11"/>
      <c r="R789" s="9"/>
      <c r="S789" s="9"/>
      <c r="T789" s="9"/>
      <c r="U789" s="9"/>
    </row>
    <row r="790">
      <c r="J790" s="82"/>
      <c r="N790" s="101"/>
      <c r="P790" s="11"/>
      <c r="Q790" s="11"/>
      <c r="R790" s="9"/>
      <c r="S790" s="9"/>
      <c r="T790" s="9"/>
      <c r="U790" s="9"/>
    </row>
    <row r="791">
      <c r="J791" s="82"/>
      <c r="N791" s="101"/>
      <c r="P791" s="11"/>
      <c r="Q791" s="11"/>
      <c r="R791" s="9"/>
      <c r="S791" s="9"/>
      <c r="T791" s="9"/>
      <c r="U791" s="9"/>
    </row>
    <row r="792">
      <c r="J792" s="82"/>
      <c r="N792" s="101"/>
      <c r="P792" s="11"/>
      <c r="Q792" s="11"/>
      <c r="R792" s="9"/>
      <c r="S792" s="9"/>
      <c r="T792" s="9"/>
      <c r="U792" s="9"/>
    </row>
    <row r="793">
      <c r="J793" s="82"/>
      <c r="N793" s="101"/>
      <c r="P793" s="11"/>
      <c r="Q793" s="11"/>
      <c r="R793" s="9"/>
      <c r="S793" s="9"/>
      <c r="T793" s="9"/>
      <c r="U793" s="9"/>
    </row>
    <row r="794">
      <c r="J794" s="82"/>
      <c r="N794" s="101"/>
      <c r="P794" s="11"/>
      <c r="Q794" s="11"/>
      <c r="R794" s="9"/>
      <c r="S794" s="9"/>
      <c r="T794" s="9"/>
      <c r="U794" s="9"/>
    </row>
    <row r="795">
      <c r="J795" s="82"/>
      <c r="N795" s="101"/>
      <c r="P795" s="11"/>
      <c r="Q795" s="11"/>
      <c r="R795" s="9"/>
      <c r="S795" s="9"/>
      <c r="T795" s="9"/>
      <c r="U795" s="9"/>
    </row>
    <row r="796">
      <c r="J796" s="82"/>
      <c r="N796" s="101"/>
      <c r="P796" s="11"/>
      <c r="Q796" s="11"/>
      <c r="R796" s="9"/>
      <c r="S796" s="9"/>
      <c r="T796" s="9"/>
      <c r="U796" s="9"/>
    </row>
    <row r="797">
      <c r="J797" s="82"/>
      <c r="N797" s="101"/>
      <c r="P797" s="11"/>
      <c r="Q797" s="11"/>
      <c r="R797" s="9"/>
      <c r="S797" s="9"/>
      <c r="T797" s="9"/>
      <c r="U797" s="9"/>
    </row>
    <row r="798">
      <c r="J798" s="82"/>
      <c r="N798" s="101"/>
      <c r="P798" s="11"/>
      <c r="Q798" s="11"/>
      <c r="R798" s="9"/>
      <c r="S798" s="9"/>
      <c r="T798" s="9"/>
      <c r="U798" s="9"/>
    </row>
    <row r="799">
      <c r="J799" s="82"/>
      <c r="N799" s="101"/>
      <c r="P799" s="11"/>
      <c r="Q799" s="11"/>
      <c r="R799" s="9"/>
      <c r="S799" s="9"/>
      <c r="T799" s="9"/>
      <c r="U799" s="9"/>
    </row>
    <row r="800">
      <c r="J800" s="82"/>
      <c r="N800" s="101"/>
      <c r="P800" s="11"/>
      <c r="Q800" s="11"/>
      <c r="R800" s="9"/>
      <c r="S800" s="9"/>
      <c r="T800" s="9"/>
      <c r="U800" s="9"/>
    </row>
    <row r="801">
      <c r="J801" s="82"/>
      <c r="N801" s="101"/>
      <c r="P801" s="11"/>
      <c r="Q801" s="11"/>
      <c r="R801" s="9"/>
      <c r="S801" s="9"/>
      <c r="T801" s="9"/>
      <c r="U801" s="9"/>
    </row>
    <row r="802">
      <c r="J802" s="82"/>
      <c r="N802" s="101"/>
      <c r="P802" s="11"/>
      <c r="Q802" s="11"/>
      <c r="R802" s="9"/>
      <c r="S802" s="9"/>
      <c r="T802" s="9"/>
      <c r="U802" s="9"/>
    </row>
    <row r="803">
      <c r="J803" s="82"/>
      <c r="N803" s="101"/>
      <c r="P803" s="11"/>
      <c r="Q803" s="11"/>
      <c r="R803" s="9"/>
      <c r="S803" s="9"/>
      <c r="T803" s="9"/>
      <c r="U803" s="9"/>
    </row>
    <row r="804">
      <c r="J804" s="82"/>
      <c r="N804" s="101"/>
      <c r="P804" s="11"/>
      <c r="Q804" s="11"/>
      <c r="R804" s="9"/>
      <c r="S804" s="9"/>
      <c r="T804" s="9"/>
      <c r="U804" s="9"/>
    </row>
    <row r="805">
      <c r="J805" s="82"/>
      <c r="N805" s="101"/>
      <c r="P805" s="11"/>
      <c r="Q805" s="11"/>
      <c r="R805" s="9"/>
      <c r="S805" s="9"/>
      <c r="T805" s="9"/>
      <c r="U805" s="9"/>
    </row>
    <row r="806">
      <c r="J806" s="82"/>
      <c r="N806" s="101"/>
      <c r="P806" s="11"/>
      <c r="Q806" s="11"/>
      <c r="R806" s="9"/>
      <c r="S806" s="9"/>
      <c r="T806" s="9"/>
      <c r="U806" s="9"/>
    </row>
    <row r="807">
      <c r="J807" s="82"/>
      <c r="N807" s="101"/>
      <c r="P807" s="11"/>
      <c r="Q807" s="11"/>
      <c r="R807" s="9"/>
      <c r="S807" s="9"/>
      <c r="T807" s="9"/>
      <c r="U807" s="9"/>
    </row>
    <row r="808">
      <c r="J808" s="82"/>
      <c r="N808" s="101"/>
      <c r="P808" s="11"/>
      <c r="Q808" s="11"/>
      <c r="R808" s="9"/>
      <c r="S808" s="9"/>
      <c r="T808" s="9"/>
      <c r="U808" s="9"/>
    </row>
    <row r="809">
      <c r="J809" s="82"/>
      <c r="N809" s="101"/>
      <c r="P809" s="11"/>
      <c r="Q809" s="11"/>
      <c r="R809" s="9"/>
      <c r="S809" s="9"/>
      <c r="T809" s="9"/>
      <c r="U809" s="9"/>
    </row>
    <row r="810">
      <c r="J810" s="82"/>
      <c r="N810" s="101"/>
      <c r="P810" s="11"/>
      <c r="Q810" s="11"/>
      <c r="R810" s="9"/>
      <c r="S810" s="9"/>
      <c r="T810" s="9"/>
      <c r="U810" s="9"/>
    </row>
    <row r="811">
      <c r="J811" s="82"/>
      <c r="N811" s="101"/>
      <c r="P811" s="11"/>
      <c r="Q811" s="11"/>
      <c r="R811" s="9"/>
      <c r="S811" s="9"/>
      <c r="T811" s="9"/>
      <c r="U811" s="9"/>
    </row>
    <row r="812">
      <c r="J812" s="82"/>
      <c r="N812" s="101"/>
      <c r="P812" s="11"/>
      <c r="Q812" s="11"/>
      <c r="R812" s="9"/>
      <c r="S812" s="9"/>
      <c r="T812" s="9"/>
      <c r="U812" s="9"/>
    </row>
    <row r="813">
      <c r="J813" s="82"/>
      <c r="N813" s="101"/>
      <c r="P813" s="11"/>
      <c r="Q813" s="11"/>
      <c r="R813" s="9"/>
      <c r="S813" s="9"/>
      <c r="T813" s="9"/>
      <c r="U813" s="9"/>
    </row>
    <row r="814">
      <c r="J814" s="82"/>
      <c r="N814" s="101"/>
      <c r="P814" s="11"/>
      <c r="Q814" s="11"/>
      <c r="R814" s="9"/>
      <c r="S814" s="9"/>
      <c r="T814" s="9"/>
      <c r="U814" s="9"/>
    </row>
    <row r="815">
      <c r="J815" s="82"/>
      <c r="N815" s="101"/>
      <c r="P815" s="11"/>
      <c r="Q815" s="11"/>
      <c r="R815" s="9"/>
      <c r="S815" s="9"/>
      <c r="T815" s="9"/>
      <c r="U815" s="9"/>
    </row>
    <row r="816">
      <c r="J816" s="82"/>
      <c r="N816" s="101"/>
      <c r="P816" s="11"/>
      <c r="Q816" s="11"/>
      <c r="R816" s="9"/>
      <c r="S816" s="9"/>
      <c r="T816" s="9"/>
      <c r="U816" s="9"/>
    </row>
    <row r="817">
      <c r="J817" s="82"/>
      <c r="N817" s="101"/>
      <c r="P817" s="11"/>
      <c r="Q817" s="11"/>
      <c r="R817" s="9"/>
      <c r="S817" s="9"/>
      <c r="T817" s="9"/>
      <c r="U817" s="9"/>
    </row>
    <row r="818">
      <c r="J818" s="82"/>
      <c r="N818" s="101"/>
      <c r="P818" s="11"/>
      <c r="Q818" s="11"/>
      <c r="R818" s="9"/>
      <c r="S818" s="9"/>
      <c r="T818" s="9"/>
      <c r="U818" s="9"/>
    </row>
    <row r="819">
      <c r="J819" s="82"/>
      <c r="N819" s="101"/>
      <c r="P819" s="11"/>
      <c r="Q819" s="11"/>
      <c r="R819" s="9"/>
      <c r="S819" s="9"/>
      <c r="T819" s="9"/>
      <c r="U819" s="9"/>
    </row>
    <row r="820">
      <c r="J820" s="82"/>
      <c r="N820" s="101"/>
      <c r="P820" s="11"/>
      <c r="Q820" s="11"/>
      <c r="R820" s="9"/>
      <c r="S820" s="9"/>
      <c r="T820" s="9"/>
      <c r="U820" s="9"/>
    </row>
    <row r="821">
      <c r="J821" s="82"/>
      <c r="N821" s="101"/>
      <c r="P821" s="11"/>
      <c r="Q821" s="11"/>
      <c r="R821" s="9"/>
      <c r="S821" s="9"/>
      <c r="T821" s="9"/>
      <c r="U821" s="9"/>
    </row>
    <row r="822">
      <c r="J822" s="82"/>
      <c r="N822" s="101"/>
      <c r="P822" s="11"/>
      <c r="Q822" s="11"/>
      <c r="R822" s="9"/>
      <c r="S822" s="9"/>
      <c r="T822" s="9"/>
      <c r="U822" s="9"/>
    </row>
    <row r="823">
      <c r="J823" s="82"/>
      <c r="N823" s="101"/>
      <c r="P823" s="11"/>
      <c r="Q823" s="11"/>
      <c r="R823" s="9"/>
      <c r="S823" s="9"/>
      <c r="T823" s="9"/>
      <c r="U823" s="9"/>
    </row>
    <row r="824">
      <c r="J824" s="82"/>
      <c r="N824" s="101"/>
      <c r="P824" s="11"/>
      <c r="Q824" s="11"/>
      <c r="R824" s="9"/>
      <c r="S824" s="9"/>
      <c r="T824" s="9"/>
      <c r="U824" s="9"/>
    </row>
    <row r="825">
      <c r="J825" s="82"/>
      <c r="N825" s="101"/>
      <c r="P825" s="11"/>
      <c r="Q825" s="11"/>
      <c r="R825" s="9"/>
      <c r="S825" s="9"/>
      <c r="T825" s="9"/>
      <c r="U825" s="9"/>
    </row>
    <row r="826">
      <c r="J826" s="82"/>
      <c r="N826" s="101"/>
      <c r="P826" s="11"/>
      <c r="Q826" s="11"/>
      <c r="R826" s="9"/>
      <c r="S826" s="9"/>
      <c r="T826" s="9"/>
      <c r="U826" s="9"/>
    </row>
    <row r="827">
      <c r="J827" s="82"/>
      <c r="N827" s="101"/>
      <c r="P827" s="11"/>
      <c r="Q827" s="11"/>
      <c r="R827" s="9"/>
      <c r="S827" s="9"/>
      <c r="T827" s="9"/>
      <c r="U827" s="9"/>
    </row>
    <row r="828">
      <c r="J828" s="82"/>
      <c r="N828" s="101"/>
      <c r="P828" s="11"/>
      <c r="Q828" s="11"/>
      <c r="R828" s="9"/>
      <c r="S828" s="9"/>
      <c r="T828" s="9"/>
      <c r="U828" s="9"/>
    </row>
    <row r="829">
      <c r="J829" s="82"/>
      <c r="N829" s="101"/>
      <c r="P829" s="11"/>
      <c r="Q829" s="11"/>
      <c r="R829" s="9"/>
      <c r="S829" s="9"/>
      <c r="T829" s="9"/>
      <c r="U829" s="9"/>
    </row>
    <row r="830">
      <c r="J830" s="82"/>
      <c r="N830" s="101"/>
      <c r="P830" s="11"/>
      <c r="Q830" s="11"/>
      <c r="R830" s="9"/>
      <c r="S830" s="9"/>
      <c r="T830" s="9"/>
      <c r="U830" s="9"/>
    </row>
    <row r="831">
      <c r="J831" s="82"/>
      <c r="N831" s="101"/>
      <c r="P831" s="11"/>
      <c r="Q831" s="11"/>
      <c r="R831" s="9"/>
      <c r="S831" s="9"/>
      <c r="T831" s="9"/>
      <c r="U831" s="9"/>
    </row>
    <row r="832">
      <c r="J832" s="82"/>
      <c r="N832" s="101"/>
      <c r="P832" s="11"/>
      <c r="Q832" s="11"/>
      <c r="R832" s="9"/>
      <c r="S832" s="9"/>
      <c r="T832" s="9"/>
      <c r="U832" s="9"/>
    </row>
    <row r="833">
      <c r="J833" s="82"/>
      <c r="N833" s="101"/>
      <c r="P833" s="11"/>
      <c r="Q833" s="11"/>
      <c r="R833" s="9"/>
      <c r="S833" s="9"/>
      <c r="T833" s="9"/>
      <c r="U833" s="9"/>
    </row>
    <row r="834">
      <c r="J834" s="82"/>
      <c r="N834" s="101"/>
      <c r="P834" s="11"/>
      <c r="Q834" s="11"/>
      <c r="R834" s="9"/>
      <c r="S834" s="9"/>
      <c r="T834" s="9"/>
      <c r="U834" s="9"/>
    </row>
    <row r="835">
      <c r="J835" s="82"/>
      <c r="N835" s="101"/>
      <c r="P835" s="11"/>
      <c r="Q835" s="11"/>
      <c r="R835" s="9"/>
      <c r="S835" s="9"/>
      <c r="T835" s="9"/>
      <c r="U835" s="9"/>
    </row>
    <row r="836">
      <c r="J836" s="82"/>
      <c r="N836" s="101"/>
      <c r="P836" s="11"/>
      <c r="Q836" s="11"/>
      <c r="R836" s="9"/>
      <c r="S836" s="9"/>
      <c r="T836" s="9"/>
      <c r="U836" s="9"/>
    </row>
    <row r="837">
      <c r="J837" s="82"/>
      <c r="N837" s="101"/>
      <c r="P837" s="11"/>
      <c r="Q837" s="11"/>
      <c r="R837" s="9"/>
      <c r="S837" s="9"/>
      <c r="T837" s="9"/>
      <c r="U837" s="9"/>
    </row>
    <row r="838">
      <c r="J838" s="82"/>
      <c r="N838" s="101"/>
      <c r="P838" s="11"/>
      <c r="Q838" s="11"/>
      <c r="R838" s="9"/>
      <c r="S838" s="9"/>
      <c r="T838" s="9"/>
      <c r="U838" s="9"/>
    </row>
    <row r="839">
      <c r="J839" s="82"/>
      <c r="N839" s="101"/>
      <c r="P839" s="11"/>
      <c r="Q839" s="11"/>
      <c r="R839" s="9"/>
      <c r="S839" s="9"/>
      <c r="T839" s="9"/>
      <c r="U839" s="9"/>
    </row>
    <row r="840">
      <c r="J840" s="82"/>
      <c r="N840" s="101"/>
      <c r="P840" s="11"/>
      <c r="Q840" s="11"/>
      <c r="R840" s="9"/>
      <c r="S840" s="9"/>
      <c r="T840" s="9"/>
      <c r="U840" s="9"/>
    </row>
    <row r="841">
      <c r="J841" s="82"/>
      <c r="N841" s="101"/>
      <c r="P841" s="11"/>
      <c r="Q841" s="11"/>
      <c r="R841" s="9"/>
      <c r="S841" s="9"/>
      <c r="T841" s="9"/>
      <c r="U841" s="9"/>
    </row>
    <row r="842">
      <c r="J842" s="82"/>
      <c r="N842" s="101"/>
      <c r="P842" s="11"/>
      <c r="Q842" s="11"/>
      <c r="R842" s="9"/>
      <c r="S842" s="9"/>
      <c r="T842" s="9"/>
      <c r="U842" s="9"/>
    </row>
    <row r="843">
      <c r="J843" s="82"/>
      <c r="N843" s="101"/>
      <c r="P843" s="11"/>
      <c r="Q843" s="11"/>
      <c r="R843" s="9"/>
      <c r="S843" s="9"/>
      <c r="T843" s="9"/>
      <c r="U843" s="9"/>
    </row>
    <row r="844">
      <c r="J844" s="82"/>
      <c r="N844" s="101"/>
      <c r="P844" s="11"/>
      <c r="Q844" s="11"/>
      <c r="R844" s="9"/>
      <c r="S844" s="9"/>
      <c r="T844" s="9"/>
      <c r="U844" s="9"/>
    </row>
    <row r="845">
      <c r="J845" s="82"/>
      <c r="N845" s="101"/>
      <c r="P845" s="11"/>
      <c r="Q845" s="11"/>
      <c r="R845" s="9"/>
      <c r="S845" s="9"/>
      <c r="T845" s="9"/>
      <c r="U845" s="9"/>
    </row>
    <row r="846">
      <c r="J846" s="82"/>
      <c r="N846" s="101"/>
      <c r="P846" s="11"/>
      <c r="Q846" s="11"/>
      <c r="R846" s="9"/>
      <c r="S846" s="9"/>
      <c r="T846" s="9"/>
      <c r="U846" s="9"/>
    </row>
    <row r="847">
      <c r="J847" s="82"/>
      <c r="N847" s="101"/>
      <c r="P847" s="11"/>
      <c r="Q847" s="11"/>
      <c r="R847" s="9"/>
      <c r="S847" s="9"/>
      <c r="T847" s="9"/>
      <c r="U847" s="9"/>
    </row>
    <row r="848">
      <c r="J848" s="82"/>
      <c r="N848" s="101"/>
      <c r="P848" s="11"/>
      <c r="Q848" s="11"/>
      <c r="R848" s="9"/>
      <c r="S848" s="9"/>
      <c r="T848" s="9"/>
      <c r="U848" s="9"/>
    </row>
    <row r="849">
      <c r="J849" s="82"/>
      <c r="N849" s="101"/>
      <c r="P849" s="11"/>
      <c r="Q849" s="11"/>
      <c r="R849" s="9"/>
      <c r="S849" s="9"/>
      <c r="T849" s="9"/>
      <c r="U849" s="9"/>
    </row>
    <row r="850">
      <c r="J850" s="82"/>
      <c r="N850" s="101"/>
      <c r="P850" s="11"/>
      <c r="Q850" s="11"/>
      <c r="R850" s="9"/>
      <c r="S850" s="9"/>
      <c r="T850" s="9"/>
      <c r="U850" s="9"/>
    </row>
    <row r="851">
      <c r="J851" s="82"/>
      <c r="N851" s="101"/>
      <c r="P851" s="11"/>
      <c r="Q851" s="11"/>
      <c r="R851" s="9"/>
      <c r="S851" s="9"/>
      <c r="T851" s="9"/>
      <c r="U851" s="9"/>
    </row>
    <row r="852">
      <c r="J852" s="82"/>
      <c r="N852" s="101"/>
      <c r="P852" s="11"/>
      <c r="Q852" s="11"/>
      <c r="R852" s="9"/>
      <c r="S852" s="9"/>
      <c r="T852" s="9"/>
      <c r="U852" s="9"/>
    </row>
    <row r="853">
      <c r="J853" s="82"/>
      <c r="N853" s="101"/>
      <c r="P853" s="11"/>
      <c r="Q853" s="11"/>
      <c r="R853" s="9"/>
      <c r="S853" s="9"/>
      <c r="T853" s="9"/>
      <c r="U853" s="9"/>
    </row>
    <row r="854">
      <c r="J854" s="82"/>
      <c r="N854" s="101"/>
      <c r="P854" s="11"/>
      <c r="Q854" s="11"/>
      <c r="R854" s="9"/>
      <c r="S854" s="9"/>
      <c r="T854" s="9"/>
      <c r="U854" s="9"/>
    </row>
    <row r="855">
      <c r="J855" s="82"/>
      <c r="N855" s="101"/>
      <c r="P855" s="11"/>
      <c r="Q855" s="11"/>
      <c r="R855" s="9"/>
      <c r="S855" s="9"/>
      <c r="T855" s="9"/>
      <c r="U855" s="9"/>
    </row>
    <row r="856">
      <c r="J856" s="82"/>
      <c r="N856" s="101"/>
      <c r="P856" s="11"/>
      <c r="Q856" s="11"/>
      <c r="R856" s="9"/>
      <c r="S856" s="9"/>
      <c r="T856" s="9"/>
      <c r="U856" s="9"/>
    </row>
    <row r="857">
      <c r="J857" s="82"/>
      <c r="N857" s="101"/>
      <c r="P857" s="11"/>
      <c r="Q857" s="11"/>
      <c r="R857" s="9"/>
      <c r="S857" s="9"/>
      <c r="T857" s="9"/>
      <c r="U857" s="9"/>
    </row>
    <row r="858">
      <c r="J858" s="82"/>
      <c r="N858" s="101"/>
      <c r="P858" s="11"/>
      <c r="Q858" s="11"/>
      <c r="R858" s="9"/>
      <c r="S858" s="9"/>
      <c r="T858" s="9"/>
      <c r="U858" s="9"/>
    </row>
    <row r="859">
      <c r="J859" s="82"/>
      <c r="N859" s="101"/>
      <c r="P859" s="11"/>
      <c r="Q859" s="11"/>
      <c r="R859" s="9"/>
      <c r="S859" s="9"/>
      <c r="T859" s="9"/>
      <c r="U859" s="9"/>
    </row>
    <row r="860">
      <c r="J860" s="82"/>
      <c r="N860" s="101"/>
      <c r="P860" s="11"/>
      <c r="Q860" s="11"/>
      <c r="R860" s="9"/>
      <c r="S860" s="9"/>
      <c r="T860" s="9"/>
      <c r="U860" s="9"/>
    </row>
    <row r="861">
      <c r="J861" s="82"/>
      <c r="N861" s="101"/>
      <c r="P861" s="11"/>
      <c r="Q861" s="11"/>
      <c r="R861" s="9"/>
      <c r="S861" s="9"/>
      <c r="T861" s="9"/>
      <c r="U861" s="9"/>
    </row>
    <row r="862">
      <c r="J862" s="82"/>
      <c r="N862" s="101"/>
      <c r="P862" s="11"/>
      <c r="Q862" s="11"/>
      <c r="R862" s="9"/>
      <c r="S862" s="9"/>
      <c r="T862" s="9"/>
      <c r="U862" s="9"/>
    </row>
    <row r="863">
      <c r="J863" s="82"/>
      <c r="N863" s="101"/>
      <c r="P863" s="11"/>
      <c r="Q863" s="11"/>
      <c r="R863" s="9"/>
      <c r="S863" s="9"/>
      <c r="T863" s="9"/>
      <c r="U863" s="9"/>
    </row>
    <row r="864">
      <c r="J864" s="82"/>
      <c r="N864" s="101"/>
      <c r="P864" s="11"/>
      <c r="Q864" s="11"/>
      <c r="R864" s="9"/>
      <c r="S864" s="9"/>
      <c r="T864" s="9"/>
      <c r="U864" s="9"/>
    </row>
    <row r="865">
      <c r="J865" s="82"/>
      <c r="N865" s="101"/>
      <c r="P865" s="11"/>
      <c r="Q865" s="11"/>
      <c r="R865" s="9"/>
      <c r="S865" s="9"/>
      <c r="T865" s="9"/>
      <c r="U865" s="9"/>
    </row>
    <row r="866">
      <c r="J866" s="82"/>
      <c r="N866" s="101"/>
      <c r="P866" s="11"/>
      <c r="Q866" s="11"/>
      <c r="R866" s="9"/>
      <c r="S866" s="9"/>
      <c r="T866" s="9"/>
      <c r="U866" s="9"/>
    </row>
    <row r="867">
      <c r="J867" s="82"/>
      <c r="N867" s="101"/>
      <c r="P867" s="11"/>
      <c r="Q867" s="11"/>
      <c r="R867" s="9"/>
      <c r="S867" s="9"/>
      <c r="T867" s="9"/>
      <c r="U867" s="9"/>
    </row>
    <row r="868">
      <c r="J868" s="82"/>
      <c r="N868" s="101"/>
      <c r="P868" s="11"/>
      <c r="Q868" s="11"/>
      <c r="R868" s="9"/>
      <c r="S868" s="9"/>
      <c r="T868" s="9"/>
      <c r="U868" s="9"/>
    </row>
    <row r="869">
      <c r="J869" s="82"/>
      <c r="N869" s="101"/>
      <c r="P869" s="11"/>
      <c r="Q869" s="11"/>
      <c r="R869" s="9"/>
      <c r="S869" s="9"/>
      <c r="T869" s="9"/>
      <c r="U869" s="9"/>
    </row>
    <row r="870">
      <c r="J870" s="82"/>
      <c r="N870" s="101"/>
      <c r="P870" s="11"/>
      <c r="Q870" s="11"/>
      <c r="R870" s="9"/>
      <c r="S870" s="9"/>
      <c r="T870" s="9"/>
      <c r="U870" s="9"/>
    </row>
    <row r="871">
      <c r="J871" s="82"/>
      <c r="N871" s="101"/>
      <c r="P871" s="11"/>
      <c r="Q871" s="11"/>
      <c r="R871" s="9"/>
      <c r="S871" s="9"/>
      <c r="T871" s="9"/>
      <c r="U871" s="9"/>
    </row>
    <row r="872">
      <c r="J872" s="82"/>
      <c r="N872" s="101"/>
      <c r="P872" s="11"/>
      <c r="Q872" s="11"/>
      <c r="R872" s="9"/>
      <c r="S872" s="9"/>
      <c r="T872" s="9"/>
      <c r="U872" s="9"/>
    </row>
    <row r="873">
      <c r="J873" s="82"/>
      <c r="N873" s="101"/>
      <c r="P873" s="11"/>
      <c r="Q873" s="11"/>
      <c r="R873" s="9"/>
      <c r="S873" s="9"/>
      <c r="T873" s="9"/>
      <c r="U873" s="9"/>
    </row>
    <row r="874">
      <c r="J874" s="82"/>
      <c r="N874" s="101"/>
      <c r="P874" s="11"/>
      <c r="Q874" s="11"/>
      <c r="R874" s="9"/>
      <c r="S874" s="9"/>
      <c r="T874" s="9"/>
      <c r="U874" s="9"/>
    </row>
    <row r="875">
      <c r="J875" s="82"/>
      <c r="N875" s="101"/>
      <c r="P875" s="11"/>
      <c r="Q875" s="11"/>
      <c r="R875" s="9"/>
      <c r="S875" s="9"/>
      <c r="T875" s="9"/>
      <c r="U875" s="9"/>
    </row>
    <row r="876">
      <c r="J876" s="82"/>
      <c r="N876" s="101"/>
      <c r="P876" s="11"/>
      <c r="Q876" s="11"/>
      <c r="R876" s="9"/>
      <c r="S876" s="9"/>
      <c r="T876" s="9"/>
      <c r="U876" s="9"/>
    </row>
    <row r="877">
      <c r="J877" s="82"/>
      <c r="N877" s="101"/>
      <c r="P877" s="11"/>
      <c r="Q877" s="11"/>
      <c r="R877" s="9"/>
      <c r="S877" s="9"/>
      <c r="T877" s="9"/>
      <c r="U877" s="9"/>
    </row>
    <row r="878">
      <c r="J878" s="82"/>
      <c r="N878" s="101"/>
      <c r="P878" s="11"/>
      <c r="Q878" s="11"/>
      <c r="R878" s="9"/>
      <c r="S878" s="9"/>
      <c r="T878" s="9"/>
      <c r="U878" s="9"/>
    </row>
    <row r="879">
      <c r="J879" s="82"/>
      <c r="N879" s="101"/>
      <c r="P879" s="11"/>
      <c r="Q879" s="11"/>
      <c r="R879" s="9"/>
      <c r="S879" s="9"/>
      <c r="T879" s="9"/>
      <c r="U879" s="9"/>
    </row>
    <row r="880">
      <c r="J880" s="82"/>
      <c r="N880" s="101"/>
      <c r="P880" s="11"/>
      <c r="Q880" s="11"/>
      <c r="R880" s="9"/>
      <c r="S880" s="9"/>
      <c r="T880" s="9"/>
      <c r="U880" s="9"/>
    </row>
    <row r="881">
      <c r="J881" s="82"/>
      <c r="N881" s="101"/>
      <c r="P881" s="11"/>
      <c r="Q881" s="11"/>
      <c r="R881" s="9"/>
      <c r="S881" s="9"/>
      <c r="T881" s="9"/>
      <c r="U881" s="9"/>
    </row>
    <row r="882">
      <c r="J882" s="82"/>
      <c r="N882" s="101"/>
      <c r="P882" s="11"/>
      <c r="Q882" s="11"/>
      <c r="R882" s="9"/>
      <c r="S882" s="9"/>
      <c r="T882" s="9"/>
      <c r="U882" s="9"/>
    </row>
    <row r="883">
      <c r="J883" s="82"/>
      <c r="N883" s="101"/>
      <c r="P883" s="11"/>
      <c r="Q883" s="11"/>
      <c r="R883" s="9"/>
      <c r="S883" s="9"/>
      <c r="T883" s="9"/>
      <c r="U883" s="9"/>
    </row>
    <row r="884">
      <c r="J884" s="82"/>
      <c r="N884" s="101"/>
      <c r="P884" s="11"/>
      <c r="Q884" s="11"/>
      <c r="R884" s="9"/>
      <c r="S884" s="9"/>
      <c r="T884" s="9"/>
      <c r="U884" s="9"/>
    </row>
    <row r="885">
      <c r="J885" s="82"/>
      <c r="N885" s="101"/>
      <c r="P885" s="11"/>
      <c r="Q885" s="11"/>
      <c r="R885" s="9"/>
      <c r="S885" s="9"/>
      <c r="T885" s="9"/>
      <c r="U885" s="9"/>
    </row>
    <row r="886">
      <c r="J886" s="82"/>
      <c r="N886" s="101"/>
      <c r="P886" s="11"/>
      <c r="Q886" s="11"/>
      <c r="R886" s="9"/>
      <c r="S886" s="9"/>
      <c r="T886" s="9"/>
      <c r="U886" s="9"/>
    </row>
    <row r="887">
      <c r="J887" s="82"/>
      <c r="N887" s="101"/>
      <c r="P887" s="11"/>
      <c r="Q887" s="11"/>
      <c r="R887" s="9"/>
      <c r="S887" s="9"/>
      <c r="T887" s="9"/>
      <c r="U887" s="9"/>
    </row>
    <row r="888">
      <c r="J888" s="82"/>
      <c r="N888" s="101"/>
      <c r="P888" s="11"/>
      <c r="Q888" s="11"/>
      <c r="R888" s="9"/>
      <c r="S888" s="9"/>
      <c r="T888" s="9"/>
      <c r="U888" s="9"/>
    </row>
    <row r="889">
      <c r="J889" s="82"/>
      <c r="N889" s="101"/>
      <c r="P889" s="11"/>
      <c r="Q889" s="11"/>
      <c r="R889" s="9"/>
      <c r="S889" s="9"/>
      <c r="T889" s="9"/>
      <c r="U889" s="9"/>
    </row>
    <row r="890">
      <c r="J890" s="82"/>
      <c r="N890" s="101"/>
      <c r="P890" s="11"/>
      <c r="Q890" s="11"/>
      <c r="R890" s="9"/>
      <c r="S890" s="9"/>
      <c r="T890" s="9"/>
      <c r="U890" s="9"/>
    </row>
    <row r="891">
      <c r="J891" s="82"/>
      <c r="N891" s="101"/>
      <c r="P891" s="11"/>
      <c r="Q891" s="11"/>
      <c r="R891" s="9"/>
      <c r="S891" s="9"/>
      <c r="T891" s="9"/>
      <c r="U891" s="9"/>
    </row>
    <row r="892">
      <c r="J892" s="82"/>
      <c r="N892" s="101"/>
      <c r="P892" s="11"/>
      <c r="Q892" s="11"/>
      <c r="R892" s="9"/>
      <c r="S892" s="9"/>
      <c r="T892" s="9"/>
      <c r="U892" s="9"/>
    </row>
    <row r="893">
      <c r="J893" s="82"/>
      <c r="N893" s="101"/>
      <c r="P893" s="11"/>
      <c r="Q893" s="11"/>
      <c r="R893" s="9"/>
      <c r="S893" s="9"/>
      <c r="T893" s="9"/>
      <c r="U893" s="9"/>
    </row>
    <row r="894">
      <c r="J894" s="82"/>
      <c r="N894" s="101"/>
      <c r="P894" s="11"/>
      <c r="Q894" s="11"/>
      <c r="R894" s="9"/>
      <c r="S894" s="9"/>
      <c r="T894" s="9"/>
      <c r="U894" s="9"/>
    </row>
    <row r="895">
      <c r="J895" s="82"/>
      <c r="N895" s="101"/>
      <c r="P895" s="11"/>
      <c r="Q895" s="11"/>
      <c r="R895" s="9"/>
      <c r="S895" s="9"/>
      <c r="T895" s="9"/>
      <c r="U895" s="9"/>
    </row>
    <row r="896">
      <c r="J896" s="82"/>
      <c r="N896" s="101"/>
      <c r="P896" s="11"/>
      <c r="Q896" s="11"/>
      <c r="R896" s="9"/>
      <c r="S896" s="9"/>
      <c r="T896" s="9"/>
      <c r="U896" s="9"/>
    </row>
    <row r="897">
      <c r="J897" s="82"/>
      <c r="N897" s="101"/>
      <c r="P897" s="11"/>
      <c r="Q897" s="11"/>
      <c r="R897" s="9"/>
      <c r="S897" s="9"/>
      <c r="T897" s="9"/>
      <c r="U897" s="9"/>
    </row>
    <row r="898">
      <c r="J898" s="82"/>
      <c r="N898" s="101"/>
      <c r="P898" s="11"/>
      <c r="Q898" s="11"/>
      <c r="R898" s="9"/>
      <c r="S898" s="9"/>
      <c r="T898" s="9"/>
      <c r="U898" s="9"/>
    </row>
    <row r="899">
      <c r="J899" s="82"/>
      <c r="N899" s="101"/>
      <c r="P899" s="11"/>
      <c r="Q899" s="11"/>
      <c r="R899" s="9"/>
      <c r="S899" s="9"/>
      <c r="T899" s="9"/>
      <c r="U899" s="9"/>
    </row>
    <row r="900">
      <c r="J900" s="82"/>
      <c r="N900" s="101"/>
      <c r="P900" s="11"/>
      <c r="Q900" s="11"/>
      <c r="R900" s="9"/>
      <c r="S900" s="9"/>
      <c r="T900" s="9"/>
      <c r="U900" s="9"/>
    </row>
    <row r="901">
      <c r="J901" s="82"/>
      <c r="N901" s="101"/>
      <c r="P901" s="11"/>
      <c r="Q901" s="11"/>
      <c r="R901" s="9"/>
      <c r="S901" s="9"/>
      <c r="T901" s="9"/>
      <c r="U901" s="9"/>
    </row>
    <row r="902">
      <c r="J902" s="82"/>
      <c r="N902" s="101"/>
      <c r="P902" s="11"/>
      <c r="Q902" s="11"/>
      <c r="R902" s="9"/>
      <c r="S902" s="9"/>
      <c r="T902" s="9"/>
      <c r="U902" s="9"/>
    </row>
    <row r="903">
      <c r="J903" s="82"/>
      <c r="N903" s="101"/>
      <c r="P903" s="11"/>
      <c r="Q903" s="11"/>
      <c r="R903" s="9"/>
      <c r="S903" s="9"/>
      <c r="T903" s="9"/>
      <c r="U903" s="9"/>
    </row>
    <row r="904">
      <c r="J904" s="82"/>
      <c r="N904" s="101"/>
      <c r="P904" s="11"/>
      <c r="Q904" s="11"/>
      <c r="R904" s="9"/>
      <c r="S904" s="9"/>
      <c r="T904" s="9"/>
      <c r="U904" s="9"/>
    </row>
    <row r="905">
      <c r="J905" s="82"/>
      <c r="N905" s="101"/>
      <c r="P905" s="11"/>
      <c r="Q905" s="11"/>
      <c r="R905" s="9"/>
      <c r="S905" s="9"/>
      <c r="T905" s="9"/>
      <c r="U905" s="9"/>
    </row>
    <row r="906">
      <c r="J906" s="82"/>
      <c r="N906" s="101"/>
      <c r="P906" s="11"/>
      <c r="Q906" s="11"/>
      <c r="R906" s="9"/>
      <c r="S906" s="9"/>
      <c r="T906" s="9"/>
      <c r="U906" s="9"/>
    </row>
    <row r="907">
      <c r="J907" s="82"/>
      <c r="N907" s="101"/>
      <c r="P907" s="11"/>
      <c r="Q907" s="11"/>
      <c r="R907" s="9"/>
      <c r="S907" s="9"/>
      <c r="T907" s="9"/>
      <c r="U907" s="9"/>
    </row>
    <row r="908">
      <c r="J908" s="82"/>
      <c r="N908" s="101"/>
      <c r="P908" s="11"/>
      <c r="Q908" s="11"/>
      <c r="R908" s="9"/>
      <c r="S908" s="9"/>
      <c r="T908" s="9"/>
      <c r="U908" s="9"/>
    </row>
    <row r="909">
      <c r="J909" s="82"/>
      <c r="N909" s="101"/>
      <c r="P909" s="11"/>
      <c r="Q909" s="11"/>
      <c r="R909" s="9"/>
      <c r="S909" s="9"/>
      <c r="T909" s="9"/>
      <c r="U909" s="9"/>
    </row>
    <row r="910">
      <c r="J910" s="82"/>
      <c r="N910" s="101"/>
      <c r="P910" s="11"/>
      <c r="Q910" s="11"/>
      <c r="R910" s="9"/>
      <c r="S910" s="9"/>
      <c r="T910" s="9"/>
      <c r="U910" s="9"/>
    </row>
    <row r="911">
      <c r="J911" s="82"/>
      <c r="N911" s="101"/>
      <c r="P911" s="11"/>
      <c r="Q911" s="11"/>
      <c r="R911" s="9"/>
      <c r="S911" s="9"/>
      <c r="T911" s="9"/>
      <c r="U911" s="9"/>
    </row>
    <row r="912">
      <c r="J912" s="82"/>
      <c r="N912" s="101"/>
      <c r="P912" s="11"/>
      <c r="Q912" s="11"/>
      <c r="R912" s="9"/>
      <c r="S912" s="9"/>
      <c r="T912" s="9"/>
      <c r="U912" s="9"/>
    </row>
    <row r="913">
      <c r="J913" s="82"/>
      <c r="N913" s="101"/>
      <c r="P913" s="11"/>
      <c r="Q913" s="11"/>
      <c r="R913" s="9"/>
      <c r="S913" s="9"/>
      <c r="T913" s="9"/>
      <c r="U913" s="9"/>
    </row>
    <row r="914">
      <c r="J914" s="82"/>
      <c r="N914" s="101"/>
      <c r="P914" s="11"/>
      <c r="Q914" s="11"/>
      <c r="R914" s="9"/>
      <c r="S914" s="9"/>
      <c r="T914" s="9"/>
      <c r="U914" s="9"/>
    </row>
    <row r="915">
      <c r="J915" s="82"/>
      <c r="N915" s="101"/>
      <c r="P915" s="11"/>
      <c r="Q915" s="11"/>
      <c r="R915" s="9"/>
      <c r="S915" s="9"/>
      <c r="T915" s="9"/>
      <c r="U915" s="9"/>
    </row>
    <row r="916">
      <c r="J916" s="82"/>
      <c r="N916" s="101"/>
      <c r="P916" s="11"/>
      <c r="Q916" s="11"/>
      <c r="R916" s="9"/>
      <c r="S916" s="9"/>
      <c r="T916" s="9"/>
      <c r="U916" s="9"/>
    </row>
    <row r="917">
      <c r="J917" s="82"/>
      <c r="N917" s="101"/>
      <c r="P917" s="11"/>
      <c r="Q917" s="11"/>
      <c r="R917" s="9"/>
      <c r="S917" s="9"/>
      <c r="T917" s="9"/>
      <c r="U917" s="9"/>
    </row>
    <row r="918">
      <c r="J918" s="82"/>
      <c r="N918" s="101"/>
      <c r="P918" s="11"/>
      <c r="Q918" s="11"/>
      <c r="R918" s="9"/>
      <c r="S918" s="9"/>
      <c r="T918" s="9"/>
      <c r="U918" s="9"/>
    </row>
    <row r="919">
      <c r="J919" s="82"/>
      <c r="N919" s="101"/>
      <c r="P919" s="11"/>
      <c r="Q919" s="11"/>
      <c r="R919" s="9"/>
      <c r="S919" s="9"/>
      <c r="T919" s="9"/>
      <c r="U919" s="9"/>
    </row>
    <row r="920">
      <c r="J920" s="82"/>
      <c r="N920" s="101"/>
      <c r="P920" s="11"/>
      <c r="Q920" s="11"/>
      <c r="R920" s="9"/>
      <c r="S920" s="9"/>
      <c r="T920" s="9"/>
      <c r="U920" s="9"/>
    </row>
    <row r="921">
      <c r="J921" s="82"/>
      <c r="N921" s="101"/>
      <c r="P921" s="11"/>
      <c r="Q921" s="11"/>
      <c r="R921" s="9"/>
      <c r="S921" s="9"/>
      <c r="T921" s="9"/>
      <c r="U921" s="9"/>
    </row>
    <row r="922">
      <c r="J922" s="82"/>
      <c r="N922" s="101"/>
      <c r="P922" s="11"/>
      <c r="Q922" s="11"/>
      <c r="R922" s="9"/>
      <c r="S922" s="9"/>
      <c r="T922" s="9"/>
      <c r="U922" s="9"/>
    </row>
    <row r="923">
      <c r="J923" s="82"/>
      <c r="N923" s="101"/>
      <c r="P923" s="11"/>
      <c r="Q923" s="11"/>
      <c r="R923" s="9"/>
      <c r="S923" s="9"/>
      <c r="T923" s="9"/>
      <c r="U923" s="9"/>
    </row>
    <row r="924">
      <c r="J924" s="82"/>
      <c r="N924" s="101"/>
      <c r="P924" s="11"/>
      <c r="Q924" s="11"/>
      <c r="R924" s="9"/>
      <c r="S924" s="9"/>
      <c r="T924" s="9"/>
      <c r="U924" s="9"/>
    </row>
    <row r="925">
      <c r="J925" s="82"/>
      <c r="N925" s="101"/>
      <c r="P925" s="11"/>
      <c r="Q925" s="11"/>
      <c r="R925" s="9"/>
      <c r="S925" s="9"/>
      <c r="T925" s="9"/>
      <c r="U925" s="9"/>
    </row>
    <row r="926">
      <c r="J926" s="82"/>
      <c r="N926" s="101"/>
      <c r="P926" s="11"/>
      <c r="Q926" s="11"/>
      <c r="R926" s="9"/>
      <c r="S926" s="9"/>
      <c r="T926" s="9"/>
      <c r="U926" s="9"/>
    </row>
    <row r="927">
      <c r="J927" s="82"/>
      <c r="N927" s="101"/>
      <c r="P927" s="11"/>
      <c r="Q927" s="11"/>
      <c r="R927" s="9"/>
      <c r="S927" s="9"/>
      <c r="T927" s="9"/>
      <c r="U927" s="9"/>
    </row>
    <row r="928">
      <c r="J928" s="82"/>
      <c r="N928" s="101"/>
      <c r="P928" s="11"/>
      <c r="Q928" s="11"/>
      <c r="R928" s="9"/>
      <c r="S928" s="9"/>
      <c r="T928" s="9"/>
      <c r="U928" s="9"/>
    </row>
    <row r="929">
      <c r="J929" s="82"/>
      <c r="N929" s="101"/>
      <c r="P929" s="11"/>
      <c r="Q929" s="11"/>
      <c r="R929" s="9"/>
      <c r="S929" s="9"/>
      <c r="T929" s="9"/>
      <c r="U929" s="9"/>
    </row>
    <row r="930">
      <c r="J930" s="82"/>
      <c r="N930" s="101"/>
      <c r="P930" s="11"/>
      <c r="Q930" s="11"/>
      <c r="R930" s="9"/>
      <c r="S930" s="9"/>
      <c r="T930" s="9"/>
      <c r="U930" s="9"/>
    </row>
    <row r="931">
      <c r="J931" s="82"/>
      <c r="N931" s="101"/>
      <c r="P931" s="11"/>
      <c r="Q931" s="11"/>
      <c r="R931" s="9"/>
      <c r="S931" s="9"/>
      <c r="T931" s="9"/>
      <c r="U931" s="9"/>
    </row>
    <row r="932">
      <c r="J932" s="82"/>
      <c r="N932" s="101"/>
      <c r="P932" s="11"/>
      <c r="Q932" s="11"/>
      <c r="R932" s="9"/>
      <c r="S932" s="9"/>
      <c r="T932" s="9"/>
      <c r="U932" s="9"/>
    </row>
    <row r="933">
      <c r="J933" s="82"/>
      <c r="N933" s="101"/>
      <c r="P933" s="11"/>
      <c r="Q933" s="11"/>
      <c r="R933" s="9"/>
      <c r="S933" s="9"/>
      <c r="T933" s="9"/>
      <c r="U933" s="9"/>
    </row>
    <row r="934">
      <c r="J934" s="82"/>
      <c r="N934" s="101"/>
      <c r="P934" s="11"/>
      <c r="Q934" s="11"/>
      <c r="R934" s="9"/>
      <c r="S934" s="9"/>
      <c r="T934" s="9"/>
      <c r="U934" s="9"/>
    </row>
    <row r="935">
      <c r="J935" s="82"/>
      <c r="N935" s="101"/>
      <c r="P935" s="11"/>
      <c r="Q935" s="11"/>
      <c r="R935" s="9"/>
      <c r="S935" s="9"/>
      <c r="T935" s="9"/>
      <c r="U935" s="9"/>
    </row>
    <row r="936">
      <c r="J936" s="82"/>
      <c r="N936" s="101"/>
      <c r="P936" s="11"/>
      <c r="Q936" s="11"/>
      <c r="R936" s="9"/>
      <c r="S936" s="9"/>
      <c r="T936" s="9"/>
      <c r="U936" s="9"/>
    </row>
    <row r="937">
      <c r="J937" s="82"/>
      <c r="N937" s="101"/>
      <c r="P937" s="11"/>
      <c r="Q937" s="11"/>
      <c r="R937" s="9"/>
      <c r="S937" s="9"/>
      <c r="T937" s="9"/>
      <c r="U937" s="9"/>
    </row>
    <row r="938">
      <c r="J938" s="82"/>
      <c r="N938" s="101"/>
      <c r="P938" s="11"/>
      <c r="Q938" s="11"/>
      <c r="R938" s="9"/>
      <c r="S938" s="9"/>
      <c r="T938" s="9"/>
      <c r="U938" s="9"/>
    </row>
    <row r="939">
      <c r="J939" s="82"/>
      <c r="N939" s="101"/>
      <c r="P939" s="11"/>
      <c r="Q939" s="11"/>
      <c r="R939" s="9"/>
      <c r="S939" s="9"/>
      <c r="T939" s="9"/>
      <c r="U939" s="9"/>
    </row>
    <row r="940">
      <c r="J940" s="82"/>
      <c r="N940" s="101"/>
      <c r="P940" s="11"/>
      <c r="Q940" s="11"/>
      <c r="R940" s="9"/>
      <c r="S940" s="9"/>
      <c r="T940" s="9"/>
      <c r="U940" s="9"/>
    </row>
    <row r="941">
      <c r="J941" s="82"/>
      <c r="N941" s="101"/>
      <c r="P941" s="11"/>
      <c r="Q941" s="11"/>
      <c r="R941" s="9"/>
      <c r="S941" s="9"/>
      <c r="T941" s="9"/>
      <c r="U941" s="9"/>
    </row>
    <row r="942">
      <c r="J942" s="82"/>
      <c r="N942" s="101"/>
      <c r="P942" s="11"/>
      <c r="Q942" s="11"/>
      <c r="R942" s="9"/>
      <c r="S942" s="9"/>
      <c r="T942" s="9"/>
      <c r="U942" s="9"/>
    </row>
    <row r="943">
      <c r="J943" s="82"/>
      <c r="N943" s="101"/>
      <c r="P943" s="11"/>
      <c r="Q943" s="11"/>
      <c r="R943" s="9"/>
      <c r="S943" s="9"/>
      <c r="T943" s="9"/>
      <c r="U943" s="9"/>
    </row>
    <row r="944">
      <c r="J944" s="82"/>
      <c r="N944" s="101"/>
      <c r="P944" s="11"/>
      <c r="Q944" s="11"/>
      <c r="R944" s="9"/>
      <c r="S944" s="9"/>
      <c r="T944" s="9"/>
      <c r="U944" s="9"/>
    </row>
    <row r="945">
      <c r="J945" s="82"/>
      <c r="N945" s="101"/>
      <c r="P945" s="11"/>
      <c r="Q945" s="11"/>
      <c r="R945" s="9"/>
      <c r="S945" s="9"/>
      <c r="T945" s="9"/>
      <c r="U945" s="9"/>
    </row>
    <row r="946">
      <c r="J946" s="82"/>
      <c r="N946" s="101"/>
      <c r="P946" s="11"/>
      <c r="Q946" s="11"/>
      <c r="R946" s="9"/>
      <c r="S946" s="9"/>
      <c r="T946" s="9"/>
      <c r="U946" s="9"/>
    </row>
    <row r="947">
      <c r="J947" s="82"/>
      <c r="N947" s="101"/>
      <c r="P947" s="11"/>
      <c r="Q947" s="11"/>
      <c r="R947" s="9"/>
      <c r="S947" s="9"/>
      <c r="T947" s="9"/>
      <c r="U947" s="9"/>
    </row>
    <row r="948">
      <c r="J948" s="82"/>
      <c r="N948" s="101"/>
      <c r="P948" s="11"/>
      <c r="Q948" s="11"/>
      <c r="R948" s="9"/>
      <c r="S948" s="9"/>
      <c r="T948" s="9"/>
      <c r="U948" s="9"/>
    </row>
    <row r="949">
      <c r="J949" s="82"/>
      <c r="N949" s="101"/>
      <c r="P949" s="11"/>
      <c r="Q949" s="11"/>
      <c r="R949" s="9"/>
      <c r="S949" s="9"/>
      <c r="T949" s="9"/>
      <c r="U949" s="9"/>
    </row>
    <row r="950">
      <c r="J950" s="82"/>
      <c r="N950" s="101"/>
      <c r="P950" s="11"/>
      <c r="Q950" s="11"/>
      <c r="R950" s="9"/>
      <c r="S950" s="9"/>
      <c r="T950" s="9"/>
      <c r="U950" s="9"/>
    </row>
    <row r="951">
      <c r="J951" s="82"/>
      <c r="N951" s="101"/>
      <c r="P951" s="11"/>
      <c r="Q951" s="11"/>
      <c r="R951" s="9"/>
      <c r="S951" s="9"/>
      <c r="T951" s="9"/>
      <c r="U951" s="9"/>
    </row>
    <row r="952">
      <c r="J952" s="82"/>
      <c r="N952" s="101"/>
      <c r="P952" s="11"/>
      <c r="Q952" s="11"/>
      <c r="R952" s="9"/>
      <c r="S952" s="9"/>
      <c r="T952" s="9"/>
      <c r="U952" s="9"/>
    </row>
    <row r="953">
      <c r="J953" s="82"/>
      <c r="N953" s="101"/>
      <c r="P953" s="11"/>
      <c r="Q953" s="11"/>
      <c r="R953" s="9"/>
      <c r="S953" s="9"/>
      <c r="T953" s="9"/>
      <c r="U953" s="9"/>
    </row>
    <row r="954">
      <c r="J954" s="82"/>
      <c r="N954" s="101"/>
      <c r="P954" s="11"/>
      <c r="Q954" s="11"/>
      <c r="R954" s="9"/>
      <c r="S954" s="9"/>
      <c r="T954" s="9"/>
      <c r="U954" s="9"/>
    </row>
    <row r="955">
      <c r="J955" s="82"/>
      <c r="N955" s="101"/>
      <c r="P955" s="11"/>
      <c r="Q955" s="11"/>
      <c r="R955" s="9"/>
      <c r="S955" s="9"/>
      <c r="T955" s="9"/>
      <c r="U955" s="9"/>
    </row>
    <row r="956">
      <c r="J956" s="82"/>
      <c r="N956" s="101"/>
      <c r="P956" s="11"/>
      <c r="Q956" s="11"/>
      <c r="R956" s="9"/>
      <c r="S956" s="9"/>
      <c r="T956" s="9"/>
      <c r="U956" s="9"/>
    </row>
    <row r="957">
      <c r="J957" s="82"/>
      <c r="N957" s="101"/>
      <c r="P957" s="11"/>
      <c r="Q957" s="11"/>
      <c r="R957" s="9"/>
      <c r="S957" s="9"/>
      <c r="T957" s="9"/>
      <c r="U957" s="9"/>
    </row>
    <row r="958">
      <c r="J958" s="82"/>
      <c r="N958" s="101"/>
      <c r="P958" s="11"/>
      <c r="Q958" s="11"/>
      <c r="R958" s="9"/>
      <c r="S958" s="9"/>
      <c r="T958" s="9"/>
      <c r="U958" s="9"/>
    </row>
    <row r="959">
      <c r="J959" s="82"/>
      <c r="N959" s="101"/>
      <c r="P959" s="11"/>
      <c r="Q959" s="11"/>
      <c r="R959" s="9"/>
      <c r="S959" s="9"/>
      <c r="T959" s="9"/>
      <c r="U959" s="9"/>
    </row>
    <row r="960">
      <c r="J960" s="82"/>
      <c r="N960" s="101"/>
      <c r="P960" s="11"/>
      <c r="Q960" s="11"/>
      <c r="R960" s="9"/>
      <c r="S960" s="9"/>
      <c r="T960" s="9"/>
      <c r="U960" s="9"/>
    </row>
    <row r="961">
      <c r="J961" s="82"/>
      <c r="N961" s="101"/>
      <c r="P961" s="11"/>
      <c r="Q961" s="11"/>
      <c r="R961" s="9"/>
      <c r="S961" s="9"/>
      <c r="T961" s="9"/>
      <c r="U961" s="9"/>
    </row>
    <row r="962">
      <c r="J962" s="82"/>
      <c r="N962" s="101"/>
      <c r="P962" s="11"/>
      <c r="Q962" s="11"/>
      <c r="R962" s="9"/>
      <c r="S962" s="9"/>
      <c r="T962" s="9"/>
      <c r="U962" s="9"/>
    </row>
    <row r="963">
      <c r="J963" s="82"/>
      <c r="N963" s="101"/>
      <c r="P963" s="11"/>
      <c r="Q963" s="11"/>
      <c r="R963" s="9"/>
      <c r="S963" s="9"/>
      <c r="T963" s="9"/>
      <c r="U963" s="9"/>
    </row>
    <row r="964">
      <c r="J964" s="82"/>
      <c r="N964" s="101"/>
      <c r="P964" s="11"/>
      <c r="Q964" s="11"/>
      <c r="R964" s="9"/>
      <c r="S964" s="9"/>
      <c r="T964" s="9"/>
      <c r="U964" s="9"/>
    </row>
    <row r="965">
      <c r="J965" s="82"/>
      <c r="N965" s="101"/>
      <c r="P965" s="11"/>
      <c r="Q965" s="11"/>
      <c r="R965" s="9"/>
      <c r="S965" s="9"/>
      <c r="T965" s="9"/>
      <c r="U965" s="9"/>
    </row>
    <row r="966">
      <c r="J966" s="82"/>
      <c r="N966" s="101"/>
      <c r="P966" s="11"/>
      <c r="Q966" s="11"/>
      <c r="R966" s="9"/>
      <c r="S966" s="9"/>
      <c r="T966" s="9"/>
      <c r="U966" s="9"/>
    </row>
    <row r="967">
      <c r="J967" s="82"/>
      <c r="N967" s="101"/>
      <c r="P967" s="11"/>
      <c r="Q967" s="11"/>
      <c r="R967" s="9"/>
      <c r="S967" s="9"/>
      <c r="T967" s="9"/>
      <c r="U967" s="9"/>
    </row>
    <row r="968">
      <c r="J968" s="82"/>
      <c r="N968" s="101"/>
      <c r="P968" s="11"/>
      <c r="Q968" s="11"/>
      <c r="R968" s="9"/>
      <c r="S968" s="9"/>
      <c r="T968" s="9"/>
      <c r="U968" s="9"/>
    </row>
    <row r="969">
      <c r="J969" s="82"/>
      <c r="N969" s="101"/>
      <c r="P969" s="11"/>
      <c r="Q969" s="11"/>
      <c r="R969" s="9"/>
      <c r="S969" s="9"/>
      <c r="T969" s="9"/>
      <c r="U969" s="9"/>
    </row>
    <row r="970">
      <c r="J970" s="82"/>
      <c r="N970" s="101"/>
      <c r="P970" s="11"/>
      <c r="Q970" s="11"/>
      <c r="R970" s="9"/>
      <c r="S970" s="9"/>
      <c r="T970" s="9"/>
      <c r="U970" s="9"/>
    </row>
    <row r="971">
      <c r="J971" s="82"/>
      <c r="N971" s="101"/>
      <c r="P971" s="11"/>
      <c r="Q971" s="11"/>
      <c r="R971" s="9"/>
      <c r="S971" s="9"/>
      <c r="T971" s="9"/>
      <c r="U971" s="9"/>
    </row>
    <row r="972">
      <c r="J972" s="82"/>
      <c r="N972" s="101"/>
      <c r="P972" s="11"/>
      <c r="Q972" s="11"/>
      <c r="R972" s="9"/>
      <c r="S972" s="9"/>
      <c r="T972" s="9"/>
      <c r="U972" s="9"/>
    </row>
    <row r="973">
      <c r="J973" s="82"/>
      <c r="N973" s="101"/>
      <c r="P973" s="11"/>
      <c r="Q973" s="11"/>
      <c r="R973" s="9"/>
      <c r="S973" s="9"/>
      <c r="T973" s="9"/>
      <c r="U973" s="9"/>
    </row>
    <row r="974">
      <c r="J974" s="82"/>
      <c r="N974" s="101"/>
      <c r="P974" s="11"/>
      <c r="Q974" s="11"/>
      <c r="R974" s="9"/>
      <c r="S974" s="9"/>
      <c r="T974" s="9"/>
      <c r="U974" s="9"/>
    </row>
    <row r="975">
      <c r="J975" s="82"/>
      <c r="N975" s="101"/>
      <c r="P975" s="11"/>
      <c r="Q975" s="11"/>
      <c r="R975" s="9"/>
      <c r="S975" s="9"/>
      <c r="T975" s="9"/>
      <c r="U975" s="9"/>
    </row>
    <row r="976">
      <c r="J976" s="82"/>
      <c r="N976" s="101"/>
      <c r="P976" s="11"/>
      <c r="Q976" s="11"/>
      <c r="R976" s="9"/>
      <c r="S976" s="9"/>
      <c r="T976" s="9"/>
      <c r="U976" s="9"/>
    </row>
    <row r="977">
      <c r="J977" s="82"/>
      <c r="N977" s="101"/>
      <c r="P977" s="11"/>
      <c r="Q977" s="11"/>
      <c r="R977" s="9"/>
      <c r="S977" s="9"/>
      <c r="T977" s="9"/>
      <c r="U977" s="9"/>
    </row>
    <row r="978">
      <c r="J978" s="82"/>
      <c r="N978" s="101"/>
      <c r="P978" s="11"/>
      <c r="Q978" s="11"/>
      <c r="R978" s="9"/>
      <c r="S978" s="9"/>
      <c r="T978" s="9"/>
      <c r="U978" s="9"/>
    </row>
    <row r="979">
      <c r="J979" s="82"/>
      <c r="N979" s="101"/>
      <c r="P979" s="11"/>
      <c r="Q979" s="11"/>
      <c r="R979" s="9"/>
      <c r="S979" s="9"/>
      <c r="T979" s="9"/>
      <c r="U979" s="9"/>
    </row>
    <row r="980">
      <c r="J980" s="82"/>
      <c r="N980" s="101"/>
      <c r="P980" s="11"/>
      <c r="Q980" s="11"/>
      <c r="R980" s="9"/>
      <c r="S980" s="9"/>
      <c r="T980" s="9"/>
      <c r="U980" s="9"/>
    </row>
    <row r="981">
      <c r="J981" s="82"/>
      <c r="N981" s="101"/>
      <c r="P981" s="11"/>
      <c r="Q981" s="11"/>
      <c r="R981" s="9"/>
      <c r="S981" s="9"/>
      <c r="T981" s="9"/>
      <c r="U981" s="9"/>
    </row>
    <row r="982">
      <c r="J982" s="82"/>
      <c r="N982" s="101"/>
      <c r="P982" s="11"/>
      <c r="Q982" s="11"/>
      <c r="R982" s="9"/>
      <c r="S982" s="9"/>
      <c r="T982" s="9"/>
      <c r="U982" s="9"/>
    </row>
    <row r="983">
      <c r="J983" s="82"/>
      <c r="N983" s="101"/>
      <c r="P983" s="11"/>
      <c r="Q983" s="11"/>
      <c r="R983" s="9"/>
      <c r="S983" s="9"/>
      <c r="T983" s="9"/>
      <c r="U983" s="9"/>
    </row>
    <row r="984">
      <c r="J984" s="82"/>
      <c r="N984" s="101"/>
      <c r="P984" s="11"/>
      <c r="Q984" s="11"/>
      <c r="R984" s="9"/>
      <c r="S984" s="9"/>
      <c r="T984" s="9"/>
      <c r="U984" s="9"/>
    </row>
    <row r="985">
      <c r="J985" s="82"/>
      <c r="N985" s="101"/>
      <c r="P985" s="11"/>
      <c r="Q985" s="11"/>
      <c r="R985" s="9"/>
      <c r="S985" s="9"/>
      <c r="T985" s="9"/>
      <c r="U985" s="9"/>
    </row>
    <row r="986">
      <c r="J986" s="82"/>
      <c r="N986" s="101"/>
      <c r="P986" s="11"/>
      <c r="Q986" s="11"/>
      <c r="R986" s="9"/>
      <c r="S986" s="9"/>
      <c r="T986" s="9"/>
      <c r="U986" s="9"/>
    </row>
    <row r="987">
      <c r="J987" s="82"/>
      <c r="N987" s="101"/>
      <c r="P987" s="11"/>
      <c r="Q987" s="11"/>
      <c r="R987" s="9"/>
      <c r="S987" s="9"/>
      <c r="T987" s="9"/>
      <c r="U987" s="9"/>
    </row>
    <row r="988">
      <c r="J988" s="82"/>
      <c r="N988" s="101"/>
      <c r="P988" s="11"/>
      <c r="Q988" s="11"/>
      <c r="R988" s="9"/>
      <c r="S988" s="9"/>
      <c r="T988" s="9"/>
      <c r="U988" s="9"/>
    </row>
    <row r="989">
      <c r="J989" s="82"/>
      <c r="N989" s="101"/>
      <c r="P989" s="11"/>
      <c r="Q989" s="11"/>
      <c r="R989" s="9"/>
      <c r="S989" s="9"/>
      <c r="T989" s="9"/>
      <c r="U989" s="9"/>
    </row>
    <row r="990">
      <c r="J990" s="82"/>
      <c r="N990" s="101"/>
      <c r="P990" s="11"/>
      <c r="Q990" s="11"/>
      <c r="R990" s="9"/>
      <c r="S990" s="9"/>
      <c r="T990" s="9"/>
      <c r="U990" s="9"/>
    </row>
    <row r="991">
      <c r="J991" s="82"/>
      <c r="N991" s="101"/>
      <c r="P991" s="11"/>
      <c r="Q991" s="11"/>
      <c r="R991" s="9"/>
      <c r="S991" s="9"/>
      <c r="T991" s="9"/>
      <c r="U991" s="9"/>
    </row>
    <row r="992">
      <c r="J992" s="82"/>
      <c r="N992" s="101"/>
      <c r="P992" s="11"/>
      <c r="Q992" s="11"/>
      <c r="R992" s="9"/>
      <c r="S992" s="9"/>
      <c r="T992" s="9"/>
      <c r="U992" s="9"/>
    </row>
    <row r="993">
      <c r="J993" s="82"/>
      <c r="N993" s="101"/>
      <c r="P993" s="11"/>
      <c r="Q993" s="11"/>
      <c r="R993" s="9"/>
      <c r="S993" s="9"/>
      <c r="T993" s="9"/>
      <c r="U993" s="9"/>
    </row>
    <row r="994">
      <c r="J994" s="82"/>
      <c r="N994" s="101"/>
      <c r="P994" s="11"/>
      <c r="Q994" s="11"/>
      <c r="R994" s="9"/>
      <c r="S994" s="9"/>
      <c r="T994" s="9"/>
      <c r="U994" s="9"/>
    </row>
    <row r="995">
      <c r="J995" s="82"/>
      <c r="N995" s="101"/>
      <c r="P995" s="11"/>
      <c r="Q995" s="11"/>
      <c r="R995" s="9"/>
      <c r="S995" s="9"/>
      <c r="T995" s="9"/>
      <c r="U995" s="9"/>
    </row>
    <row r="996">
      <c r="J996" s="82"/>
      <c r="N996" s="101"/>
      <c r="P996" s="11"/>
      <c r="Q996" s="11"/>
      <c r="R996" s="9"/>
      <c r="S996" s="9"/>
      <c r="T996" s="9"/>
      <c r="U996" s="9"/>
    </row>
    <row r="997">
      <c r="J997" s="82"/>
      <c r="N997" s="101"/>
      <c r="P997" s="11"/>
      <c r="Q997" s="11"/>
      <c r="R997" s="9"/>
      <c r="S997" s="9"/>
      <c r="T997" s="9"/>
      <c r="U997" s="9"/>
    </row>
    <row r="998">
      <c r="J998" s="82"/>
      <c r="N998" s="101"/>
      <c r="P998" s="11"/>
      <c r="Q998" s="11"/>
      <c r="R998" s="9"/>
      <c r="S998" s="9"/>
      <c r="T998" s="9"/>
      <c r="U998" s="9"/>
    </row>
    <row r="999">
      <c r="J999" s="82"/>
      <c r="N999" s="101"/>
      <c r="P999" s="11"/>
      <c r="Q999" s="11"/>
      <c r="R999" s="9"/>
      <c r="S999" s="9"/>
      <c r="T999" s="9"/>
      <c r="U999" s="9"/>
    </row>
    <row r="1000">
      <c r="J1000" s="82"/>
      <c r="N1000" s="101"/>
      <c r="P1000" s="11"/>
      <c r="Q1000" s="11"/>
      <c r="R1000" s="9"/>
      <c r="S1000" s="9"/>
      <c r="T1000" s="9"/>
      <c r="U1000" s="9"/>
    </row>
    <row r="1001">
      <c r="J1001" s="82"/>
      <c r="N1001" s="101"/>
      <c r="P1001" s="11"/>
      <c r="Q1001" s="11"/>
      <c r="R1001" s="9"/>
      <c r="S1001" s="9"/>
      <c r="T1001" s="9"/>
      <c r="U1001" s="9"/>
    </row>
    <row r="1002">
      <c r="J1002" s="82"/>
      <c r="N1002" s="101"/>
      <c r="P1002" s="11"/>
      <c r="Q1002" s="11"/>
      <c r="R1002" s="9"/>
      <c r="S1002" s="9"/>
      <c r="T1002" s="9"/>
      <c r="U1002" s="9"/>
    </row>
    <row r="1003">
      <c r="J1003" s="82"/>
      <c r="N1003" s="101"/>
      <c r="P1003" s="11"/>
      <c r="Q1003" s="11"/>
      <c r="R1003" s="9"/>
      <c r="S1003" s="9"/>
      <c r="T1003" s="9"/>
      <c r="U1003" s="9"/>
    </row>
    <row r="1004">
      <c r="J1004" s="82"/>
      <c r="N1004" s="101"/>
      <c r="P1004" s="11"/>
      <c r="Q1004" s="11"/>
      <c r="R1004" s="9"/>
      <c r="S1004" s="9"/>
      <c r="T1004" s="9"/>
      <c r="U1004" s="9"/>
    </row>
    <row r="1005">
      <c r="J1005" s="82"/>
      <c r="N1005" s="101"/>
      <c r="P1005" s="11"/>
      <c r="Q1005" s="11"/>
      <c r="R1005" s="9"/>
      <c r="S1005" s="9"/>
      <c r="T1005" s="9"/>
      <c r="U1005" s="9"/>
    </row>
    <row r="1006">
      <c r="J1006" s="82"/>
      <c r="N1006" s="101"/>
      <c r="P1006" s="11"/>
      <c r="Q1006" s="11"/>
      <c r="R1006" s="9"/>
      <c r="S1006" s="9"/>
      <c r="T1006" s="9"/>
      <c r="U1006" s="9"/>
    </row>
    <row r="1007">
      <c r="J1007" s="82"/>
      <c r="N1007" s="101"/>
      <c r="P1007" s="11"/>
      <c r="Q1007" s="11"/>
      <c r="R1007" s="9"/>
      <c r="S1007" s="9"/>
      <c r="T1007" s="9"/>
      <c r="U1007" s="9"/>
    </row>
    <row r="1008">
      <c r="J1008" s="82"/>
      <c r="N1008" s="101"/>
      <c r="P1008" s="11"/>
      <c r="Q1008" s="11"/>
      <c r="R1008" s="9"/>
      <c r="S1008" s="9"/>
      <c r="T1008" s="9"/>
      <c r="U1008" s="9"/>
    </row>
    <row r="1009">
      <c r="J1009" s="82"/>
      <c r="N1009" s="101"/>
      <c r="P1009" s="11"/>
      <c r="Q1009" s="11"/>
      <c r="R1009" s="9"/>
      <c r="S1009" s="9"/>
      <c r="T1009" s="9"/>
      <c r="U1009" s="9"/>
    </row>
    <row r="1010">
      <c r="J1010" s="82"/>
      <c r="N1010" s="101"/>
      <c r="P1010" s="11"/>
      <c r="Q1010" s="11"/>
      <c r="R1010" s="9"/>
      <c r="S1010" s="9"/>
      <c r="T1010" s="9"/>
      <c r="U1010" s="9"/>
    </row>
    <row r="1011">
      <c r="J1011" s="82"/>
      <c r="N1011" s="101"/>
      <c r="P1011" s="11"/>
      <c r="Q1011" s="11"/>
      <c r="R1011" s="9"/>
      <c r="S1011" s="9"/>
      <c r="T1011" s="9"/>
      <c r="U1011" s="9"/>
    </row>
  </sheetData>
  <mergeCells count="1">
    <mergeCell ref="A12:B12"/>
  </mergeCells>
  <conditionalFormatting sqref="K19:K92">
    <cfRule type="cellIs" dxfId="4" priority="1" operator="greaterThan">
      <formula>N19</formula>
    </cfRule>
  </conditionalFormatting>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9" t="s">
        <v>1</v>
      </c>
      <c r="B1" s="22" t="s">
        <v>3</v>
      </c>
      <c r="C1" s="22" t="s">
        <v>4</v>
      </c>
      <c r="D1" s="22" t="s">
        <v>6</v>
      </c>
      <c r="E1" s="22" t="s">
        <v>7</v>
      </c>
      <c r="F1" s="22" t="s">
        <v>8</v>
      </c>
      <c r="G1" s="22" t="s">
        <v>13</v>
      </c>
      <c r="H1" s="22" t="s">
        <v>14</v>
      </c>
      <c r="I1" s="22" t="s">
        <v>15</v>
      </c>
      <c r="J1" s="22" t="s">
        <v>17</v>
      </c>
      <c r="K1" s="23" t="s">
        <v>18</v>
      </c>
    </row>
    <row r="2">
      <c r="A2" s="24"/>
      <c r="B2" s="25" t="s">
        <v>23</v>
      </c>
      <c r="C2" s="25" t="s">
        <v>22</v>
      </c>
      <c r="D2" s="26">
        <v>43893.0</v>
      </c>
      <c r="E2" s="27"/>
      <c r="F2" s="27"/>
      <c r="G2" s="27"/>
      <c r="H2" s="27"/>
      <c r="I2" s="27"/>
      <c r="J2" s="27"/>
      <c r="K2" s="29">
        <v>2.2</v>
      </c>
    </row>
    <row r="3">
      <c r="A3" s="24"/>
      <c r="B3" s="25" t="s">
        <v>23</v>
      </c>
      <c r="C3" s="25" t="s">
        <v>22</v>
      </c>
      <c r="D3" s="26">
        <v>43893.0</v>
      </c>
      <c r="E3" s="27"/>
      <c r="F3" s="27"/>
      <c r="G3" s="27"/>
      <c r="H3" s="27"/>
      <c r="I3" s="27"/>
      <c r="J3" s="31">
        <v>731545.0</v>
      </c>
      <c r="K3" s="33"/>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'MAIN MODEL - Current Trends'!B3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48"/>
      <c r="P8" s="11"/>
      <c r="Q8" s="11"/>
      <c r="R8" s="9"/>
      <c r="S8" s="9"/>
      <c r="T8" s="9"/>
      <c r="U8" s="9"/>
    </row>
    <row r="9">
      <c r="A9" s="28" t="s">
        <v>17</v>
      </c>
      <c r="B9" s="49">
        <f>'MAIN MODEL - Current Trends'!B7</f>
        <v>578759</v>
      </c>
      <c r="G9" s="28" t="s">
        <v>234</v>
      </c>
      <c r="H9" s="47">
        <f>'MAIN MODEL - Current Trends'!H3</f>
        <v>14</v>
      </c>
      <c r="I9" s="34" t="s">
        <v>34</v>
      </c>
      <c r="L9" s="48"/>
      <c r="P9" s="11"/>
      <c r="Q9" s="11"/>
      <c r="R9" s="9"/>
      <c r="S9" s="9"/>
      <c r="T9" s="9"/>
      <c r="U9" s="9"/>
    </row>
    <row r="10">
      <c r="A10" s="28" t="s">
        <v>236</v>
      </c>
      <c r="B10" s="49">
        <f>'MAIN MODEL - Current Trends'!B8</f>
        <v>2025.6565</v>
      </c>
      <c r="C10" s="50">
        <f>B10/B9</f>
        <v>0.0035</v>
      </c>
      <c r="G10" s="28" t="s">
        <v>237</v>
      </c>
      <c r="H10" s="47">
        <f>'MAIN MODEL - Current Trends'!H4</f>
        <v>5</v>
      </c>
      <c r="I10" s="34" t="s">
        <v>34</v>
      </c>
      <c r="L10" s="36"/>
      <c r="P10" s="11"/>
      <c r="Q10" s="11"/>
      <c r="R10" s="9"/>
      <c r="S10" s="9"/>
      <c r="T10" s="9"/>
      <c r="U10" s="9"/>
    </row>
    <row r="11">
      <c r="A11" s="28" t="s">
        <v>238</v>
      </c>
      <c r="B11" s="51">
        <f>'MAIN MODEL - Current Trends'!B9</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248</v>
      </c>
      <c r="K13" s="53" t="s">
        <v>249</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810.2626</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810.2626</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C21" s="61">
        <f t="shared" si="13"/>
        <v>43905</v>
      </c>
      <c r="D21" s="62">
        <f>'MAIN MODEL - Current Trends'!D21</f>
        <v>2.4</v>
      </c>
      <c r="E21" s="49">
        <f t="shared" si="5"/>
        <v>578712.8398</v>
      </c>
      <c r="F21" s="49">
        <f t="shared" si="6"/>
        <v>70</v>
      </c>
      <c r="G21" s="74">
        <f t="shared" si="1"/>
        <v>46.16018741</v>
      </c>
      <c r="H21" s="49">
        <f t="shared" si="2"/>
        <v>0</v>
      </c>
      <c r="I21" s="49">
        <f t="shared" si="3"/>
        <v>578642.8398</v>
      </c>
      <c r="J21" s="76">
        <f>'MAIN MODEL - Current Trends'!J21</f>
        <v>3</v>
      </c>
      <c r="K21" s="49">
        <f t="shared" si="7"/>
        <v>5.08702454</v>
      </c>
      <c r="L21" s="49">
        <f t="shared" ref="L21:L92" si="18">F21+L20</f>
        <v>111</v>
      </c>
      <c r="M21" s="63">
        <f t="shared" si="14"/>
        <v>1.213686258</v>
      </c>
      <c r="N21" s="75">
        <f t="shared" si="15"/>
        <v>810.2626</v>
      </c>
      <c r="O21" s="32">
        <f>'MAIN MODEL - Current Trends'!O21</f>
        <v>2409</v>
      </c>
      <c r="P21" s="11">
        <f t="shared" ref="P21:P91" si="19">if(J21,((J21/$B$6*2)/S22),"")</f>
        <v>0.0001426552306</v>
      </c>
      <c r="Q21" s="11">
        <f t="shared" si="9"/>
        <v>0.0007256906588</v>
      </c>
      <c r="R21" s="69">
        <f t="shared" si="16"/>
        <v>0.0008967463141</v>
      </c>
      <c r="S21" s="70">
        <f t="shared" si="10"/>
        <v>578759</v>
      </c>
      <c r="T21" s="71">
        <f t="shared" si="17"/>
        <v>2.413793103</v>
      </c>
      <c r="U21" s="72">
        <f t="shared" si="11"/>
        <v>0.9999202428</v>
      </c>
      <c r="W21" s="65">
        <f t="shared" si="4"/>
        <v>2409000</v>
      </c>
      <c r="X21" s="65" t="str">
        <f t="shared" si="12"/>
        <v/>
      </c>
    </row>
    <row r="22">
      <c r="B22" s="77" t="s">
        <v>261</v>
      </c>
      <c r="C22" s="61">
        <f t="shared" si="13"/>
        <v>43909</v>
      </c>
      <c r="D22" s="62">
        <f>'MAIN MODEL - Current Trends'!D22</f>
        <v>6</v>
      </c>
      <c r="E22" s="49">
        <f t="shared" si="5"/>
        <v>578642.8398</v>
      </c>
      <c r="F22" s="49">
        <f t="shared" si="6"/>
        <v>420</v>
      </c>
      <c r="G22" s="74">
        <f t="shared" si="1"/>
        <v>111</v>
      </c>
      <c r="H22" s="49">
        <f t="shared" si="2"/>
        <v>5.160187413</v>
      </c>
      <c r="I22" s="49">
        <f t="shared" si="3"/>
        <v>578222.8398</v>
      </c>
      <c r="J22" s="76">
        <f>'MAIN MODEL - Current Trends'!J22</f>
        <v>18</v>
      </c>
      <c r="K22" s="49">
        <f t="shared" si="7"/>
        <v>30.52214724</v>
      </c>
      <c r="L22" s="49">
        <f t="shared" si="18"/>
        <v>531</v>
      </c>
      <c r="M22" s="63">
        <f t="shared" si="14"/>
        <v>5.806012638</v>
      </c>
      <c r="N22" s="78">
        <f t="shared" ref="N22:N36" si="20">N21*1.05</f>
        <v>850.77573</v>
      </c>
      <c r="O22" s="34" t="str">
        <f>'MAIN MODEL - Current Trends'!O22</f>
        <v/>
      </c>
      <c r="P22" s="11">
        <f t="shared" si="19"/>
        <v>0.0008559313836</v>
      </c>
      <c r="Q22" s="11">
        <f t="shared" si="9"/>
        <v>0.0009416700215</v>
      </c>
      <c r="R22" s="69">
        <f t="shared" si="16"/>
        <v>0.001838416336</v>
      </c>
      <c r="S22" s="70">
        <f t="shared" si="10"/>
        <v>578759</v>
      </c>
      <c r="T22" s="71">
        <f t="shared" si="17"/>
        <v>6</v>
      </c>
      <c r="U22" s="72">
        <f t="shared" si="11"/>
        <v>0.9997992944</v>
      </c>
      <c r="W22" s="65" t="str">
        <f t="shared" si="4"/>
        <v/>
      </c>
      <c r="X22" s="65" t="str">
        <f t="shared" si="12"/>
        <v/>
      </c>
    </row>
    <row r="23">
      <c r="C23" s="61">
        <f t="shared" si="13"/>
        <v>43913</v>
      </c>
      <c r="D23" s="79">
        <v>1.3</v>
      </c>
      <c r="E23" s="49">
        <f t="shared" si="5"/>
        <v>578222.8398</v>
      </c>
      <c r="F23" s="49">
        <f t="shared" si="6"/>
        <v>545</v>
      </c>
      <c r="G23" s="74">
        <f t="shared" si="1"/>
        <v>519</v>
      </c>
      <c r="H23" s="49">
        <f t="shared" si="2"/>
        <v>17.16018741</v>
      </c>
      <c r="I23" s="49">
        <f t="shared" si="3"/>
        <v>577677.8398</v>
      </c>
      <c r="J23" s="67" t="str">
        <f>'MAIN MODEL - Current Trends'!J23</f>
        <v/>
      </c>
      <c r="K23" s="49">
        <f t="shared" si="7"/>
        <v>39.60611963</v>
      </c>
      <c r="L23" s="49">
        <f t="shared" si="18"/>
        <v>1076</v>
      </c>
      <c r="M23" s="63">
        <f t="shared" si="14"/>
        <v>11.76510282</v>
      </c>
      <c r="N23" s="78">
        <f t="shared" si="20"/>
        <v>893.3145165</v>
      </c>
      <c r="O23" s="34" t="str">
        <f>'MAIN MODEL - Current Trends'!O23</f>
        <v/>
      </c>
      <c r="P23" s="11" t="str">
        <f t="shared" si="19"/>
        <v/>
      </c>
      <c r="Q23" s="11">
        <f t="shared" si="9"/>
        <v>0.001221579276</v>
      </c>
      <c r="R23" s="69">
        <f t="shared" si="16"/>
        <v>0.003059995611</v>
      </c>
      <c r="S23" s="70">
        <f t="shared" si="10"/>
        <v>578759</v>
      </c>
      <c r="T23" s="71">
        <f t="shared" si="17"/>
        <v>1.297619048</v>
      </c>
      <c r="U23" s="72">
        <f t="shared" si="11"/>
        <v>0.9990736037</v>
      </c>
      <c r="W23" s="65" t="str">
        <f t="shared" si="4"/>
        <v/>
      </c>
      <c r="X23" s="65" t="str">
        <f t="shared" si="12"/>
        <v/>
      </c>
    </row>
    <row r="24">
      <c r="C24" s="61">
        <f t="shared" si="13"/>
        <v>43917</v>
      </c>
      <c r="D24" s="79">
        <v>1.3</v>
      </c>
      <c r="E24" s="49">
        <f t="shared" si="5"/>
        <v>577677.8398</v>
      </c>
      <c r="F24" s="49">
        <f t="shared" si="6"/>
        <v>707</v>
      </c>
      <c r="G24" s="74">
        <f t="shared" si="1"/>
        <v>1035</v>
      </c>
      <c r="H24" s="49">
        <f t="shared" si="2"/>
        <v>46.16018741</v>
      </c>
      <c r="I24" s="49">
        <f t="shared" si="3"/>
        <v>576970.8398</v>
      </c>
      <c r="J24" s="67" t="str">
        <f>'MAIN MODEL - Current Trends'!J24</f>
        <v/>
      </c>
      <c r="K24" s="49">
        <f t="shared" si="7"/>
        <v>51.37894785</v>
      </c>
      <c r="L24" s="49">
        <f t="shared" si="18"/>
        <v>1783</v>
      </c>
      <c r="M24" s="63">
        <f t="shared" si="14"/>
        <v>19.4955189</v>
      </c>
      <c r="N24" s="78">
        <f t="shared" si="20"/>
        <v>937.9802423</v>
      </c>
      <c r="O24" s="34" t="str">
        <f>'MAIN MODEL - Current Trends'!O24</f>
        <v/>
      </c>
      <c r="P24" s="11" t="str">
        <f t="shared" si="19"/>
        <v/>
      </c>
      <c r="Q24" s="11">
        <f t="shared" si="9"/>
        <v>0.00158269677</v>
      </c>
      <c r="R24" s="69">
        <f t="shared" si="16"/>
        <v>0.004642692381</v>
      </c>
      <c r="S24" s="70">
        <f t="shared" si="10"/>
        <v>578759</v>
      </c>
      <c r="T24" s="71">
        <f t="shared" si="17"/>
        <v>1.297247706</v>
      </c>
      <c r="U24" s="72">
        <f t="shared" si="11"/>
        <v>0.9981319337</v>
      </c>
      <c r="W24" s="65" t="str">
        <f t="shared" si="4"/>
        <v/>
      </c>
      <c r="X24" s="65" t="str">
        <f t="shared" si="12"/>
        <v/>
      </c>
    </row>
    <row r="25">
      <c r="C25" s="61">
        <f t="shared" si="13"/>
        <v>43921</v>
      </c>
      <c r="D25" s="79">
        <v>1.3</v>
      </c>
      <c r="E25" s="49">
        <f t="shared" si="5"/>
        <v>576970.8398</v>
      </c>
      <c r="F25" s="49">
        <f t="shared" si="6"/>
        <v>916</v>
      </c>
      <c r="G25" s="74">
        <f t="shared" si="1"/>
        <v>1672</v>
      </c>
      <c r="H25" s="49">
        <f t="shared" si="2"/>
        <v>116.1601874</v>
      </c>
      <c r="I25" s="49">
        <f t="shared" si="3"/>
        <v>576054.8398</v>
      </c>
      <c r="J25" s="67" t="str">
        <f>'MAIN MODEL - Current Trends'!J25</f>
        <v/>
      </c>
      <c r="K25" s="49">
        <f t="shared" si="7"/>
        <v>66.56734969</v>
      </c>
      <c r="L25" s="49">
        <f t="shared" si="18"/>
        <v>2699</v>
      </c>
      <c r="M25" s="63">
        <f t="shared" si="14"/>
        <v>29.51116405</v>
      </c>
      <c r="N25" s="78">
        <f t="shared" si="20"/>
        <v>984.8792544</v>
      </c>
      <c r="O25" s="34" t="str">
        <f>'MAIN MODEL - Current Trends'!O25</f>
        <v/>
      </c>
      <c r="P25" s="11" t="str">
        <f t="shared" si="19"/>
        <v/>
      </c>
      <c r="Q25" s="11">
        <f t="shared" si="9"/>
        <v>0.002047484359</v>
      </c>
      <c r="R25" s="69">
        <f t="shared" si="16"/>
        <v>0.00669017674</v>
      </c>
      <c r="S25" s="70">
        <f t="shared" si="10"/>
        <v>578759</v>
      </c>
      <c r="T25" s="71">
        <f t="shared" si="17"/>
        <v>1.295615276</v>
      </c>
      <c r="U25" s="72">
        <f t="shared" si="11"/>
        <v>0.9969103544</v>
      </c>
      <c r="W25" s="65" t="str">
        <f t="shared" si="4"/>
        <v/>
      </c>
      <c r="X25" s="65" t="str">
        <f t="shared" si="12"/>
        <v/>
      </c>
    </row>
    <row r="26">
      <c r="C26" s="61">
        <f t="shared" si="13"/>
        <v>43925</v>
      </c>
      <c r="D26" s="79">
        <v>1.3</v>
      </c>
      <c r="E26" s="49">
        <f t="shared" si="5"/>
        <v>576054.8398</v>
      </c>
      <c r="F26" s="49">
        <f t="shared" si="6"/>
        <v>1185</v>
      </c>
      <c r="G26" s="74">
        <f t="shared" si="1"/>
        <v>2168</v>
      </c>
      <c r="H26" s="49">
        <f t="shared" si="2"/>
        <v>536.1601874</v>
      </c>
      <c r="I26" s="49">
        <f t="shared" si="3"/>
        <v>574869.8398</v>
      </c>
      <c r="J26" s="67" t="str">
        <f>'MAIN MODEL - Current Trends'!J26</f>
        <v/>
      </c>
      <c r="K26" s="49">
        <f t="shared" si="7"/>
        <v>86.11605828</v>
      </c>
      <c r="L26" s="49">
        <f t="shared" si="18"/>
        <v>3884</v>
      </c>
      <c r="M26" s="63">
        <f t="shared" si="14"/>
        <v>42.46808491</v>
      </c>
      <c r="N26" s="78">
        <f t="shared" si="20"/>
        <v>1034.123217</v>
      </c>
      <c r="O26" s="34" t="str">
        <f>'MAIN MODEL - Current Trends'!O26</f>
        <v/>
      </c>
      <c r="P26" s="11" t="str">
        <f t="shared" si="19"/>
        <v/>
      </c>
      <c r="Q26" s="11">
        <f t="shared" si="9"/>
        <v>0.0026435874</v>
      </c>
      <c r="R26" s="69">
        <f t="shared" si="16"/>
        <v>0.00933376414</v>
      </c>
      <c r="S26" s="70">
        <f t="shared" si="10"/>
        <v>578759</v>
      </c>
      <c r="T26" s="71">
        <f t="shared" si="17"/>
        <v>1.293668122</v>
      </c>
      <c r="U26" s="72">
        <f t="shared" si="11"/>
        <v>0.9953276576</v>
      </c>
      <c r="W26" s="65" t="str">
        <f t="shared" si="4"/>
        <v/>
      </c>
      <c r="X26" s="65" t="str">
        <f t="shared" si="12"/>
        <v/>
      </c>
    </row>
    <row r="27">
      <c r="C27" s="61">
        <f t="shared" si="13"/>
        <v>43929</v>
      </c>
      <c r="D27" s="79">
        <v>1.3</v>
      </c>
      <c r="E27" s="49">
        <f t="shared" si="5"/>
        <v>574869.8398</v>
      </c>
      <c r="F27" s="49">
        <f t="shared" si="6"/>
        <v>1530</v>
      </c>
      <c r="G27" s="80">
        <f t="shared" si="1"/>
        <v>2808</v>
      </c>
      <c r="H27" s="49">
        <f t="shared" si="2"/>
        <v>1081.160187</v>
      </c>
      <c r="I27" s="49">
        <f t="shared" si="3"/>
        <v>573339.8398</v>
      </c>
      <c r="J27" s="67" t="str">
        <f>'MAIN MODEL - Current Trends'!J27</f>
        <v/>
      </c>
      <c r="K27" s="49">
        <f t="shared" si="7"/>
        <v>111.1878221</v>
      </c>
      <c r="L27" s="49">
        <f t="shared" si="18"/>
        <v>5414</v>
      </c>
      <c r="M27" s="63">
        <f t="shared" si="14"/>
        <v>59.19727387</v>
      </c>
      <c r="N27" s="78">
        <f t="shared" si="20"/>
        <v>1085.829378</v>
      </c>
      <c r="O27" s="34" t="str">
        <f>'MAIN MODEL - Current Trends'!O27</f>
        <v/>
      </c>
      <c r="P27" s="11" t="str">
        <f t="shared" si="19"/>
        <v/>
      </c>
      <c r="Q27" s="11">
        <f t="shared" si="9"/>
        <v>0.003403834757</v>
      </c>
      <c r="R27" s="69">
        <f t="shared" si="16"/>
        <v>0.0127375989</v>
      </c>
      <c r="S27" s="70">
        <f t="shared" si="10"/>
        <v>578759</v>
      </c>
      <c r="T27" s="71">
        <f t="shared" si="17"/>
        <v>1.291139241</v>
      </c>
      <c r="U27" s="72">
        <f t="shared" si="11"/>
        <v>0.9932801733</v>
      </c>
      <c r="W27" s="65" t="str">
        <f t="shared" si="4"/>
        <v/>
      </c>
      <c r="X27" s="65" t="str">
        <f t="shared" si="12"/>
        <v/>
      </c>
    </row>
    <row r="28">
      <c r="C28" s="61">
        <f t="shared" si="13"/>
        <v>43933</v>
      </c>
      <c r="D28" s="79">
        <v>1.3</v>
      </c>
      <c r="E28" s="49">
        <f t="shared" si="5"/>
        <v>573339.8398</v>
      </c>
      <c r="F28" s="49">
        <f t="shared" si="6"/>
        <v>1970</v>
      </c>
      <c r="G28" s="80">
        <f t="shared" si="1"/>
        <v>3631</v>
      </c>
      <c r="H28" s="49">
        <f t="shared" si="2"/>
        <v>1788.160187</v>
      </c>
      <c r="I28" s="49">
        <f t="shared" si="3"/>
        <v>571369.8398</v>
      </c>
      <c r="J28" s="67" t="str">
        <f>'MAIN MODEL - Current Trends'!J28</f>
        <v/>
      </c>
      <c r="K28" s="49">
        <f t="shared" si="7"/>
        <v>143.1634049</v>
      </c>
      <c r="L28" s="49">
        <f t="shared" si="18"/>
        <v>7384</v>
      </c>
      <c r="M28" s="63">
        <f t="shared" si="14"/>
        <v>80.73747141</v>
      </c>
      <c r="N28" s="78">
        <f t="shared" si="20"/>
        <v>1140.120847</v>
      </c>
      <c r="O28" s="34" t="str">
        <f>'MAIN MODEL - Current Trends'!O28</f>
        <v/>
      </c>
      <c r="P28" s="11" t="str">
        <f t="shared" si="19"/>
        <v/>
      </c>
      <c r="Q28" s="11">
        <f t="shared" si="9"/>
        <v>0.004367966632</v>
      </c>
      <c r="R28" s="69">
        <f t="shared" si="16"/>
        <v>0.01710556553</v>
      </c>
      <c r="S28" s="70">
        <f t="shared" si="10"/>
        <v>578759</v>
      </c>
      <c r="T28" s="71">
        <f t="shared" si="17"/>
        <v>1.287581699</v>
      </c>
      <c r="U28" s="72">
        <f t="shared" si="11"/>
        <v>0.9906365859</v>
      </c>
      <c r="W28" s="65" t="str">
        <f t="shared" si="4"/>
        <v/>
      </c>
      <c r="X28" s="65" t="str">
        <f t="shared" si="12"/>
        <v/>
      </c>
    </row>
    <row r="29">
      <c r="C29" s="61">
        <f t="shared" si="13"/>
        <v>43937</v>
      </c>
      <c r="D29" s="79">
        <v>1.3</v>
      </c>
      <c r="E29" s="49">
        <f t="shared" si="5"/>
        <v>571369.8398</v>
      </c>
      <c r="F29" s="49">
        <f t="shared" si="6"/>
        <v>2528</v>
      </c>
      <c r="G29" s="80">
        <f t="shared" si="1"/>
        <v>4685</v>
      </c>
      <c r="H29" s="49">
        <f t="shared" si="2"/>
        <v>2704.160187</v>
      </c>
      <c r="I29" s="49">
        <f t="shared" si="3"/>
        <v>568841.8398</v>
      </c>
      <c r="J29" s="67" t="str">
        <f>'MAIN MODEL - Current Trends'!J29</f>
        <v/>
      </c>
      <c r="K29" s="49">
        <f t="shared" si="7"/>
        <v>183.7142577</v>
      </c>
      <c r="L29" s="49">
        <f t="shared" si="18"/>
        <v>9912</v>
      </c>
      <c r="M29" s="63">
        <f t="shared" si="14"/>
        <v>108.3789026</v>
      </c>
      <c r="N29" s="78">
        <f t="shared" si="20"/>
        <v>1197.126889</v>
      </c>
      <c r="O29" s="34" t="str">
        <f>'MAIN MODEL - Current Trends'!O29</f>
        <v/>
      </c>
      <c r="P29" s="11" t="str">
        <f t="shared" si="19"/>
        <v/>
      </c>
      <c r="Q29" s="11">
        <f t="shared" si="9"/>
        <v>0.004722172787</v>
      </c>
      <c r="R29" s="69">
        <f t="shared" si="16"/>
        <v>0.02182773832</v>
      </c>
      <c r="S29" s="70">
        <f t="shared" si="10"/>
        <v>578759</v>
      </c>
      <c r="T29" s="71">
        <f t="shared" si="17"/>
        <v>1.283248731</v>
      </c>
      <c r="U29" s="72">
        <f t="shared" si="11"/>
        <v>0.9872327511</v>
      </c>
      <c r="W29" s="65" t="str">
        <f t="shared" si="4"/>
        <v/>
      </c>
      <c r="X29" s="65" t="str">
        <f t="shared" si="12"/>
        <v/>
      </c>
    </row>
    <row r="30">
      <c r="C30" s="61">
        <f t="shared" si="13"/>
        <v>43941</v>
      </c>
      <c r="D30" s="79">
        <v>1.1</v>
      </c>
      <c r="E30" s="49">
        <f t="shared" si="5"/>
        <v>568841.8398</v>
      </c>
      <c r="F30" s="49">
        <f t="shared" si="6"/>
        <v>2733</v>
      </c>
      <c r="G30" s="80">
        <f t="shared" si="1"/>
        <v>6028</v>
      </c>
      <c r="H30" s="49">
        <f t="shared" si="2"/>
        <v>3889.160187</v>
      </c>
      <c r="I30" s="49">
        <f t="shared" si="3"/>
        <v>566108.8398</v>
      </c>
      <c r="J30" s="67" t="str">
        <f>'MAIN MODEL - Current Trends'!J30</f>
        <v/>
      </c>
      <c r="K30" s="49">
        <f t="shared" si="7"/>
        <v>198.6119724</v>
      </c>
      <c r="L30" s="49">
        <f t="shared" si="18"/>
        <v>12645</v>
      </c>
      <c r="M30" s="63">
        <f t="shared" si="14"/>
        <v>138.2618264</v>
      </c>
      <c r="N30" s="78">
        <f t="shared" si="20"/>
        <v>1256.983234</v>
      </c>
      <c r="O30" s="34" t="str">
        <f>'MAIN MODEL - Current Trends'!O30</f>
        <v/>
      </c>
      <c r="P30" s="11" t="str">
        <f t="shared" si="19"/>
        <v/>
      </c>
      <c r="Q30" s="11">
        <f t="shared" si="9"/>
        <v>0.005081562447</v>
      </c>
      <c r="R30" s="69">
        <f t="shared" si="16"/>
        <v>0.02690930076</v>
      </c>
      <c r="S30" s="70">
        <f t="shared" si="10"/>
        <v>578759</v>
      </c>
      <c r="T30" s="71">
        <f t="shared" si="17"/>
        <v>1.081091772</v>
      </c>
      <c r="U30" s="72">
        <f t="shared" si="11"/>
        <v>0.9828647845</v>
      </c>
      <c r="W30" s="65" t="str">
        <f t="shared" si="4"/>
        <v/>
      </c>
      <c r="X30" s="65" t="str">
        <f t="shared" si="12"/>
        <v/>
      </c>
    </row>
    <row r="31">
      <c r="C31" s="61">
        <f t="shared" si="13"/>
        <v>43945</v>
      </c>
      <c r="D31" s="79">
        <v>1.1</v>
      </c>
      <c r="E31" s="49">
        <f t="shared" si="5"/>
        <v>566108.8398</v>
      </c>
      <c r="F31" s="49">
        <f t="shared" si="6"/>
        <v>2941</v>
      </c>
      <c r="G31" s="80">
        <f t="shared" si="1"/>
        <v>7231</v>
      </c>
      <c r="H31" s="49">
        <f t="shared" si="2"/>
        <v>5419.160187</v>
      </c>
      <c r="I31" s="49">
        <f t="shared" si="3"/>
        <v>563167.8398</v>
      </c>
      <c r="J31" s="67" t="str">
        <f>'MAIN MODEL - Current Trends'!J31</f>
        <v/>
      </c>
      <c r="K31" s="49">
        <f t="shared" si="7"/>
        <v>213.7277025</v>
      </c>
      <c r="L31" s="49">
        <f t="shared" si="18"/>
        <v>15586</v>
      </c>
      <c r="M31" s="63">
        <f t="shared" si="14"/>
        <v>170.4190452</v>
      </c>
      <c r="N31" s="78">
        <f t="shared" si="20"/>
        <v>1319.832395</v>
      </c>
      <c r="O31" s="34" t="str">
        <f>'MAIN MODEL - Current Trends'!O31</f>
        <v/>
      </c>
      <c r="P31" s="11" t="str">
        <f t="shared" si="19"/>
        <v/>
      </c>
      <c r="Q31" s="11">
        <f t="shared" si="9"/>
        <v>0.005439224271</v>
      </c>
      <c r="R31" s="69">
        <f t="shared" si="16"/>
        <v>0.03234852503</v>
      </c>
      <c r="S31" s="70">
        <f t="shared" si="10"/>
        <v>578759</v>
      </c>
      <c r="T31" s="71">
        <f t="shared" si="17"/>
        <v>1.076106842</v>
      </c>
      <c r="U31" s="72">
        <f t="shared" si="11"/>
        <v>0.9781426117</v>
      </c>
      <c r="W31" s="65" t="str">
        <f t="shared" si="4"/>
        <v/>
      </c>
      <c r="X31" s="65" t="str">
        <f t="shared" si="12"/>
        <v/>
      </c>
    </row>
    <row r="32">
      <c r="C32" s="61">
        <f t="shared" si="13"/>
        <v>43949</v>
      </c>
      <c r="D32" s="79">
        <v>1.1</v>
      </c>
      <c r="E32" s="49">
        <f t="shared" si="5"/>
        <v>563167.8398</v>
      </c>
      <c r="F32" s="49">
        <f t="shared" si="6"/>
        <v>3148</v>
      </c>
      <c r="G32" s="80">
        <f t="shared" si="1"/>
        <v>8202</v>
      </c>
      <c r="H32" s="49">
        <f t="shared" si="2"/>
        <v>7389.160187</v>
      </c>
      <c r="I32" s="49">
        <f t="shared" si="3"/>
        <v>560019.8398</v>
      </c>
      <c r="J32" s="67" t="str">
        <f>'MAIN MODEL - Current Trends'!J32</f>
        <v/>
      </c>
      <c r="K32" s="49">
        <f t="shared" si="7"/>
        <v>228.7707607</v>
      </c>
      <c r="L32" s="49">
        <f t="shared" si="18"/>
        <v>18734</v>
      </c>
      <c r="M32" s="63">
        <f t="shared" si="14"/>
        <v>204.8396248</v>
      </c>
      <c r="N32" s="78">
        <f t="shared" si="20"/>
        <v>1385.824015</v>
      </c>
      <c r="O32" s="34" t="str">
        <f>'MAIN MODEL - Current Trends'!O32</f>
        <v/>
      </c>
      <c r="P32" s="11" t="str">
        <f t="shared" si="19"/>
        <v/>
      </c>
      <c r="Q32" s="11">
        <f t="shared" si="9"/>
        <v>0.005789974756</v>
      </c>
      <c r="R32" s="69">
        <f t="shared" si="16"/>
        <v>0.03813849979</v>
      </c>
      <c r="S32" s="70">
        <f t="shared" si="10"/>
        <v>578759</v>
      </c>
      <c r="T32" s="71">
        <f t="shared" si="17"/>
        <v>1.070384223</v>
      </c>
      <c r="U32" s="72">
        <f t="shared" si="11"/>
        <v>0.9730610493</v>
      </c>
      <c r="W32" s="65" t="str">
        <f t="shared" si="4"/>
        <v/>
      </c>
      <c r="X32" s="65" t="str">
        <f t="shared" si="12"/>
        <v/>
      </c>
    </row>
    <row r="33">
      <c r="C33" s="61">
        <f t="shared" si="13"/>
        <v>43953</v>
      </c>
      <c r="D33" s="79">
        <v>1.1</v>
      </c>
      <c r="E33" s="49">
        <f t="shared" si="5"/>
        <v>560019.8398</v>
      </c>
      <c r="F33" s="49">
        <f t="shared" si="6"/>
        <v>3351</v>
      </c>
      <c r="G33" s="80">
        <f t="shared" si="1"/>
        <v>8822</v>
      </c>
      <c r="H33" s="49">
        <f t="shared" si="2"/>
        <v>9917.160187</v>
      </c>
      <c r="I33" s="49">
        <f t="shared" si="3"/>
        <v>556668.8398</v>
      </c>
      <c r="J33" s="67" t="str">
        <f>'MAIN MODEL - Current Trends'!J33</f>
        <v/>
      </c>
      <c r="K33" s="49">
        <f t="shared" si="7"/>
        <v>243.5231319</v>
      </c>
      <c r="L33" s="49">
        <f t="shared" si="18"/>
        <v>22085</v>
      </c>
      <c r="M33" s="63">
        <f t="shared" si="14"/>
        <v>241.4798288</v>
      </c>
      <c r="N33" s="78">
        <f t="shared" si="20"/>
        <v>1455.115216</v>
      </c>
      <c r="O33" s="34" t="str">
        <f>'MAIN MODEL - Current Trends'!O33</f>
        <v/>
      </c>
      <c r="P33" s="11" t="str">
        <f t="shared" si="19"/>
        <v/>
      </c>
      <c r="Q33" s="11">
        <f t="shared" si="9"/>
        <v>0.006125174727</v>
      </c>
      <c r="R33" s="69">
        <f t="shared" si="16"/>
        <v>0.04426367452</v>
      </c>
      <c r="S33" s="70">
        <f t="shared" si="10"/>
        <v>578759</v>
      </c>
      <c r="T33" s="71">
        <f t="shared" si="17"/>
        <v>1.064485388</v>
      </c>
      <c r="U33" s="72">
        <f t="shared" si="11"/>
        <v>0.967621825</v>
      </c>
      <c r="W33" s="65" t="str">
        <f t="shared" si="4"/>
        <v/>
      </c>
      <c r="X33" s="65" t="str">
        <f t="shared" si="12"/>
        <v/>
      </c>
    </row>
    <row r="34">
      <c r="C34" s="61">
        <f t="shared" si="13"/>
        <v>43957</v>
      </c>
      <c r="D34" s="79">
        <v>1.1</v>
      </c>
      <c r="E34" s="49">
        <f t="shared" si="5"/>
        <v>556668.8398</v>
      </c>
      <c r="F34" s="49">
        <f t="shared" si="6"/>
        <v>3545</v>
      </c>
      <c r="G34" s="80">
        <f t="shared" si="1"/>
        <v>9440</v>
      </c>
      <c r="H34" s="49">
        <f t="shared" si="2"/>
        <v>12650.16019</v>
      </c>
      <c r="I34" s="49">
        <f t="shared" si="3"/>
        <v>553123.8398</v>
      </c>
      <c r="J34" s="67" t="str">
        <f>'MAIN MODEL - Current Trends'!J34</f>
        <v/>
      </c>
      <c r="K34" s="49">
        <f t="shared" si="7"/>
        <v>257.6214571</v>
      </c>
      <c r="L34" s="49">
        <f t="shared" si="18"/>
        <v>25630</v>
      </c>
      <c r="M34" s="63">
        <f t="shared" si="14"/>
        <v>280.2412503</v>
      </c>
      <c r="N34" s="78">
        <f t="shared" si="20"/>
        <v>1527.870977</v>
      </c>
      <c r="O34" s="34" t="str">
        <f>'MAIN MODEL - Current Trends'!O34</f>
        <v/>
      </c>
      <c r="P34" s="11" t="str">
        <f t="shared" si="19"/>
        <v/>
      </c>
      <c r="Q34" s="11">
        <f t="shared" si="9"/>
        <v>0.006439640679</v>
      </c>
      <c r="R34" s="69">
        <f t="shared" si="16"/>
        <v>0.0507033152</v>
      </c>
      <c r="S34" s="70">
        <f t="shared" si="10"/>
        <v>578759</v>
      </c>
      <c r="T34" s="71">
        <f t="shared" si="17"/>
        <v>1.057893166</v>
      </c>
      <c r="U34" s="72">
        <f t="shared" si="11"/>
        <v>0.9618318502</v>
      </c>
      <c r="W34" s="65" t="str">
        <f t="shared" si="4"/>
        <v/>
      </c>
      <c r="X34" s="65" t="str">
        <f t="shared" si="12"/>
        <v/>
      </c>
    </row>
    <row r="35">
      <c r="C35" s="61">
        <f t="shared" si="13"/>
        <v>43961</v>
      </c>
      <c r="D35" s="79">
        <v>1.1</v>
      </c>
      <c r="E35" s="49">
        <f t="shared" si="5"/>
        <v>553123.8398</v>
      </c>
      <c r="F35" s="49">
        <f t="shared" si="6"/>
        <v>3727</v>
      </c>
      <c r="G35" s="80">
        <f t="shared" si="1"/>
        <v>10044</v>
      </c>
      <c r="H35" s="49">
        <f t="shared" si="2"/>
        <v>15591.16019</v>
      </c>
      <c r="I35" s="49">
        <f t="shared" si="3"/>
        <v>549396.8398</v>
      </c>
      <c r="J35" s="67" t="str">
        <f>'MAIN MODEL - Current Trends'!J35</f>
        <v/>
      </c>
      <c r="K35" s="49">
        <f t="shared" si="7"/>
        <v>270.8477209</v>
      </c>
      <c r="L35" s="49">
        <f t="shared" si="18"/>
        <v>29357</v>
      </c>
      <c r="M35" s="63">
        <f t="shared" si="14"/>
        <v>320.9926799</v>
      </c>
      <c r="N35" s="78">
        <f t="shared" si="20"/>
        <v>1604.264526</v>
      </c>
      <c r="O35" s="34" t="str">
        <f>'MAIN MODEL - Current Trends'!O35</f>
        <v/>
      </c>
      <c r="P35" s="11" t="str">
        <f t="shared" si="19"/>
        <v/>
      </c>
      <c r="Q35" s="11">
        <f t="shared" si="9"/>
        <v>0.006724733438</v>
      </c>
      <c r="R35" s="69">
        <f t="shared" si="16"/>
        <v>0.05742804864</v>
      </c>
      <c r="S35" s="70">
        <f t="shared" si="10"/>
        <v>578759</v>
      </c>
      <c r="T35" s="71">
        <f t="shared" si="17"/>
        <v>1.051339915</v>
      </c>
      <c r="U35" s="72">
        <f t="shared" si="11"/>
        <v>0.9557066755</v>
      </c>
      <c r="W35" s="65" t="str">
        <f t="shared" si="4"/>
        <v/>
      </c>
      <c r="X35" s="65" t="str">
        <f t="shared" si="12"/>
        <v/>
      </c>
    </row>
    <row r="36">
      <c r="C36" s="61">
        <f t="shared" si="13"/>
        <v>43965</v>
      </c>
      <c r="D36" s="79">
        <v>1.1</v>
      </c>
      <c r="E36" s="49">
        <f t="shared" si="5"/>
        <v>549396.8398</v>
      </c>
      <c r="F36" s="49">
        <f t="shared" si="6"/>
        <v>3892</v>
      </c>
      <c r="G36" s="80">
        <f t="shared" si="1"/>
        <v>10623</v>
      </c>
      <c r="H36" s="49">
        <f t="shared" si="2"/>
        <v>18739.16019</v>
      </c>
      <c r="I36" s="49">
        <f t="shared" si="3"/>
        <v>545504.8398</v>
      </c>
      <c r="J36" s="67" t="str">
        <f>'MAIN MODEL - Current Trends'!J36</f>
        <v/>
      </c>
      <c r="K36" s="49">
        <f t="shared" si="7"/>
        <v>282.8385644</v>
      </c>
      <c r="L36" s="49">
        <f t="shared" si="18"/>
        <v>33249</v>
      </c>
      <c r="M36" s="63">
        <f t="shared" si="14"/>
        <v>363.5482377</v>
      </c>
      <c r="N36" s="78">
        <f t="shared" si="20"/>
        <v>1684.477752</v>
      </c>
      <c r="O36" s="34" t="str">
        <f>'MAIN MODEL - Current Trends'!O36</f>
        <v/>
      </c>
      <c r="P36" s="11" t="str">
        <f t="shared" si="19"/>
        <v/>
      </c>
      <c r="Q36" s="11">
        <f t="shared" si="9"/>
        <v>0.006971813829</v>
      </c>
      <c r="R36" s="69">
        <f t="shared" si="16"/>
        <v>0.06439986246</v>
      </c>
      <c r="S36" s="70">
        <f t="shared" si="10"/>
        <v>578759</v>
      </c>
      <c r="T36" s="71">
        <f t="shared" si="17"/>
        <v>1.044271532</v>
      </c>
      <c r="U36" s="72">
        <f t="shared" si="11"/>
        <v>0.9492670348</v>
      </c>
      <c r="W36" s="65" t="str">
        <f t="shared" si="4"/>
        <v/>
      </c>
      <c r="X36" s="65" t="str">
        <f t="shared" si="12"/>
        <v/>
      </c>
    </row>
    <row r="37">
      <c r="C37" s="61">
        <f t="shared" si="13"/>
        <v>43969</v>
      </c>
      <c r="D37" s="79">
        <v>1.1</v>
      </c>
      <c r="E37" s="49">
        <f t="shared" si="5"/>
        <v>545504.8398</v>
      </c>
      <c r="F37" s="49">
        <f t="shared" si="6"/>
        <v>4035</v>
      </c>
      <c r="G37" s="80">
        <f t="shared" si="1"/>
        <v>11164</v>
      </c>
      <c r="H37" s="49">
        <f t="shared" si="2"/>
        <v>22090.16019</v>
      </c>
      <c r="I37" s="49">
        <f t="shared" si="3"/>
        <v>541469.8398</v>
      </c>
      <c r="J37" s="67" t="str">
        <f>'MAIN MODEL - Current Trends'!J37</f>
        <v/>
      </c>
      <c r="K37" s="49">
        <f t="shared" si="7"/>
        <v>293.2306288</v>
      </c>
      <c r="L37" s="49">
        <f t="shared" si="18"/>
        <v>37284</v>
      </c>
      <c r="M37" s="63">
        <f t="shared" si="14"/>
        <v>407.6673733</v>
      </c>
      <c r="N37" s="75">
        <f t="shared" ref="N37:N92" si="21">N36</f>
        <v>1684.477752</v>
      </c>
      <c r="O37" s="34" t="str">
        <f>'MAIN MODEL - Current Trends'!O37</f>
        <v/>
      </c>
      <c r="P37" s="11" t="str">
        <f t="shared" si="19"/>
        <v/>
      </c>
      <c r="Q37" s="11">
        <f t="shared" si="9"/>
        <v>0.005218061404</v>
      </c>
      <c r="R37" s="69">
        <f t="shared" si="16"/>
        <v>0.06961792387</v>
      </c>
      <c r="S37" s="70">
        <f t="shared" si="10"/>
        <v>578759</v>
      </c>
      <c r="T37" s="71">
        <f t="shared" si="17"/>
        <v>1.036742035</v>
      </c>
      <c r="U37" s="72">
        <f t="shared" si="11"/>
        <v>0.9425423014</v>
      </c>
      <c r="W37" s="65" t="str">
        <f t="shared" si="4"/>
        <v/>
      </c>
      <c r="X37" s="65" t="str">
        <f t="shared" si="12"/>
        <v/>
      </c>
    </row>
    <row r="38">
      <c r="C38" s="61">
        <f t="shared" si="13"/>
        <v>43973</v>
      </c>
      <c r="D38" s="79">
        <v>0.8</v>
      </c>
      <c r="E38" s="49">
        <f t="shared" si="5"/>
        <v>541469.8398</v>
      </c>
      <c r="F38" s="49">
        <f t="shared" si="6"/>
        <v>3020</v>
      </c>
      <c r="G38" s="74">
        <f t="shared" si="1"/>
        <v>11654</v>
      </c>
      <c r="H38" s="49">
        <f t="shared" si="2"/>
        <v>25635.16019</v>
      </c>
      <c r="I38" s="49">
        <f t="shared" si="3"/>
        <v>538449.8398</v>
      </c>
      <c r="J38" s="67" t="str">
        <f>'MAIN MODEL - Current Trends'!J38</f>
        <v/>
      </c>
      <c r="K38" s="49">
        <f t="shared" si="7"/>
        <v>219.468773</v>
      </c>
      <c r="L38" s="49">
        <f t="shared" si="18"/>
        <v>40304</v>
      </c>
      <c r="M38" s="63">
        <f t="shared" si="14"/>
        <v>440.6883867</v>
      </c>
      <c r="N38" s="75">
        <f t="shared" si="21"/>
        <v>1684.477752</v>
      </c>
      <c r="O38" s="34" t="str">
        <f>'MAIN MODEL - Current Trends'!O38</f>
        <v/>
      </c>
      <c r="P38" s="11" t="str">
        <f t="shared" si="19"/>
        <v/>
      </c>
      <c r="Q38" s="11">
        <f t="shared" si="9"/>
        <v>0.00388417286</v>
      </c>
      <c r="R38" s="69">
        <f t="shared" si="16"/>
        <v>0.07350209673</v>
      </c>
      <c r="S38" s="70">
        <f t="shared" si="10"/>
        <v>578759</v>
      </c>
      <c r="T38" s="71">
        <f t="shared" si="17"/>
        <v>0.7484510533</v>
      </c>
      <c r="U38" s="72">
        <f t="shared" si="11"/>
        <v>0.9355704876</v>
      </c>
      <c r="W38" s="65" t="str">
        <f t="shared" si="4"/>
        <v/>
      </c>
      <c r="X38" s="65" t="str">
        <f t="shared" si="12"/>
        <v/>
      </c>
    </row>
    <row r="39">
      <c r="C39" s="61">
        <f t="shared" si="13"/>
        <v>43977</v>
      </c>
      <c r="D39" s="79">
        <v>0.8</v>
      </c>
      <c r="E39" s="49">
        <f t="shared" si="5"/>
        <v>538449.8398</v>
      </c>
      <c r="F39" s="49">
        <f t="shared" si="6"/>
        <v>2248</v>
      </c>
      <c r="G39" s="74">
        <f t="shared" si="1"/>
        <v>10947</v>
      </c>
      <c r="H39" s="49">
        <f t="shared" si="2"/>
        <v>29362.16019</v>
      </c>
      <c r="I39" s="49">
        <f t="shared" si="3"/>
        <v>536201.8398</v>
      </c>
      <c r="J39" s="67" t="str">
        <f>'MAIN MODEL - Current Trends'!J39</f>
        <v/>
      </c>
      <c r="K39" s="49">
        <f t="shared" si="7"/>
        <v>163.3661595</v>
      </c>
      <c r="L39" s="49">
        <f t="shared" si="18"/>
        <v>42552</v>
      </c>
      <c r="M39" s="63">
        <f t="shared" si="14"/>
        <v>465.268267</v>
      </c>
      <c r="N39" s="75">
        <f t="shared" si="21"/>
        <v>1684.477752</v>
      </c>
      <c r="O39" s="34" t="str">
        <f>'MAIN MODEL - Current Trends'!O39</f>
        <v/>
      </c>
      <c r="P39" s="11" t="str">
        <f t="shared" si="19"/>
        <v/>
      </c>
      <c r="Q39" s="11">
        <f t="shared" si="9"/>
        <v>0.002878572947</v>
      </c>
      <c r="R39" s="69">
        <f t="shared" si="16"/>
        <v>0.07638066967</v>
      </c>
      <c r="S39" s="70">
        <f t="shared" si="10"/>
        <v>578759</v>
      </c>
      <c r="T39" s="71">
        <f t="shared" si="17"/>
        <v>0.7443708609</v>
      </c>
      <c r="U39" s="72">
        <f t="shared" si="11"/>
        <v>0.9303524262</v>
      </c>
      <c r="W39" s="65" t="str">
        <f t="shared" si="4"/>
        <v/>
      </c>
      <c r="X39" s="65" t="str">
        <f t="shared" si="12"/>
        <v/>
      </c>
    </row>
    <row r="40">
      <c r="C40" s="61">
        <f t="shared" si="13"/>
        <v>43981</v>
      </c>
      <c r="D40" s="79">
        <v>0.8</v>
      </c>
      <c r="E40" s="49">
        <f t="shared" si="5"/>
        <v>536201.8398</v>
      </c>
      <c r="F40" s="49">
        <f t="shared" si="6"/>
        <v>1666</v>
      </c>
      <c r="G40" s="74">
        <f t="shared" si="1"/>
        <v>9303</v>
      </c>
      <c r="H40" s="49">
        <f t="shared" si="2"/>
        <v>33254.16019</v>
      </c>
      <c r="I40" s="49">
        <f t="shared" si="3"/>
        <v>534535.8398</v>
      </c>
      <c r="J40" s="67" t="str">
        <f>'MAIN MODEL - Current Trends'!J40</f>
        <v/>
      </c>
      <c r="K40" s="49">
        <f t="shared" si="7"/>
        <v>121.071184</v>
      </c>
      <c r="L40" s="49">
        <f t="shared" si="18"/>
        <v>44218</v>
      </c>
      <c r="M40" s="63">
        <f t="shared" si="14"/>
        <v>483.484495</v>
      </c>
      <c r="N40" s="75">
        <f t="shared" si="21"/>
        <v>1684.477752</v>
      </c>
      <c r="O40" s="34" t="str">
        <f>'MAIN MODEL - Current Trends'!O40</f>
        <v/>
      </c>
      <c r="P40" s="11" t="str">
        <f t="shared" si="19"/>
        <v/>
      </c>
      <c r="Q40" s="11">
        <f t="shared" si="9"/>
        <v>0.002126964764</v>
      </c>
      <c r="R40" s="69">
        <f t="shared" si="16"/>
        <v>0.07850763444</v>
      </c>
      <c r="S40" s="70">
        <f t="shared" si="10"/>
        <v>578759</v>
      </c>
      <c r="T40" s="71">
        <f t="shared" si="17"/>
        <v>0.7411032028</v>
      </c>
      <c r="U40" s="72">
        <f t="shared" si="11"/>
        <v>0.9264682533</v>
      </c>
      <c r="W40" s="65" t="str">
        <f t="shared" si="4"/>
        <v/>
      </c>
      <c r="X40" s="65" t="str">
        <f t="shared" si="12"/>
        <v/>
      </c>
    </row>
    <row r="41">
      <c r="C41" s="61">
        <f t="shared" si="13"/>
        <v>43985</v>
      </c>
      <c r="D41" s="79">
        <v>0.8</v>
      </c>
      <c r="E41" s="49">
        <f t="shared" si="5"/>
        <v>534535.8398</v>
      </c>
      <c r="F41" s="49">
        <f t="shared" si="6"/>
        <v>1231</v>
      </c>
      <c r="G41" s="74">
        <f t="shared" si="1"/>
        <v>6934</v>
      </c>
      <c r="H41" s="49">
        <f t="shared" si="2"/>
        <v>37289.16019</v>
      </c>
      <c r="I41" s="49">
        <f t="shared" si="3"/>
        <v>533304.8398</v>
      </c>
      <c r="J41" s="67" t="str">
        <f>'MAIN MODEL - Current Trends'!J41</f>
        <v/>
      </c>
      <c r="K41" s="49">
        <f t="shared" si="7"/>
        <v>89.45896012</v>
      </c>
      <c r="L41" s="49">
        <f t="shared" si="18"/>
        <v>45449</v>
      </c>
      <c r="M41" s="63">
        <f t="shared" si="14"/>
        <v>496.9443849</v>
      </c>
      <c r="N41" s="75">
        <f t="shared" si="21"/>
        <v>1684.477752</v>
      </c>
      <c r="O41" s="34" t="str">
        <f>'MAIN MODEL - Current Trends'!O41</f>
        <v/>
      </c>
      <c r="P41" s="11" t="str">
        <f t="shared" si="19"/>
        <v/>
      </c>
      <c r="Q41" s="11">
        <f t="shared" si="9"/>
        <v>0.001567146256</v>
      </c>
      <c r="R41" s="69">
        <f t="shared" si="16"/>
        <v>0.08007478069</v>
      </c>
      <c r="S41" s="70">
        <f t="shared" si="10"/>
        <v>578759</v>
      </c>
      <c r="T41" s="71">
        <f t="shared" si="17"/>
        <v>0.7388955582</v>
      </c>
      <c r="U41" s="72">
        <f t="shared" si="11"/>
        <v>0.9235896804</v>
      </c>
      <c r="W41" s="65" t="str">
        <f t="shared" si="4"/>
        <v/>
      </c>
      <c r="X41" s="65" t="str">
        <f t="shared" si="12"/>
        <v/>
      </c>
    </row>
    <row r="42">
      <c r="C42" s="61">
        <f t="shared" si="13"/>
        <v>43989</v>
      </c>
      <c r="D42" s="79">
        <v>0.8</v>
      </c>
      <c r="E42" s="49">
        <f t="shared" si="5"/>
        <v>533304.8398</v>
      </c>
      <c r="F42" s="49">
        <f t="shared" si="6"/>
        <v>907</v>
      </c>
      <c r="G42" s="74">
        <f t="shared" si="1"/>
        <v>5145</v>
      </c>
      <c r="H42" s="49">
        <f t="shared" si="2"/>
        <v>40309.16019</v>
      </c>
      <c r="I42" s="49">
        <f t="shared" si="3"/>
        <v>532397.8398</v>
      </c>
      <c r="J42" s="67" t="str">
        <f>'MAIN MODEL - Current Trends'!J42</f>
        <v/>
      </c>
      <c r="K42" s="49">
        <f t="shared" si="7"/>
        <v>65.91330368</v>
      </c>
      <c r="L42" s="49">
        <f t="shared" si="18"/>
        <v>46356</v>
      </c>
      <c r="M42" s="63">
        <f t="shared" si="14"/>
        <v>506.8616231</v>
      </c>
      <c r="N42" s="75">
        <f t="shared" si="21"/>
        <v>1684.477752</v>
      </c>
      <c r="O42" s="34" t="str">
        <f>'MAIN MODEL - Current Trends'!O42</f>
        <v/>
      </c>
      <c r="P42" s="11" t="str">
        <f t="shared" si="19"/>
        <v/>
      </c>
      <c r="Q42" s="11">
        <f t="shared" si="9"/>
        <v>0.00115246588</v>
      </c>
      <c r="R42" s="69">
        <f t="shared" si="16"/>
        <v>0.08122724657</v>
      </c>
      <c r="S42" s="70">
        <f t="shared" si="10"/>
        <v>578759</v>
      </c>
      <c r="T42" s="71">
        <f t="shared" si="17"/>
        <v>0.7367993501</v>
      </c>
      <c r="U42" s="72">
        <f t="shared" si="11"/>
        <v>0.9214627156</v>
      </c>
      <c r="W42" s="65" t="str">
        <f t="shared" si="4"/>
        <v/>
      </c>
      <c r="X42" s="65" t="str">
        <f t="shared" si="12"/>
        <v/>
      </c>
    </row>
    <row r="43">
      <c r="C43" s="61">
        <f t="shared" si="13"/>
        <v>43993</v>
      </c>
      <c r="D43" s="79">
        <v>0.8</v>
      </c>
      <c r="E43" s="49">
        <f t="shared" si="5"/>
        <v>532397.8398</v>
      </c>
      <c r="F43" s="49">
        <f t="shared" si="6"/>
        <v>667</v>
      </c>
      <c r="G43" s="74">
        <f t="shared" si="1"/>
        <v>3804</v>
      </c>
      <c r="H43" s="49">
        <f t="shared" si="2"/>
        <v>42557.16019</v>
      </c>
      <c r="I43" s="49">
        <f t="shared" si="3"/>
        <v>531730.8398</v>
      </c>
      <c r="J43" s="67" t="str">
        <f>'MAIN MODEL - Current Trends'!J43</f>
        <v/>
      </c>
      <c r="K43" s="49">
        <f t="shared" si="7"/>
        <v>48.47207669</v>
      </c>
      <c r="L43" s="49">
        <f t="shared" si="18"/>
        <v>47023</v>
      </c>
      <c r="M43" s="63">
        <f t="shared" si="14"/>
        <v>514.1546747</v>
      </c>
      <c r="N43" s="75">
        <f t="shared" si="21"/>
        <v>1684.477752</v>
      </c>
      <c r="O43" s="34" t="str">
        <f>'MAIN MODEL - Current Trends'!O43</f>
        <v/>
      </c>
      <c r="P43" s="11" t="str">
        <f t="shared" si="19"/>
        <v/>
      </c>
      <c r="Q43" s="11">
        <f t="shared" si="9"/>
        <v>0.0008466391019</v>
      </c>
      <c r="R43" s="69">
        <f t="shared" si="16"/>
        <v>0.08207388568</v>
      </c>
      <c r="S43" s="70">
        <f t="shared" si="10"/>
        <v>578759</v>
      </c>
      <c r="T43" s="71">
        <f t="shared" si="17"/>
        <v>0.7353914002</v>
      </c>
      <c r="U43" s="72">
        <f t="shared" si="11"/>
        <v>0.9198955693</v>
      </c>
      <c r="W43" s="65" t="str">
        <f t="shared" si="4"/>
        <v/>
      </c>
      <c r="X43" s="65" t="str">
        <f t="shared" si="12"/>
        <v/>
      </c>
    </row>
    <row r="44">
      <c r="C44" s="61">
        <f t="shared" si="13"/>
        <v>43997</v>
      </c>
      <c r="D44" s="79">
        <v>0.8</v>
      </c>
      <c r="E44" s="49">
        <f t="shared" si="5"/>
        <v>531730.8398</v>
      </c>
      <c r="F44" s="49">
        <f t="shared" si="6"/>
        <v>490</v>
      </c>
      <c r="G44" s="74">
        <f t="shared" si="1"/>
        <v>2805</v>
      </c>
      <c r="H44" s="49">
        <f t="shared" si="2"/>
        <v>44223.16019</v>
      </c>
      <c r="I44" s="49">
        <f t="shared" si="3"/>
        <v>531240.8398</v>
      </c>
      <c r="J44" s="76" t="str">
        <f>'MAIN MODEL - Current Trends'!J44</f>
        <v/>
      </c>
      <c r="K44" s="49">
        <f t="shared" si="7"/>
        <v>35.60917178</v>
      </c>
      <c r="L44" s="49">
        <f t="shared" si="18"/>
        <v>47513</v>
      </c>
      <c r="M44" s="63">
        <f t="shared" si="14"/>
        <v>519.5123888</v>
      </c>
      <c r="N44" s="75">
        <f t="shared" si="21"/>
        <v>1684.477752</v>
      </c>
      <c r="O44" s="34" t="str">
        <f>'MAIN MODEL - Current Trends'!O44</f>
        <v/>
      </c>
      <c r="P44" s="11" t="str">
        <f t="shared" si="19"/>
        <v/>
      </c>
      <c r="Q44" s="11">
        <f t="shared" si="9"/>
        <v>0.0006220205647</v>
      </c>
      <c r="R44" s="69">
        <f t="shared" si="16"/>
        <v>0.08269590624</v>
      </c>
      <c r="S44" s="70">
        <f t="shared" si="10"/>
        <v>578759</v>
      </c>
      <c r="T44" s="71">
        <f t="shared" si="17"/>
        <v>0.7346326837</v>
      </c>
      <c r="U44" s="72">
        <f t="shared" si="11"/>
        <v>0.9187431035</v>
      </c>
      <c r="W44" s="65" t="str">
        <f t="shared" si="4"/>
        <v/>
      </c>
      <c r="X44" s="65" t="str">
        <f t="shared" si="12"/>
        <v/>
      </c>
    </row>
    <row r="45">
      <c r="C45" s="61">
        <f t="shared" si="13"/>
        <v>44001</v>
      </c>
      <c r="D45" s="79">
        <v>0.8</v>
      </c>
      <c r="E45" s="49">
        <f t="shared" si="5"/>
        <v>531240.8398</v>
      </c>
      <c r="F45" s="49">
        <f t="shared" si="6"/>
        <v>360</v>
      </c>
      <c r="G45" s="74">
        <f t="shared" si="1"/>
        <v>2064</v>
      </c>
      <c r="H45" s="49">
        <f t="shared" si="2"/>
        <v>45454.16019</v>
      </c>
      <c r="I45" s="49">
        <f t="shared" si="3"/>
        <v>530880.8398</v>
      </c>
      <c r="J45" s="76" t="str">
        <f>'MAIN MODEL - Current Trends'!J45</f>
        <v/>
      </c>
      <c r="K45" s="49">
        <f t="shared" si="7"/>
        <v>26.16184049</v>
      </c>
      <c r="L45" s="49">
        <f t="shared" si="18"/>
        <v>47873</v>
      </c>
      <c r="M45" s="63">
        <f t="shared" si="14"/>
        <v>523.4486686</v>
      </c>
      <c r="N45" s="75">
        <f t="shared" si="21"/>
        <v>1684.477752</v>
      </c>
      <c r="O45" s="34" t="str">
        <f>'MAIN MODEL - Current Trends'!O45</f>
        <v/>
      </c>
      <c r="P45" s="11" t="str">
        <f t="shared" si="19"/>
        <v/>
      </c>
      <c r="Q45" s="11">
        <f t="shared" si="9"/>
        <v>0.001370173077</v>
      </c>
      <c r="R45" s="69">
        <f t="shared" si="16"/>
        <v>0.08406607932</v>
      </c>
      <c r="S45" s="70">
        <f t="shared" si="10"/>
        <v>578759</v>
      </c>
      <c r="T45" s="71">
        <f t="shared" si="17"/>
        <v>0.7346938776</v>
      </c>
      <c r="U45" s="72">
        <f t="shared" si="11"/>
        <v>0.9178964644</v>
      </c>
      <c r="W45" s="65" t="str">
        <f t="shared" si="4"/>
        <v/>
      </c>
      <c r="X45" s="65" t="str">
        <f t="shared" si="12"/>
        <v/>
      </c>
    </row>
    <row r="46">
      <c r="C46" s="61">
        <f t="shared" si="13"/>
        <v>44005</v>
      </c>
      <c r="D46" s="32">
        <f t="shared" ref="D46:D92" si="22">$B$3</f>
        <v>2.4</v>
      </c>
      <c r="E46" s="49">
        <f t="shared" si="5"/>
        <v>530880.8398</v>
      </c>
      <c r="F46" s="49">
        <f t="shared" si="6"/>
        <v>793</v>
      </c>
      <c r="G46" s="74">
        <f t="shared" si="1"/>
        <v>1517</v>
      </c>
      <c r="H46" s="49">
        <f t="shared" si="2"/>
        <v>46361.16019</v>
      </c>
      <c r="I46" s="49">
        <f t="shared" si="3"/>
        <v>530087.8398</v>
      </c>
      <c r="J46" s="76" t="str">
        <f>'MAIN MODEL - Current Trends'!J46</f>
        <v/>
      </c>
      <c r="K46" s="49">
        <f t="shared" si="7"/>
        <v>57.62872086</v>
      </c>
      <c r="L46" s="49">
        <f t="shared" si="18"/>
        <v>48666</v>
      </c>
      <c r="M46" s="63">
        <f t="shared" si="14"/>
        <v>532.1194182</v>
      </c>
      <c r="N46" s="75">
        <f t="shared" si="21"/>
        <v>1684.477752</v>
      </c>
      <c r="O46" s="34" t="str">
        <f>'MAIN MODEL - Current Trends'!O46</f>
        <v/>
      </c>
      <c r="P46" s="11" t="str">
        <f t="shared" si="19"/>
        <v/>
      </c>
      <c r="Q46" s="11">
        <f t="shared" si="9"/>
        <v>0.003011616234</v>
      </c>
      <c r="R46" s="69">
        <f t="shared" si="16"/>
        <v>0.08707769555</v>
      </c>
      <c r="S46" s="70">
        <f t="shared" si="10"/>
        <v>578759</v>
      </c>
      <c r="T46" s="71">
        <f t="shared" si="17"/>
        <v>2.202777778</v>
      </c>
      <c r="U46" s="72">
        <f t="shared" si="11"/>
        <v>0.9172744438</v>
      </c>
      <c r="W46" s="65" t="str">
        <f t="shared" si="4"/>
        <v/>
      </c>
      <c r="X46" s="65" t="str">
        <f t="shared" si="12"/>
        <v/>
      </c>
    </row>
    <row r="47">
      <c r="C47" s="61">
        <f t="shared" si="13"/>
        <v>44009</v>
      </c>
      <c r="D47" s="32">
        <f t="shared" si="22"/>
        <v>2.4</v>
      </c>
      <c r="E47" s="49">
        <f t="shared" si="5"/>
        <v>530087.8398</v>
      </c>
      <c r="F47" s="49">
        <f t="shared" si="6"/>
        <v>1743</v>
      </c>
      <c r="G47" s="74">
        <f t="shared" si="1"/>
        <v>1643</v>
      </c>
      <c r="H47" s="49">
        <f t="shared" si="2"/>
        <v>47028.16019</v>
      </c>
      <c r="I47" s="49">
        <f t="shared" si="3"/>
        <v>528344.8398</v>
      </c>
      <c r="J47" s="76" t="str">
        <f>'MAIN MODEL - Current Trends'!J47</f>
        <v/>
      </c>
      <c r="K47" s="49">
        <f t="shared" si="7"/>
        <v>126.666911</v>
      </c>
      <c r="L47" s="49">
        <f t="shared" si="18"/>
        <v>50409</v>
      </c>
      <c r="M47" s="63">
        <f t="shared" si="14"/>
        <v>551.1775726</v>
      </c>
      <c r="N47" s="75">
        <f t="shared" si="21"/>
        <v>1684.477752</v>
      </c>
      <c r="O47" s="34" t="str">
        <f>'MAIN MODEL - Current Trends'!O47</f>
        <v/>
      </c>
      <c r="P47" s="11" t="str">
        <f t="shared" si="19"/>
        <v/>
      </c>
      <c r="Q47" s="11">
        <f t="shared" si="9"/>
        <v>0.00659860149</v>
      </c>
      <c r="R47" s="69">
        <f t="shared" si="16"/>
        <v>0.09367629704</v>
      </c>
      <c r="S47" s="70">
        <f t="shared" si="10"/>
        <v>578759</v>
      </c>
      <c r="T47" s="71">
        <f t="shared" si="17"/>
        <v>2.197982346</v>
      </c>
      <c r="U47" s="72">
        <f t="shared" si="11"/>
        <v>0.9159042707</v>
      </c>
      <c r="W47" s="65" t="str">
        <f t="shared" si="4"/>
        <v/>
      </c>
      <c r="X47" s="65" t="str">
        <f t="shared" si="12"/>
        <v/>
      </c>
    </row>
    <row r="48">
      <c r="C48" s="61">
        <f t="shared" si="13"/>
        <v>44013</v>
      </c>
      <c r="D48" s="32">
        <f t="shared" si="22"/>
        <v>2.4</v>
      </c>
      <c r="E48" s="49">
        <f t="shared" si="5"/>
        <v>528344.8398</v>
      </c>
      <c r="F48" s="49">
        <f t="shared" si="6"/>
        <v>3819</v>
      </c>
      <c r="G48" s="74">
        <f t="shared" si="1"/>
        <v>2896</v>
      </c>
      <c r="H48" s="49">
        <f t="shared" si="2"/>
        <v>47518.16019</v>
      </c>
      <c r="I48" s="49">
        <f t="shared" si="3"/>
        <v>524525.8398</v>
      </c>
      <c r="J48" s="76" t="str">
        <f>'MAIN MODEL - Current Trends'!J48</f>
        <v/>
      </c>
      <c r="K48" s="49">
        <f t="shared" si="7"/>
        <v>277.5335245</v>
      </c>
      <c r="L48" s="49">
        <f t="shared" si="18"/>
        <v>54228</v>
      </c>
      <c r="M48" s="63">
        <f t="shared" si="14"/>
        <v>592.9349404</v>
      </c>
      <c r="N48" s="75">
        <f t="shared" si="21"/>
        <v>1684.477752</v>
      </c>
      <c r="O48" s="34" t="str">
        <f>'MAIN MODEL - Current Trends'!O48</f>
        <v/>
      </c>
      <c r="P48" s="11" t="str">
        <f t="shared" si="19"/>
        <v/>
      </c>
      <c r="Q48" s="11">
        <f t="shared" si="9"/>
        <v>0.01435312453</v>
      </c>
      <c r="R48" s="69">
        <f t="shared" si="16"/>
        <v>0.1080294216</v>
      </c>
      <c r="S48" s="70">
        <f t="shared" si="10"/>
        <v>578759</v>
      </c>
      <c r="T48" s="71">
        <f t="shared" si="17"/>
        <v>2.191049914</v>
      </c>
      <c r="U48" s="72">
        <f t="shared" si="11"/>
        <v>0.9128926545</v>
      </c>
      <c r="W48" s="65" t="str">
        <f t="shared" si="4"/>
        <v/>
      </c>
      <c r="X48" s="65" t="str">
        <f t="shared" si="12"/>
        <v/>
      </c>
    </row>
    <row r="49">
      <c r="C49" s="61">
        <f t="shared" si="13"/>
        <v>44017</v>
      </c>
      <c r="D49" s="32">
        <f t="shared" si="22"/>
        <v>2.4</v>
      </c>
      <c r="E49" s="49">
        <f t="shared" si="5"/>
        <v>524525.8398</v>
      </c>
      <c r="F49" s="49">
        <f t="shared" si="6"/>
        <v>8307</v>
      </c>
      <c r="G49" s="74">
        <f t="shared" si="1"/>
        <v>6355</v>
      </c>
      <c r="H49" s="49">
        <f t="shared" si="2"/>
        <v>47878.16019</v>
      </c>
      <c r="I49" s="49">
        <f t="shared" si="3"/>
        <v>516218.8398</v>
      </c>
      <c r="J49" s="76" t="str">
        <f>'MAIN MODEL - Current Trends'!J49</f>
        <v/>
      </c>
      <c r="K49" s="49">
        <f t="shared" si="7"/>
        <v>603.6844693</v>
      </c>
      <c r="L49" s="49">
        <f t="shared" si="18"/>
        <v>62535</v>
      </c>
      <c r="M49" s="63">
        <f t="shared" si="14"/>
        <v>683.7645957</v>
      </c>
      <c r="N49" s="75">
        <f t="shared" si="21"/>
        <v>1684.477752</v>
      </c>
      <c r="O49" s="34" t="str">
        <f>'MAIN MODEL - Current Trends'!O49</f>
        <v/>
      </c>
      <c r="P49" s="11" t="str">
        <f t="shared" si="19"/>
        <v/>
      </c>
      <c r="Q49" s="11">
        <f t="shared" si="9"/>
        <v>0.03072436023</v>
      </c>
      <c r="R49" s="69">
        <f t="shared" si="16"/>
        <v>0.1387537818</v>
      </c>
      <c r="S49" s="70">
        <f t="shared" si="10"/>
        <v>578759</v>
      </c>
      <c r="T49" s="71">
        <f t="shared" si="17"/>
        <v>2.175176748</v>
      </c>
      <c r="U49" s="72">
        <f t="shared" si="11"/>
        <v>0.906294053</v>
      </c>
      <c r="W49" s="65" t="str">
        <f t="shared" si="4"/>
        <v/>
      </c>
      <c r="X49" s="65" t="str">
        <f t="shared" si="12"/>
        <v/>
      </c>
    </row>
    <row r="50">
      <c r="C50" s="61">
        <f t="shared" si="13"/>
        <v>44021</v>
      </c>
      <c r="D50" s="32">
        <f t="shared" si="22"/>
        <v>2.4</v>
      </c>
      <c r="E50" s="49">
        <f t="shared" si="5"/>
        <v>516218.8398</v>
      </c>
      <c r="F50" s="49">
        <f t="shared" si="6"/>
        <v>17782</v>
      </c>
      <c r="G50" s="74">
        <f t="shared" si="1"/>
        <v>13869</v>
      </c>
      <c r="H50" s="49">
        <f t="shared" si="2"/>
        <v>48671.16019</v>
      </c>
      <c r="I50" s="49">
        <f t="shared" si="3"/>
        <v>498436.8398</v>
      </c>
      <c r="J50" s="76" t="str">
        <f>'MAIN MODEL - Current Trends'!J50</f>
        <v/>
      </c>
      <c r="K50" s="49">
        <f t="shared" si="7"/>
        <v>1292.249577</v>
      </c>
      <c r="L50" s="49">
        <f t="shared" si="18"/>
        <v>80317</v>
      </c>
      <c r="M50" s="63">
        <f t="shared" si="14"/>
        <v>878.1949474</v>
      </c>
      <c r="N50" s="75">
        <f t="shared" si="21"/>
        <v>1684.477752</v>
      </c>
      <c r="O50" s="34" t="str">
        <f>'MAIN MODEL - Current Trends'!O50</f>
        <v/>
      </c>
      <c r="P50" s="11" t="str">
        <f t="shared" si="19"/>
        <v/>
      </c>
      <c r="Q50" s="11">
        <f t="shared" si="9"/>
        <v>0.06350484399</v>
      </c>
      <c r="R50" s="69">
        <f t="shared" si="16"/>
        <v>0.2022586258</v>
      </c>
      <c r="S50" s="70">
        <f t="shared" si="10"/>
        <v>578759</v>
      </c>
      <c r="T50" s="71">
        <f t="shared" si="17"/>
        <v>2.14060431</v>
      </c>
      <c r="U50" s="72">
        <f t="shared" si="11"/>
        <v>0.8919409285</v>
      </c>
      <c r="W50" s="65" t="str">
        <f t="shared" si="4"/>
        <v/>
      </c>
      <c r="X50" s="65" t="str">
        <f t="shared" si="12"/>
        <v/>
      </c>
    </row>
    <row r="51">
      <c r="C51" s="61">
        <f t="shared" si="13"/>
        <v>44025</v>
      </c>
      <c r="D51" s="32">
        <f t="shared" si="22"/>
        <v>2.4</v>
      </c>
      <c r="E51" s="49">
        <f t="shared" si="5"/>
        <v>498436.8398</v>
      </c>
      <c r="F51" s="49">
        <f t="shared" si="6"/>
        <v>36754</v>
      </c>
      <c r="G51" s="74">
        <f t="shared" si="1"/>
        <v>29908</v>
      </c>
      <c r="H51" s="49">
        <f t="shared" si="2"/>
        <v>50414.16019</v>
      </c>
      <c r="I51" s="49">
        <f t="shared" si="3"/>
        <v>461682.8398</v>
      </c>
      <c r="J51" s="76" t="str">
        <f>'MAIN MODEL - Current Trends'!J51</f>
        <v/>
      </c>
      <c r="K51" s="49">
        <f t="shared" si="7"/>
        <v>2670.978571</v>
      </c>
      <c r="L51" s="49">
        <f t="shared" si="18"/>
        <v>117071</v>
      </c>
      <c r="M51" s="63">
        <f t="shared" si="14"/>
        <v>1653.217696</v>
      </c>
      <c r="N51" s="75">
        <f t="shared" si="21"/>
        <v>1684.477752</v>
      </c>
      <c r="O51" s="34" t="str">
        <f>'MAIN MODEL - Current Trends'!O51</f>
        <v/>
      </c>
      <c r="P51" s="11" t="str">
        <f t="shared" si="19"/>
        <v/>
      </c>
      <c r="Q51" s="11">
        <f t="shared" si="9"/>
        <v>0.1215808307</v>
      </c>
      <c r="R51" s="69">
        <f t="shared" si="16"/>
        <v>0.3238394565</v>
      </c>
      <c r="S51" s="70">
        <f t="shared" si="10"/>
        <v>578759</v>
      </c>
      <c r="T51" s="71">
        <f t="shared" si="17"/>
        <v>2.066921606</v>
      </c>
      <c r="U51" s="72">
        <f t="shared" si="11"/>
        <v>0.8612165682</v>
      </c>
      <c r="W51" s="65" t="str">
        <f t="shared" si="4"/>
        <v/>
      </c>
      <c r="X51" s="65" t="str">
        <f t="shared" si="12"/>
        <v/>
      </c>
    </row>
    <row r="52">
      <c r="C52" s="61">
        <f t="shared" si="13"/>
        <v>44029</v>
      </c>
      <c r="D52" s="32">
        <f t="shared" si="22"/>
        <v>2.4</v>
      </c>
      <c r="E52" s="49">
        <f t="shared" si="5"/>
        <v>461682.8398</v>
      </c>
      <c r="F52" s="49">
        <f t="shared" si="6"/>
        <v>70366</v>
      </c>
      <c r="G52" s="74">
        <f t="shared" si="1"/>
        <v>62843</v>
      </c>
      <c r="H52" s="49">
        <f t="shared" si="2"/>
        <v>54233.16019</v>
      </c>
      <c r="I52" s="49">
        <f t="shared" si="3"/>
        <v>391316.8398</v>
      </c>
      <c r="J52" s="76" t="str">
        <f>'MAIN MODEL - Current Trends'!J52</f>
        <v/>
      </c>
      <c r="K52" s="49">
        <f t="shared" si="7"/>
        <v>5113.622411</v>
      </c>
      <c r="L52" s="49">
        <f t="shared" si="18"/>
        <v>187437</v>
      </c>
      <c r="M52" s="63">
        <f t="shared" si="14"/>
        <v>3137.008596</v>
      </c>
      <c r="N52" s="75">
        <f t="shared" si="21"/>
        <v>1684.477752</v>
      </c>
      <c r="O52" s="34" t="str">
        <f>'MAIN MODEL - Current Trends'!O52</f>
        <v/>
      </c>
      <c r="P52" s="11" t="str">
        <f t="shared" si="19"/>
        <v/>
      </c>
      <c r="Q52" s="11">
        <f t="shared" si="9"/>
        <v>0.1972911004</v>
      </c>
      <c r="R52" s="69">
        <f t="shared" si="16"/>
        <v>0.5211305569</v>
      </c>
      <c r="S52" s="70">
        <f t="shared" si="10"/>
        <v>578759</v>
      </c>
      <c r="T52" s="71">
        <f t="shared" si="17"/>
        <v>1.914512706</v>
      </c>
      <c r="U52" s="72">
        <f t="shared" si="11"/>
        <v>0.7977117242</v>
      </c>
      <c r="W52" s="65" t="str">
        <f t="shared" si="4"/>
        <v/>
      </c>
      <c r="X52" s="65" t="str">
        <f t="shared" si="12"/>
        <v/>
      </c>
    </row>
    <row r="53">
      <c r="C53" s="61">
        <f t="shared" si="13"/>
        <v>44033</v>
      </c>
      <c r="D53" s="32">
        <f t="shared" si="22"/>
        <v>2.4</v>
      </c>
      <c r="E53" s="49">
        <f t="shared" si="5"/>
        <v>391316.8398</v>
      </c>
      <c r="F53" s="49">
        <f t="shared" si="6"/>
        <v>114184</v>
      </c>
      <c r="G53" s="74">
        <f t="shared" si="1"/>
        <v>124902</v>
      </c>
      <c r="H53" s="49">
        <f t="shared" si="2"/>
        <v>62540.16019</v>
      </c>
      <c r="I53" s="49">
        <f t="shared" si="3"/>
        <v>277132.8398</v>
      </c>
      <c r="J53" s="76" t="str">
        <f>'MAIN MODEL - Current Trends'!J53</f>
        <v/>
      </c>
      <c r="K53" s="49">
        <f t="shared" si="7"/>
        <v>8297.954429</v>
      </c>
      <c r="L53" s="49">
        <f t="shared" si="18"/>
        <v>301621</v>
      </c>
      <c r="M53" s="63">
        <f t="shared" si="14"/>
        <v>5544.779112</v>
      </c>
      <c r="N53" s="75">
        <f t="shared" si="21"/>
        <v>1684.477752</v>
      </c>
      <c r="O53" s="34" t="str">
        <f>'MAIN MODEL - Current Trends'!O53</f>
        <v/>
      </c>
      <c r="P53" s="11" t="str">
        <f t="shared" si="19"/>
        <v/>
      </c>
      <c r="Q53" s="11">
        <f t="shared" si="9"/>
        <v>0.2267299515</v>
      </c>
      <c r="R53" s="69">
        <f t="shared" si="16"/>
        <v>0.7478605084</v>
      </c>
      <c r="S53" s="70">
        <f t="shared" si="10"/>
        <v>578759</v>
      </c>
      <c r="T53" s="71">
        <f t="shared" si="17"/>
        <v>1.622715516</v>
      </c>
      <c r="U53" s="72">
        <f t="shared" si="11"/>
        <v>0.6761308935</v>
      </c>
      <c r="W53" s="65" t="str">
        <f t="shared" si="4"/>
        <v/>
      </c>
      <c r="X53" s="65" t="str">
        <f t="shared" si="12"/>
        <v/>
      </c>
    </row>
    <row r="54">
      <c r="C54" s="61">
        <f t="shared" si="13"/>
        <v>44037</v>
      </c>
      <c r="D54" s="32">
        <f t="shared" si="22"/>
        <v>2.4</v>
      </c>
      <c r="E54" s="49">
        <f t="shared" si="5"/>
        <v>277132.8398</v>
      </c>
      <c r="F54" s="49">
        <f t="shared" si="6"/>
        <v>131222</v>
      </c>
      <c r="G54" s="74">
        <f t="shared" si="1"/>
        <v>221304</v>
      </c>
      <c r="H54" s="49">
        <f t="shared" si="2"/>
        <v>80322.16019</v>
      </c>
      <c r="I54" s="49">
        <f t="shared" si="3"/>
        <v>145910.8398</v>
      </c>
      <c r="J54" s="76" t="str">
        <f>'MAIN MODEL - Current Trends'!J54</f>
        <v/>
      </c>
      <c r="K54" s="49">
        <f t="shared" si="7"/>
        <v>9536.136202</v>
      </c>
      <c r="L54" s="49">
        <f t="shared" si="18"/>
        <v>432843</v>
      </c>
      <c r="M54" s="63">
        <f t="shared" si="14"/>
        <v>8311.825832</v>
      </c>
      <c r="N54" s="75">
        <f t="shared" si="21"/>
        <v>1684.477752</v>
      </c>
      <c r="O54" s="34" t="str">
        <f>'MAIN MODEL - Current Trends'!O54</f>
        <v/>
      </c>
      <c r="P54" s="11" t="str">
        <f t="shared" si="19"/>
        <v/>
      </c>
      <c r="Q54" s="11">
        <f t="shared" si="9"/>
        <v>0.1371866355</v>
      </c>
      <c r="R54" s="69">
        <f t="shared" si="16"/>
        <v>0.885047144</v>
      </c>
      <c r="S54" s="70">
        <f t="shared" si="10"/>
        <v>578759</v>
      </c>
      <c r="T54" s="71">
        <f t="shared" si="17"/>
        <v>1.149215302</v>
      </c>
      <c r="U54" s="72">
        <f t="shared" si="11"/>
        <v>0.4788397931</v>
      </c>
      <c r="W54" s="65" t="str">
        <f t="shared" si="4"/>
        <v/>
      </c>
      <c r="X54" s="65" t="str">
        <f t="shared" si="12"/>
        <v/>
      </c>
    </row>
    <row r="55">
      <c r="C55" s="61">
        <f t="shared" si="13"/>
        <v>44041</v>
      </c>
      <c r="D55" s="32">
        <f t="shared" si="22"/>
        <v>2.4</v>
      </c>
      <c r="E55" s="49">
        <f t="shared" si="5"/>
        <v>145910.8398</v>
      </c>
      <c r="F55" s="49">
        <f t="shared" si="6"/>
        <v>79398</v>
      </c>
      <c r="G55" s="74">
        <f t="shared" si="1"/>
        <v>315772</v>
      </c>
      <c r="H55" s="49">
        <f t="shared" si="2"/>
        <v>117076.1602</v>
      </c>
      <c r="I55" s="49">
        <f t="shared" si="3"/>
        <v>66512.83981</v>
      </c>
      <c r="J55" s="76" t="str">
        <f>'MAIN MODEL - Current Trends'!J55</f>
        <v/>
      </c>
      <c r="K55" s="49">
        <f t="shared" si="7"/>
        <v>5769.99392</v>
      </c>
      <c r="L55" s="49">
        <f t="shared" si="18"/>
        <v>512241</v>
      </c>
      <c r="M55" s="63">
        <f t="shared" si="14"/>
        <v>9986.072341</v>
      </c>
      <c r="N55" s="75">
        <f t="shared" si="21"/>
        <v>1684.477752</v>
      </c>
      <c r="O55" s="34" t="str">
        <f>'MAIN MODEL - Current Trends'!O55</f>
        <v/>
      </c>
      <c r="P55" s="11" t="str">
        <f t="shared" si="19"/>
        <v/>
      </c>
      <c r="Q55" s="11">
        <f t="shared" si="9"/>
        <v>0.03783785652</v>
      </c>
      <c r="R55" s="69">
        <f t="shared" si="16"/>
        <v>0.9228850005</v>
      </c>
      <c r="S55" s="70">
        <f t="shared" si="10"/>
        <v>578759</v>
      </c>
      <c r="T55" s="71">
        <f t="shared" si="17"/>
        <v>0.6050662237</v>
      </c>
      <c r="U55" s="72">
        <f t="shared" si="11"/>
        <v>0.2521098416</v>
      </c>
      <c r="W55" s="65" t="str">
        <f t="shared" si="4"/>
        <v/>
      </c>
    </row>
    <row r="56">
      <c r="C56" s="61">
        <f t="shared" si="13"/>
        <v>44045</v>
      </c>
      <c r="D56" s="32">
        <f t="shared" si="22"/>
        <v>2.4</v>
      </c>
      <c r="E56" s="49">
        <f t="shared" si="5"/>
        <v>66512.83981</v>
      </c>
      <c r="F56" s="49">
        <f t="shared" si="6"/>
        <v>21899</v>
      </c>
      <c r="G56" s="74">
        <f t="shared" si="1"/>
        <v>324804</v>
      </c>
      <c r="H56" s="49">
        <f t="shared" si="2"/>
        <v>187442.1602</v>
      </c>
      <c r="I56" s="49">
        <f t="shared" si="3"/>
        <v>44613.83981</v>
      </c>
      <c r="J56" s="76" t="str">
        <f>'MAIN MODEL - Current Trends'!J56</f>
        <v/>
      </c>
      <c r="K56" s="49">
        <f t="shared" si="7"/>
        <v>1591.439291</v>
      </c>
      <c r="L56" s="49">
        <f t="shared" si="18"/>
        <v>534140</v>
      </c>
      <c r="M56" s="63">
        <f t="shared" si="14"/>
        <v>10225.51843</v>
      </c>
      <c r="N56" s="75">
        <f t="shared" si="21"/>
        <v>1684.477752</v>
      </c>
      <c r="O56" s="34" t="str">
        <f>'MAIN MODEL - Current Trends'!O56</f>
        <v/>
      </c>
      <c r="P56" s="11" t="str">
        <f t="shared" si="19"/>
        <v/>
      </c>
      <c r="Q56" s="11">
        <f t="shared" si="9"/>
        <v>0.006999459188</v>
      </c>
      <c r="R56" s="69">
        <f t="shared" si="16"/>
        <v>0.9298844597</v>
      </c>
      <c r="S56" s="70">
        <f t="shared" si="10"/>
        <v>578759</v>
      </c>
      <c r="T56" s="71">
        <f t="shared" si="17"/>
        <v>0.2758129928</v>
      </c>
      <c r="U56" s="72">
        <f t="shared" si="11"/>
        <v>0.1149232061</v>
      </c>
      <c r="W56" s="65" t="str">
        <f t="shared" si="4"/>
        <v/>
      </c>
    </row>
    <row r="57">
      <c r="C57" s="61">
        <f t="shared" si="13"/>
        <v>44049</v>
      </c>
      <c r="D57" s="32">
        <f t="shared" si="22"/>
        <v>2.4</v>
      </c>
      <c r="E57" s="49">
        <f t="shared" si="5"/>
        <v>44613.83981</v>
      </c>
      <c r="F57" s="49">
        <f t="shared" si="6"/>
        <v>4051</v>
      </c>
      <c r="G57" s="74">
        <f t="shared" si="1"/>
        <v>232519</v>
      </c>
      <c r="H57" s="49">
        <f t="shared" si="2"/>
        <v>301626.1602</v>
      </c>
      <c r="I57" s="49">
        <f t="shared" si="3"/>
        <v>40562.83981</v>
      </c>
      <c r="J57" s="76" t="str">
        <f>'MAIN MODEL - Current Trends'!J57</f>
        <v/>
      </c>
      <c r="K57" s="49">
        <f t="shared" si="7"/>
        <v>294.3933773</v>
      </c>
      <c r="L57" s="49">
        <f t="shared" si="18"/>
        <v>538191</v>
      </c>
      <c r="M57" s="63">
        <f t="shared" si="14"/>
        <v>10269.81251</v>
      </c>
      <c r="N57" s="75">
        <f t="shared" si="21"/>
        <v>1684.477752</v>
      </c>
      <c r="O57" s="34" t="str">
        <f>'MAIN MODEL - Current Trends'!O57</f>
        <v/>
      </c>
      <c r="P57" s="11" t="str">
        <f t="shared" si="19"/>
        <v/>
      </c>
      <c r="Q57" s="11">
        <f t="shared" si="9"/>
        <v>0.001176655568</v>
      </c>
      <c r="R57" s="69">
        <f t="shared" si="16"/>
        <v>0.9310611152</v>
      </c>
      <c r="S57" s="70">
        <f t="shared" si="10"/>
        <v>578759</v>
      </c>
      <c r="T57" s="71">
        <f t="shared" si="17"/>
        <v>0.1849856158</v>
      </c>
      <c r="U57" s="72">
        <f t="shared" si="11"/>
        <v>0.07708534954</v>
      </c>
      <c r="W57" s="65" t="str">
        <f t="shared" si="4"/>
        <v/>
      </c>
    </row>
    <row r="58">
      <c r="C58" s="61">
        <f t="shared" si="13"/>
        <v>44053</v>
      </c>
      <c r="D58" s="32">
        <f t="shared" si="22"/>
        <v>2.4</v>
      </c>
      <c r="E58" s="49">
        <f t="shared" si="5"/>
        <v>40562.83981</v>
      </c>
      <c r="F58" s="49">
        <f t="shared" si="6"/>
        <v>681</v>
      </c>
      <c r="G58" s="74">
        <f t="shared" si="1"/>
        <v>105348</v>
      </c>
      <c r="H58" s="49">
        <f t="shared" si="2"/>
        <v>432848.1602</v>
      </c>
      <c r="I58" s="49">
        <f t="shared" si="3"/>
        <v>39881.83981</v>
      </c>
      <c r="J58" s="76" t="str">
        <f>'MAIN MODEL - Current Trends'!J58</f>
        <v/>
      </c>
      <c r="K58" s="49">
        <f t="shared" si="7"/>
        <v>49.4894816</v>
      </c>
      <c r="L58" s="49">
        <f t="shared" si="18"/>
        <v>538872</v>
      </c>
      <c r="M58" s="63">
        <f t="shared" si="14"/>
        <v>10277.25864</v>
      </c>
      <c r="N58" s="75">
        <f t="shared" si="21"/>
        <v>1684.477752</v>
      </c>
      <c r="O58" s="34" t="str">
        <f>'MAIN MODEL - Current Trends'!O58</f>
        <v/>
      </c>
      <c r="P58" s="11" t="str">
        <f t="shared" si="19"/>
        <v/>
      </c>
      <c r="Q58" s="11">
        <f t="shared" si="9"/>
        <v>0.0001952453439</v>
      </c>
      <c r="R58" s="69">
        <f t="shared" si="16"/>
        <v>0.9312563606</v>
      </c>
      <c r="S58" s="70">
        <f t="shared" si="10"/>
        <v>578759</v>
      </c>
      <c r="T58" s="71">
        <f t="shared" si="17"/>
        <v>0.1681066403</v>
      </c>
      <c r="U58" s="72">
        <f t="shared" si="11"/>
        <v>0.07008589035</v>
      </c>
      <c r="W58" s="65" t="str">
        <f t="shared" si="4"/>
        <v/>
      </c>
    </row>
    <row r="59">
      <c r="C59" s="61">
        <f t="shared" si="13"/>
        <v>44057</v>
      </c>
      <c r="D59" s="32">
        <f t="shared" si="22"/>
        <v>2.4</v>
      </c>
      <c r="E59" s="49">
        <f t="shared" si="5"/>
        <v>39881.83981</v>
      </c>
      <c r="F59" s="49">
        <f t="shared" si="6"/>
        <v>113</v>
      </c>
      <c r="G59" s="74">
        <f t="shared" si="1"/>
        <v>26631</v>
      </c>
      <c r="H59" s="49">
        <f t="shared" si="2"/>
        <v>512246.1602</v>
      </c>
      <c r="I59" s="49">
        <f t="shared" si="3"/>
        <v>39768.83981</v>
      </c>
      <c r="J59" s="76" t="str">
        <f>'MAIN MODEL - Current Trends'!J59</f>
        <v/>
      </c>
      <c r="K59" s="49">
        <f t="shared" si="7"/>
        <v>8.211911043</v>
      </c>
      <c r="L59" s="49">
        <f t="shared" si="18"/>
        <v>538985</v>
      </c>
      <c r="M59" s="63">
        <f t="shared" si="14"/>
        <v>10278.49419</v>
      </c>
      <c r="N59" s="75">
        <f t="shared" si="21"/>
        <v>1684.477752</v>
      </c>
      <c r="O59" s="34" t="str">
        <f>'MAIN MODEL - Current Trends'!O59</f>
        <v/>
      </c>
      <c r="P59" s="11" t="str">
        <f t="shared" si="19"/>
        <v/>
      </c>
      <c r="Q59" s="11">
        <f t="shared" si="9"/>
        <v>0.00003282886314</v>
      </c>
      <c r="R59" s="69">
        <f t="shared" si="16"/>
        <v>0.9312891895</v>
      </c>
      <c r="S59" s="70">
        <f t="shared" si="10"/>
        <v>578759</v>
      </c>
      <c r="T59" s="71">
        <f t="shared" si="17"/>
        <v>0.1659324523</v>
      </c>
      <c r="U59" s="72">
        <f t="shared" si="11"/>
        <v>0.06890923478</v>
      </c>
      <c r="W59" s="65" t="str">
        <f t="shared" si="4"/>
        <v/>
      </c>
    </row>
    <row r="60">
      <c r="C60" s="61">
        <f t="shared" si="13"/>
        <v>44061</v>
      </c>
      <c r="D60" s="32">
        <f t="shared" si="22"/>
        <v>2.4</v>
      </c>
      <c r="E60" s="49">
        <f t="shared" si="5"/>
        <v>39768.83981</v>
      </c>
      <c r="F60" s="49">
        <f t="shared" si="6"/>
        <v>19</v>
      </c>
      <c r="G60" s="74">
        <f t="shared" si="1"/>
        <v>4845</v>
      </c>
      <c r="H60" s="49">
        <f t="shared" si="2"/>
        <v>534145.1602</v>
      </c>
      <c r="I60" s="49">
        <f t="shared" si="3"/>
        <v>39749.83981</v>
      </c>
      <c r="J60" s="76" t="str">
        <f>'MAIN MODEL - Current Trends'!J60</f>
        <v/>
      </c>
      <c r="K60" s="49">
        <f t="shared" si="7"/>
        <v>1.380763804</v>
      </c>
      <c r="L60" s="49">
        <f t="shared" si="18"/>
        <v>539004</v>
      </c>
      <c r="M60" s="63">
        <f t="shared" si="14"/>
        <v>10278.70194</v>
      </c>
      <c r="N60" s="75">
        <f t="shared" si="21"/>
        <v>1684.477752</v>
      </c>
      <c r="O60" s="34" t="str">
        <f>'MAIN MODEL - Current Trends'!O60</f>
        <v/>
      </c>
      <c r="P60" s="11" t="str">
        <f t="shared" si="19"/>
        <v/>
      </c>
      <c r="Q60" s="11">
        <f t="shared" si="9"/>
        <v>0.000005183504706</v>
      </c>
      <c r="R60" s="69">
        <f t="shared" si="16"/>
        <v>0.931294373</v>
      </c>
      <c r="S60" s="70">
        <f t="shared" si="10"/>
        <v>578759</v>
      </c>
      <c r="T60" s="71">
        <f t="shared" si="17"/>
        <v>0.1681415929</v>
      </c>
      <c r="U60" s="72">
        <f t="shared" si="11"/>
        <v>0.06871398944</v>
      </c>
      <c r="W60" s="65" t="str">
        <f t="shared" si="4"/>
        <v/>
      </c>
    </row>
    <row r="61">
      <c r="C61" s="61">
        <f t="shared" si="13"/>
        <v>44065</v>
      </c>
      <c r="D61" s="32">
        <f t="shared" si="22"/>
        <v>2.4</v>
      </c>
      <c r="E61" s="49">
        <f t="shared" si="5"/>
        <v>39749.83981</v>
      </c>
      <c r="F61" s="49">
        <f t="shared" si="6"/>
        <v>3</v>
      </c>
      <c r="G61" s="74">
        <f t="shared" si="1"/>
        <v>813</v>
      </c>
      <c r="H61" s="49">
        <f t="shared" si="2"/>
        <v>538196.1602</v>
      </c>
      <c r="I61" s="49">
        <f t="shared" si="3"/>
        <v>39746.83981</v>
      </c>
      <c r="J61" s="76" t="str">
        <f>'MAIN MODEL - Current Trends'!J61</f>
        <v/>
      </c>
      <c r="K61" s="49">
        <f t="shared" si="7"/>
        <v>0.2180153374</v>
      </c>
      <c r="L61" s="49">
        <f t="shared" si="18"/>
        <v>539007</v>
      </c>
      <c r="M61" s="63">
        <f t="shared" si="14"/>
        <v>10278.73474</v>
      </c>
      <c r="N61" s="75">
        <f t="shared" si="21"/>
        <v>1684.477752</v>
      </c>
      <c r="O61" s="34" t="str">
        <f>'MAIN MODEL - Current Trends'!O61</f>
        <v/>
      </c>
      <c r="P61" s="11" t="str">
        <f t="shared" si="19"/>
        <v/>
      </c>
      <c r="Q61" s="11">
        <f t="shared" si="9"/>
        <v>0</v>
      </c>
      <c r="R61" s="69">
        <f t="shared" si="16"/>
        <v>0.931294373</v>
      </c>
      <c r="S61" s="70">
        <f t="shared" si="10"/>
        <v>578759</v>
      </c>
      <c r="T61" s="71">
        <f t="shared" si="17"/>
        <v>0.1578947368</v>
      </c>
      <c r="U61" s="72">
        <f t="shared" si="11"/>
        <v>0.06868116057</v>
      </c>
      <c r="W61" s="65" t="str">
        <f t="shared" si="4"/>
        <v/>
      </c>
    </row>
    <row r="62">
      <c r="C62" s="61">
        <f t="shared" si="13"/>
        <v>44069</v>
      </c>
      <c r="D62" s="32">
        <f t="shared" si="22"/>
        <v>2.4</v>
      </c>
      <c r="E62" s="49">
        <f t="shared" si="5"/>
        <v>39746.83981</v>
      </c>
      <c r="F62" s="49">
        <f t="shared" si="6"/>
        <v>0</v>
      </c>
      <c r="G62" s="74">
        <f t="shared" si="1"/>
        <v>135</v>
      </c>
      <c r="H62" s="49">
        <f t="shared" si="2"/>
        <v>538877.1602</v>
      </c>
      <c r="I62" s="49">
        <f t="shared" si="3"/>
        <v>39746.83981</v>
      </c>
      <c r="J62" s="76" t="str">
        <f>'MAIN MODEL - Current Trends'!J62</f>
        <v/>
      </c>
      <c r="K62" s="49">
        <f t="shared" si="7"/>
        <v>0</v>
      </c>
      <c r="L62" s="49">
        <f t="shared" si="18"/>
        <v>539007</v>
      </c>
      <c r="M62" s="63">
        <f t="shared" si="14"/>
        <v>10278.73474</v>
      </c>
      <c r="N62" s="75">
        <f t="shared" si="21"/>
        <v>1684.477752</v>
      </c>
      <c r="O62" s="34" t="str">
        <f>'MAIN MODEL - Current Trends'!O62</f>
        <v/>
      </c>
      <c r="P62" s="11" t="str">
        <f t="shared" si="19"/>
        <v/>
      </c>
      <c r="Q62" s="11">
        <f t="shared" si="9"/>
        <v>0</v>
      </c>
      <c r="R62" s="69">
        <f t="shared" si="16"/>
        <v>0.931294373</v>
      </c>
      <c r="S62" s="70">
        <f t="shared" si="10"/>
        <v>578759</v>
      </c>
      <c r="T62" s="71">
        <f t="shared" si="17"/>
        <v>0</v>
      </c>
      <c r="U62" s="72">
        <f t="shared" si="11"/>
        <v>0.06867597707</v>
      </c>
      <c r="W62" s="65" t="str">
        <f t="shared" si="4"/>
        <v/>
      </c>
    </row>
    <row r="63">
      <c r="C63" s="61">
        <f t="shared" si="13"/>
        <v>44073</v>
      </c>
      <c r="D63" s="32">
        <f t="shared" si="22"/>
        <v>2.4</v>
      </c>
      <c r="E63" s="49">
        <f t="shared" si="5"/>
        <v>39746.83981</v>
      </c>
      <c r="F63" s="49">
        <f t="shared" si="6"/>
        <v>0</v>
      </c>
      <c r="G63" s="74">
        <f t="shared" si="1"/>
        <v>22</v>
      </c>
      <c r="H63" s="49">
        <f t="shared" si="2"/>
        <v>538990.1602</v>
      </c>
      <c r="I63" s="49">
        <f t="shared" si="3"/>
        <v>39746.83981</v>
      </c>
      <c r="J63" s="76" t="str">
        <f>'MAIN MODEL - Current Trends'!J63</f>
        <v/>
      </c>
      <c r="K63" s="49">
        <f t="shared" si="7"/>
        <v>0</v>
      </c>
      <c r="L63" s="49">
        <f t="shared" si="18"/>
        <v>539007</v>
      </c>
      <c r="M63" s="63">
        <f t="shared" si="14"/>
        <v>10278.73474</v>
      </c>
      <c r="N63" s="75">
        <f t="shared" si="21"/>
        <v>1684.477752</v>
      </c>
      <c r="O63" s="34" t="str">
        <f>'MAIN MODEL - Current Trends'!O63</f>
        <v/>
      </c>
      <c r="P63" s="11" t="str">
        <f t="shared" si="19"/>
        <v/>
      </c>
      <c r="Q63" s="11">
        <f t="shared" si="9"/>
        <v>0</v>
      </c>
      <c r="R63" s="69">
        <f t="shared" si="16"/>
        <v>0.931294373</v>
      </c>
      <c r="S63" s="70">
        <f t="shared" si="10"/>
        <v>578759</v>
      </c>
      <c r="T63" s="71" t="str">
        <f t="shared" si="17"/>
        <v>#DIV/0!</v>
      </c>
      <c r="U63" s="72">
        <f t="shared" si="11"/>
        <v>0.06867597707</v>
      </c>
      <c r="W63" s="65" t="str">
        <f t="shared" si="4"/>
        <v/>
      </c>
    </row>
    <row r="64">
      <c r="C64" s="61">
        <f t="shared" si="13"/>
        <v>44077</v>
      </c>
      <c r="D64" s="32">
        <f t="shared" si="22"/>
        <v>2.4</v>
      </c>
      <c r="E64" s="49">
        <f t="shared" si="5"/>
        <v>39746.83981</v>
      </c>
      <c r="F64" s="49">
        <f t="shared" si="6"/>
        <v>0</v>
      </c>
      <c r="G64" s="74">
        <f t="shared" si="1"/>
        <v>3</v>
      </c>
      <c r="H64" s="49">
        <f t="shared" si="2"/>
        <v>539009.1602</v>
      </c>
      <c r="I64" s="49">
        <f t="shared" si="3"/>
        <v>39746.83981</v>
      </c>
      <c r="J64" s="76" t="str">
        <f>'MAIN MODEL - Current Trends'!J64</f>
        <v/>
      </c>
      <c r="K64" s="49">
        <f t="shared" si="7"/>
        <v>0</v>
      </c>
      <c r="L64" s="49">
        <f t="shared" si="18"/>
        <v>539007</v>
      </c>
      <c r="M64" s="63">
        <f t="shared" si="14"/>
        <v>10278.73474</v>
      </c>
      <c r="N64" s="75">
        <f t="shared" si="21"/>
        <v>1684.477752</v>
      </c>
      <c r="O64" s="34" t="str">
        <f>'MAIN MODEL - Current Trends'!O64</f>
        <v/>
      </c>
      <c r="P64" s="11" t="str">
        <f t="shared" si="19"/>
        <v/>
      </c>
      <c r="Q64" s="11">
        <f t="shared" si="9"/>
        <v>0</v>
      </c>
      <c r="R64" s="69">
        <f t="shared" si="16"/>
        <v>0.931294373</v>
      </c>
      <c r="S64" s="70">
        <f t="shared" si="10"/>
        <v>578759</v>
      </c>
      <c r="T64" s="71" t="str">
        <f t="shared" si="17"/>
        <v>#DIV/0!</v>
      </c>
      <c r="U64" s="72">
        <f t="shared" si="11"/>
        <v>0.06867597707</v>
      </c>
      <c r="W64" s="65" t="str">
        <f t="shared" si="4"/>
        <v/>
      </c>
    </row>
    <row r="65">
      <c r="C65" s="61">
        <f t="shared" si="13"/>
        <v>44081</v>
      </c>
      <c r="D65" s="32">
        <f t="shared" si="22"/>
        <v>2.4</v>
      </c>
      <c r="E65" s="49">
        <f t="shared" si="5"/>
        <v>39746.83981</v>
      </c>
      <c r="F65" s="49">
        <f t="shared" si="6"/>
        <v>0</v>
      </c>
      <c r="G65" s="74">
        <f t="shared" si="1"/>
        <v>0</v>
      </c>
      <c r="H65" s="49">
        <f t="shared" si="2"/>
        <v>539012.1602</v>
      </c>
      <c r="I65" s="49">
        <f t="shared" si="3"/>
        <v>39746.83981</v>
      </c>
      <c r="J65" s="76" t="str">
        <f>'MAIN MODEL - Current Trends'!J65</f>
        <v/>
      </c>
      <c r="K65" s="49">
        <f t="shared" si="7"/>
        <v>0</v>
      </c>
      <c r="L65" s="49">
        <f t="shared" si="18"/>
        <v>539007</v>
      </c>
      <c r="M65" s="63">
        <f t="shared" si="14"/>
        <v>10278.73474</v>
      </c>
      <c r="N65" s="75">
        <f t="shared" si="21"/>
        <v>1684.477752</v>
      </c>
      <c r="O65" s="34" t="str">
        <f>'MAIN MODEL - Current Trends'!O65</f>
        <v/>
      </c>
      <c r="P65" s="11" t="str">
        <f t="shared" si="19"/>
        <v/>
      </c>
      <c r="Q65" s="11">
        <f t="shared" si="9"/>
        <v>0</v>
      </c>
      <c r="R65" s="69">
        <f t="shared" si="16"/>
        <v>0.931294373</v>
      </c>
      <c r="S65" s="70">
        <f t="shared" si="10"/>
        <v>578759</v>
      </c>
      <c r="T65" s="71" t="str">
        <f t="shared" si="17"/>
        <v>#DIV/0!</v>
      </c>
      <c r="U65" s="72">
        <f t="shared" si="11"/>
        <v>0.06867597707</v>
      </c>
      <c r="W65" s="65" t="str">
        <f t="shared" si="4"/>
        <v/>
      </c>
    </row>
    <row r="66">
      <c r="C66" s="61">
        <f t="shared" si="13"/>
        <v>44085</v>
      </c>
      <c r="D66" s="32">
        <f t="shared" si="22"/>
        <v>2.4</v>
      </c>
      <c r="E66" s="49">
        <f t="shared" si="5"/>
        <v>39746.83981</v>
      </c>
      <c r="F66" s="49">
        <f t="shared" si="6"/>
        <v>0</v>
      </c>
      <c r="G66" s="74">
        <f t="shared" si="1"/>
        <v>0</v>
      </c>
      <c r="H66" s="49">
        <f t="shared" si="2"/>
        <v>539012.1602</v>
      </c>
      <c r="I66" s="49">
        <f t="shared" si="3"/>
        <v>39746.83981</v>
      </c>
      <c r="J66" s="76" t="str">
        <f>'MAIN MODEL - Current Trends'!J66</f>
        <v/>
      </c>
      <c r="K66" s="49">
        <f t="shared" si="7"/>
        <v>0</v>
      </c>
      <c r="L66" s="49">
        <f t="shared" si="18"/>
        <v>539007</v>
      </c>
      <c r="M66" s="63">
        <f t="shared" si="14"/>
        <v>10278.73474</v>
      </c>
      <c r="N66" s="75">
        <f t="shared" si="21"/>
        <v>1684.477752</v>
      </c>
      <c r="O66" s="34" t="str">
        <f>'MAIN MODEL - Current Trends'!O66</f>
        <v/>
      </c>
      <c r="P66" s="11" t="str">
        <f t="shared" si="19"/>
        <v/>
      </c>
      <c r="Q66" s="11">
        <f t="shared" si="9"/>
        <v>0</v>
      </c>
      <c r="R66" s="69">
        <f t="shared" si="16"/>
        <v>0.931294373</v>
      </c>
      <c r="S66" s="70">
        <f t="shared" si="10"/>
        <v>578759</v>
      </c>
      <c r="T66" s="71" t="str">
        <f t="shared" si="17"/>
        <v>#DIV/0!</v>
      </c>
      <c r="U66" s="72">
        <f t="shared" si="11"/>
        <v>0.06867597707</v>
      </c>
      <c r="W66" s="65" t="str">
        <f t="shared" si="4"/>
        <v/>
      </c>
    </row>
    <row r="67">
      <c r="C67" s="61">
        <f t="shared" si="13"/>
        <v>44089</v>
      </c>
      <c r="D67" s="32">
        <f t="shared" si="22"/>
        <v>2.4</v>
      </c>
      <c r="E67" s="49">
        <f t="shared" si="5"/>
        <v>39746.83981</v>
      </c>
      <c r="F67" s="49">
        <f t="shared" si="6"/>
        <v>0</v>
      </c>
      <c r="G67" s="74">
        <f t="shared" si="1"/>
        <v>0</v>
      </c>
      <c r="H67" s="49">
        <f t="shared" si="2"/>
        <v>539012.1602</v>
      </c>
      <c r="I67" s="49">
        <f t="shared" si="3"/>
        <v>39746.83981</v>
      </c>
      <c r="J67" s="76" t="str">
        <f>'MAIN MODEL - Current Trends'!J67</f>
        <v/>
      </c>
      <c r="K67" s="49">
        <f t="shared" si="7"/>
        <v>0</v>
      </c>
      <c r="L67" s="49">
        <f t="shared" si="18"/>
        <v>539007</v>
      </c>
      <c r="M67" s="63">
        <f t="shared" si="14"/>
        <v>10278.73474</v>
      </c>
      <c r="N67" s="75">
        <f t="shared" si="21"/>
        <v>1684.477752</v>
      </c>
      <c r="O67" s="34" t="str">
        <f>'MAIN MODEL - Current Trends'!O67</f>
        <v/>
      </c>
      <c r="P67" s="11" t="str">
        <f t="shared" si="19"/>
        <v/>
      </c>
      <c r="Q67" s="11">
        <f t="shared" si="9"/>
        <v>0</v>
      </c>
      <c r="R67" s="69">
        <f t="shared" si="16"/>
        <v>0.931294373</v>
      </c>
      <c r="S67" s="70">
        <f t="shared" si="10"/>
        <v>578759</v>
      </c>
      <c r="T67" s="71" t="str">
        <f t="shared" si="17"/>
        <v>#DIV/0!</v>
      </c>
      <c r="U67" s="72">
        <f t="shared" si="11"/>
        <v>0.06867597707</v>
      </c>
      <c r="W67" s="65" t="str">
        <f t="shared" si="4"/>
        <v/>
      </c>
    </row>
    <row r="68">
      <c r="C68" s="61">
        <f t="shared" si="13"/>
        <v>44093</v>
      </c>
      <c r="D68" s="32">
        <f t="shared" si="22"/>
        <v>2.4</v>
      </c>
      <c r="E68" s="49">
        <f t="shared" si="5"/>
        <v>39746.83981</v>
      </c>
      <c r="F68" s="49">
        <f t="shared" si="6"/>
        <v>0</v>
      </c>
      <c r="G68" s="74">
        <f t="shared" si="1"/>
        <v>0</v>
      </c>
      <c r="H68" s="49">
        <f t="shared" si="2"/>
        <v>539012.1602</v>
      </c>
      <c r="I68" s="49">
        <f t="shared" si="3"/>
        <v>39746.83981</v>
      </c>
      <c r="J68" s="76" t="str">
        <f>'MAIN MODEL - Current Trends'!J68</f>
        <v/>
      </c>
      <c r="K68" s="49">
        <f t="shared" si="7"/>
        <v>0</v>
      </c>
      <c r="L68" s="49">
        <f t="shared" si="18"/>
        <v>539007</v>
      </c>
      <c r="M68" s="63">
        <f t="shared" si="14"/>
        <v>10278.73474</v>
      </c>
      <c r="N68" s="75">
        <f t="shared" si="21"/>
        <v>1684.477752</v>
      </c>
      <c r="O68" s="34" t="str">
        <f>'MAIN MODEL - Current Trends'!O68</f>
        <v/>
      </c>
      <c r="P68" s="11" t="str">
        <f t="shared" si="19"/>
        <v/>
      </c>
      <c r="Q68" s="11">
        <f t="shared" si="9"/>
        <v>0</v>
      </c>
      <c r="R68" s="69">
        <f t="shared" si="16"/>
        <v>0.931294373</v>
      </c>
      <c r="S68" s="70">
        <f t="shared" si="10"/>
        <v>578759</v>
      </c>
      <c r="T68" s="71" t="str">
        <f t="shared" si="17"/>
        <v>#DIV/0!</v>
      </c>
      <c r="U68" s="72">
        <f t="shared" si="11"/>
        <v>0.06867597707</v>
      </c>
      <c r="W68" s="65" t="str">
        <f t="shared" si="4"/>
        <v/>
      </c>
    </row>
    <row r="69">
      <c r="C69" s="61">
        <f t="shared" si="13"/>
        <v>44097</v>
      </c>
      <c r="D69" s="32">
        <f t="shared" si="22"/>
        <v>2.4</v>
      </c>
      <c r="E69" s="49">
        <f t="shared" si="5"/>
        <v>39746.83981</v>
      </c>
      <c r="F69" s="49">
        <f t="shared" si="6"/>
        <v>0</v>
      </c>
      <c r="G69" s="74">
        <f t="shared" si="1"/>
        <v>0</v>
      </c>
      <c r="H69" s="49">
        <f t="shared" si="2"/>
        <v>539012.1602</v>
      </c>
      <c r="I69" s="49">
        <f t="shared" si="3"/>
        <v>39746.83981</v>
      </c>
      <c r="J69" s="76" t="str">
        <f>'MAIN MODEL - Current Trends'!J69</f>
        <v/>
      </c>
      <c r="K69" s="49">
        <f t="shared" si="7"/>
        <v>0</v>
      </c>
      <c r="L69" s="49">
        <f t="shared" si="18"/>
        <v>539007</v>
      </c>
      <c r="M69" s="63">
        <f t="shared" si="14"/>
        <v>10278.73474</v>
      </c>
      <c r="N69" s="75">
        <f t="shared" si="21"/>
        <v>1684.477752</v>
      </c>
      <c r="O69" s="34" t="str">
        <f>'MAIN MODEL - Current Trends'!O69</f>
        <v/>
      </c>
      <c r="P69" s="11" t="str">
        <f t="shared" si="19"/>
        <v/>
      </c>
      <c r="Q69" s="11">
        <f t="shared" si="9"/>
        <v>0</v>
      </c>
      <c r="R69" s="69">
        <f t="shared" si="16"/>
        <v>0.931294373</v>
      </c>
      <c r="S69" s="70">
        <f t="shared" si="10"/>
        <v>578759</v>
      </c>
      <c r="T69" s="71" t="str">
        <f t="shared" si="17"/>
        <v>#DIV/0!</v>
      </c>
      <c r="U69" s="72">
        <f t="shared" si="11"/>
        <v>0.06867597707</v>
      </c>
      <c r="W69" s="65" t="str">
        <f t="shared" si="4"/>
        <v/>
      </c>
    </row>
    <row r="70">
      <c r="C70" s="61">
        <f t="shared" si="13"/>
        <v>44101</v>
      </c>
      <c r="D70" s="32">
        <f t="shared" si="22"/>
        <v>2.4</v>
      </c>
      <c r="E70" s="49">
        <f t="shared" si="5"/>
        <v>39746.83981</v>
      </c>
      <c r="F70" s="49">
        <f t="shared" si="6"/>
        <v>0</v>
      </c>
      <c r="G70" s="74">
        <f t="shared" si="1"/>
        <v>0</v>
      </c>
      <c r="H70" s="49">
        <f t="shared" si="2"/>
        <v>539012.1602</v>
      </c>
      <c r="I70" s="49">
        <f t="shared" si="3"/>
        <v>39746.83981</v>
      </c>
      <c r="J70" s="76" t="str">
        <f>'MAIN MODEL - Current Trends'!J70</f>
        <v/>
      </c>
      <c r="K70" s="49">
        <f t="shared" si="7"/>
        <v>0</v>
      </c>
      <c r="L70" s="49">
        <f t="shared" si="18"/>
        <v>539007</v>
      </c>
      <c r="M70" s="63">
        <f t="shared" si="14"/>
        <v>10278.73474</v>
      </c>
      <c r="N70" s="75">
        <f t="shared" si="21"/>
        <v>1684.477752</v>
      </c>
      <c r="O70" s="34" t="str">
        <f>'MAIN MODEL - Current Trends'!O70</f>
        <v/>
      </c>
      <c r="P70" s="11" t="str">
        <f t="shared" si="19"/>
        <v/>
      </c>
      <c r="Q70" s="11">
        <f t="shared" si="9"/>
        <v>0</v>
      </c>
      <c r="R70" s="69">
        <f t="shared" si="16"/>
        <v>0.931294373</v>
      </c>
      <c r="S70" s="70">
        <f t="shared" si="10"/>
        <v>578759</v>
      </c>
      <c r="T70" s="71" t="str">
        <f t="shared" si="17"/>
        <v>#DIV/0!</v>
      </c>
      <c r="U70" s="72">
        <f t="shared" si="11"/>
        <v>0.06867597707</v>
      </c>
      <c r="W70" s="65" t="str">
        <f t="shared" si="4"/>
        <v/>
      </c>
    </row>
    <row r="71">
      <c r="C71" s="61">
        <f t="shared" si="13"/>
        <v>44105</v>
      </c>
      <c r="D71" s="32">
        <f t="shared" si="22"/>
        <v>2.4</v>
      </c>
      <c r="E71" s="49">
        <f t="shared" si="5"/>
        <v>39746.83981</v>
      </c>
      <c r="F71" s="49">
        <f t="shared" si="6"/>
        <v>0</v>
      </c>
      <c r="G71" s="74">
        <f t="shared" si="1"/>
        <v>0</v>
      </c>
      <c r="H71" s="49">
        <f t="shared" si="2"/>
        <v>539012.1602</v>
      </c>
      <c r="I71" s="49">
        <f t="shared" si="3"/>
        <v>39746.83981</v>
      </c>
      <c r="J71" s="76" t="str">
        <f>'MAIN MODEL - Current Trends'!J71</f>
        <v/>
      </c>
      <c r="K71" s="49">
        <f t="shared" si="7"/>
        <v>0</v>
      </c>
      <c r="L71" s="49">
        <f t="shared" si="18"/>
        <v>539007</v>
      </c>
      <c r="M71" s="63">
        <f t="shared" si="14"/>
        <v>10278.73474</v>
      </c>
      <c r="N71" s="75">
        <f t="shared" si="21"/>
        <v>1684.477752</v>
      </c>
      <c r="O71" s="34" t="str">
        <f>'MAIN MODEL - Current Trends'!O71</f>
        <v/>
      </c>
      <c r="P71" s="11" t="str">
        <f t="shared" si="19"/>
        <v/>
      </c>
      <c r="Q71" s="11">
        <f t="shared" si="9"/>
        <v>0</v>
      </c>
      <c r="R71" s="69">
        <f t="shared" si="16"/>
        <v>0.931294373</v>
      </c>
      <c r="S71" s="70">
        <f t="shared" si="10"/>
        <v>578759</v>
      </c>
      <c r="T71" s="71" t="str">
        <f t="shared" si="17"/>
        <v>#DIV/0!</v>
      </c>
      <c r="U71" s="72">
        <f t="shared" si="11"/>
        <v>0.06867597707</v>
      </c>
      <c r="W71" s="65" t="str">
        <f t="shared" si="4"/>
        <v/>
      </c>
    </row>
    <row r="72">
      <c r="C72" s="61">
        <f t="shared" si="13"/>
        <v>44109</v>
      </c>
      <c r="D72" s="32">
        <f t="shared" si="22"/>
        <v>2.4</v>
      </c>
      <c r="E72" s="49">
        <f t="shared" si="5"/>
        <v>39746.83981</v>
      </c>
      <c r="F72" s="49">
        <f t="shared" si="6"/>
        <v>0</v>
      </c>
      <c r="G72" s="74">
        <f t="shared" si="1"/>
        <v>0</v>
      </c>
      <c r="H72" s="49">
        <f t="shared" si="2"/>
        <v>539012.1602</v>
      </c>
      <c r="I72" s="49">
        <f t="shared" si="3"/>
        <v>39746.83981</v>
      </c>
      <c r="J72" s="76" t="str">
        <f>'MAIN MODEL - Current Trends'!J72</f>
        <v/>
      </c>
      <c r="K72" s="49">
        <f t="shared" si="7"/>
        <v>0</v>
      </c>
      <c r="L72" s="49">
        <f t="shared" si="18"/>
        <v>539007</v>
      </c>
      <c r="M72" s="63">
        <f t="shared" si="14"/>
        <v>10278.73474</v>
      </c>
      <c r="N72" s="75">
        <f t="shared" si="21"/>
        <v>1684.477752</v>
      </c>
      <c r="O72" s="34" t="str">
        <f>'MAIN MODEL - Current Trends'!O72</f>
        <v/>
      </c>
      <c r="P72" s="11" t="str">
        <f t="shared" si="19"/>
        <v/>
      </c>
      <c r="Q72" s="11">
        <f t="shared" si="9"/>
        <v>0</v>
      </c>
      <c r="R72" s="69">
        <f t="shared" si="16"/>
        <v>0.931294373</v>
      </c>
      <c r="S72" s="70">
        <f t="shared" si="10"/>
        <v>578759</v>
      </c>
      <c r="T72" s="71" t="str">
        <f t="shared" si="17"/>
        <v>#DIV/0!</v>
      </c>
      <c r="U72" s="72">
        <f t="shared" si="11"/>
        <v>0.06867597707</v>
      </c>
      <c r="W72" s="65" t="str">
        <f t="shared" si="4"/>
        <v/>
      </c>
    </row>
    <row r="73">
      <c r="C73" s="61">
        <f t="shared" si="13"/>
        <v>44113</v>
      </c>
      <c r="D73" s="32">
        <f t="shared" si="22"/>
        <v>2.4</v>
      </c>
      <c r="E73" s="49">
        <f t="shared" si="5"/>
        <v>39746.83981</v>
      </c>
      <c r="F73" s="49">
        <f t="shared" si="6"/>
        <v>0</v>
      </c>
      <c r="G73" s="74">
        <f t="shared" si="1"/>
        <v>0</v>
      </c>
      <c r="H73" s="49">
        <f t="shared" si="2"/>
        <v>539012.1602</v>
      </c>
      <c r="I73" s="49">
        <f t="shared" si="3"/>
        <v>39746.83981</v>
      </c>
      <c r="J73" s="76" t="str">
        <f>'MAIN MODEL - Current Trends'!J73</f>
        <v/>
      </c>
      <c r="K73" s="49">
        <f t="shared" si="7"/>
        <v>0</v>
      </c>
      <c r="L73" s="49">
        <f t="shared" si="18"/>
        <v>539007</v>
      </c>
      <c r="M73" s="63">
        <f t="shared" si="14"/>
        <v>10278.73474</v>
      </c>
      <c r="N73" s="75">
        <f t="shared" si="21"/>
        <v>1684.477752</v>
      </c>
      <c r="O73" s="34" t="str">
        <f>'MAIN MODEL - Current Trends'!O73</f>
        <v/>
      </c>
      <c r="P73" s="11" t="str">
        <f t="shared" si="19"/>
        <v/>
      </c>
      <c r="Q73" s="11">
        <f t="shared" si="9"/>
        <v>0</v>
      </c>
      <c r="R73" s="69">
        <f t="shared" si="16"/>
        <v>0.931294373</v>
      </c>
      <c r="S73" s="70">
        <f t="shared" si="10"/>
        <v>578759</v>
      </c>
      <c r="T73" s="71" t="str">
        <f t="shared" si="17"/>
        <v>#DIV/0!</v>
      </c>
      <c r="U73" s="72">
        <f t="shared" si="11"/>
        <v>0.06867597707</v>
      </c>
      <c r="W73" s="65" t="str">
        <f t="shared" si="4"/>
        <v/>
      </c>
    </row>
    <row r="74">
      <c r="C74" s="61">
        <f t="shared" si="13"/>
        <v>44117</v>
      </c>
      <c r="D74" s="32">
        <f t="shared" si="22"/>
        <v>2.4</v>
      </c>
      <c r="E74" s="49">
        <f t="shared" si="5"/>
        <v>39746.83981</v>
      </c>
      <c r="F74" s="49">
        <f t="shared" si="6"/>
        <v>0</v>
      </c>
      <c r="G74" s="74">
        <f t="shared" si="1"/>
        <v>0</v>
      </c>
      <c r="H74" s="49">
        <f t="shared" si="2"/>
        <v>539012.1602</v>
      </c>
      <c r="I74" s="49">
        <f t="shared" si="3"/>
        <v>39746.83981</v>
      </c>
      <c r="J74" s="76" t="str">
        <f>'MAIN MODEL - Current Trends'!J74</f>
        <v/>
      </c>
      <c r="K74" s="49">
        <f t="shared" si="7"/>
        <v>0</v>
      </c>
      <c r="L74" s="49">
        <f t="shared" si="18"/>
        <v>539007</v>
      </c>
      <c r="M74" s="63">
        <f t="shared" si="14"/>
        <v>10278.73474</v>
      </c>
      <c r="N74" s="75">
        <f t="shared" si="21"/>
        <v>1684.477752</v>
      </c>
      <c r="O74" s="34" t="str">
        <f>'MAIN MODEL - Current Trends'!O74</f>
        <v/>
      </c>
      <c r="P74" s="11" t="str">
        <f t="shared" si="19"/>
        <v/>
      </c>
      <c r="Q74" s="11">
        <f t="shared" si="9"/>
        <v>0</v>
      </c>
      <c r="R74" s="69">
        <f t="shared" si="16"/>
        <v>0.931294373</v>
      </c>
      <c r="S74" s="70">
        <f t="shared" si="10"/>
        <v>578759</v>
      </c>
      <c r="T74" s="71" t="str">
        <f t="shared" si="17"/>
        <v>#DIV/0!</v>
      </c>
      <c r="U74" s="72">
        <f t="shared" si="11"/>
        <v>0.06867597707</v>
      </c>
      <c r="W74" s="65" t="str">
        <f t="shared" si="4"/>
        <v/>
      </c>
    </row>
    <row r="75">
      <c r="C75" s="61">
        <f t="shared" si="13"/>
        <v>44121</v>
      </c>
      <c r="D75" s="32">
        <f t="shared" si="22"/>
        <v>2.4</v>
      </c>
      <c r="E75" s="49">
        <f t="shared" si="5"/>
        <v>39746.83981</v>
      </c>
      <c r="F75" s="49">
        <f t="shared" si="6"/>
        <v>0</v>
      </c>
      <c r="G75" s="74">
        <f t="shared" si="1"/>
        <v>0</v>
      </c>
      <c r="H75" s="49">
        <f t="shared" si="2"/>
        <v>539012.1602</v>
      </c>
      <c r="I75" s="49">
        <f t="shared" si="3"/>
        <v>39746.83981</v>
      </c>
      <c r="J75" s="76" t="str">
        <f>'MAIN MODEL - Current Trends'!J75</f>
        <v/>
      </c>
      <c r="K75" s="49">
        <f t="shared" si="7"/>
        <v>0</v>
      </c>
      <c r="L75" s="49">
        <f t="shared" si="18"/>
        <v>539007</v>
      </c>
      <c r="M75" s="63">
        <f t="shared" si="14"/>
        <v>10278.73474</v>
      </c>
      <c r="N75" s="75">
        <f t="shared" si="21"/>
        <v>1684.477752</v>
      </c>
      <c r="O75" s="34" t="str">
        <f>'MAIN MODEL - Current Trends'!O75</f>
        <v/>
      </c>
      <c r="P75" s="11" t="str">
        <f t="shared" si="19"/>
        <v/>
      </c>
      <c r="Q75" s="11">
        <f t="shared" si="9"/>
        <v>0</v>
      </c>
      <c r="R75" s="69">
        <f t="shared" si="16"/>
        <v>0.931294373</v>
      </c>
      <c r="S75" s="70">
        <f t="shared" si="10"/>
        <v>578759</v>
      </c>
      <c r="T75" s="71" t="str">
        <f t="shared" si="17"/>
        <v>#DIV/0!</v>
      </c>
      <c r="U75" s="72">
        <f t="shared" si="11"/>
        <v>0.06867597707</v>
      </c>
      <c r="W75" s="65" t="str">
        <f t="shared" si="4"/>
        <v/>
      </c>
    </row>
    <row r="76">
      <c r="C76" s="61">
        <f t="shared" si="13"/>
        <v>44125</v>
      </c>
      <c r="D76" s="32">
        <f t="shared" si="22"/>
        <v>2.4</v>
      </c>
      <c r="E76" s="49">
        <f t="shared" si="5"/>
        <v>39746.83981</v>
      </c>
      <c r="F76" s="49">
        <f t="shared" si="6"/>
        <v>0</v>
      </c>
      <c r="G76" s="74">
        <f t="shared" si="1"/>
        <v>0</v>
      </c>
      <c r="H76" s="49">
        <f t="shared" si="2"/>
        <v>539012.1602</v>
      </c>
      <c r="I76" s="49">
        <f t="shared" si="3"/>
        <v>39746.83981</v>
      </c>
      <c r="J76" s="76" t="str">
        <f>'MAIN MODEL - Current Trends'!J76</f>
        <v/>
      </c>
      <c r="K76" s="49">
        <f t="shared" si="7"/>
        <v>0</v>
      </c>
      <c r="L76" s="49">
        <f t="shared" si="18"/>
        <v>539007</v>
      </c>
      <c r="M76" s="63">
        <f t="shared" si="14"/>
        <v>10278.73474</v>
      </c>
      <c r="N76" s="75">
        <f t="shared" si="21"/>
        <v>1684.477752</v>
      </c>
      <c r="O76" s="34" t="str">
        <f>'MAIN MODEL - Current Trends'!O76</f>
        <v/>
      </c>
      <c r="P76" s="11" t="str">
        <f t="shared" si="19"/>
        <v/>
      </c>
      <c r="Q76" s="11">
        <f t="shared" si="9"/>
        <v>0</v>
      </c>
      <c r="R76" s="69">
        <f t="shared" si="16"/>
        <v>0.931294373</v>
      </c>
      <c r="S76" s="70">
        <f t="shared" si="10"/>
        <v>578759</v>
      </c>
      <c r="T76" s="71" t="str">
        <f t="shared" si="17"/>
        <v>#DIV/0!</v>
      </c>
      <c r="U76" s="72">
        <f t="shared" si="11"/>
        <v>0.06867597707</v>
      </c>
      <c r="W76" s="65" t="str">
        <f t="shared" si="4"/>
        <v/>
      </c>
    </row>
    <row r="77">
      <c r="C77" s="61">
        <f t="shared" si="13"/>
        <v>44129</v>
      </c>
      <c r="D77" s="32">
        <f t="shared" si="22"/>
        <v>2.4</v>
      </c>
      <c r="E77" s="49">
        <f t="shared" si="5"/>
        <v>39746.83981</v>
      </c>
      <c r="F77" s="49">
        <f t="shared" si="6"/>
        <v>0</v>
      </c>
      <c r="G77" s="74">
        <f t="shared" si="1"/>
        <v>0</v>
      </c>
      <c r="H77" s="49">
        <f t="shared" si="2"/>
        <v>539012.1602</v>
      </c>
      <c r="I77" s="49">
        <f t="shared" si="3"/>
        <v>39746.83981</v>
      </c>
      <c r="J77" s="76" t="str">
        <f>'MAIN MODEL - Current Trends'!J77</f>
        <v/>
      </c>
      <c r="K77" s="49">
        <f t="shared" si="7"/>
        <v>0</v>
      </c>
      <c r="L77" s="49">
        <f t="shared" si="18"/>
        <v>539007</v>
      </c>
      <c r="M77" s="63">
        <f t="shared" si="14"/>
        <v>10278.73474</v>
      </c>
      <c r="N77" s="75">
        <f t="shared" si="21"/>
        <v>1684.477752</v>
      </c>
      <c r="O77" s="34" t="str">
        <f>'MAIN MODEL - Current Trends'!O77</f>
        <v/>
      </c>
      <c r="P77" s="11" t="str">
        <f t="shared" si="19"/>
        <v/>
      </c>
      <c r="Q77" s="11">
        <f t="shared" si="9"/>
        <v>0</v>
      </c>
      <c r="R77" s="69">
        <f t="shared" si="16"/>
        <v>0.931294373</v>
      </c>
      <c r="S77" s="70">
        <f t="shared" si="10"/>
        <v>578759</v>
      </c>
      <c r="T77" s="71" t="str">
        <f t="shared" si="17"/>
        <v>#DIV/0!</v>
      </c>
      <c r="U77" s="72">
        <f t="shared" si="11"/>
        <v>0.06867597707</v>
      </c>
      <c r="W77" s="65" t="str">
        <f t="shared" si="4"/>
        <v/>
      </c>
    </row>
    <row r="78">
      <c r="C78" s="61">
        <f t="shared" si="13"/>
        <v>44133</v>
      </c>
      <c r="D78" s="32">
        <f t="shared" si="22"/>
        <v>2.4</v>
      </c>
      <c r="E78" s="49">
        <f t="shared" si="5"/>
        <v>39746.83981</v>
      </c>
      <c r="F78" s="49">
        <f t="shared" si="6"/>
        <v>0</v>
      </c>
      <c r="G78" s="74">
        <f t="shared" si="1"/>
        <v>0</v>
      </c>
      <c r="H78" s="49">
        <f t="shared" si="2"/>
        <v>539012.1602</v>
      </c>
      <c r="I78" s="49">
        <f t="shared" si="3"/>
        <v>39746.83981</v>
      </c>
      <c r="J78" s="76" t="str">
        <f>'MAIN MODEL - Current Trends'!J78</f>
        <v/>
      </c>
      <c r="K78" s="49">
        <f t="shared" si="7"/>
        <v>0</v>
      </c>
      <c r="L78" s="49">
        <f t="shared" si="18"/>
        <v>539007</v>
      </c>
      <c r="M78" s="63">
        <f t="shared" si="14"/>
        <v>10278.73474</v>
      </c>
      <c r="N78" s="75">
        <f t="shared" si="21"/>
        <v>1684.477752</v>
      </c>
      <c r="O78" s="34" t="str">
        <f>'MAIN MODEL - Current Trends'!O78</f>
        <v/>
      </c>
      <c r="P78" s="11" t="str">
        <f t="shared" si="19"/>
        <v/>
      </c>
      <c r="Q78" s="11">
        <f t="shared" si="9"/>
        <v>0</v>
      </c>
      <c r="R78" s="69">
        <f t="shared" si="16"/>
        <v>0.931294373</v>
      </c>
      <c r="S78" s="70">
        <f t="shared" si="10"/>
        <v>578759</v>
      </c>
      <c r="T78" s="71" t="str">
        <f t="shared" si="17"/>
        <v>#DIV/0!</v>
      </c>
      <c r="U78" s="72">
        <f t="shared" si="11"/>
        <v>0.06867597707</v>
      </c>
      <c r="W78" s="65" t="str">
        <f t="shared" si="4"/>
        <v/>
      </c>
    </row>
    <row r="79">
      <c r="C79" s="61">
        <f t="shared" si="13"/>
        <v>44137</v>
      </c>
      <c r="D79" s="32">
        <f t="shared" si="22"/>
        <v>2.4</v>
      </c>
      <c r="E79" s="49">
        <f t="shared" si="5"/>
        <v>39746.83981</v>
      </c>
      <c r="F79" s="49">
        <f t="shared" si="6"/>
        <v>0</v>
      </c>
      <c r="G79" s="74">
        <f t="shared" si="1"/>
        <v>0</v>
      </c>
      <c r="H79" s="49">
        <f t="shared" si="2"/>
        <v>539012.1602</v>
      </c>
      <c r="I79" s="49">
        <f t="shared" si="3"/>
        <v>39746.83981</v>
      </c>
      <c r="J79" s="76" t="str">
        <f>'MAIN MODEL - Current Trends'!J79</f>
        <v/>
      </c>
      <c r="K79" s="49">
        <f t="shared" si="7"/>
        <v>0</v>
      </c>
      <c r="L79" s="49">
        <f t="shared" si="18"/>
        <v>539007</v>
      </c>
      <c r="M79" s="63">
        <f t="shared" si="14"/>
        <v>10278.73474</v>
      </c>
      <c r="N79" s="75">
        <f t="shared" si="21"/>
        <v>1684.477752</v>
      </c>
      <c r="O79" s="34" t="str">
        <f>'MAIN MODEL - Current Trends'!O79</f>
        <v/>
      </c>
      <c r="P79" s="11" t="str">
        <f t="shared" si="19"/>
        <v/>
      </c>
      <c r="Q79" s="11">
        <f t="shared" si="9"/>
        <v>0</v>
      </c>
      <c r="R79" s="69">
        <f t="shared" si="16"/>
        <v>0.931294373</v>
      </c>
      <c r="S79" s="70">
        <f t="shared" si="10"/>
        <v>578759</v>
      </c>
      <c r="T79" s="71" t="str">
        <f t="shared" si="17"/>
        <v>#DIV/0!</v>
      </c>
      <c r="U79" s="72">
        <f t="shared" si="11"/>
        <v>0.06867597707</v>
      </c>
      <c r="W79" s="65" t="str">
        <f t="shared" si="4"/>
        <v/>
      </c>
    </row>
    <row r="80">
      <c r="C80" s="61">
        <f t="shared" si="13"/>
        <v>44141</v>
      </c>
      <c r="D80" s="32">
        <f t="shared" si="22"/>
        <v>2.4</v>
      </c>
      <c r="E80" s="49">
        <f t="shared" si="5"/>
        <v>39746.83981</v>
      </c>
      <c r="F80" s="49">
        <f t="shared" si="6"/>
        <v>0</v>
      </c>
      <c r="G80" s="74">
        <f t="shared" si="1"/>
        <v>0</v>
      </c>
      <c r="H80" s="49">
        <f t="shared" si="2"/>
        <v>539012.1602</v>
      </c>
      <c r="I80" s="49">
        <f t="shared" si="3"/>
        <v>39746.83981</v>
      </c>
      <c r="J80" s="76" t="str">
        <f>'MAIN MODEL - Current Trends'!J80</f>
        <v/>
      </c>
      <c r="K80" s="49">
        <f t="shared" si="7"/>
        <v>0</v>
      </c>
      <c r="L80" s="49">
        <f t="shared" si="18"/>
        <v>539007</v>
      </c>
      <c r="M80" s="63">
        <f t="shared" si="14"/>
        <v>10278.73474</v>
      </c>
      <c r="N80" s="75">
        <f t="shared" si="21"/>
        <v>1684.477752</v>
      </c>
      <c r="O80" s="34" t="str">
        <f>'MAIN MODEL - Current Trends'!O80</f>
        <v/>
      </c>
      <c r="P80" s="11" t="str">
        <f t="shared" si="19"/>
        <v/>
      </c>
      <c r="Q80" s="11">
        <f t="shared" si="9"/>
        <v>0</v>
      </c>
      <c r="R80" s="69">
        <f t="shared" si="16"/>
        <v>0.931294373</v>
      </c>
      <c r="S80" s="70">
        <f t="shared" si="10"/>
        <v>578759</v>
      </c>
      <c r="T80" s="71" t="str">
        <f t="shared" si="17"/>
        <v>#DIV/0!</v>
      </c>
      <c r="U80" s="72">
        <f t="shared" si="11"/>
        <v>0.06867597707</v>
      </c>
      <c r="W80" s="65" t="str">
        <f t="shared" si="4"/>
        <v/>
      </c>
    </row>
    <row r="81">
      <c r="C81" s="61">
        <f t="shared" si="13"/>
        <v>44145</v>
      </c>
      <c r="D81" s="32">
        <f t="shared" si="22"/>
        <v>2.4</v>
      </c>
      <c r="E81" s="49">
        <f t="shared" si="5"/>
        <v>39746.83981</v>
      </c>
      <c r="F81" s="49">
        <f t="shared" si="6"/>
        <v>0</v>
      </c>
      <c r="G81" s="74">
        <f t="shared" si="1"/>
        <v>0</v>
      </c>
      <c r="H81" s="49">
        <f t="shared" si="2"/>
        <v>539012.1602</v>
      </c>
      <c r="I81" s="49">
        <f t="shared" si="3"/>
        <v>39746.83981</v>
      </c>
      <c r="J81" s="76" t="str">
        <f>'MAIN MODEL - Current Trends'!J81</f>
        <v/>
      </c>
      <c r="K81" s="49">
        <f t="shared" si="7"/>
        <v>0</v>
      </c>
      <c r="L81" s="49">
        <f t="shared" si="18"/>
        <v>539007</v>
      </c>
      <c r="M81" s="63">
        <f t="shared" si="14"/>
        <v>10278.73474</v>
      </c>
      <c r="N81" s="75">
        <f t="shared" si="21"/>
        <v>1684.477752</v>
      </c>
      <c r="O81" s="34" t="str">
        <f>'MAIN MODEL - Current Trends'!O81</f>
        <v/>
      </c>
      <c r="P81" s="11" t="str">
        <f t="shared" si="19"/>
        <v/>
      </c>
      <c r="Q81" s="11">
        <f t="shared" si="9"/>
        <v>0</v>
      </c>
      <c r="R81" s="69">
        <f t="shared" si="16"/>
        <v>0.931294373</v>
      </c>
      <c r="S81" s="70">
        <f t="shared" si="10"/>
        <v>578759</v>
      </c>
      <c r="T81" s="71" t="str">
        <f t="shared" si="17"/>
        <v>#DIV/0!</v>
      </c>
      <c r="U81" s="72">
        <f t="shared" si="11"/>
        <v>0.06867597707</v>
      </c>
      <c r="W81" s="65" t="str">
        <f t="shared" si="4"/>
        <v/>
      </c>
    </row>
    <row r="82">
      <c r="C82" s="61">
        <f t="shared" si="13"/>
        <v>44149</v>
      </c>
      <c r="D82" s="32">
        <f t="shared" si="22"/>
        <v>2.4</v>
      </c>
      <c r="E82" s="49">
        <f t="shared" si="5"/>
        <v>39746.83981</v>
      </c>
      <c r="F82" s="49">
        <f t="shared" si="6"/>
        <v>0</v>
      </c>
      <c r="G82" s="74">
        <f t="shared" si="1"/>
        <v>0</v>
      </c>
      <c r="H82" s="49">
        <f t="shared" si="2"/>
        <v>539012.1602</v>
      </c>
      <c r="I82" s="49">
        <f t="shared" si="3"/>
        <v>39746.83981</v>
      </c>
      <c r="J82" s="76" t="str">
        <f>'MAIN MODEL - Current Trends'!J82</f>
        <v/>
      </c>
      <c r="K82" s="49">
        <f t="shared" si="7"/>
        <v>0</v>
      </c>
      <c r="L82" s="49">
        <f t="shared" si="18"/>
        <v>539007</v>
      </c>
      <c r="M82" s="63">
        <f t="shared" si="14"/>
        <v>10278.73474</v>
      </c>
      <c r="N82" s="75">
        <f t="shared" si="21"/>
        <v>1684.477752</v>
      </c>
      <c r="O82" s="34" t="str">
        <f>'MAIN MODEL - Current Trends'!O82</f>
        <v/>
      </c>
      <c r="P82" s="11" t="str">
        <f t="shared" si="19"/>
        <v/>
      </c>
      <c r="Q82" s="11">
        <f t="shared" si="9"/>
        <v>0</v>
      </c>
      <c r="R82" s="69">
        <f t="shared" si="16"/>
        <v>0.931294373</v>
      </c>
      <c r="S82" s="70">
        <f t="shared" si="10"/>
        <v>578759</v>
      </c>
      <c r="T82" s="71" t="str">
        <f t="shared" si="17"/>
        <v>#DIV/0!</v>
      </c>
      <c r="U82" s="72">
        <f t="shared" si="11"/>
        <v>0.06867597707</v>
      </c>
      <c r="W82" s="65" t="str">
        <f t="shared" si="4"/>
        <v/>
      </c>
    </row>
    <row r="83">
      <c r="C83" s="61">
        <f t="shared" si="13"/>
        <v>44153</v>
      </c>
      <c r="D83" s="32">
        <f t="shared" si="22"/>
        <v>2.4</v>
      </c>
      <c r="E83" s="49">
        <f t="shared" si="5"/>
        <v>39746.83981</v>
      </c>
      <c r="F83" s="49">
        <f t="shared" si="6"/>
        <v>0</v>
      </c>
      <c r="G83" s="74">
        <f t="shared" si="1"/>
        <v>0</v>
      </c>
      <c r="H83" s="49">
        <f t="shared" si="2"/>
        <v>539012.1602</v>
      </c>
      <c r="I83" s="49">
        <f t="shared" si="3"/>
        <v>39746.83981</v>
      </c>
      <c r="J83" s="76" t="str">
        <f>'MAIN MODEL - Current Trends'!J83</f>
        <v/>
      </c>
      <c r="K83" s="49">
        <f t="shared" si="7"/>
        <v>0</v>
      </c>
      <c r="L83" s="49">
        <f t="shared" si="18"/>
        <v>539007</v>
      </c>
      <c r="M83" s="63">
        <f t="shared" si="14"/>
        <v>10278.73474</v>
      </c>
      <c r="N83" s="75">
        <f t="shared" si="21"/>
        <v>1684.477752</v>
      </c>
      <c r="O83" s="34" t="str">
        <f>'MAIN MODEL - Current Trends'!O83</f>
        <v/>
      </c>
      <c r="P83" s="11" t="str">
        <f t="shared" si="19"/>
        <v/>
      </c>
      <c r="Q83" s="11">
        <f t="shared" si="9"/>
        <v>0</v>
      </c>
      <c r="R83" s="69">
        <f t="shared" si="16"/>
        <v>0.931294373</v>
      </c>
      <c r="S83" s="70">
        <f t="shared" si="10"/>
        <v>578759</v>
      </c>
      <c r="T83" s="71" t="str">
        <f t="shared" si="17"/>
        <v>#DIV/0!</v>
      </c>
      <c r="U83" s="72">
        <f t="shared" si="11"/>
        <v>0.06867597707</v>
      </c>
      <c r="W83" s="65" t="str">
        <f t="shared" si="4"/>
        <v/>
      </c>
    </row>
    <row r="84">
      <c r="C84" s="61">
        <f t="shared" si="13"/>
        <v>44157</v>
      </c>
      <c r="D84" s="32">
        <f t="shared" si="22"/>
        <v>2.4</v>
      </c>
      <c r="E84" s="49">
        <f t="shared" si="5"/>
        <v>39746.83981</v>
      </c>
      <c r="F84" s="49">
        <f t="shared" si="6"/>
        <v>0</v>
      </c>
      <c r="G84" s="74">
        <f t="shared" si="1"/>
        <v>0</v>
      </c>
      <c r="H84" s="49">
        <f t="shared" si="2"/>
        <v>539012.1602</v>
      </c>
      <c r="I84" s="49">
        <f t="shared" si="3"/>
        <v>39746.83981</v>
      </c>
      <c r="J84" s="76" t="str">
        <f>'MAIN MODEL - Current Trends'!J84</f>
        <v/>
      </c>
      <c r="K84" s="49">
        <f t="shared" si="7"/>
        <v>0</v>
      </c>
      <c r="L84" s="49">
        <f t="shared" si="18"/>
        <v>539007</v>
      </c>
      <c r="M84" s="63">
        <f t="shared" si="14"/>
        <v>10278.73474</v>
      </c>
      <c r="N84" s="75">
        <f t="shared" si="21"/>
        <v>1684.477752</v>
      </c>
      <c r="O84" s="34" t="str">
        <f>'MAIN MODEL - Current Trends'!O84</f>
        <v/>
      </c>
      <c r="P84" s="11" t="str">
        <f t="shared" si="19"/>
        <v/>
      </c>
      <c r="Q84" s="11">
        <f t="shared" si="9"/>
        <v>0</v>
      </c>
      <c r="R84" s="69">
        <f t="shared" si="16"/>
        <v>0.931294373</v>
      </c>
      <c r="S84" s="70">
        <f t="shared" si="10"/>
        <v>578759</v>
      </c>
      <c r="T84" s="71" t="str">
        <f t="shared" si="17"/>
        <v>#DIV/0!</v>
      </c>
      <c r="U84" s="72">
        <f t="shared" si="11"/>
        <v>0.06867597707</v>
      </c>
      <c r="W84" s="65" t="str">
        <f t="shared" si="4"/>
        <v/>
      </c>
    </row>
    <row r="85">
      <c r="C85" s="61">
        <f t="shared" si="13"/>
        <v>44161</v>
      </c>
      <c r="D85" s="32">
        <f t="shared" si="22"/>
        <v>2.4</v>
      </c>
      <c r="E85" s="49">
        <f t="shared" si="5"/>
        <v>39746.83981</v>
      </c>
      <c r="F85" s="49">
        <f t="shared" si="6"/>
        <v>0</v>
      </c>
      <c r="G85" s="74">
        <f t="shared" si="1"/>
        <v>0</v>
      </c>
      <c r="H85" s="49">
        <f t="shared" si="2"/>
        <v>539012.1602</v>
      </c>
      <c r="I85" s="49">
        <f t="shared" si="3"/>
        <v>39746.83981</v>
      </c>
      <c r="J85" s="76" t="str">
        <f>'MAIN MODEL - Current Trends'!J85</f>
        <v/>
      </c>
      <c r="K85" s="49">
        <f t="shared" si="7"/>
        <v>0</v>
      </c>
      <c r="L85" s="49">
        <f t="shared" si="18"/>
        <v>539007</v>
      </c>
      <c r="M85" s="63">
        <f t="shared" si="14"/>
        <v>10278.73474</v>
      </c>
      <c r="N85" s="75">
        <f t="shared" si="21"/>
        <v>1684.477752</v>
      </c>
      <c r="O85" s="34" t="str">
        <f>'MAIN MODEL - Current Trends'!O85</f>
        <v/>
      </c>
      <c r="P85" s="11" t="str">
        <f t="shared" si="19"/>
        <v/>
      </c>
      <c r="Q85" s="11">
        <f t="shared" si="9"/>
        <v>0</v>
      </c>
      <c r="R85" s="69">
        <f t="shared" si="16"/>
        <v>0.931294373</v>
      </c>
      <c r="S85" s="70">
        <f t="shared" si="10"/>
        <v>578759</v>
      </c>
      <c r="T85" s="71" t="str">
        <f t="shared" si="17"/>
        <v>#DIV/0!</v>
      </c>
      <c r="U85" s="72">
        <f t="shared" si="11"/>
        <v>0.06867597707</v>
      </c>
      <c r="W85" s="65" t="str">
        <f t="shared" si="4"/>
        <v/>
      </c>
    </row>
    <row r="86">
      <c r="C86" s="61">
        <f t="shared" si="13"/>
        <v>44165</v>
      </c>
      <c r="D86" s="32">
        <f t="shared" si="22"/>
        <v>2.4</v>
      </c>
      <c r="E86" s="49">
        <f t="shared" si="5"/>
        <v>39746.83981</v>
      </c>
      <c r="F86" s="49">
        <f t="shared" si="6"/>
        <v>0</v>
      </c>
      <c r="G86" s="74">
        <f t="shared" si="1"/>
        <v>0</v>
      </c>
      <c r="H86" s="49">
        <f t="shared" si="2"/>
        <v>539012.1602</v>
      </c>
      <c r="I86" s="49">
        <f t="shared" si="3"/>
        <v>39746.83981</v>
      </c>
      <c r="J86" s="76" t="str">
        <f>'MAIN MODEL - Current Trends'!J86</f>
        <v/>
      </c>
      <c r="K86" s="49">
        <f t="shared" si="7"/>
        <v>0</v>
      </c>
      <c r="L86" s="49">
        <f t="shared" si="18"/>
        <v>539007</v>
      </c>
      <c r="M86" s="63">
        <f t="shared" si="14"/>
        <v>10278.73474</v>
      </c>
      <c r="N86" s="75">
        <f t="shared" si="21"/>
        <v>1684.477752</v>
      </c>
      <c r="O86" s="34" t="str">
        <f>'MAIN MODEL - Current Trends'!O86</f>
        <v/>
      </c>
      <c r="P86" s="11" t="str">
        <f t="shared" si="19"/>
        <v/>
      </c>
      <c r="Q86" s="11">
        <f t="shared" si="9"/>
        <v>0</v>
      </c>
      <c r="R86" s="69">
        <f t="shared" si="16"/>
        <v>0.931294373</v>
      </c>
      <c r="S86" s="70">
        <f t="shared" si="10"/>
        <v>578759</v>
      </c>
      <c r="T86" s="71" t="str">
        <f t="shared" si="17"/>
        <v>#DIV/0!</v>
      </c>
      <c r="U86" s="72">
        <f t="shared" si="11"/>
        <v>0.06867597707</v>
      </c>
      <c r="W86" s="65" t="str">
        <f t="shared" si="4"/>
        <v/>
      </c>
    </row>
    <row r="87">
      <c r="C87" s="61">
        <f t="shared" si="13"/>
        <v>44169</v>
      </c>
      <c r="D87" s="32">
        <f t="shared" si="22"/>
        <v>2.4</v>
      </c>
      <c r="E87" s="49">
        <f t="shared" si="5"/>
        <v>39746.83981</v>
      </c>
      <c r="F87" s="49">
        <f t="shared" si="6"/>
        <v>0</v>
      </c>
      <c r="G87" s="74">
        <f t="shared" si="1"/>
        <v>0</v>
      </c>
      <c r="H87" s="49">
        <f t="shared" si="2"/>
        <v>539012.1602</v>
      </c>
      <c r="I87" s="49">
        <f t="shared" si="3"/>
        <v>39746.83981</v>
      </c>
      <c r="J87" s="76" t="str">
        <f>'MAIN MODEL - Current Trends'!J87</f>
        <v/>
      </c>
      <c r="K87" s="49">
        <f t="shared" si="7"/>
        <v>0</v>
      </c>
      <c r="L87" s="49">
        <f t="shared" si="18"/>
        <v>539007</v>
      </c>
      <c r="M87" s="63">
        <f t="shared" si="14"/>
        <v>10278.73474</v>
      </c>
      <c r="N87" s="75">
        <f t="shared" si="21"/>
        <v>1684.477752</v>
      </c>
      <c r="O87" s="34" t="str">
        <f>'MAIN MODEL - Current Trends'!O87</f>
        <v/>
      </c>
      <c r="P87" s="11" t="str">
        <f t="shared" si="19"/>
        <v/>
      </c>
      <c r="Q87" s="11">
        <f t="shared" si="9"/>
        <v>0</v>
      </c>
      <c r="R87" s="69">
        <f t="shared" si="16"/>
        <v>0.931294373</v>
      </c>
      <c r="S87" s="70">
        <f t="shared" si="10"/>
        <v>578759</v>
      </c>
      <c r="T87" s="71" t="str">
        <f t="shared" si="17"/>
        <v>#DIV/0!</v>
      </c>
      <c r="U87" s="72">
        <f t="shared" si="11"/>
        <v>0.06867597707</v>
      </c>
      <c r="W87" s="65" t="str">
        <f t="shared" si="4"/>
        <v/>
      </c>
    </row>
    <row r="88">
      <c r="C88" s="61">
        <f t="shared" si="13"/>
        <v>44173</v>
      </c>
      <c r="D88" s="32">
        <f t="shared" si="22"/>
        <v>2.4</v>
      </c>
      <c r="E88" s="49">
        <f t="shared" si="5"/>
        <v>39746.83981</v>
      </c>
      <c r="F88" s="49">
        <f t="shared" si="6"/>
        <v>0</v>
      </c>
      <c r="G88" s="74">
        <f t="shared" si="1"/>
        <v>0</v>
      </c>
      <c r="H88" s="49">
        <f t="shared" si="2"/>
        <v>539012.1602</v>
      </c>
      <c r="I88" s="49">
        <f t="shared" si="3"/>
        <v>39746.83981</v>
      </c>
      <c r="J88" s="76" t="str">
        <f>'MAIN MODEL - Current Trends'!J88</f>
        <v/>
      </c>
      <c r="K88" s="49">
        <f t="shared" si="7"/>
        <v>0</v>
      </c>
      <c r="L88" s="49">
        <f t="shared" si="18"/>
        <v>539007</v>
      </c>
      <c r="M88" s="63">
        <f t="shared" si="14"/>
        <v>10278.73474</v>
      </c>
      <c r="N88" s="75">
        <f t="shared" si="21"/>
        <v>1684.477752</v>
      </c>
      <c r="O88" s="34" t="str">
        <f>'MAIN MODEL - Current Trends'!O88</f>
        <v/>
      </c>
      <c r="P88" s="11" t="str">
        <f t="shared" si="19"/>
        <v/>
      </c>
      <c r="Q88" s="11">
        <f t="shared" si="9"/>
        <v>0</v>
      </c>
      <c r="R88" s="69">
        <f t="shared" si="16"/>
        <v>0.931294373</v>
      </c>
      <c r="S88" s="70">
        <f t="shared" si="10"/>
        <v>578759</v>
      </c>
      <c r="T88" s="71" t="str">
        <f t="shared" si="17"/>
        <v>#DIV/0!</v>
      </c>
      <c r="U88" s="72">
        <f t="shared" si="11"/>
        <v>0.06867597707</v>
      </c>
      <c r="W88" s="65" t="str">
        <f t="shared" si="4"/>
        <v/>
      </c>
    </row>
    <row r="89">
      <c r="C89" s="61">
        <f t="shared" si="13"/>
        <v>44177</v>
      </c>
      <c r="D89" s="32">
        <f t="shared" si="22"/>
        <v>2.4</v>
      </c>
      <c r="E89" s="49">
        <f t="shared" si="5"/>
        <v>39746.83981</v>
      </c>
      <c r="F89" s="49">
        <f t="shared" si="6"/>
        <v>0</v>
      </c>
      <c r="G89" s="74">
        <f t="shared" si="1"/>
        <v>0</v>
      </c>
      <c r="H89" s="49">
        <f t="shared" si="2"/>
        <v>539012.1602</v>
      </c>
      <c r="I89" s="49">
        <f t="shared" si="3"/>
        <v>39746.83981</v>
      </c>
      <c r="J89" s="76" t="str">
        <f>'MAIN MODEL - Current Trends'!J89</f>
        <v/>
      </c>
      <c r="K89" s="49">
        <f t="shared" si="7"/>
        <v>0</v>
      </c>
      <c r="L89" s="49">
        <f t="shared" si="18"/>
        <v>539007</v>
      </c>
      <c r="M89" s="63">
        <f t="shared" si="14"/>
        <v>10278.73474</v>
      </c>
      <c r="N89" s="75">
        <f t="shared" si="21"/>
        <v>1684.477752</v>
      </c>
      <c r="O89" s="34" t="str">
        <f>'MAIN MODEL - Current Trends'!O89</f>
        <v/>
      </c>
      <c r="P89" s="11" t="str">
        <f t="shared" si="19"/>
        <v/>
      </c>
      <c r="Q89" s="11">
        <f t="shared" si="9"/>
        <v>0</v>
      </c>
      <c r="R89" s="69">
        <f t="shared" si="16"/>
        <v>0.931294373</v>
      </c>
      <c r="S89" s="70">
        <f t="shared" si="10"/>
        <v>578759</v>
      </c>
      <c r="T89" s="71" t="str">
        <f t="shared" si="17"/>
        <v>#DIV/0!</v>
      </c>
      <c r="U89" s="72">
        <f t="shared" si="11"/>
        <v>0.06867597707</v>
      </c>
      <c r="W89" s="65" t="str">
        <f t="shared" si="4"/>
        <v/>
      </c>
    </row>
    <row r="90">
      <c r="C90" s="61">
        <f t="shared" si="13"/>
        <v>44181</v>
      </c>
      <c r="D90" s="32">
        <f t="shared" si="22"/>
        <v>2.4</v>
      </c>
      <c r="E90" s="49">
        <f t="shared" si="5"/>
        <v>39746.83981</v>
      </c>
      <c r="F90" s="49">
        <f t="shared" si="6"/>
        <v>0</v>
      </c>
      <c r="G90" s="74">
        <f t="shared" si="1"/>
        <v>0</v>
      </c>
      <c r="H90" s="49">
        <f t="shared" si="2"/>
        <v>539012.1602</v>
      </c>
      <c r="I90" s="49">
        <f t="shared" si="3"/>
        <v>39746.83981</v>
      </c>
      <c r="J90" s="76" t="str">
        <f>'MAIN MODEL - Current Trends'!J90</f>
        <v/>
      </c>
      <c r="K90" s="49">
        <f t="shared" si="7"/>
        <v>0</v>
      </c>
      <c r="L90" s="49">
        <f t="shared" si="18"/>
        <v>539007</v>
      </c>
      <c r="M90" s="63">
        <f t="shared" si="14"/>
        <v>10278.73474</v>
      </c>
      <c r="N90" s="75">
        <f t="shared" si="21"/>
        <v>1684.477752</v>
      </c>
      <c r="O90" s="34" t="str">
        <f>'MAIN MODEL - Current Trends'!O90</f>
        <v/>
      </c>
      <c r="P90" s="11" t="str">
        <f t="shared" si="19"/>
        <v/>
      </c>
      <c r="Q90" s="11">
        <f t="shared" si="9"/>
        <v>0</v>
      </c>
      <c r="R90" s="69">
        <f t="shared" si="16"/>
        <v>0.931294373</v>
      </c>
      <c r="S90" s="70">
        <f t="shared" si="10"/>
        <v>578759</v>
      </c>
      <c r="T90" s="71" t="str">
        <f t="shared" si="17"/>
        <v>#DIV/0!</v>
      </c>
      <c r="U90" s="72">
        <f t="shared" si="11"/>
        <v>0.06867597707</v>
      </c>
      <c r="W90" s="65" t="str">
        <f t="shared" si="4"/>
        <v/>
      </c>
    </row>
    <row r="91">
      <c r="C91" s="61">
        <f t="shared" si="13"/>
        <v>44185</v>
      </c>
      <c r="D91" s="32">
        <f t="shared" si="22"/>
        <v>2.4</v>
      </c>
      <c r="E91" s="49">
        <f t="shared" si="5"/>
        <v>39746.83981</v>
      </c>
      <c r="F91" s="49">
        <f t="shared" si="6"/>
        <v>0</v>
      </c>
      <c r="G91" s="74">
        <f t="shared" si="1"/>
        <v>0</v>
      </c>
      <c r="H91" s="49">
        <f t="shared" si="2"/>
        <v>539012.1602</v>
      </c>
      <c r="I91" s="49">
        <f t="shared" si="3"/>
        <v>39746.83981</v>
      </c>
      <c r="J91" s="76" t="str">
        <f>'MAIN MODEL - Current Trends'!J91</f>
        <v/>
      </c>
      <c r="K91" s="49">
        <f t="shared" si="7"/>
        <v>0</v>
      </c>
      <c r="L91" s="49">
        <f t="shared" si="18"/>
        <v>539007</v>
      </c>
      <c r="M91" s="63">
        <f t="shared" si="14"/>
        <v>10278.73474</v>
      </c>
      <c r="N91" s="75">
        <f t="shared" si="21"/>
        <v>1684.477752</v>
      </c>
      <c r="O91" s="34" t="str">
        <f>'MAIN MODEL - Current Trends'!O91</f>
        <v/>
      </c>
      <c r="P91" s="11" t="str">
        <f t="shared" si="19"/>
        <v/>
      </c>
      <c r="Q91" s="11">
        <f t="shared" si="9"/>
        <v>0</v>
      </c>
      <c r="R91" s="69">
        <f t="shared" si="16"/>
        <v>0.931294373</v>
      </c>
      <c r="S91" s="70">
        <f t="shared" si="10"/>
        <v>578759</v>
      </c>
      <c r="T91" s="71" t="str">
        <f t="shared" si="17"/>
        <v>#DIV/0!</v>
      </c>
      <c r="U91" s="72">
        <f t="shared" si="11"/>
        <v>0.06867597707</v>
      </c>
      <c r="W91" s="65" t="str">
        <f t="shared" si="4"/>
        <v/>
      </c>
    </row>
    <row r="92">
      <c r="C92" s="61">
        <f t="shared" si="13"/>
        <v>44189</v>
      </c>
      <c r="D92" s="32">
        <f t="shared" si="22"/>
        <v>2.4</v>
      </c>
      <c r="E92" s="49">
        <f t="shared" si="5"/>
        <v>39746.83981</v>
      </c>
      <c r="F92" s="49">
        <f t="shared" si="6"/>
        <v>0</v>
      </c>
      <c r="G92" s="74">
        <f t="shared" si="1"/>
        <v>0</v>
      </c>
      <c r="H92" s="49">
        <f t="shared" si="2"/>
        <v>539012.1602</v>
      </c>
      <c r="I92" s="49">
        <f t="shared" si="3"/>
        <v>39746.83981</v>
      </c>
      <c r="J92" s="76" t="str">
        <f>'MAIN MODEL - Current Trends'!J92</f>
        <v/>
      </c>
      <c r="K92" s="49">
        <f t="shared" si="7"/>
        <v>0</v>
      </c>
      <c r="L92" s="49">
        <f t="shared" si="18"/>
        <v>539007</v>
      </c>
      <c r="M92" s="63">
        <f t="shared" si="14"/>
        <v>10278.73474</v>
      </c>
      <c r="N92" s="75">
        <f t="shared" si="21"/>
        <v>1684.477752</v>
      </c>
      <c r="O92" s="34" t="str">
        <f>'MAIN MODEL - Current Trends'!O92</f>
        <v/>
      </c>
      <c r="P92" s="11"/>
      <c r="Q92" s="11"/>
      <c r="R92" s="81"/>
      <c r="S92" s="70">
        <f t="shared" si="10"/>
        <v>578759</v>
      </c>
      <c r="T92" s="71" t="str">
        <f t="shared" si="17"/>
        <v>#DIV/0!</v>
      </c>
      <c r="U92" s="72">
        <f t="shared" si="11"/>
        <v>0.06867597707</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'Model w FlatteningTheCurve'!B3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48"/>
      <c r="P8" s="11"/>
      <c r="Q8" s="11"/>
      <c r="R8" s="9"/>
      <c r="S8" s="9"/>
      <c r="T8" s="9"/>
      <c r="U8" s="9"/>
    </row>
    <row r="9">
      <c r="A9" s="28" t="s">
        <v>17</v>
      </c>
      <c r="B9" s="49">
        <f>'MAIN MODEL - Current Trends'!B7</f>
        <v>578759</v>
      </c>
      <c r="G9" s="28" t="s">
        <v>234</v>
      </c>
      <c r="H9" s="47">
        <f>'MAIN MODEL - Current Trends'!H3</f>
        <v>14</v>
      </c>
      <c r="I9" s="34" t="s">
        <v>34</v>
      </c>
      <c r="L9" s="48"/>
      <c r="P9" s="11"/>
      <c r="Q9" s="11"/>
      <c r="R9" s="9"/>
      <c r="S9" s="9"/>
      <c r="T9" s="9"/>
      <c r="U9" s="9"/>
    </row>
    <row r="10">
      <c r="A10" s="28" t="s">
        <v>236</v>
      </c>
      <c r="B10" s="49">
        <f>'MAIN MODEL - Current Trends'!B8</f>
        <v>2025.6565</v>
      </c>
      <c r="C10" s="50">
        <f>B10/B9</f>
        <v>0.0035</v>
      </c>
      <c r="G10" s="28" t="s">
        <v>237</v>
      </c>
      <c r="H10" s="47">
        <f>'MAIN MODEL - Current Trends'!H4</f>
        <v>5</v>
      </c>
      <c r="I10" s="34" t="s">
        <v>34</v>
      </c>
      <c r="L10" s="36"/>
      <c r="P10" s="11"/>
      <c r="Q10" s="11"/>
      <c r="R10" s="9"/>
      <c r="S10" s="9"/>
      <c r="T10" s="9"/>
      <c r="U10" s="9"/>
    </row>
    <row r="11">
      <c r="A11" s="28" t="s">
        <v>238</v>
      </c>
      <c r="B11" s="51">
        <f>'MAIN MODEL - Current Trends'!B9</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248</v>
      </c>
      <c r="K13" s="53" t="s">
        <v>449</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810.2626</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810.2626</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C21" s="61">
        <f t="shared" si="13"/>
        <v>43905</v>
      </c>
      <c r="D21" s="62">
        <f>'MAIN MODEL - Current Trends'!D21</f>
        <v>2.4</v>
      </c>
      <c r="E21" s="49">
        <f t="shared" si="5"/>
        <v>578712.8398</v>
      </c>
      <c r="F21" s="49">
        <f t="shared" si="6"/>
        <v>70</v>
      </c>
      <c r="G21" s="74">
        <f t="shared" si="1"/>
        <v>46.16018741</v>
      </c>
      <c r="H21" s="49">
        <f t="shared" si="2"/>
        <v>0</v>
      </c>
      <c r="I21" s="49">
        <f t="shared" si="3"/>
        <v>578642.8398</v>
      </c>
      <c r="J21" s="76">
        <f>'MAIN MODEL - Current Trends'!J21</f>
        <v>3</v>
      </c>
      <c r="K21" s="49">
        <f t="shared" si="7"/>
        <v>5.08702454</v>
      </c>
      <c r="L21" s="49">
        <f t="shared" ref="L21:L92" si="18">F21+L20</f>
        <v>111</v>
      </c>
      <c r="M21" s="63">
        <f t="shared" si="14"/>
        <v>1.213686258</v>
      </c>
      <c r="N21" s="75">
        <f t="shared" si="15"/>
        <v>810.2626</v>
      </c>
      <c r="O21" s="32">
        <f>'MAIN MODEL - Current Trends'!O21</f>
        <v>2409</v>
      </c>
      <c r="P21" s="11">
        <f t="shared" ref="P21:P91" si="19">if(J21,((J21/$B$6*2)/S22),"")</f>
        <v>0.0001426552306</v>
      </c>
      <c r="Q21" s="11">
        <f t="shared" si="9"/>
        <v>0.0007256906588</v>
      </c>
      <c r="R21" s="69">
        <f t="shared" si="16"/>
        <v>0.0008967463141</v>
      </c>
      <c r="S21" s="70">
        <f t="shared" si="10"/>
        <v>578759</v>
      </c>
      <c r="T21" s="71">
        <f t="shared" si="17"/>
        <v>2.413793103</v>
      </c>
      <c r="U21" s="72">
        <f t="shared" si="11"/>
        <v>0.9999202428</v>
      </c>
      <c r="W21" s="65">
        <f t="shared" si="4"/>
        <v>2409000</v>
      </c>
      <c r="X21" s="65" t="str">
        <f t="shared" si="12"/>
        <v/>
      </c>
    </row>
    <row r="22">
      <c r="B22" s="77" t="s">
        <v>261</v>
      </c>
      <c r="C22" s="61">
        <f t="shared" si="13"/>
        <v>43909</v>
      </c>
      <c r="D22" s="62">
        <f>'MAIN MODEL - Current Trends'!D22</f>
        <v>6</v>
      </c>
      <c r="E22" s="49">
        <f t="shared" si="5"/>
        <v>578642.8398</v>
      </c>
      <c r="F22" s="49">
        <f t="shared" si="6"/>
        <v>420</v>
      </c>
      <c r="G22" s="74">
        <f t="shared" si="1"/>
        <v>111</v>
      </c>
      <c r="H22" s="49">
        <f t="shared" si="2"/>
        <v>5.160187413</v>
      </c>
      <c r="I22" s="49">
        <f t="shared" si="3"/>
        <v>578222.8398</v>
      </c>
      <c r="J22" s="76">
        <f>'MAIN MODEL - Current Trends'!J22</f>
        <v>18</v>
      </c>
      <c r="K22" s="49">
        <f t="shared" si="7"/>
        <v>30.52214724</v>
      </c>
      <c r="L22" s="49">
        <f t="shared" si="18"/>
        <v>531</v>
      </c>
      <c r="M22" s="63">
        <f t="shared" si="14"/>
        <v>5.806012638</v>
      </c>
      <c r="N22" s="78">
        <f t="shared" ref="N22:N36" si="20">N21*1.05</f>
        <v>850.77573</v>
      </c>
      <c r="O22" s="34" t="str">
        <f>'MAIN MODEL - Current Trends'!O22</f>
        <v/>
      </c>
      <c r="P22" s="11">
        <f t="shared" si="19"/>
        <v>0.0008559313836</v>
      </c>
      <c r="Q22" s="11">
        <f t="shared" si="9"/>
        <v>0.001739929746</v>
      </c>
      <c r="R22" s="69">
        <f t="shared" si="16"/>
        <v>0.00263667606</v>
      </c>
      <c r="S22" s="70">
        <f t="shared" si="10"/>
        <v>578759</v>
      </c>
      <c r="T22" s="71">
        <f t="shared" si="17"/>
        <v>6</v>
      </c>
      <c r="U22" s="72">
        <f t="shared" si="11"/>
        <v>0.9997992944</v>
      </c>
      <c r="W22" s="65" t="str">
        <f t="shared" si="4"/>
        <v/>
      </c>
      <c r="X22" s="65" t="str">
        <f t="shared" si="12"/>
        <v/>
      </c>
    </row>
    <row r="23">
      <c r="C23" s="61">
        <f t="shared" si="13"/>
        <v>43913</v>
      </c>
      <c r="D23" s="32">
        <f t="shared" ref="D23:D26" si="21">$B$3</f>
        <v>2.4</v>
      </c>
      <c r="E23" s="49">
        <f t="shared" si="5"/>
        <v>578222.8398</v>
      </c>
      <c r="F23" s="49">
        <f t="shared" si="6"/>
        <v>1007</v>
      </c>
      <c r="G23" s="74">
        <f t="shared" si="1"/>
        <v>519</v>
      </c>
      <c r="H23" s="49">
        <f t="shared" si="2"/>
        <v>17.16018741</v>
      </c>
      <c r="I23" s="49">
        <f t="shared" si="3"/>
        <v>577215.8398</v>
      </c>
      <c r="J23" s="67" t="str">
        <f>'MAIN MODEL - Current Trends'!J23</f>
        <v/>
      </c>
      <c r="K23" s="49">
        <f t="shared" si="7"/>
        <v>73.1804816</v>
      </c>
      <c r="L23" s="49">
        <f t="shared" si="18"/>
        <v>1538</v>
      </c>
      <c r="M23" s="63">
        <f t="shared" si="14"/>
        <v>16.81666184</v>
      </c>
      <c r="N23" s="78">
        <f t="shared" si="20"/>
        <v>893.3145165</v>
      </c>
      <c r="O23" s="34" t="str">
        <f>'MAIN MODEL - Current Trends'!O23</f>
        <v/>
      </c>
      <c r="P23" s="11" t="str">
        <f t="shared" si="19"/>
        <v/>
      </c>
      <c r="Q23" s="11">
        <f t="shared" si="9"/>
        <v>0.004164082114</v>
      </c>
      <c r="R23" s="69">
        <f t="shared" si="16"/>
        <v>0.006800758174</v>
      </c>
      <c r="S23" s="70">
        <f t="shared" si="10"/>
        <v>578759</v>
      </c>
      <c r="T23" s="71">
        <f t="shared" si="17"/>
        <v>2.397619048</v>
      </c>
      <c r="U23" s="72">
        <f t="shared" si="11"/>
        <v>0.9990736037</v>
      </c>
      <c r="W23" s="65" t="str">
        <f t="shared" si="4"/>
        <v/>
      </c>
      <c r="X23" s="65" t="str">
        <f t="shared" si="12"/>
        <v/>
      </c>
    </row>
    <row r="24">
      <c r="C24" s="61">
        <f t="shared" si="13"/>
        <v>43917</v>
      </c>
      <c r="D24" s="32">
        <f t="shared" si="21"/>
        <v>2.4</v>
      </c>
      <c r="E24" s="49">
        <f t="shared" si="5"/>
        <v>577215.8398</v>
      </c>
      <c r="F24" s="49">
        <f t="shared" si="6"/>
        <v>2410</v>
      </c>
      <c r="G24" s="74">
        <f t="shared" si="1"/>
        <v>1497</v>
      </c>
      <c r="H24" s="49">
        <f t="shared" si="2"/>
        <v>46.16018741</v>
      </c>
      <c r="I24" s="49">
        <f t="shared" si="3"/>
        <v>574805.8398</v>
      </c>
      <c r="J24" s="67" t="str">
        <f>'MAIN MODEL - Current Trends'!J24</f>
        <v/>
      </c>
      <c r="K24" s="49">
        <f t="shared" si="7"/>
        <v>175.1389877</v>
      </c>
      <c r="L24" s="49">
        <f t="shared" si="18"/>
        <v>3948</v>
      </c>
      <c r="M24" s="63">
        <f t="shared" si="14"/>
        <v>43.16786798</v>
      </c>
      <c r="N24" s="78">
        <f t="shared" si="20"/>
        <v>937.9802423</v>
      </c>
      <c r="O24" s="34" t="str">
        <f>'MAIN MODEL - Current Trends'!O24</f>
        <v/>
      </c>
      <c r="P24" s="11" t="str">
        <f t="shared" si="19"/>
        <v/>
      </c>
      <c r="Q24" s="11">
        <f t="shared" si="9"/>
        <v>0.009924683677</v>
      </c>
      <c r="R24" s="69">
        <f t="shared" si="16"/>
        <v>0.01672544185</v>
      </c>
      <c r="S24" s="70">
        <f t="shared" si="10"/>
        <v>578759</v>
      </c>
      <c r="T24" s="71">
        <f t="shared" si="17"/>
        <v>2.393247269</v>
      </c>
      <c r="U24" s="72">
        <f t="shared" si="11"/>
        <v>0.997333674</v>
      </c>
      <c r="W24" s="65" t="str">
        <f t="shared" si="4"/>
        <v/>
      </c>
      <c r="X24" s="65" t="str">
        <f t="shared" si="12"/>
        <v/>
      </c>
    </row>
    <row r="25">
      <c r="C25" s="61">
        <f t="shared" si="13"/>
        <v>43921</v>
      </c>
      <c r="D25" s="32">
        <f t="shared" si="21"/>
        <v>2.4</v>
      </c>
      <c r="E25" s="49">
        <f t="shared" si="5"/>
        <v>574805.8398</v>
      </c>
      <c r="F25" s="49">
        <f t="shared" si="6"/>
        <v>5744</v>
      </c>
      <c r="G25" s="74">
        <f t="shared" si="1"/>
        <v>3837</v>
      </c>
      <c r="H25" s="49">
        <f t="shared" si="2"/>
        <v>116.1601874</v>
      </c>
      <c r="I25" s="49">
        <f t="shared" si="3"/>
        <v>569061.8398</v>
      </c>
      <c r="J25" s="67" t="str">
        <f>'MAIN MODEL - Current Trends'!J25</f>
        <v/>
      </c>
      <c r="K25" s="49">
        <f t="shared" si="7"/>
        <v>417.4266994</v>
      </c>
      <c r="L25" s="49">
        <f t="shared" si="18"/>
        <v>9692</v>
      </c>
      <c r="M25" s="63">
        <f t="shared" si="14"/>
        <v>105.9733983</v>
      </c>
      <c r="N25" s="78">
        <f t="shared" si="20"/>
        <v>984.8792544</v>
      </c>
      <c r="O25" s="34" t="str">
        <f>'MAIN MODEL - Current Trends'!O25</f>
        <v/>
      </c>
      <c r="P25" s="11" t="str">
        <f t="shared" si="19"/>
        <v/>
      </c>
      <c r="Q25" s="11">
        <f t="shared" si="9"/>
        <v>0.0234208021</v>
      </c>
      <c r="R25" s="69">
        <f t="shared" si="16"/>
        <v>0.04014624395</v>
      </c>
      <c r="S25" s="70">
        <f t="shared" si="10"/>
        <v>578759</v>
      </c>
      <c r="T25" s="71">
        <f t="shared" si="17"/>
        <v>2.38340249</v>
      </c>
      <c r="U25" s="72">
        <f t="shared" si="11"/>
        <v>0.9931695919</v>
      </c>
      <c r="W25" s="65" t="str">
        <f t="shared" si="4"/>
        <v/>
      </c>
      <c r="X25" s="65" t="str">
        <f t="shared" si="12"/>
        <v/>
      </c>
    </row>
    <row r="26">
      <c r="C26" s="61">
        <f t="shared" si="13"/>
        <v>43925</v>
      </c>
      <c r="D26" s="32">
        <f t="shared" si="21"/>
        <v>2.4</v>
      </c>
      <c r="E26" s="49">
        <f t="shared" si="5"/>
        <v>569061.8398</v>
      </c>
      <c r="F26" s="49">
        <f t="shared" si="6"/>
        <v>13555</v>
      </c>
      <c r="G26" s="74">
        <f t="shared" si="1"/>
        <v>9161</v>
      </c>
      <c r="H26" s="49">
        <f t="shared" si="2"/>
        <v>536.1601874</v>
      </c>
      <c r="I26" s="49">
        <f t="shared" si="3"/>
        <v>555506.8398</v>
      </c>
      <c r="J26" s="67" t="str">
        <f>'MAIN MODEL - Current Trends'!J26</f>
        <v/>
      </c>
      <c r="K26" s="49">
        <f t="shared" si="7"/>
        <v>985.0659663</v>
      </c>
      <c r="L26" s="49">
        <f t="shared" si="18"/>
        <v>23247</v>
      </c>
      <c r="M26" s="63">
        <f t="shared" si="14"/>
        <v>254.1852652</v>
      </c>
      <c r="N26" s="78">
        <f t="shared" si="20"/>
        <v>1034.123217</v>
      </c>
      <c r="O26" s="34" t="str">
        <f>'MAIN MODEL - Current Trends'!O26</f>
        <v/>
      </c>
      <c r="P26" s="11" t="str">
        <f t="shared" si="19"/>
        <v/>
      </c>
      <c r="Q26" s="11">
        <f t="shared" si="9"/>
        <v>0.02922459953</v>
      </c>
      <c r="R26" s="69">
        <f t="shared" si="16"/>
        <v>0.06937084348</v>
      </c>
      <c r="S26" s="70">
        <f t="shared" si="10"/>
        <v>578759</v>
      </c>
      <c r="T26" s="71">
        <f t="shared" si="17"/>
        <v>2.35985376</v>
      </c>
      <c r="U26" s="72">
        <f t="shared" si="11"/>
        <v>0.9832449082</v>
      </c>
      <c r="W26" s="65" t="str">
        <f t="shared" si="4"/>
        <v/>
      </c>
      <c r="X26" s="65" t="str">
        <f t="shared" si="12"/>
        <v/>
      </c>
    </row>
    <row r="27">
      <c r="C27" s="61">
        <f t="shared" si="13"/>
        <v>43929</v>
      </c>
      <c r="D27" s="79">
        <v>1.3</v>
      </c>
      <c r="E27" s="49">
        <f t="shared" si="5"/>
        <v>555506.8398</v>
      </c>
      <c r="F27" s="49">
        <f t="shared" si="6"/>
        <v>16914</v>
      </c>
      <c r="G27" s="80">
        <f t="shared" si="1"/>
        <v>21709</v>
      </c>
      <c r="H27" s="49">
        <f t="shared" si="2"/>
        <v>1543.160187</v>
      </c>
      <c r="I27" s="49">
        <f t="shared" si="3"/>
        <v>538592.8398</v>
      </c>
      <c r="J27" s="67" t="str">
        <f>'MAIN MODEL - Current Trends'!J27</f>
        <v/>
      </c>
      <c r="K27" s="49">
        <f t="shared" si="7"/>
        <v>1229.170472</v>
      </c>
      <c r="L27" s="49">
        <f t="shared" si="18"/>
        <v>40161</v>
      </c>
      <c r="M27" s="63">
        <f t="shared" si="14"/>
        <v>610.8467108</v>
      </c>
      <c r="N27" s="78">
        <f t="shared" si="20"/>
        <v>1085.829378</v>
      </c>
      <c r="O27" s="34" t="str">
        <f>'MAIN MODEL - Current Trends'!O27</f>
        <v/>
      </c>
      <c r="P27" s="11" t="str">
        <f t="shared" si="19"/>
        <v/>
      </c>
      <c r="Q27" s="11">
        <f t="shared" si="9"/>
        <v>0.03535495776</v>
      </c>
      <c r="R27" s="69">
        <f t="shared" si="16"/>
        <v>0.1047258012</v>
      </c>
      <c r="S27" s="70">
        <f t="shared" si="10"/>
        <v>578759</v>
      </c>
      <c r="T27" s="71">
        <f t="shared" si="17"/>
        <v>1.247805238</v>
      </c>
      <c r="U27" s="72">
        <f t="shared" si="11"/>
        <v>0.9598241061</v>
      </c>
      <c r="W27" s="65" t="str">
        <f t="shared" si="4"/>
        <v/>
      </c>
      <c r="X27" s="65" t="str">
        <f t="shared" si="12"/>
        <v/>
      </c>
    </row>
    <row r="28">
      <c r="C28" s="61">
        <f t="shared" si="13"/>
        <v>43933</v>
      </c>
      <c r="D28" s="79">
        <v>1.3</v>
      </c>
      <c r="E28" s="49">
        <f t="shared" si="5"/>
        <v>538592.8398</v>
      </c>
      <c r="F28" s="49">
        <f t="shared" si="6"/>
        <v>20462</v>
      </c>
      <c r="G28" s="80">
        <f t="shared" si="1"/>
        <v>36213</v>
      </c>
      <c r="H28" s="49">
        <f t="shared" si="2"/>
        <v>3953.160187</v>
      </c>
      <c r="I28" s="49">
        <f t="shared" si="3"/>
        <v>518130.8398</v>
      </c>
      <c r="J28" s="67" t="str">
        <f>'MAIN MODEL - Current Trends'!J28</f>
        <v/>
      </c>
      <c r="K28" s="49">
        <f t="shared" si="7"/>
        <v>1487.009945</v>
      </c>
      <c r="L28" s="49">
        <f t="shared" si="18"/>
        <v>60623</v>
      </c>
      <c r="M28" s="63">
        <f t="shared" si="14"/>
        <v>1042.323978</v>
      </c>
      <c r="N28" s="78">
        <f t="shared" si="20"/>
        <v>1140.120847</v>
      </c>
      <c r="O28" s="34" t="str">
        <f>'MAIN MODEL - Current Trends'!O28</f>
        <v/>
      </c>
      <c r="P28" s="11" t="str">
        <f t="shared" si="19"/>
        <v/>
      </c>
      <c r="Q28" s="11">
        <f t="shared" si="9"/>
        <v>0.04114666035</v>
      </c>
      <c r="R28" s="69">
        <f t="shared" si="16"/>
        <v>0.1458724616</v>
      </c>
      <c r="S28" s="70">
        <f t="shared" si="10"/>
        <v>578759</v>
      </c>
      <c r="T28" s="71">
        <f t="shared" si="17"/>
        <v>1.209767057</v>
      </c>
      <c r="U28" s="72">
        <f t="shared" si="11"/>
        <v>0.9305995066</v>
      </c>
      <c r="W28" s="65" t="str">
        <f t="shared" si="4"/>
        <v/>
      </c>
      <c r="X28" s="65" t="str">
        <f t="shared" si="12"/>
        <v/>
      </c>
    </row>
    <row r="29">
      <c r="C29" s="61">
        <f t="shared" si="13"/>
        <v>43937</v>
      </c>
      <c r="D29" s="79">
        <v>1.3</v>
      </c>
      <c r="E29" s="49">
        <f t="shared" si="5"/>
        <v>518130.8398</v>
      </c>
      <c r="F29" s="49">
        <f t="shared" si="6"/>
        <v>23814</v>
      </c>
      <c r="G29" s="80">
        <f t="shared" si="1"/>
        <v>50931</v>
      </c>
      <c r="H29" s="49">
        <f t="shared" si="2"/>
        <v>9697.160187</v>
      </c>
      <c r="I29" s="49">
        <f t="shared" si="3"/>
        <v>494316.8398</v>
      </c>
      <c r="J29" s="67" t="str">
        <f>'MAIN MODEL - Current Trends'!J29</f>
        <v/>
      </c>
      <c r="K29" s="49">
        <f t="shared" si="7"/>
        <v>1730.605748</v>
      </c>
      <c r="L29" s="49">
        <f t="shared" si="18"/>
        <v>84437</v>
      </c>
      <c r="M29" s="63">
        <f t="shared" si="14"/>
        <v>1544.484062</v>
      </c>
      <c r="N29" s="78">
        <f t="shared" si="20"/>
        <v>1197.126889</v>
      </c>
      <c r="O29" s="34" t="str">
        <f>'MAIN MODEL - Current Trends'!O29</f>
        <v/>
      </c>
      <c r="P29" s="11" t="str">
        <f t="shared" si="19"/>
        <v/>
      </c>
      <c r="Q29" s="11">
        <f t="shared" si="9"/>
        <v>0.04568568264</v>
      </c>
      <c r="R29" s="69">
        <f t="shared" si="16"/>
        <v>0.1915581442</v>
      </c>
      <c r="S29" s="70">
        <f t="shared" si="10"/>
        <v>578759</v>
      </c>
      <c r="T29" s="71">
        <f t="shared" si="17"/>
        <v>1.163815854</v>
      </c>
      <c r="U29" s="72">
        <f t="shared" si="11"/>
        <v>0.8952445488</v>
      </c>
      <c r="W29" s="65" t="str">
        <f t="shared" si="4"/>
        <v/>
      </c>
      <c r="X29" s="65" t="str">
        <f t="shared" si="12"/>
        <v/>
      </c>
    </row>
    <row r="30">
      <c r="C30" s="61">
        <f t="shared" si="13"/>
        <v>43941</v>
      </c>
      <c r="D30" s="79">
        <v>1.3</v>
      </c>
      <c r="E30" s="49">
        <f t="shared" si="5"/>
        <v>494316.8398</v>
      </c>
      <c r="F30" s="49">
        <f t="shared" si="6"/>
        <v>26441</v>
      </c>
      <c r="G30" s="80">
        <f t="shared" si="1"/>
        <v>61190</v>
      </c>
      <c r="H30" s="49">
        <f t="shared" si="2"/>
        <v>23252.16019</v>
      </c>
      <c r="I30" s="49">
        <f t="shared" si="3"/>
        <v>467875.8398</v>
      </c>
      <c r="J30" s="67" t="str">
        <f>'MAIN MODEL - Current Trends'!J30</f>
        <v/>
      </c>
      <c r="K30" s="49">
        <f t="shared" si="7"/>
        <v>1921.514512</v>
      </c>
      <c r="L30" s="49">
        <f t="shared" si="18"/>
        <v>110878</v>
      </c>
      <c r="M30" s="63">
        <f t="shared" si="14"/>
        <v>2102.039063</v>
      </c>
      <c r="N30" s="78">
        <f t="shared" si="20"/>
        <v>1256.983234</v>
      </c>
      <c r="O30" s="34" t="str">
        <f>'MAIN MODEL - Current Trends'!O30</f>
        <v/>
      </c>
      <c r="P30" s="11" t="str">
        <f t="shared" si="19"/>
        <v/>
      </c>
      <c r="Q30" s="11">
        <f t="shared" si="9"/>
        <v>0.04801307625</v>
      </c>
      <c r="R30" s="69">
        <f t="shared" si="16"/>
        <v>0.2395712205</v>
      </c>
      <c r="S30" s="70">
        <f t="shared" si="10"/>
        <v>578759</v>
      </c>
      <c r="T30" s="71">
        <f t="shared" si="17"/>
        <v>1.110313261</v>
      </c>
      <c r="U30" s="72">
        <f t="shared" si="11"/>
        <v>0.8540978884</v>
      </c>
      <c r="W30" s="65" t="str">
        <f t="shared" si="4"/>
        <v/>
      </c>
      <c r="X30" s="65" t="str">
        <f t="shared" si="12"/>
        <v/>
      </c>
    </row>
    <row r="31">
      <c r="C31" s="61">
        <f t="shared" si="13"/>
        <v>43945</v>
      </c>
      <c r="D31" s="79">
        <v>1.3</v>
      </c>
      <c r="E31" s="49">
        <f t="shared" si="5"/>
        <v>467875.8398</v>
      </c>
      <c r="F31" s="49">
        <f t="shared" si="6"/>
        <v>27788</v>
      </c>
      <c r="G31" s="80">
        <f t="shared" si="1"/>
        <v>70717</v>
      </c>
      <c r="H31" s="49">
        <f t="shared" si="2"/>
        <v>40166.16019</v>
      </c>
      <c r="I31" s="49">
        <f t="shared" si="3"/>
        <v>440087.8398</v>
      </c>
      <c r="J31" s="67" t="str">
        <f>'MAIN MODEL - Current Trends'!J31</f>
        <v/>
      </c>
      <c r="K31" s="49">
        <f t="shared" si="7"/>
        <v>2019.403399</v>
      </c>
      <c r="L31" s="49">
        <f t="shared" si="18"/>
        <v>138666</v>
      </c>
      <c r="M31" s="63">
        <f t="shared" si="14"/>
        <v>2687.997929</v>
      </c>
      <c r="N31" s="78">
        <f t="shared" si="20"/>
        <v>1319.832395</v>
      </c>
      <c r="O31" s="34" t="str">
        <f>'MAIN MODEL - Current Trends'!O31</f>
        <v/>
      </c>
      <c r="P31" s="11" t="str">
        <f t="shared" si="19"/>
        <v/>
      </c>
      <c r="Q31" s="11">
        <f t="shared" si="9"/>
        <v>0.04746189692</v>
      </c>
      <c r="R31" s="69">
        <f t="shared" si="16"/>
        <v>0.2870331174</v>
      </c>
      <c r="S31" s="70">
        <f t="shared" si="10"/>
        <v>578759</v>
      </c>
      <c r="T31" s="71">
        <f t="shared" si="17"/>
        <v>1.05094361</v>
      </c>
      <c r="U31" s="72">
        <f t="shared" si="11"/>
        <v>0.8084122058</v>
      </c>
      <c r="W31" s="65" t="str">
        <f t="shared" si="4"/>
        <v/>
      </c>
      <c r="X31" s="65" t="str">
        <f t="shared" si="12"/>
        <v/>
      </c>
    </row>
    <row r="32">
      <c r="C32" s="61">
        <f t="shared" si="13"/>
        <v>43949</v>
      </c>
      <c r="D32" s="79">
        <v>1.3</v>
      </c>
      <c r="E32" s="49">
        <f t="shared" si="5"/>
        <v>440087.8398</v>
      </c>
      <c r="F32" s="49">
        <f t="shared" si="6"/>
        <v>27469</v>
      </c>
      <c r="G32" s="80">
        <f t="shared" si="1"/>
        <v>78043</v>
      </c>
      <c r="H32" s="49">
        <f t="shared" si="2"/>
        <v>60628.16019</v>
      </c>
      <c r="I32" s="49">
        <f t="shared" si="3"/>
        <v>412618.8398</v>
      </c>
      <c r="J32" s="67" t="str">
        <f>'MAIN MODEL - Current Trends'!J32</f>
        <v/>
      </c>
      <c r="K32" s="49">
        <f t="shared" si="7"/>
        <v>1996.221101</v>
      </c>
      <c r="L32" s="49">
        <f t="shared" si="18"/>
        <v>166135</v>
      </c>
      <c r="M32" s="63">
        <f t="shared" si="14"/>
        <v>3267.230118</v>
      </c>
      <c r="N32" s="78">
        <f t="shared" si="20"/>
        <v>1385.824015</v>
      </c>
      <c r="O32" s="34" t="str">
        <f>'MAIN MODEL - Current Trends'!O32</f>
        <v/>
      </c>
      <c r="P32" s="11" t="str">
        <f t="shared" si="19"/>
        <v/>
      </c>
      <c r="Q32" s="11">
        <f t="shared" si="9"/>
        <v>0.04398894877</v>
      </c>
      <c r="R32" s="69">
        <f t="shared" si="16"/>
        <v>0.3310220662</v>
      </c>
      <c r="S32" s="70">
        <f t="shared" si="10"/>
        <v>578759</v>
      </c>
      <c r="T32" s="71">
        <f t="shared" si="17"/>
        <v>0.9885202246</v>
      </c>
      <c r="U32" s="72">
        <f t="shared" si="11"/>
        <v>0.7603991295</v>
      </c>
      <c r="W32" s="65" t="str">
        <f t="shared" si="4"/>
        <v/>
      </c>
      <c r="X32" s="65" t="str">
        <f t="shared" si="12"/>
        <v/>
      </c>
    </row>
    <row r="33">
      <c r="C33" s="61">
        <f t="shared" si="13"/>
        <v>43953</v>
      </c>
      <c r="D33" s="79">
        <v>1.3</v>
      </c>
      <c r="E33" s="49">
        <f t="shared" si="5"/>
        <v>412618.8398</v>
      </c>
      <c r="F33" s="49">
        <f t="shared" si="6"/>
        <v>25459</v>
      </c>
      <c r="G33" s="80">
        <f t="shared" si="1"/>
        <v>81698</v>
      </c>
      <c r="H33" s="49">
        <f t="shared" si="2"/>
        <v>84442.16019</v>
      </c>
      <c r="I33" s="49">
        <f t="shared" si="3"/>
        <v>387159.8398</v>
      </c>
      <c r="J33" s="67" t="str">
        <f>'MAIN MODEL - Current Trends'!J33</f>
        <v/>
      </c>
      <c r="K33" s="49">
        <f t="shared" si="7"/>
        <v>1850.150825</v>
      </c>
      <c r="L33" s="49">
        <f t="shared" si="18"/>
        <v>191594</v>
      </c>
      <c r="M33" s="63">
        <f t="shared" si="14"/>
        <v>3804.077921</v>
      </c>
      <c r="N33" s="78">
        <f t="shared" si="20"/>
        <v>1455.115216</v>
      </c>
      <c r="O33" s="34" t="str">
        <f>'MAIN MODEL - Current Trends'!O33</f>
        <v/>
      </c>
      <c r="P33" s="11" t="str">
        <f t="shared" si="19"/>
        <v/>
      </c>
      <c r="Q33" s="11">
        <f t="shared" si="9"/>
        <v>0.03236925905</v>
      </c>
      <c r="R33" s="69">
        <f t="shared" si="16"/>
        <v>0.3633913252</v>
      </c>
      <c r="S33" s="70">
        <f t="shared" si="10"/>
        <v>578759</v>
      </c>
      <c r="T33" s="71">
        <f t="shared" si="17"/>
        <v>0.9268266045</v>
      </c>
      <c r="U33" s="72">
        <f t="shared" si="11"/>
        <v>0.7129372326</v>
      </c>
      <c r="W33" s="65" t="str">
        <f t="shared" si="4"/>
        <v/>
      </c>
      <c r="X33" s="65" t="str">
        <f t="shared" si="12"/>
        <v/>
      </c>
    </row>
    <row r="34">
      <c r="C34" s="61">
        <f t="shared" si="13"/>
        <v>43957</v>
      </c>
      <c r="D34" s="79">
        <v>1.1</v>
      </c>
      <c r="E34" s="49">
        <f t="shared" si="5"/>
        <v>387159.8398</v>
      </c>
      <c r="F34" s="49">
        <f t="shared" si="6"/>
        <v>18734</v>
      </c>
      <c r="G34" s="80">
        <f t="shared" si="1"/>
        <v>80716</v>
      </c>
      <c r="H34" s="49">
        <f t="shared" si="2"/>
        <v>110883.1602</v>
      </c>
      <c r="I34" s="49">
        <f t="shared" si="3"/>
        <v>368425.8398</v>
      </c>
      <c r="J34" s="67" t="str">
        <f>'MAIN MODEL - Current Trends'!J34</f>
        <v/>
      </c>
      <c r="K34" s="49">
        <f t="shared" si="7"/>
        <v>1361.43311</v>
      </c>
      <c r="L34" s="49">
        <f t="shared" si="18"/>
        <v>210328</v>
      </c>
      <c r="M34" s="63">
        <f t="shared" si="14"/>
        <v>4008.917546</v>
      </c>
      <c r="N34" s="78">
        <f t="shared" si="20"/>
        <v>1527.870977</v>
      </c>
      <c r="O34" s="34" t="str">
        <f>'MAIN MODEL - Current Trends'!O34</f>
        <v/>
      </c>
      <c r="P34" s="11" t="str">
        <f t="shared" si="19"/>
        <v/>
      </c>
      <c r="Q34" s="11">
        <f t="shared" si="9"/>
        <v>0.02266573824</v>
      </c>
      <c r="R34" s="69">
        <f t="shared" si="16"/>
        <v>0.3860570635</v>
      </c>
      <c r="S34" s="70">
        <f t="shared" si="10"/>
        <v>578759</v>
      </c>
      <c r="T34" s="71">
        <f t="shared" si="17"/>
        <v>0.7358497977</v>
      </c>
      <c r="U34" s="72">
        <f t="shared" si="11"/>
        <v>0.6689482838</v>
      </c>
      <c r="W34" s="65" t="str">
        <f t="shared" si="4"/>
        <v/>
      </c>
      <c r="X34" s="65" t="str">
        <f t="shared" si="12"/>
        <v/>
      </c>
    </row>
    <row r="35">
      <c r="C35" s="61">
        <f t="shared" si="13"/>
        <v>43961</v>
      </c>
      <c r="D35" s="79">
        <v>1.1</v>
      </c>
      <c r="E35" s="49">
        <f t="shared" si="5"/>
        <v>368425.8398</v>
      </c>
      <c r="F35" s="49">
        <f t="shared" si="6"/>
        <v>13118</v>
      </c>
      <c r="G35" s="80">
        <f t="shared" si="1"/>
        <v>71662</v>
      </c>
      <c r="H35" s="49">
        <f t="shared" si="2"/>
        <v>138671.1602</v>
      </c>
      <c r="I35" s="49">
        <f t="shared" si="3"/>
        <v>355307.8398</v>
      </c>
      <c r="J35" s="67" t="str">
        <f>'MAIN MODEL - Current Trends'!J35</f>
        <v/>
      </c>
      <c r="K35" s="49">
        <f t="shared" si="7"/>
        <v>953.3083988</v>
      </c>
      <c r="L35" s="49">
        <f t="shared" si="18"/>
        <v>223446</v>
      </c>
      <c r="M35" s="63">
        <f t="shared" si="14"/>
        <v>4152.351207</v>
      </c>
      <c r="N35" s="78">
        <f t="shared" si="20"/>
        <v>1604.264526</v>
      </c>
      <c r="O35" s="34" t="str">
        <f>'MAIN MODEL - Current Trends'!O35</f>
        <v/>
      </c>
      <c r="P35" s="11" t="str">
        <f t="shared" si="19"/>
        <v/>
      </c>
      <c r="Q35" s="11">
        <f t="shared" si="9"/>
        <v>0.0153068894</v>
      </c>
      <c r="R35" s="69">
        <f t="shared" si="16"/>
        <v>0.4013639529</v>
      </c>
      <c r="S35" s="70">
        <f t="shared" si="10"/>
        <v>578759</v>
      </c>
      <c r="T35" s="71">
        <f t="shared" si="17"/>
        <v>0.7002241913</v>
      </c>
      <c r="U35" s="72">
        <f t="shared" si="11"/>
        <v>0.6365790248</v>
      </c>
      <c r="W35" s="65" t="str">
        <f t="shared" si="4"/>
        <v/>
      </c>
      <c r="X35" s="65" t="str">
        <f t="shared" si="12"/>
        <v/>
      </c>
    </row>
    <row r="36">
      <c r="C36" s="61">
        <f t="shared" si="13"/>
        <v>43965</v>
      </c>
      <c r="D36" s="79">
        <v>1.1</v>
      </c>
      <c r="E36" s="49">
        <f t="shared" si="5"/>
        <v>355307.8398</v>
      </c>
      <c r="F36" s="49">
        <f t="shared" si="6"/>
        <v>8859</v>
      </c>
      <c r="G36" s="80">
        <f t="shared" si="1"/>
        <v>57311</v>
      </c>
      <c r="H36" s="49">
        <f t="shared" si="2"/>
        <v>166140.1602</v>
      </c>
      <c r="I36" s="49">
        <f t="shared" si="3"/>
        <v>346448.8398</v>
      </c>
      <c r="J36" s="67" t="str">
        <f>'MAIN MODEL - Current Trends'!J36</f>
        <v/>
      </c>
      <c r="K36" s="49">
        <f t="shared" si="7"/>
        <v>643.7992914</v>
      </c>
      <c r="L36" s="49">
        <f t="shared" si="18"/>
        <v>232305</v>
      </c>
      <c r="M36" s="63">
        <f t="shared" si="14"/>
        <v>4249.216491</v>
      </c>
      <c r="N36" s="78">
        <f t="shared" si="20"/>
        <v>1684.477752</v>
      </c>
      <c r="O36" s="34" t="str">
        <f>'MAIN MODEL - Current Trends'!O36</f>
        <v/>
      </c>
      <c r="P36" s="11" t="str">
        <f t="shared" si="19"/>
        <v/>
      </c>
      <c r="Q36" s="11">
        <f t="shared" si="9"/>
        <v>0.01007846098</v>
      </c>
      <c r="R36" s="69">
        <f t="shared" si="16"/>
        <v>0.4114424139</v>
      </c>
      <c r="S36" s="70">
        <f t="shared" si="10"/>
        <v>578759</v>
      </c>
      <c r="T36" s="71">
        <f t="shared" si="17"/>
        <v>0.6753316054</v>
      </c>
      <c r="U36" s="72">
        <f t="shared" si="11"/>
        <v>0.6139132866</v>
      </c>
      <c r="W36" s="65" t="str">
        <f t="shared" si="4"/>
        <v/>
      </c>
      <c r="X36" s="65" t="str">
        <f t="shared" si="12"/>
        <v/>
      </c>
    </row>
    <row r="37">
      <c r="C37" s="61">
        <f t="shared" si="13"/>
        <v>43969</v>
      </c>
      <c r="D37" s="79">
        <v>1.1</v>
      </c>
      <c r="E37" s="49">
        <f t="shared" si="5"/>
        <v>346448.8398</v>
      </c>
      <c r="F37" s="49">
        <f t="shared" si="6"/>
        <v>5833</v>
      </c>
      <c r="G37" s="80">
        <f t="shared" si="1"/>
        <v>40711</v>
      </c>
      <c r="H37" s="49">
        <f t="shared" si="2"/>
        <v>191599.1602</v>
      </c>
      <c r="I37" s="49">
        <f t="shared" si="3"/>
        <v>340615.8398</v>
      </c>
      <c r="J37" s="67" t="str">
        <f>'MAIN MODEL - Current Trends'!J37</f>
        <v/>
      </c>
      <c r="K37" s="49">
        <f t="shared" si="7"/>
        <v>423.8944877</v>
      </c>
      <c r="L37" s="49">
        <f t="shared" si="18"/>
        <v>238138</v>
      </c>
      <c r="M37" s="63">
        <f t="shared" si="14"/>
        <v>4312.995157</v>
      </c>
      <c r="N37" s="75">
        <f t="shared" ref="N37:N92" si="22">N36</f>
        <v>1684.477752</v>
      </c>
      <c r="O37" s="34" t="str">
        <f>'MAIN MODEL - Current Trends'!O37</f>
        <v/>
      </c>
      <c r="P37" s="11" t="str">
        <f t="shared" si="19"/>
        <v/>
      </c>
      <c r="Q37" s="11">
        <f t="shared" si="9"/>
        <v>0.00652430459</v>
      </c>
      <c r="R37" s="69">
        <f t="shared" si="16"/>
        <v>0.4179667184</v>
      </c>
      <c r="S37" s="70">
        <f t="shared" si="10"/>
        <v>578759</v>
      </c>
      <c r="T37" s="71">
        <f t="shared" si="17"/>
        <v>0.658426459</v>
      </c>
      <c r="U37" s="72">
        <f t="shared" si="11"/>
        <v>0.5986063972</v>
      </c>
      <c r="W37" s="65" t="str">
        <f t="shared" si="4"/>
        <v/>
      </c>
      <c r="X37" s="65" t="str">
        <f t="shared" si="12"/>
        <v/>
      </c>
    </row>
    <row r="38">
      <c r="C38" s="61">
        <f t="shared" si="13"/>
        <v>43973</v>
      </c>
      <c r="D38" s="79">
        <v>1.1</v>
      </c>
      <c r="E38" s="49">
        <f t="shared" si="5"/>
        <v>340615.8398</v>
      </c>
      <c r="F38" s="49">
        <f t="shared" si="6"/>
        <v>3776</v>
      </c>
      <c r="G38" s="74">
        <f t="shared" si="1"/>
        <v>27810</v>
      </c>
      <c r="H38" s="49">
        <f t="shared" si="2"/>
        <v>210333.1602</v>
      </c>
      <c r="I38" s="49">
        <f t="shared" si="3"/>
        <v>336839.8398</v>
      </c>
      <c r="J38" s="67" t="str">
        <f>'MAIN MODEL - Current Trends'!J38</f>
        <v/>
      </c>
      <c r="K38" s="49">
        <f t="shared" si="7"/>
        <v>274.408638</v>
      </c>
      <c r="L38" s="49">
        <f t="shared" si="18"/>
        <v>241914</v>
      </c>
      <c r="M38" s="63">
        <f t="shared" si="14"/>
        <v>4354.282358</v>
      </c>
      <c r="N38" s="75">
        <f t="shared" si="22"/>
        <v>1684.477752</v>
      </c>
      <c r="O38" s="34" t="str">
        <f>'MAIN MODEL - Current Trends'!O38</f>
        <v/>
      </c>
      <c r="P38" s="11" t="str">
        <f t="shared" si="19"/>
        <v/>
      </c>
      <c r="Q38" s="11">
        <f t="shared" si="9"/>
        <v>0.004176176958</v>
      </c>
      <c r="R38" s="69">
        <f t="shared" si="16"/>
        <v>0.4221428954</v>
      </c>
      <c r="S38" s="70">
        <f t="shared" si="10"/>
        <v>578759</v>
      </c>
      <c r="T38" s="71">
        <f t="shared" si="17"/>
        <v>0.6473512772</v>
      </c>
      <c r="U38" s="72">
        <f t="shared" si="11"/>
        <v>0.5885279362</v>
      </c>
      <c r="W38" s="65" t="str">
        <f t="shared" si="4"/>
        <v/>
      </c>
      <c r="X38" s="65" t="str">
        <f t="shared" si="12"/>
        <v/>
      </c>
    </row>
    <row r="39">
      <c r="C39" s="61">
        <f t="shared" si="13"/>
        <v>43977</v>
      </c>
      <c r="D39" s="79">
        <v>1.1</v>
      </c>
      <c r="E39" s="49">
        <f t="shared" si="5"/>
        <v>336839.8398</v>
      </c>
      <c r="F39" s="49">
        <f t="shared" si="6"/>
        <v>2417</v>
      </c>
      <c r="G39" s="74">
        <f t="shared" si="1"/>
        <v>18468</v>
      </c>
      <c r="H39" s="49">
        <f t="shared" si="2"/>
        <v>223451.1602</v>
      </c>
      <c r="I39" s="49">
        <f t="shared" si="3"/>
        <v>334422.8398</v>
      </c>
      <c r="J39" s="67" t="str">
        <f>'MAIN MODEL - Current Trends'!J39</f>
        <v/>
      </c>
      <c r="K39" s="49">
        <f t="shared" si="7"/>
        <v>175.6476902</v>
      </c>
      <c r="L39" s="49">
        <f t="shared" si="18"/>
        <v>244331</v>
      </c>
      <c r="M39" s="63">
        <f t="shared" si="14"/>
        <v>4380.710103</v>
      </c>
      <c r="N39" s="75">
        <f t="shared" si="22"/>
        <v>1684.477752</v>
      </c>
      <c r="O39" s="34" t="str">
        <f>'MAIN MODEL - Current Trends'!O39</f>
        <v/>
      </c>
      <c r="P39" s="11" t="str">
        <f t="shared" si="19"/>
        <v/>
      </c>
      <c r="Q39" s="11">
        <f t="shared" si="9"/>
        <v>0.002653954409</v>
      </c>
      <c r="R39" s="69">
        <f t="shared" si="16"/>
        <v>0.4247968498</v>
      </c>
      <c r="S39" s="70">
        <f t="shared" si="10"/>
        <v>578759</v>
      </c>
      <c r="T39" s="71">
        <f t="shared" si="17"/>
        <v>0.640095339</v>
      </c>
      <c r="U39" s="72">
        <f t="shared" si="11"/>
        <v>0.5820036316</v>
      </c>
      <c r="W39" s="65" t="str">
        <f t="shared" si="4"/>
        <v/>
      </c>
      <c r="X39" s="65" t="str">
        <f t="shared" si="12"/>
        <v/>
      </c>
    </row>
    <row r="40">
      <c r="C40" s="61">
        <f t="shared" si="13"/>
        <v>43981</v>
      </c>
      <c r="D40" s="79">
        <v>1.1</v>
      </c>
      <c r="E40" s="49">
        <f t="shared" si="5"/>
        <v>334422.8398</v>
      </c>
      <c r="F40" s="49">
        <f t="shared" si="6"/>
        <v>1536</v>
      </c>
      <c r="G40" s="74">
        <f t="shared" si="1"/>
        <v>12026</v>
      </c>
      <c r="H40" s="49">
        <f t="shared" si="2"/>
        <v>232310.1602</v>
      </c>
      <c r="I40" s="49">
        <f t="shared" si="3"/>
        <v>332886.8398</v>
      </c>
      <c r="J40" s="67" t="str">
        <f>'MAIN MODEL - Current Trends'!J40</f>
        <v/>
      </c>
      <c r="K40" s="49">
        <f t="shared" si="7"/>
        <v>111.6238528</v>
      </c>
      <c r="L40" s="49">
        <f t="shared" si="18"/>
        <v>245867</v>
      </c>
      <c r="M40" s="63">
        <f t="shared" si="14"/>
        <v>4397.504897</v>
      </c>
      <c r="N40" s="75">
        <f t="shared" si="22"/>
        <v>1684.477752</v>
      </c>
      <c r="O40" s="34" t="str">
        <f>'MAIN MODEL - Current Trends'!O40</f>
        <v/>
      </c>
      <c r="P40" s="11" t="str">
        <f t="shared" si="19"/>
        <v/>
      </c>
      <c r="Q40" s="11">
        <f t="shared" si="9"/>
        <v>0.001679455525</v>
      </c>
      <c r="R40" s="69">
        <f t="shared" si="16"/>
        <v>0.4264763053</v>
      </c>
      <c r="S40" s="70">
        <f t="shared" si="10"/>
        <v>578759</v>
      </c>
      <c r="T40" s="71">
        <f t="shared" si="17"/>
        <v>0.6354985519</v>
      </c>
      <c r="U40" s="72">
        <f t="shared" si="11"/>
        <v>0.5778274546</v>
      </c>
      <c r="W40" s="65" t="str">
        <f t="shared" si="4"/>
        <v/>
      </c>
      <c r="X40" s="65" t="str">
        <f t="shared" si="12"/>
        <v/>
      </c>
    </row>
    <row r="41">
      <c r="C41" s="61">
        <f t="shared" si="13"/>
        <v>43985</v>
      </c>
      <c r="D41" s="79">
        <v>1.1</v>
      </c>
      <c r="E41" s="49">
        <f t="shared" si="5"/>
        <v>332886.8398</v>
      </c>
      <c r="F41" s="49">
        <f t="shared" si="6"/>
        <v>972</v>
      </c>
      <c r="G41" s="74">
        <f t="shared" si="1"/>
        <v>7729</v>
      </c>
      <c r="H41" s="49">
        <f t="shared" si="2"/>
        <v>238143.1602</v>
      </c>
      <c r="I41" s="49">
        <f t="shared" si="3"/>
        <v>331914.8398</v>
      </c>
      <c r="J41" s="67" t="str">
        <f>'MAIN MODEL - Current Trends'!J41</f>
        <v/>
      </c>
      <c r="K41" s="49">
        <f t="shared" si="7"/>
        <v>70.63696933</v>
      </c>
      <c r="L41" s="49">
        <f t="shared" si="18"/>
        <v>246839</v>
      </c>
      <c r="M41" s="63">
        <f t="shared" si="14"/>
        <v>4408.132852</v>
      </c>
      <c r="N41" s="75">
        <f t="shared" si="22"/>
        <v>1684.477752</v>
      </c>
      <c r="O41" s="34" t="str">
        <f>'MAIN MODEL - Current Trends'!O41</f>
        <v/>
      </c>
      <c r="P41" s="11" t="str">
        <f t="shared" si="19"/>
        <v/>
      </c>
      <c r="Q41" s="11">
        <f t="shared" si="9"/>
        <v>0.0007706143663</v>
      </c>
      <c r="R41" s="69">
        <f t="shared" si="16"/>
        <v>0.4272469197</v>
      </c>
      <c r="S41" s="70">
        <f t="shared" si="10"/>
        <v>578759</v>
      </c>
      <c r="T41" s="71">
        <f t="shared" si="17"/>
        <v>0.6328125</v>
      </c>
      <c r="U41" s="72">
        <f t="shared" si="11"/>
        <v>0.5751735002</v>
      </c>
      <c r="W41" s="65" t="str">
        <f t="shared" si="4"/>
        <v/>
      </c>
      <c r="X41" s="65" t="str">
        <f t="shared" si="12"/>
        <v/>
      </c>
    </row>
    <row r="42">
      <c r="C42" s="61">
        <f t="shared" si="13"/>
        <v>43989</v>
      </c>
      <c r="D42" s="79">
        <v>0.8</v>
      </c>
      <c r="E42" s="49">
        <f t="shared" si="5"/>
        <v>331914.8398</v>
      </c>
      <c r="F42" s="49">
        <f t="shared" si="6"/>
        <v>446</v>
      </c>
      <c r="G42" s="74">
        <f t="shared" si="1"/>
        <v>4925</v>
      </c>
      <c r="H42" s="49">
        <f t="shared" si="2"/>
        <v>241919.1602</v>
      </c>
      <c r="I42" s="49">
        <f t="shared" si="3"/>
        <v>331468.8398</v>
      </c>
      <c r="J42" s="67" t="str">
        <f>'MAIN MODEL - Current Trends'!J42</f>
        <v/>
      </c>
      <c r="K42" s="49">
        <f t="shared" si="7"/>
        <v>32.4116135</v>
      </c>
      <c r="L42" s="49">
        <f t="shared" si="18"/>
        <v>247285</v>
      </c>
      <c r="M42" s="63">
        <f t="shared" si="14"/>
        <v>4413.009465</v>
      </c>
      <c r="N42" s="75">
        <f t="shared" si="22"/>
        <v>1684.477752</v>
      </c>
      <c r="O42" s="34" t="str">
        <f>'MAIN MODEL - Current Trends'!O42</f>
        <v/>
      </c>
      <c r="P42" s="11" t="str">
        <f t="shared" si="19"/>
        <v/>
      </c>
      <c r="Q42" s="11">
        <f t="shared" si="9"/>
        <v>0.00035247832</v>
      </c>
      <c r="R42" s="69">
        <f t="shared" si="16"/>
        <v>0.427599398</v>
      </c>
      <c r="S42" s="70">
        <f t="shared" si="10"/>
        <v>578759</v>
      </c>
      <c r="T42" s="71">
        <f t="shared" si="17"/>
        <v>0.4588477366</v>
      </c>
      <c r="U42" s="72">
        <f t="shared" si="11"/>
        <v>0.5734940447</v>
      </c>
      <c r="W42" s="65" t="str">
        <f t="shared" si="4"/>
        <v/>
      </c>
      <c r="X42" s="65" t="str">
        <f t="shared" si="12"/>
        <v/>
      </c>
    </row>
    <row r="43">
      <c r="C43" s="61">
        <f t="shared" si="13"/>
        <v>43993</v>
      </c>
      <c r="D43" s="79">
        <v>0.8</v>
      </c>
      <c r="E43" s="49">
        <f t="shared" si="5"/>
        <v>331468.8398</v>
      </c>
      <c r="F43" s="49">
        <f t="shared" si="6"/>
        <v>204</v>
      </c>
      <c r="G43" s="74">
        <f t="shared" si="1"/>
        <v>2954</v>
      </c>
      <c r="H43" s="49">
        <f t="shared" si="2"/>
        <v>244336.1602</v>
      </c>
      <c r="I43" s="49">
        <f t="shared" si="3"/>
        <v>331264.8398</v>
      </c>
      <c r="J43" s="67" t="str">
        <f>'MAIN MODEL - Current Trends'!J43</f>
        <v/>
      </c>
      <c r="K43" s="49">
        <f t="shared" si="7"/>
        <v>14.82504294</v>
      </c>
      <c r="L43" s="49">
        <f t="shared" si="18"/>
        <v>247489</v>
      </c>
      <c r="M43" s="63">
        <f t="shared" si="14"/>
        <v>4415.240024</v>
      </c>
      <c r="N43" s="75">
        <f t="shared" si="22"/>
        <v>1684.477752</v>
      </c>
      <c r="O43" s="34" t="str">
        <f>'MAIN MODEL - Current Trends'!O43</f>
        <v/>
      </c>
      <c r="P43" s="11" t="str">
        <f t="shared" si="19"/>
        <v/>
      </c>
      <c r="Q43" s="11">
        <f t="shared" si="9"/>
        <v>0.0001606886459</v>
      </c>
      <c r="R43" s="69">
        <f t="shared" si="16"/>
        <v>0.4277600867</v>
      </c>
      <c r="S43" s="70">
        <f t="shared" si="10"/>
        <v>578759</v>
      </c>
      <c r="T43" s="71">
        <f t="shared" si="17"/>
        <v>0.4573991031</v>
      </c>
      <c r="U43" s="72">
        <f t="shared" si="11"/>
        <v>0.5727234303</v>
      </c>
      <c r="W43" s="65" t="str">
        <f t="shared" si="4"/>
        <v/>
      </c>
      <c r="X43" s="65" t="str">
        <f t="shared" si="12"/>
        <v/>
      </c>
    </row>
    <row r="44">
      <c r="C44" s="61">
        <f t="shared" si="13"/>
        <v>43997</v>
      </c>
      <c r="D44" s="79">
        <v>0.8</v>
      </c>
      <c r="E44" s="49">
        <f t="shared" si="5"/>
        <v>331264.8398</v>
      </c>
      <c r="F44" s="49">
        <f t="shared" si="6"/>
        <v>93</v>
      </c>
      <c r="G44" s="74">
        <f t="shared" si="1"/>
        <v>1622</v>
      </c>
      <c r="H44" s="49">
        <f t="shared" si="2"/>
        <v>245872.1602</v>
      </c>
      <c r="I44" s="49">
        <f t="shared" si="3"/>
        <v>331171.8398</v>
      </c>
      <c r="J44" s="76" t="str">
        <f>'MAIN MODEL - Current Trends'!J44</f>
        <v/>
      </c>
      <c r="K44" s="49">
        <f t="shared" si="7"/>
        <v>6.75847546</v>
      </c>
      <c r="L44" s="49">
        <f t="shared" si="18"/>
        <v>247582</v>
      </c>
      <c r="M44" s="63">
        <f t="shared" si="14"/>
        <v>4416.256896</v>
      </c>
      <c r="N44" s="75">
        <f t="shared" si="22"/>
        <v>1684.477752</v>
      </c>
      <c r="O44" s="34" t="str">
        <f>'MAIN MODEL - Current Trends'!O44</f>
        <v/>
      </c>
      <c r="P44" s="11" t="str">
        <f t="shared" si="19"/>
        <v/>
      </c>
      <c r="Q44" s="11">
        <f t="shared" si="9"/>
        <v>0.00007429690078</v>
      </c>
      <c r="R44" s="69">
        <f t="shared" si="16"/>
        <v>0.4278343836</v>
      </c>
      <c r="S44" s="70">
        <f t="shared" si="10"/>
        <v>578759</v>
      </c>
      <c r="T44" s="71">
        <f t="shared" si="17"/>
        <v>0.4558823529</v>
      </c>
      <c r="U44" s="72">
        <f t="shared" si="11"/>
        <v>0.572370952</v>
      </c>
      <c r="W44" s="65" t="str">
        <f t="shared" si="4"/>
        <v/>
      </c>
      <c r="X44" s="65" t="str">
        <f t="shared" si="12"/>
        <v/>
      </c>
    </row>
    <row r="45">
      <c r="C45" s="61">
        <f t="shared" si="13"/>
        <v>44001</v>
      </c>
      <c r="D45" s="79">
        <v>0.8</v>
      </c>
      <c r="E45" s="49">
        <f t="shared" si="5"/>
        <v>331171.8398</v>
      </c>
      <c r="F45" s="49">
        <f t="shared" si="6"/>
        <v>43</v>
      </c>
      <c r="G45" s="74">
        <f t="shared" si="1"/>
        <v>743</v>
      </c>
      <c r="H45" s="49">
        <f t="shared" si="2"/>
        <v>246844.1602</v>
      </c>
      <c r="I45" s="49">
        <f t="shared" si="3"/>
        <v>331128.8398</v>
      </c>
      <c r="J45" s="76" t="str">
        <f>'MAIN MODEL - Current Trends'!J45</f>
        <v/>
      </c>
      <c r="K45" s="49">
        <f t="shared" si="7"/>
        <v>3.124886503</v>
      </c>
      <c r="L45" s="49">
        <f t="shared" si="18"/>
        <v>247625</v>
      </c>
      <c r="M45" s="63">
        <f t="shared" si="14"/>
        <v>4416.727063</v>
      </c>
      <c r="N45" s="75">
        <f t="shared" si="22"/>
        <v>1684.477752</v>
      </c>
      <c r="O45" s="34" t="str">
        <f>'MAIN MODEL - Current Trends'!O45</f>
        <v/>
      </c>
      <c r="P45" s="11" t="str">
        <f t="shared" si="19"/>
        <v/>
      </c>
      <c r="Q45" s="11">
        <f t="shared" si="9"/>
        <v>0.00003455669804</v>
      </c>
      <c r="R45" s="69">
        <f t="shared" si="16"/>
        <v>0.4278689403</v>
      </c>
      <c r="S45" s="70">
        <f t="shared" si="10"/>
        <v>578759</v>
      </c>
      <c r="T45" s="71">
        <f t="shared" si="17"/>
        <v>0.4623655914</v>
      </c>
      <c r="U45" s="72">
        <f t="shared" si="11"/>
        <v>0.5722102634</v>
      </c>
      <c r="W45" s="65" t="str">
        <f t="shared" si="4"/>
        <v/>
      </c>
      <c r="X45" s="65" t="str">
        <f t="shared" si="12"/>
        <v/>
      </c>
    </row>
    <row r="46">
      <c r="C46" s="61">
        <f t="shared" si="13"/>
        <v>44005</v>
      </c>
      <c r="D46" s="79">
        <v>0.8</v>
      </c>
      <c r="E46" s="49">
        <f t="shared" si="5"/>
        <v>331128.8398</v>
      </c>
      <c r="F46" s="49">
        <f t="shared" si="6"/>
        <v>20</v>
      </c>
      <c r="G46" s="74">
        <f t="shared" si="1"/>
        <v>340</v>
      </c>
      <c r="H46" s="49">
        <f t="shared" si="2"/>
        <v>247290.1602</v>
      </c>
      <c r="I46" s="49">
        <f t="shared" si="3"/>
        <v>331108.8398</v>
      </c>
      <c r="J46" s="76" t="str">
        <f>'MAIN MODEL - Current Trends'!J46</f>
        <v/>
      </c>
      <c r="K46" s="49">
        <f t="shared" si="7"/>
        <v>1.453435583</v>
      </c>
      <c r="L46" s="49">
        <f t="shared" si="18"/>
        <v>247645</v>
      </c>
      <c r="M46" s="63">
        <f t="shared" si="14"/>
        <v>4416.945745</v>
      </c>
      <c r="N46" s="75">
        <f t="shared" si="22"/>
        <v>1684.477752</v>
      </c>
      <c r="O46" s="34" t="str">
        <f>'MAIN MODEL - Current Trends'!O46</f>
        <v/>
      </c>
      <c r="P46" s="11" t="str">
        <f t="shared" si="19"/>
        <v/>
      </c>
      <c r="Q46" s="11">
        <f t="shared" si="9"/>
        <v>0.00001555051412</v>
      </c>
      <c r="R46" s="69">
        <f t="shared" si="16"/>
        <v>0.4278844908</v>
      </c>
      <c r="S46" s="70">
        <f t="shared" si="10"/>
        <v>578759</v>
      </c>
      <c r="T46" s="71">
        <f t="shared" si="17"/>
        <v>0.4651162791</v>
      </c>
      <c r="U46" s="72">
        <f t="shared" si="11"/>
        <v>0.5721359665</v>
      </c>
      <c r="W46" s="65" t="str">
        <f t="shared" si="4"/>
        <v/>
      </c>
      <c r="X46" s="65" t="str">
        <f t="shared" si="12"/>
        <v/>
      </c>
    </row>
    <row r="47">
      <c r="C47" s="61">
        <f t="shared" si="13"/>
        <v>44009</v>
      </c>
      <c r="D47" s="79">
        <v>0.8</v>
      </c>
      <c r="E47" s="49">
        <f t="shared" si="5"/>
        <v>331108.8398</v>
      </c>
      <c r="F47" s="49">
        <f t="shared" si="6"/>
        <v>9</v>
      </c>
      <c r="G47" s="74">
        <f t="shared" si="1"/>
        <v>156</v>
      </c>
      <c r="H47" s="49">
        <f t="shared" si="2"/>
        <v>247494.1602</v>
      </c>
      <c r="I47" s="49">
        <f t="shared" si="3"/>
        <v>331099.8398</v>
      </c>
      <c r="J47" s="76" t="str">
        <f>'MAIN MODEL - Current Trends'!J47</f>
        <v/>
      </c>
      <c r="K47" s="49">
        <f t="shared" si="7"/>
        <v>0.6540460123</v>
      </c>
      <c r="L47" s="49">
        <f t="shared" si="18"/>
        <v>247654</v>
      </c>
      <c r="M47" s="63">
        <f t="shared" si="14"/>
        <v>4417.044152</v>
      </c>
      <c r="N47" s="75">
        <f t="shared" si="22"/>
        <v>1684.477752</v>
      </c>
      <c r="O47" s="34" t="str">
        <f>'MAIN MODEL - Current Trends'!O47</f>
        <v/>
      </c>
      <c r="P47" s="11" t="str">
        <f t="shared" si="19"/>
        <v/>
      </c>
      <c r="Q47" s="11">
        <f t="shared" si="9"/>
        <v>0.000006911339608</v>
      </c>
      <c r="R47" s="69">
        <f t="shared" si="16"/>
        <v>0.4278914021</v>
      </c>
      <c r="S47" s="70">
        <f t="shared" si="10"/>
        <v>578759</v>
      </c>
      <c r="T47" s="71">
        <f t="shared" si="17"/>
        <v>0.45</v>
      </c>
      <c r="U47" s="72">
        <f t="shared" si="11"/>
        <v>0.5721014098</v>
      </c>
      <c r="W47" s="65" t="str">
        <f t="shared" si="4"/>
        <v/>
      </c>
      <c r="X47" s="65" t="str">
        <f t="shared" si="12"/>
        <v/>
      </c>
    </row>
    <row r="48">
      <c r="C48" s="61">
        <f t="shared" si="13"/>
        <v>44013</v>
      </c>
      <c r="D48" s="79">
        <v>0.8</v>
      </c>
      <c r="E48" s="49">
        <f t="shared" si="5"/>
        <v>331099.8398</v>
      </c>
      <c r="F48" s="49">
        <f t="shared" si="6"/>
        <v>4</v>
      </c>
      <c r="G48" s="74">
        <f t="shared" si="1"/>
        <v>72</v>
      </c>
      <c r="H48" s="49">
        <f t="shared" si="2"/>
        <v>247587.1602</v>
      </c>
      <c r="I48" s="49">
        <f t="shared" si="3"/>
        <v>331095.8398</v>
      </c>
      <c r="J48" s="76" t="str">
        <f>'MAIN MODEL - Current Trends'!J48</f>
        <v/>
      </c>
      <c r="K48" s="49">
        <f t="shared" si="7"/>
        <v>0.2906871166</v>
      </c>
      <c r="L48" s="49">
        <f t="shared" si="18"/>
        <v>247658</v>
      </c>
      <c r="M48" s="63">
        <f t="shared" si="14"/>
        <v>4417.087888</v>
      </c>
      <c r="N48" s="75">
        <f t="shared" si="22"/>
        <v>1684.477752</v>
      </c>
      <c r="O48" s="34" t="str">
        <f>'MAIN MODEL - Current Trends'!O48</f>
        <v/>
      </c>
      <c r="P48" s="11" t="str">
        <f t="shared" si="19"/>
        <v/>
      </c>
      <c r="Q48" s="11">
        <f t="shared" si="9"/>
        <v>0.000003455669804</v>
      </c>
      <c r="R48" s="69">
        <f t="shared" si="16"/>
        <v>0.4278948578</v>
      </c>
      <c r="S48" s="70">
        <f t="shared" si="10"/>
        <v>578759</v>
      </c>
      <c r="T48" s="71">
        <f t="shared" si="17"/>
        <v>0.4444444444</v>
      </c>
      <c r="U48" s="72">
        <f t="shared" si="11"/>
        <v>0.5720858592</v>
      </c>
      <c r="W48" s="65" t="str">
        <f t="shared" si="4"/>
        <v/>
      </c>
      <c r="X48" s="65" t="str">
        <f t="shared" si="12"/>
        <v/>
      </c>
    </row>
    <row r="49">
      <c r="C49" s="61">
        <f t="shared" si="13"/>
        <v>44017</v>
      </c>
      <c r="D49" s="79">
        <v>0.8</v>
      </c>
      <c r="E49" s="49">
        <f t="shared" si="5"/>
        <v>331095.8398</v>
      </c>
      <c r="F49" s="49">
        <f t="shared" si="6"/>
        <v>2</v>
      </c>
      <c r="G49" s="74">
        <f t="shared" si="1"/>
        <v>33</v>
      </c>
      <c r="H49" s="49">
        <f t="shared" si="2"/>
        <v>247630.1602</v>
      </c>
      <c r="I49" s="49">
        <f t="shared" si="3"/>
        <v>331093.8398</v>
      </c>
      <c r="J49" s="76" t="str">
        <f>'MAIN MODEL - Current Trends'!J49</f>
        <v/>
      </c>
      <c r="K49" s="49">
        <f t="shared" si="7"/>
        <v>0.1453435583</v>
      </c>
      <c r="L49" s="49">
        <f t="shared" si="18"/>
        <v>247660</v>
      </c>
      <c r="M49" s="63">
        <f t="shared" si="14"/>
        <v>4417.109757</v>
      </c>
      <c r="N49" s="75">
        <f t="shared" si="22"/>
        <v>1684.477752</v>
      </c>
      <c r="O49" s="34" t="str">
        <f>'MAIN MODEL - Current Trends'!O49</f>
        <v/>
      </c>
      <c r="P49" s="11" t="str">
        <f t="shared" si="19"/>
        <v/>
      </c>
      <c r="Q49" s="11">
        <f t="shared" si="9"/>
        <v>0.000005183504706</v>
      </c>
      <c r="R49" s="69">
        <f t="shared" si="16"/>
        <v>0.4279000413</v>
      </c>
      <c r="S49" s="70">
        <f t="shared" si="10"/>
        <v>578759</v>
      </c>
      <c r="T49" s="71">
        <f t="shared" si="17"/>
        <v>0.5</v>
      </c>
      <c r="U49" s="72">
        <f t="shared" si="11"/>
        <v>0.5720789479</v>
      </c>
      <c r="W49" s="65" t="str">
        <f t="shared" si="4"/>
        <v/>
      </c>
      <c r="X49" s="65" t="str">
        <f t="shared" si="12"/>
        <v/>
      </c>
    </row>
    <row r="50">
      <c r="C50" s="61">
        <f t="shared" si="13"/>
        <v>44021</v>
      </c>
      <c r="D50" s="32">
        <f t="shared" ref="D50:D92" si="23">$B$3</f>
        <v>2.4</v>
      </c>
      <c r="E50" s="49">
        <f t="shared" si="5"/>
        <v>331093.8398</v>
      </c>
      <c r="F50" s="49">
        <f t="shared" si="6"/>
        <v>3</v>
      </c>
      <c r="G50" s="74">
        <f t="shared" si="1"/>
        <v>15</v>
      </c>
      <c r="H50" s="49">
        <f t="shared" si="2"/>
        <v>247650.1602</v>
      </c>
      <c r="I50" s="49">
        <f t="shared" si="3"/>
        <v>331090.8398</v>
      </c>
      <c r="J50" s="76" t="str">
        <f>'MAIN MODEL - Current Trends'!J50</f>
        <v/>
      </c>
      <c r="K50" s="49">
        <f t="shared" si="7"/>
        <v>0.2180153374</v>
      </c>
      <c r="L50" s="49">
        <f t="shared" si="18"/>
        <v>247663</v>
      </c>
      <c r="M50" s="63">
        <f t="shared" si="14"/>
        <v>4417.142559</v>
      </c>
      <c r="N50" s="75">
        <f t="shared" si="22"/>
        <v>1684.477752</v>
      </c>
      <c r="O50" s="34" t="str">
        <f>'MAIN MODEL - Current Trends'!O50</f>
        <v/>
      </c>
      <c r="P50" s="11" t="str">
        <f t="shared" si="19"/>
        <v/>
      </c>
      <c r="Q50" s="11">
        <f t="shared" si="9"/>
        <v>0.000006911339608</v>
      </c>
      <c r="R50" s="69">
        <f t="shared" si="16"/>
        <v>0.4279069526</v>
      </c>
      <c r="S50" s="70">
        <f t="shared" si="10"/>
        <v>578759</v>
      </c>
      <c r="T50" s="71">
        <f t="shared" si="17"/>
        <v>1.5</v>
      </c>
      <c r="U50" s="72">
        <f t="shared" si="11"/>
        <v>0.5720754922</v>
      </c>
      <c r="W50" s="65" t="str">
        <f t="shared" si="4"/>
        <v/>
      </c>
      <c r="X50" s="65" t="str">
        <f t="shared" si="12"/>
        <v/>
      </c>
    </row>
    <row r="51">
      <c r="C51" s="61">
        <f t="shared" si="13"/>
        <v>44025</v>
      </c>
      <c r="D51" s="32">
        <f t="shared" si="23"/>
        <v>2.4</v>
      </c>
      <c r="E51" s="49">
        <f t="shared" si="5"/>
        <v>331090.8398</v>
      </c>
      <c r="F51" s="49">
        <f t="shared" si="6"/>
        <v>4</v>
      </c>
      <c r="G51" s="74">
        <f t="shared" si="1"/>
        <v>9</v>
      </c>
      <c r="H51" s="49">
        <f t="shared" si="2"/>
        <v>247659.1602</v>
      </c>
      <c r="I51" s="49">
        <f t="shared" si="3"/>
        <v>331086.8398</v>
      </c>
      <c r="J51" s="76" t="str">
        <f>'MAIN MODEL - Current Trends'!J51</f>
        <v/>
      </c>
      <c r="K51" s="49">
        <f t="shared" si="7"/>
        <v>0.2906871166</v>
      </c>
      <c r="L51" s="49">
        <f t="shared" si="18"/>
        <v>247667</v>
      </c>
      <c r="M51" s="63">
        <f t="shared" si="14"/>
        <v>4417.186295</v>
      </c>
      <c r="N51" s="75">
        <f t="shared" si="22"/>
        <v>1684.477752</v>
      </c>
      <c r="O51" s="34" t="str">
        <f>'MAIN MODEL - Current Trends'!O51</f>
        <v/>
      </c>
      <c r="P51" s="11" t="str">
        <f t="shared" si="19"/>
        <v/>
      </c>
      <c r="Q51" s="11">
        <f t="shared" si="9"/>
        <v>0.00000863917451</v>
      </c>
      <c r="R51" s="69">
        <f t="shared" si="16"/>
        <v>0.4279155918</v>
      </c>
      <c r="S51" s="70">
        <f t="shared" si="10"/>
        <v>578759</v>
      </c>
      <c r="T51" s="71">
        <f t="shared" si="17"/>
        <v>1.333333333</v>
      </c>
      <c r="U51" s="72">
        <f t="shared" si="11"/>
        <v>0.5720703087</v>
      </c>
      <c r="W51" s="65" t="str">
        <f t="shared" si="4"/>
        <v/>
      </c>
      <c r="X51" s="65" t="str">
        <f t="shared" si="12"/>
        <v/>
      </c>
    </row>
    <row r="52">
      <c r="C52" s="61">
        <f t="shared" si="13"/>
        <v>44029</v>
      </c>
      <c r="D52" s="32">
        <f t="shared" si="23"/>
        <v>2.4</v>
      </c>
      <c r="E52" s="49">
        <f t="shared" si="5"/>
        <v>331086.8398</v>
      </c>
      <c r="F52" s="49">
        <f t="shared" si="6"/>
        <v>5</v>
      </c>
      <c r="G52" s="74">
        <f t="shared" si="1"/>
        <v>9</v>
      </c>
      <c r="H52" s="49">
        <f t="shared" si="2"/>
        <v>247663.1602</v>
      </c>
      <c r="I52" s="49">
        <f t="shared" si="3"/>
        <v>331081.8398</v>
      </c>
      <c r="J52" s="76" t="str">
        <f>'MAIN MODEL - Current Trends'!J52</f>
        <v/>
      </c>
      <c r="K52" s="49">
        <f t="shared" si="7"/>
        <v>0.3633588957</v>
      </c>
      <c r="L52" s="49">
        <f t="shared" si="18"/>
        <v>247672</v>
      </c>
      <c r="M52" s="63">
        <f t="shared" si="14"/>
        <v>4417.240966</v>
      </c>
      <c r="N52" s="75">
        <f t="shared" si="22"/>
        <v>1684.477752</v>
      </c>
      <c r="O52" s="34" t="str">
        <f>'MAIN MODEL - Current Trends'!O52</f>
        <v/>
      </c>
      <c r="P52" s="11" t="str">
        <f t="shared" si="19"/>
        <v/>
      </c>
      <c r="Q52" s="11">
        <f t="shared" si="9"/>
        <v>0.00001209484431</v>
      </c>
      <c r="R52" s="69">
        <f t="shared" si="16"/>
        <v>0.4279276867</v>
      </c>
      <c r="S52" s="70">
        <f t="shared" si="10"/>
        <v>578759</v>
      </c>
      <c r="T52" s="71">
        <f t="shared" si="17"/>
        <v>1.25</v>
      </c>
      <c r="U52" s="72">
        <f t="shared" si="11"/>
        <v>0.5720633974</v>
      </c>
      <c r="W52" s="65" t="str">
        <f t="shared" si="4"/>
        <v/>
      </c>
      <c r="X52" s="65" t="str">
        <f t="shared" si="12"/>
        <v/>
      </c>
    </row>
    <row r="53">
      <c r="C53" s="61">
        <f t="shared" si="13"/>
        <v>44033</v>
      </c>
      <c r="D53" s="32">
        <f t="shared" si="23"/>
        <v>2.4</v>
      </c>
      <c r="E53" s="49">
        <f t="shared" si="5"/>
        <v>331081.8398</v>
      </c>
      <c r="F53" s="49">
        <f t="shared" si="6"/>
        <v>7</v>
      </c>
      <c r="G53" s="74">
        <f t="shared" si="1"/>
        <v>12</v>
      </c>
      <c r="H53" s="49">
        <f t="shared" si="2"/>
        <v>247665.1602</v>
      </c>
      <c r="I53" s="49">
        <f t="shared" si="3"/>
        <v>331074.8398</v>
      </c>
      <c r="J53" s="76" t="str">
        <f>'MAIN MODEL - Current Trends'!J53</f>
        <v/>
      </c>
      <c r="K53" s="49">
        <f t="shared" si="7"/>
        <v>0.508702454</v>
      </c>
      <c r="L53" s="49">
        <f t="shared" si="18"/>
        <v>247679</v>
      </c>
      <c r="M53" s="63">
        <f t="shared" si="14"/>
        <v>4417.317505</v>
      </c>
      <c r="N53" s="75">
        <f t="shared" si="22"/>
        <v>1684.477752</v>
      </c>
      <c r="O53" s="34" t="str">
        <f>'MAIN MODEL - Current Trends'!O53</f>
        <v/>
      </c>
      <c r="P53" s="11" t="str">
        <f t="shared" si="19"/>
        <v/>
      </c>
      <c r="Q53" s="11">
        <f t="shared" si="9"/>
        <v>0.00001727834902</v>
      </c>
      <c r="R53" s="69">
        <f t="shared" si="16"/>
        <v>0.427944965</v>
      </c>
      <c r="S53" s="70">
        <f t="shared" si="10"/>
        <v>578759</v>
      </c>
      <c r="T53" s="71">
        <f t="shared" si="17"/>
        <v>1.4</v>
      </c>
      <c r="U53" s="72">
        <f t="shared" si="11"/>
        <v>0.5720547582</v>
      </c>
      <c r="W53" s="65" t="str">
        <f t="shared" si="4"/>
        <v/>
      </c>
      <c r="X53" s="65" t="str">
        <f t="shared" si="12"/>
        <v/>
      </c>
    </row>
    <row r="54">
      <c r="C54" s="61">
        <f t="shared" si="13"/>
        <v>44037</v>
      </c>
      <c r="D54" s="32">
        <f t="shared" si="23"/>
        <v>2.4</v>
      </c>
      <c r="E54" s="49">
        <f t="shared" si="5"/>
        <v>331074.8398</v>
      </c>
      <c r="F54" s="49">
        <f t="shared" si="6"/>
        <v>10</v>
      </c>
      <c r="G54" s="74">
        <f t="shared" si="1"/>
        <v>16</v>
      </c>
      <c r="H54" s="49">
        <f t="shared" si="2"/>
        <v>247668.1602</v>
      </c>
      <c r="I54" s="49">
        <f t="shared" si="3"/>
        <v>331064.8398</v>
      </c>
      <c r="J54" s="76" t="str">
        <f>'MAIN MODEL - Current Trends'!J54</f>
        <v/>
      </c>
      <c r="K54" s="49">
        <f t="shared" si="7"/>
        <v>0.7267177914</v>
      </c>
      <c r="L54" s="49">
        <f t="shared" si="18"/>
        <v>247689</v>
      </c>
      <c r="M54" s="63">
        <f t="shared" si="14"/>
        <v>4417.426846</v>
      </c>
      <c r="N54" s="75">
        <f t="shared" si="22"/>
        <v>1684.477752</v>
      </c>
      <c r="O54" s="34" t="str">
        <f>'MAIN MODEL - Current Trends'!O54</f>
        <v/>
      </c>
      <c r="P54" s="11" t="str">
        <f t="shared" si="19"/>
        <v/>
      </c>
      <c r="Q54" s="11">
        <f t="shared" si="9"/>
        <v>0.00002418968863</v>
      </c>
      <c r="R54" s="69">
        <f t="shared" si="16"/>
        <v>0.4279691547</v>
      </c>
      <c r="S54" s="70">
        <f t="shared" si="10"/>
        <v>578759</v>
      </c>
      <c r="T54" s="71">
        <f t="shared" si="17"/>
        <v>1.428571429</v>
      </c>
      <c r="U54" s="72">
        <f t="shared" si="11"/>
        <v>0.5720426634</v>
      </c>
      <c r="W54" s="65" t="str">
        <f t="shared" si="4"/>
        <v/>
      </c>
      <c r="X54" s="65" t="str">
        <f t="shared" si="12"/>
        <v/>
      </c>
    </row>
    <row r="55">
      <c r="C55" s="61">
        <f t="shared" si="13"/>
        <v>44041</v>
      </c>
      <c r="D55" s="32">
        <f t="shared" si="23"/>
        <v>2.4</v>
      </c>
      <c r="E55" s="49">
        <f t="shared" si="5"/>
        <v>331064.8398</v>
      </c>
      <c r="F55" s="49">
        <f t="shared" si="6"/>
        <v>14</v>
      </c>
      <c r="G55" s="74">
        <f t="shared" si="1"/>
        <v>22</v>
      </c>
      <c r="H55" s="49">
        <f t="shared" si="2"/>
        <v>247672.1602</v>
      </c>
      <c r="I55" s="49">
        <f t="shared" si="3"/>
        <v>331050.8398</v>
      </c>
      <c r="J55" s="76" t="str">
        <f>'MAIN MODEL - Current Trends'!J55</f>
        <v/>
      </c>
      <c r="K55" s="49">
        <f t="shared" si="7"/>
        <v>1.017404908</v>
      </c>
      <c r="L55" s="49">
        <f t="shared" si="18"/>
        <v>247703</v>
      </c>
      <c r="M55" s="63">
        <f t="shared" si="14"/>
        <v>4417.579923</v>
      </c>
      <c r="N55" s="75">
        <f t="shared" si="22"/>
        <v>1684.477752</v>
      </c>
      <c r="O55" s="34" t="str">
        <f>'MAIN MODEL - Current Trends'!O55</f>
        <v/>
      </c>
      <c r="P55" s="11" t="str">
        <f t="shared" si="19"/>
        <v/>
      </c>
      <c r="Q55" s="11">
        <f t="shared" si="9"/>
        <v>0.00003282886314</v>
      </c>
      <c r="R55" s="69">
        <f t="shared" si="16"/>
        <v>0.4280019836</v>
      </c>
      <c r="S55" s="70">
        <f t="shared" si="10"/>
        <v>578759</v>
      </c>
      <c r="T55" s="71">
        <f t="shared" si="17"/>
        <v>1.4</v>
      </c>
      <c r="U55" s="72">
        <f t="shared" si="11"/>
        <v>0.572025385</v>
      </c>
      <c r="W55" s="65" t="str">
        <f t="shared" si="4"/>
        <v/>
      </c>
    </row>
    <row r="56">
      <c r="C56" s="61">
        <f t="shared" si="13"/>
        <v>44045</v>
      </c>
      <c r="D56" s="32">
        <f t="shared" si="23"/>
        <v>2.4</v>
      </c>
      <c r="E56" s="49">
        <f t="shared" si="5"/>
        <v>331050.8398</v>
      </c>
      <c r="F56" s="49">
        <f t="shared" si="6"/>
        <v>19</v>
      </c>
      <c r="G56" s="74">
        <f t="shared" si="1"/>
        <v>31</v>
      </c>
      <c r="H56" s="49">
        <f t="shared" si="2"/>
        <v>247677.1602</v>
      </c>
      <c r="I56" s="49">
        <f t="shared" si="3"/>
        <v>331031.8398</v>
      </c>
      <c r="J56" s="76" t="str">
        <f>'MAIN MODEL - Current Trends'!J56</f>
        <v/>
      </c>
      <c r="K56" s="49">
        <f t="shared" si="7"/>
        <v>1.380763804</v>
      </c>
      <c r="L56" s="49">
        <f t="shared" si="18"/>
        <v>247722</v>
      </c>
      <c r="M56" s="63">
        <f t="shared" si="14"/>
        <v>4417.787672</v>
      </c>
      <c r="N56" s="75">
        <f t="shared" si="22"/>
        <v>1684.477752</v>
      </c>
      <c r="O56" s="34" t="str">
        <f>'MAIN MODEL - Current Trends'!O56</f>
        <v/>
      </c>
      <c r="P56" s="11" t="str">
        <f t="shared" si="19"/>
        <v/>
      </c>
      <c r="Q56" s="11">
        <f t="shared" si="9"/>
        <v>0.00004492370745</v>
      </c>
      <c r="R56" s="69">
        <f t="shared" si="16"/>
        <v>0.4280469073</v>
      </c>
      <c r="S56" s="70">
        <f t="shared" si="10"/>
        <v>578759</v>
      </c>
      <c r="T56" s="71">
        <f t="shared" si="17"/>
        <v>1.357142857</v>
      </c>
      <c r="U56" s="72">
        <f t="shared" si="11"/>
        <v>0.5720011953</v>
      </c>
      <c r="W56" s="65" t="str">
        <f t="shared" si="4"/>
        <v/>
      </c>
    </row>
    <row r="57">
      <c r="C57" s="61">
        <f t="shared" si="13"/>
        <v>44049</v>
      </c>
      <c r="D57" s="32">
        <f t="shared" si="23"/>
        <v>2.4</v>
      </c>
      <c r="E57" s="49">
        <f t="shared" si="5"/>
        <v>331031.8398</v>
      </c>
      <c r="F57" s="49">
        <f t="shared" si="6"/>
        <v>26</v>
      </c>
      <c r="G57" s="74">
        <f t="shared" si="1"/>
        <v>43</v>
      </c>
      <c r="H57" s="49">
        <f t="shared" si="2"/>
        <v>247684.1602</v>
      </c>
      <c r="I57" s="49">
        <f t="shared" si="3"/>
        <v>331005.8398</v>
      </c>
      <c r="J57" s="76" t="str">
        <f>'MAIN MODEL - Current Trends'!J57</f>
        <v/>
      </c>
      <c r="K57" s="49">
        <f t="shared" si="7"/>
        <v>1.889466258</v>
      </c>
      <c r="L57" s="49">
        <f t="shared" si="18"/>
        <v>247748</v>
      </c>
      <c r="M57" s="63">
        <f t="shared" si="14"/>
        <v>4418.071958</v>
      </c>
      <c r="N57" s="75">
        <f t="shared" si="22"/>
        <v>1684.477752</v>
      </c>
      <c r="O57" s="34" t="str">
        <f>'MAIN MODEL - Current Trends'!O57</f>
        <v/>
      </c>
      <c r="P57" s="11" t="str">
        <f t="shared" si="19"/>
        <v/>
      </c>
      <c r="Q57" s="11">
        <f t="shared" si="9"/>
        <v>0.00006220205647</v>
      </c>
      <c r="R57" s="69">
        <f t="shared" si="16"/>
        <v>0.4281091093</v>
      </c>
      <c r="S57" s="70">
        <f t="shared" si="10"/>
        <v>578759</v>
      </c>
      <c r="T57" s="71">
        <f t="shared" si="17"/>
        <v>1.368421053</v>
      </c>
      <c r="U57" s="72">
        <f t="shared" si="11"/>
        <v>0.5719683665</v>
      </c>
      <c r="W57" s="65" t="str">
        <f t="shared" si="4"/>
        <v/>
      </c>
    </row>
    <row r="58">
      <c r="C58" s="61">
        <f t="shared" si="13"/>
        <v>44053</v>
      </c>
      <c r="D58" s="32">
        <f t="shared" si="23"/>
        <v>2.4</v>
      </c>
      <c r="E58" s="49">
        <f t="shared" si="5"/>
        <v>331005.8398</v>
      </c>
      <c r="F58" s="49">
        <f t="shared" si="6"/>
        <v>36</v>
      </c>
      <c r="G58" s="74">
        <f t="shared" si="1"/>
        <v>59</v>
      </c>
      <c r="H58" s="49">
        <f t="shared" si="2"/>
        <v>247694.1602</v>
      </c>
      <c r="I58" s="49">
        <f t="shared" si="3"/>
        <v>330969.8398</v>
      </c>
      <c r="J58" s="76" t="str">
        <f>'MAIN MODEL - Current Trends'!J58</f>
        <v/>
      </c>
      <c r="K58" s="49">
        <f t="shared" si="7"/>
        <v>2.616184049</v>
      </c>
      <c r="L58" s="49">
        <f t="shared" si="18"/>
        <v>247784</v>
      </c>
      <c r="M58" s="63">
        <f t="shared" si="14"/>
        <v>4418.465586</v>
      </c>
      <c r="N58" s="75">
        <f t="shared" si="22"/>
        <v>1684.477752</v>
      </c>
      <c r="O58" s="34" t="str">
        <f>'MAIN MODEL - Current Trends'!O58</f>
        <v/>
      </c>
      <c r="P58" s="11" t="str">
        <f t="shared" si="19"/>
        <v/>
      </c>
      <c r="Q58" s="11">
        <f t="shared" si="9"/>
        <v>0.00008466391019</v>
      </c>
      <c r="R58" s="69">
        <f t="shared" si="16"/>
        <v>0.4281937732</v>
      </c>
      <c r="S58" s="70">
        <f t="shared" si="10"/>
        <v>578759</v>
      </c>
      <c r="T58" s="71">
        <f t="shared" si="17"/>
        <v>1.384615385</v>
      </c>
      <c r="U58" s="72">
        <f t="shared" si="11"/>
        <v>0.5719234428</v>
      </c>
      <c r="W58" s="65" t="str">
        <f t="shared" si="4"/>
        <v/>
      </c>
    </row>
    <row r="59">
      <c r="C59" s="61">
        <f t="shared" si="13"/>
        <v>44057</v>
      </c>
      <c r="D59" s="32">
        <f t="shared" si="23"/>
        <v>2.4</v>
      </c>
      <c r="E59" s="49">
        <f t="shared" si="5"/>
        <v>330969.8398</v>
      </c>
      <c r="F59" s="49">
        <f t="shared" si="6"/>
        <v>49</v>
      </c>
      <c r="G59" s="74">
        <f t="shared" si="1"/>
        <v>81</v>
      </c>
      <c r="H59" s="49">
        <f t="shared" si="2"/>
        <v>247708.1602</v>
      </c>
      <c r="I59" s="49">
        <f t="shared" si="3"/>
        <v>330920.8398</v>
      </c>
      <c r="J59" s="76" t="str">
        <f>'MAIN MODEL - Current Trends'!J59</f>
        <v/>
      </c>
      <c r="K59" s="49">
        <f t="shared" si="7"/>
        <v>3.560917178</v>
      </c>
      <c r="L59" s="49">
        <f t="shared" si="18"/>
        <v>247833</v>
      </c>
      <c r="M59" s="63">
        <f t="shared" si="14"/>
        <v>4419.001358</v>
      </c>
      <c r="N59" s="75">
        <f t="shared" si="22"/>
        <v>1684.477752</v>
      </c>
      <c r="O59" s="34" t="str">
        <f>'MAIN MODEL - Current Trends'!O59</f>
        <v/>
      </c>
      <c r="P59" s="11" t="str">
        <f t="shared" si="19"/>
        <v/>
      </c>
      <c r="Q59" s="11">
        <f t="shared" si="9"/>
        <v>0.0001157649384</v>
      </c>
      <c r="R59" s="69">
        <f t="shared" si="16"/>
        <v>0.4283095382</v>
      </c>
      <c r="S59" s="70">
        <f t="shared" si="10"/>
        <v>578759</v>
      </c>
      <c r="T59" s="71">
        <f t="shared" si="17"/>
        <v>1.361111111</v>
      </c>
      <c r="U59" s="72">
        <f t="shared" si="11"/>
        <v>0.5718612407</v>
      </c>
      <c r="W59" s="65" t="str">
        <f t="shared" si="4"/>
        <v/>
      </c>
    </row>
    <row r="60">
      <c r="C60" s="61">
        <f t="shared" si="13"/>
        <v>44061</v>
      </c>
      <c r="D60" s="32">
        <f t="shared" si="23"/>
        <v>2.4</v>
      </c>
      <c r="E60" s="49">
        <f t="shared" si="5"/>
        <v>330920.8398</v>
      </c>
      <c r="F60" s="49">
        <f t="shared" si="6"/>
        <v>67</v>
      </c>
      <c r="G60" s="74">
        <f t="shared" si="1"/>
        <v>111</v>
      </c>
      <c r="H60" s="49">
        <f t="shared" si="2"/>
        <v>247727.1602</v>
      </c>
      <c r="I60" s="49">
        <f t="shared" si="3"/>
        <v>330853.8398</v>
      </c>
      <c r="J60" s="76" t="str">
        <f>'MAIN MODEL - Current Trends'!J60</f>
        <v/>
      </c>
      <c r="K60" s="49">
        <f t="shared" si="7"/>
        <v>4.869009202</v>
      </c>
      <c r="L60" s="49">
        <f t="shared" si="18"/>
        <v>247900</v>
      </c>
      <c r="M60" s="63">
        <f t="shared" si="14"/>
        <v>4419.733943</v>
      </c>
      <c r="N60" s="75">
        <f t="shared" si="22"/>
        <v>1684.477752</v>
      </c>
      <c r="O60" s="34" t="str">
        <f>'MAIN MODEL - Current Trends'!O60</f>
        <v/>
      </c>
      <c r="P60" s="11" t="str">
        <f t="shared" si="19"/>
        <v/>
      </c>
      <c r="Q60" s="11">
        <f t="shared" si="9"/>
        <v>0.000158960811</v>
      </c>
      <c r="R60" s="69">
        <f t="shared" si="16"/>
        <v>0.428468499</v>
      </c>
      <c r="S60" s="70">
        <f t="shared" si="10"/>
        <v>578759</v>
      </c>
      <c r="T60" s="71">
        <f t="shared" si="17"/>
        <v>1.367346939</v>
      </c>
      <c r="U60" s="72">
        <f t="shared" si="11"/>
        <v>0.5717765768</v>
      </c>
      <c r="W60" s="65" t="str">
        <f t="shared" si="4"/>
        <v/>
      </c>
    </row>
    <row r="61">
      <c r="C61" s="61">
        <f t="shared" si="13"/>
        <v>44065</v>
      </c>
      <c r="D61" s="32">
        <f t="shared" si="23"/>
        <v>2.4</v>
      </c>
      <c r="E61" s="49">
        <f t="shared" si="5"/>
        <v>330853.8398</v>
      </c>
      <c r="F61" s="49">
        <f t="shared" si="6"/>
        <v>92</v>
      </c>
      <c r="G61" s="74">
        <f t="shared" si="1"/>
        <v>152</v>
      </c>
      <c r="H61" s="49">
        <f t="shared" si="2"/>
        <v>247753.1602</v>
      </c>
      <c r="I61" s="49">
        <f t="shared" si="3"/>
        <v>330761.8398</v>
      </c>
      <c r="J61" s="76" t="str">
        <f>'MAIN MODEL - Current Trends'!J61</f>
        <v/>
      </c>
      <c r="K61" s="49">
        <f t="shared" si="7"/>
        <v>6.685803681</v>
      </c>
      <c r="L61" s="49">
        <f t="shared" si="18"/>
        <v>247992</v>
      </c>
      <c r="M61" s="63">
        <f t="shared" si="14"/>
        <v>4420.739881</v>
      </c>
      <c r="N61" s="75">
        <f t="shared" si="22"/>
        <v>1684.477752</v>
      </c>
      <c r="O61" s="34" t="str">
        <f>'MAIN MODEL - Current Trends'!O61</f>
        <v/>
      </c>
      <c r="P61" s="11" t="str">
        <f t="shared" si="19"/>
        <v/>
      </c>
      <c r="Q61" s="11">
        <f t="shared" si="9"/>
        <v>0.0002177071976</v>
      </c>
      <c r="R61" s="69">
        <f t="shared" si="16"/>
        <v>0.4286862062</v>
      </c>
      <c r="S61" s="70">
        <f t="shared" si="10"/>
        <v>578759</v>
      </c>
      <c r="T61" s="71">
        <f t="shared" si="17"/>
        <v>1.373134328</v>
      </c>
      <c r="U61" s="72">
        <f t="shared" si="11"/>
        <v>0.5716608119</v>
      </c>
      <c r="W61" s="65" t="str">
        <f t="shared" si="4"/>
        <v/>
      </c>
    </row>
    <row r="62">
      <c r="C62" s="61">
        <f t="shared" si="13"/>
        <v>44069</v>
      </c>
      <c r="D62" s="32">
        <f t="shared" si="23"/>
        <v>2.4</v>
      </c>
      <c r="E62" s="49">
        <f t="shared" si="5"/>
        <v>330761.8398</v>
      </c>
      <c r="F62" s="49">
        <f t="shared" si="6"/>
        <v>126</v>
      </c>
      <c r="G62" s="74">
        <f t="shared" si="1"/>
        <v>208</v>
      </c>
      <c r="H62" s="49">
        <f t="shared" si="2"/>
        <v>247789.1602</v>
      </c>
      <c r="I62" s="49">
        <f t="shared" si="3"/>
        <v>330635.8398</v>
      </c>
      <c r="J62" s="76" t="str">
        <f>'MAIN MODEL - Current Trends'!J62</f>
        <v/>
      </c>
      <c r="K62" s="49">
        <f t="shared" si="7"/>
        <v>9.156644172</v>
      </c>
      <c r="L62" s="49">
        <f t="shared" si="18"/>
        <v>248118</v>
      </c>
      <c r="M62" s="63">
        <f t="shared" si="14"/>
        <v>4422.117579</v>
      </c>
      <c r="N62" s="75">
        <f t="shared" si="22"/>
        <v>1684.477752</v>
      </c>
      <c r="O62" s="34" t="str">
        <f>'MAIN MODEL - Current Trends'!O62</f>
        <v/>
      </c>
      <c r="P62" s="11" t="str">
        <f t="shared" si="19"/>
        <v/>
      </c>
      <c r="Q62" s="11">
        <f t="shared" si="9"/>
        <v>0.000298915438</v>
      </c>
      <c r="R62" s="69">
        <f t="shared" si="16"/>
        <v>0.4289851216</v>
      </c>
      <c r="S62" s="70">
        <f t="shared" si="10"/>
        <v>578759</v>
      </c>
      <c r="T62" s="71">
        <f t="shared" si="17"/>
        <v>1.369565217</v>
      </c>
      <c r="U62" s="72">
        <f t="shared" si="11"/>
        <v>0.5715018511</v>
      </c>
      <c r="W62" s="65" t="str">
        <f t="shared" si="4"/>
        <v/>
      </c>
    </row>
    <row r="63">
      <c r="C63" s="61">
        <f t="shared" si="13"/>
        <v>44073</v>
      </c>
      <c r="D63" s="32">
        <f t="shared" si="23"/>
        <v>2.4</v>
      </c>
      <c r="E63" s="49">
        <f t="shared" si="5"/>
        <v>330635.8398</v>
      </c>
      <c r="F63" s="49">
        <f t="shared" si="6"/>
        <v>173</v>
      </c>
      <c r="G63" s="74">
        <f t="shared" si="1"/>
        <v>285</v>
      </c>
      <c r="H63" s="49">
        <f t="shared" si="2"/>
        <v>247838.1602</v>
      </c>
      <c r="I63" s="49">
        <f t="shared" si="3"/>
        <v>330462.8398</v>
      </c>
      <c r="J63" s="76" t="str">
        <f>'MAIN MODEL - Current Trends'!J63</f>
        <v/>
      </c>
      <c r="K63" s="49">
        <f t="shared" si="7"/>
        <v>12.57221779</v>
      </c>
      <c r="L63" s="49">
        <f t="shared" si="18"/>
        <v>248291</v>
      </c>
      <c r="M63" s="63">
        <f t="shared" si="14"/>
        <v>4424.00918</v>
      </c>
      <c r="N63" s="75">
        <f t="shared" si="22"/>
        <v>1684.477752</v>
      </c>
      <c r="O63" s="34" t="str">
        <f>'MAIN MODEL - Current Trends'!O63</f>
        <v/>
      </c>
      <c r="P63" s="11" t="str">
        <f t="shared" si="19"/>
        <v/>
      </c>
      <c r="Q63" s="11">
        <f t="shared" si="9"/>
        <v>0.0004094968718</v>
      </c>
      <c r="R63" s="69">
        <f t="shared" si="16"/>
        <v>0.4293946185</v>
      </c>
      <c r="S63" s="70">
        <f t="shared" si="10"/>
        <v>578759</v>
      </c>
      <c r="T63" s="71">
        <f t="shared" si="17"/>
        <v>1.373015873</v>
      </c>
      <c r="U63" s="72">
        <f t="shared" si="11"/>
        <v>0.5712841439</v>
      </c>
      <c r="W63" s="65" t="str">
        <f t="shared" si="4"/>
        <v/>
      </c>
    </row>
    <row r="64">
      <c r="C64" s="61">
        <f t="shared" si="13"/>
        <v>44077</v>
      </c>
      <c r="D64" s="32">
        <f t="shared" si="23"/>
        <v>2.4</v>
      </c>
      <c r="E64" s="49">
        <f t="shared" si="5"/>
        <v>330462.8398</v>
      </c>
      <c r="F64" s="49">
        <f t="shared" si="6"/>
        <v>237</v>
      </c>
      <c r="G64" s="74">
        <f t="shared" si="1"/>
        <v>391</v>
      </c>
      <c r="H64" s="49">
        <f t="shared" si="2"/>
        <v>247905.1602</v>
      </c>
      <c r="I64" s="49">
        <f t="shared" si="3"/>
        <v>330225.8398</v>
      </c>
      <c r="J64" s="76" t="str">
        <f>'MAIN MODEL - Current Trends'!J64</f>
        <v/>
      </c>
      <c r="K64" s="49">
        <f t="shared" si="7"/>
        <v>17.22321166</v>
      </c>
      <c r="L64" s="49">
        <f t="shared" si="18"/>
        <v>248528</v>
      </c>
      <c r="M64" s="63">
        <f t="shared" si="14"/>
        <v>4426.600565</v>
      </c>
      <c r="N64" s="75">
        <f t="shared" si="22"/>
        <v>1684.477752</v>
      </c>
      <c r="O64" s="34" t="str">
        <f>'MAIN MODEL - Current Trends'!O64</f>
        <v/>
      </c>
      <c r="P64" s="11" t="str">
        <f t="shared" si="19"/>
        <v/>
      </c>
      <c r="Q64" s="11">
        <f t="shared" si="9"/>
        <v>0.0005615463431</v>
      </c>
      <c r="R64" s="69">
        <f t="shared" si="16"/>
        <v>0.4299561648</v>
      </c>
      <c r="S64" s="70">
        <f t="shared" si="10"/>
        <v>578759</v>
      </c>
      <c r="T64" s="71">
        <f t="shared" si="17"/>
        <v>1.369942197</v>
      </c>
      <c r="U64" s="72">
        <f t="shared" si="11"/>
        <v>0.5709852284</v>
      </c>
      <c r="W64" s="65" t="str">
        <f t="shared" si="4"/>
        <v/>
      </c>
    </row>
    <row r="65">
      <c r="C65" s="61">
        <f t="shared" si="13"/>
        <v>44081</v>
      </c>
      <c r="D65" s="32">
        <f t="shared" si="23"/>
        <v>2.4</v>
      </c>
      <c r="E65" s="49">
        <f t="shared" si="5"/>
        <v>330225.8398</v>
      </c>
      <c r="F65" s="49">
        <f t="shared" si="6"/>
        <v>325</v>
      </c>
      <c r="G65" s="74">
        <f t="shared" si="1"/>
        <v>536</v>
      </c>
      <c r="H65" s="49">
        <f t="shared" si="2"/>
        <v>247997.1602</v>
      </c>
      <c r="I65" s="49">
        <f t="shared" si="3"/>
        <v>329900.8398</v>
      </c>
      <c r="J65" s="76" t="str">
        <f>'MAIN MODEL - Current Trends'!J65</f>
        <v/>
      </c>
      <c r="K65" s="49">
        <f t="shared" si="7"/>
        <v>23.61832822</v>
      </c>
      <c r="L65" s="49">
        <f t="shared" si="18"/>
        <v>248853</v>
      </c>
      <c r="M65" s="63">
        <f t="shared" si="14"/>
        <v>4430.15415</v>
      </c>
      <c r="N65" s="75">
        <f t="shared" si="22"/>
        <v>1684.477752</v>
      </c>
      <c r="O65" s="34" t="str">
        <f>'MAIN MODEL - Current Trends'!O65</f>
        <v/>
      </c>
      <c r="P65" s="11" t="str">
        <f t="shared" si="19"/>
        <v/>
      </c>
      <c r="Q65" s="11">
        <f t="shared" si="9"/>
        <v>0.0007688865314</v>
      </c>
      <c r="R65" s="69">
        <f t="shared" si="16"/>
        <v>0.4307250514</v>
      </c>
      <c r="S65" s="70">
        <f t="shared" si="10"/>
        <v>578759</v>
      </c>
      <c r="T65" s="71">
        <f t="shared" si="17"/>
        <v>1.371308017</v>
      </c>
      <c r="U65" s="72">
        <f t="shared" si="11"/>
        <v>0.5705757315</v>
      </c>
      <c r="W65" s="65" t="str">
        <f t="shared" si="4"/>
        <v/>
      </c>
    </row>
    <row r="66">
      <c r="C66" s="61">
        <f t="shared" si="13"/>
        <v>44085</v>
      </c>
      <c r="D66" s="32">
        <f t="shared" si="23"/>
        <v>2.4</v>
      </c>
      <c r="E66" s="49">
        <f t="shared" si="5"/>
        <v>329900.8398</v>
      </c>
      <c r="F66" s="49">
        <f t="shared" si="6"/>
        <v>445</v>
      </c>
      <c r="G66" s="74">
        <f t="shared" si="1"/>
        <v>735</v>
      </c>
      <c r="H66" s="49">
        <f t="shared" si="2"/>
        <v>248123.1602</v>
      </c>
      <c r="I66" s="49">
        <f t="shared" si="3"/>
        <v>329455.8398</v>
      </c>
      <c r="J66" s="76" t="str">
        <f>'MAIN MODEL - Current Trends'!J66</f>
        <v/>
      </c>
      <c r="K66" s="49">
        <f t="shared" si="7"/>
        <v>32.33894172</v>
      </c>
      <c r="L66" s="49">
        <f t="shared" si="18"/>
        <v>249298</v>
      </c>
      <c r="M66" s="63">
        <f t="shared" si="14"/>
        <v>4435.01983</v>
      </c>
      <c r="N66" s="75">
        <f t="shared" si="22"/>
        <v>1684.477752</v>
      </c>
      <c r="O66" s="34" t="str">
        <f>'MAIN MODEL - Current Trends'!O66</f>
        <v/>
      </c>
      <c r="P66" s="11" t="str">
        <f t="shared" si="19"/>
        <v/>
      </c>
      <c r="Q66" s="11">
        <f t="shared" si="9"/>
        <v>0.00105052362</v>
      </c>
      <c r="R66" s="69">
        <f t="shared" si="16"/>
        <v>0.431775575</v>
      </c>
      <c r="S66" s="70">
        <f t="shared" si="10"/>
        <v>578759</v>
      </c>
      <c r="T66" s="71">
        <f t="shared" si="17"/>
        <v>1.369230769</v>
      </c>
      <c r="U66" s="72">
        <f t="shared" si="11"/>
        <v>0.5700141852</v>
      </c>
      <c r="W66" s="65" t="str">
        <f t="shared" si="4"/>
        <v/>
      </c>
    </row>
    <row r="67">
      <c r="C67" s="61">
        <f t="shared" si="13"/>
        <v>44089</v>
      </c>
      <c r="D67" s="32">
        <f t="shared" si="23"/>
        <v>2.4</v>
      </c>
      <c r="E67" s="49">
        <f t="shared" si="5"/>
        <v>329455.8398</v>
      </c>
      <c r="F67" s="49">
        <f t="shared" si="6"/>
        <v>608</v>
      </c>
      <c r="G67" s="74">
        <f t="shared" si="1"/>
        <v>1007</v>
      </c>
      <c r="H67" s="49">
        <f t="shared" si="2"/>
        <v>248296.1602</v>
      </c>
      <c r="I67" s="49">
        <f t="shared" si="3"/>
        <v>328847.8398</v>
      </c>
      <c r="J67" s="76" t="str">
        <f>'MAIN MODEL - Current Trends'!J67</f>
        <v/>
      </c>
      <c r="K67" s="49">
        <f t="shared" si="7"/>
        <v>44.18444172</v>
      </c>
      <c r="L67" s="49">
        <f t="shared" si="18"/>
        <v>249906</v>
      </c>
      <c r="M67" s="63">
        <f t="shared" si="14"/>
        <v>4441.667769</v>
      </c>
      <c r="N67" s="75">
        <f t="shared" si="22"/>
        <v>1684.477752</v>
      </c>
      <c r="O67" s="34" t="str">
        <f>'MAIN MODEL - Current Trends'!O67</f>
        <v/>
      </c>
      <c r="P67" s="11" t="str">
        <f t="shared" si="19"/>
        <v/>
      </c>
      <c r="Q67" s="11">
        <f t="shared" si="9"/>
        <v>0.001432375134</v>
      </c>
      <c r="R67" s="69">
        <f t="shared" si="16"/>
        <v>0.4332079501</v>
      </c>
      <c r="S67" s="70">
        <f t="shared" si="10"/>
        <v>578759</v>
      </c>
      <c r="T67" s="71">
        <f t="shared" si="17"/>
        <v>1.366292135</v>
      </c>
      <c r="U67" s="72">
        <f t="shared" si="11"/>
        <v>0.5692452987</v>
      </c>
      <c r="W67" s="65" t="str">
        <f t="shared" si="4"/>
        <v/>
      </c>
    </row>
    <row r="68">
      <c r="C68" s="61">
        <f t="shared" si="13"/>
        <v>44093</v>
      </c>
      <c r="D68" s="32">
        <f t="shared" si="23"/>
        <v>2.4</v>
      </c>
      <c r="E68" s="49">
        <f t="shared" si="5"/>
        <v>328847.8398</v>
      </c>
      <c r="F68" s="49">
        <f t="shared" si="6"/>
        <v>829</v>
      </c>
      <c r="G68" s="74">
        <f t="shared" si="1"/>
        <v>1378</v>
      </c>
      <c r="H68" s="49">
        <f t="shared" si="2"/>
        <v>248533.1602</v>
      </c>
      <c r="I68" s="49">
        <f t="shared" si="3"/>
        <v>328018.8398</v>
      </c>
      <c r="J68" s="76" t="str">
        <f>'MAIN MODEL - Current Trends'!J68</f>
        <v/>
      </c>
      <c r="K68" s="49">
        <f t="shared" si="7"/>
        <v>60.24490491</v>
      </c>
      <c r="L68" s="49">
        <f t="shared" si="18"/>
        <v>250735</v>
      </c>
      <c r="M68" s="63">
        <f t="shared" si="14"/>
        <v>4450.732146</v>
      </c>
      <c r="N68" s="75">
        <f t="shared" si="22"/>
        <v>1684.477752</v>
      </c>
      <c r="O68" s="34" t="str">
        <f>'MAIN MODEL - Current Trends'!O68</f>
        <v/>
      </c>
      <c r="P68" s="11" t="str">
        <f t="shared" si="19"/>
        <v/>
      </c>
      <c r="Q68" s="11">
        <f t="shared" si="9"/>
        <v>0.001948997769</v>
      </c>
      <c r="R68" s="69">
        <f t="shared" si="16"/>
        <v>0.4351569479</v>
      </c>
      <c r="S68" s="70">
        <f t="shared" si="10"/>
        <v>578759</v>
      </c>
      <c r="T68" s="71">
        <f t="shared" si="17"/>
        <v>1.363486842</v>
      </c>
      <c r="U68" s="72">
        <f t="shared" si="11"/>
        <v>0.568194775</v>
      </c>
      <c r="W68" s="65" t="str">
        <f t="shared" si="4"/>
        <v/>
      </c>
    </row>
    <row r="69">
      <c r="C69" s="61">
        <f t="shared" si="13"/>
        <v>44097</v>
      </c>
      <c r="D69" s="32">
        <f t="shared" si="23"/>
        <v>2.4</v>
      </c>
      <c r="E69" s="49">
        <f t="shared" si="5"/>
        <v>328018.8398</v>
      </c>
      <c r="F69" s="49">
        <f t="shared" si="6"/>
        <v>1128</v>
      </c>
      <c r="G69" s="74">
        <f t="shared" si="1"/>
        <v>1882</v>
      </c>
      <c r="H69" s="49">
        <f t="shared" si="2"/>
        <v>248858.1602</v>
      </c>
      <c r="I69" s="49">
        <f t="shared" si="3"/>
        <v>326890.8398</v>
      </c>
      <c r="J69" s="76" t="str">
        <f>'MAIN MODEL - Current Trends'!J69</f>
        <v/>
      </c>
      <c r="K69" s="49">
        <f t="shared" si="7"/>
        <v>81.97376687</v>
      </c>
      <c r="L69" s="49">
        <f t="shared" si="18"/>
        <v>251863</v>
      </c>
      <c r="M69" s="63">
        <f t="shared" si="14"/>
        <v>4463.065823</v>
      </c>
      <c r="N69" s="75">
        <f t="shared" si="22"/>
        <v>1684.477752</v>
      </c>
      <c r="O69" s="34" t="str">
        <f>'MAIN MODEL - Current Trends'!O69</f>
        <v/>
      </c>
      <c r="P69" s="11" t="str">
        <f t="shared" si="19"/>
        <v/>
      </c>
      <c r="Q69" s="11">
        <f t="shared" si="9"/>
        <v>0.002641859565</v>
      </c>
      <c r="R69" s="69">
        <f t="shared" si="16"/>
        <v>0.4377988074</v>
      </c>
      <c r="S69" s="70">
        <f t="shared" si="10"/>
        <v>578759</v>
      </c>
      <c r="T69" s="71">
        <f t="shared" si="17"/>
        <v>1.360675513</v>
      </c>
      <c r="U69" s="72">
        <f t="shared" si="11"/>
        <v>0.5667623999</v>
      </c>
      <c r="W69" s="65" t="str">
        <f t="shared" si="4"/>
        <v/>
      </c>
    </row>
    <row r="70">
      <c r="C70" s="61">
        <f t="shared" si="13"/>
        <v>44101</v>
      </c>
      <c r="D70" s="32">
        <f t="shared" si="23"/>
        <v>2.4</v>
      </c>
      <c r="E70" s="49">
        <f t="shared" si="5"/>
        <v>326890.8398</v>
      </c>
      <c r="F70" s="49">
        <f t="shared" si="6"/>
        <v>1529</v>
      </c>
      <c r="G70" s="74">
        <f t="shared" si="1"/>
        <v>2565</v>
      </c>
      <c r="H70" s="49">
        <f t="shared" si="2"/>
        <v>249303.1602</v>
      </c>
      <c r="I70" s="49">
        <f t="shared" si="3"/>
        <v>325361.8398</v>
      </c>
      <c r="J70" s="76" t="str">
        <f>'MAIN MODEL - Current Trends'!J70</f>
        <v/>
      </c>
      <c r="K70" s="49">
        <f t="shared" si="7"/>
        <v>111.1151503</v>
      </c>
      <c r="L70" s="49">
        <f t="shared" si="18"/>
        <v>253392</v>
      </c>
      <c r="M70" s="63">
        <f t="shared" si="14"/>
        <v>4479.784078</v>
      </c>
      <c r="N70" s="75">
        <f t="shared" si="22"/>
        <v>1684.477752</v>
      </c>
      <c r="O70" s="34" t="str">
        <f>'MAIN MODEL - Current Trends'!O70</f>
        <v/>
      </c>
      <c r="P70" s="11" t="str">
        <f t="shared" si="19"/>
        <v/>
      </c>
      <c r="Q70" s="11">
        <f t="shared" si="9"/>
        <v>0.003564523403</v>
      </c>
      <c r="R70" s="69">
        <f t="shared" si="16"/>
        <v>0.4413633309</v>
      </c>
      <c r="S70" s="70">
        <f t="shared" si="10"/>
        <v>578759</v>
      </c>
      <c r="T70" s="71">
        <f t="shared" si="17"/>
        <v>1.355496454</v>
      </c>
      <c r="U70" s="72">
        <f t="shared" si="11"/>
        <v>0.5648134021</v>
      </c>
      <c r="W70" s="65" t="str">
        <f t="shared" si="4"/>
        <v/>
      </c>
    </row>
    <row r="71">
      <c r="C71" s="61">
        <f t="shared" si="13"/>
        <v>44105</v>
      </c>
      <c r="D71" s="32">
        <f t="shared" si="23"/>
        <v>2.4</v>
      </c>
      <c r="E71" s="49">
        <f t="shared" si="5"/>
        <v>325361.8398</v>
      </c>
      <c r="F71" s="49">
        <f t="shared" si="6"/>
        <v>2063</v>
      </c>
      <c r="G71" s="74">
        <f t="shared" si="1"/>
        <v>3486</v>
      </c>
      <c r="H71" s="49">
        <f t="shared" si="2"/>
        <v>249911.1602</v>
      </c>
      <c r="I71" s="49">
        <f t="shared" si="3"/>
        <v>323298.8398</v>
      </c>
      <c r="J71" s="76" t="str">
        <f>'MAIN MODEL - Current Trends'!J71</f>
        <v/>
      </c>
      <c r="K71" s="49">
        <f t="shared" si="7"/>
        <v>149.9218804</v>
      </c>
      <c r="L71" s="49">
        <f t="shared" si="18"/>
        <v>255455</v>
      </c>
      <c r="M71" s="63">
        <f t="shared" si="14"/>
        <v>4502.341147</v>
      </c>
      <c r="N71" s="75">
        <f t="shared" si="22"/>
        <v>1684.477752</v>
      </c>
      <c r="O71" s="34" t="str">
        <f>'MAIN MODEL - Current Trends'!O71</f>
        <v/>
      </c>
      <c r="P71" s="11" t="str">
        <f t="shared" si="19"/>
        <v/>
      </c>
      <c r="Q71" s="11">
        <f t="shared" si="9"/>
        <v>0.004779191339</v>
      </c>
      <c r="R71" s="69">
        <f t="shared" si="16"/>
        <v>0.4461425222</v>
      </c>
      <c r="S71" s="70">
        <f t="shared" si="10"/>
        <v>578759</v>
      </c>
      <c r="T71" s="71">
        <f t="shared" si="17"/>
        <v>1.349247874</v>
      </c>
      <c r="U71" s="72">
        <f t="shared" si="11"/>
        <v>0.5621715426</v>
      </c>
      <c r="W71" s="65" t="str">
        <f t="shared" si="4"/>
        <v/>
      </c>
    </row>
    <row r="72">
      <c r="C72" s="61">
        <f t="shared" si="13"/>
        <v>44109</v>
      </c>
      <c r="D72" s="32">
        <f t="shared" si="23"/>
        <v>2.4</v>
      </c>
      <c r="E72" s="49">
        <f t="shared" si="5"/>
        <v>323298.8398</v>
      </c>
      <c r="F72" s="49">
        <f t="shared" si="6"/>
        <v>2766</v>
      </c>
      <c r="G72" s="74">
        <f t="shared" si="1"/>
        <v>4720</v>
      </c>
      <c r="H72" s="49">
        <f t="shared" si="2"/>
        <v>250740.1602</v>
      </c>
      <c r="I72" s="49">
        <f t="shared" si="3"/>
        <v>320532.8398</v>
      </c>
      <c r="J72" s="76" t="str">
        <f>'MAIN MODEL - Current Trends'!J72</f>
        <v/>
      </c>
      <c r="K72" s="49">
        <f t="shared" si="7"/>
        <v>201.0101411</v>
      </c>
      <c r="L72" s="49">
        <f t="shared" si="18"/>
        <v>258221</v>
      </c>
      <c r="M72" s="63">
        <f t="shared" si="14"/>
        <v>4532.584897</v>
      </c>
      <c r="N72" s="75">
        <f t="shared" si="22"/>
        <v>1684.477752</v>
      </c>
      <c r="O72" s="34" t="str">
        <f>'MAIN MODEL - Current Trends'!O72</f>
        <v/>
      </c>
      <c r="P72" s="11" t="str">
        <f t="shared" si="19"/>
        <v/>
      </c>
      <c r="Q72" s="11">
        <f t="shared" si="9"/>
        <v>0.006353248934</v>
      </c>
      <c r="R72" s="69">
        <f t="shared" si="16"/>
        <v>0.4524957711</v>
      </c>
      <c r="S72" s="70">
        <f t="shared" si="10"/>
        <v>578759</v>
      </c>
      <c r="T72" s="71">
        <f t="shared" si="17"/>
        <v>1.340765875</v>
      </c>
      <c r="U72" s="72">
        <f t="shared" si="11"/>
        <v>0.5586070192</v>
      </c>
      <c r="W72" s="65" t="str">
        <f t="shared" si="4"/>
        <v/>
      </c>
    </row>
    <row r="73">
      <c r="C73" s="61">
        <f t="shared" si="13"/>
        <v>44113</v>
      </c>
      <c r="D73" s="32">
        <f t="shared" si="23"/>
        <v>2.4</v>
      </c>
      <c r="E73" s="49">
        <f t="shared" si="5"/>
        <v>320532.8398</v>
      </c>
      <c r="F73" s="49">
        <f t="shared" si="6"/>
        <v>3677</v>
      </c>
      <c r="G73" s="74">
        <f t="shared" si="1"/>
        <v>6358</v>
      </c>
      <c r="H73" s="49">
        <f t="shared" si="2"/>
        <v>251868.1602</v>
      </c>
      <c r="I73" s="49">
        <f t="shared" si="3"/>
        <v>316855.8398</v>
      </c>
      <c r="J73" s="76" t="str">
        <f>'MAIN MODEL - Current Trends'!J73</f>
        <v/>
      </c>
      <c r="K73" s="49">
        <f t="shared" si="7"/>
        <v>267.2141319</v>
      </c>
      <c r="L73" s="49">
        <f t="shared" si="18"/>
        <v>261898</v>
      </c>
      <c r="M73" s="63">
        <f t="shared" si="14"/>
        <v>4572.789621</v>
      </c>
      <c r="N73" s="75">
        <f t="shared" si="22"/>
        <v>1684.477752</v>
      </c>
      <c r="O73" s="34" t="str">
        <f>'MAIN MODEL - Current Trends'!O73</f>
        <v/>
      </c>
      <c r="P73" s="11" t="str">
        <f t="shared" si="19"/>
        <v/>
      </c>
      <c r="Q73" s="11">
        <f t="shared" si="9"/>
        <v>0.008347170411</v>
      </c>
      <c r="R73" s="69">
        <f t="shared" si="16"/>
        <v>0.4608429415</v>
      </c>
      <c r="S73" s="70">
        <f t="shared" si="10"/>
        <v>578759</v>
      </c>
      <c r="T73" s="71">
        <f t="shared" si="17"/>
        <v>1.329356471</v>
      </c>
      <c r="U73" s="72">
        <f t="shared" si="11"/>
        <v>0.5538278278</v>
      </c>
      <c r="W73" s="65" t="str">
        <f t="shared" si="4"/>
        <v/>
      </c>
    </row>
    <row r="74">
      <c r="C74" s="61">
        <f t="shared" si="13"/>
        <v>44117</v>
      </c>
      <c r="D74" s="32">
        <f t="shared" si="23"/>
        <v>2.4</v>
      </c>
      <c r="E74" s="49">
        <f t="shared" si="5"/>
        <v>316855.8398</v>
      </c>
      <c r="F74" s="49">
        <f t="shared" si="6"/>
        <v>4831</v>
      </c>
      <c r="G74" s="74">
        <f t="shared" si="1"/>
        <v>8506</v>
      </c>
      <c r="H74" s="49">
        <f t="shared" si="2"/>
        <v>253397.1602</v>
      </c>
      <c r="I74" s="49">
        <f t="shared" si="3"/>
        <v>312024.8398</v>
      </c>
      <c r="J74" s="76" t="str">
        <f>'MAIN MODEL - Current Trends'!J74</f>
        <v/>
      </c>
      <c r="K74" s="49">
        <f t="shared" si="7"/>
        <v>351.077365</v>
      </c>
      <c r="L74" s="49">
        <f t="shared" si="18"/>
        <v>266729</v>
      </c>
      <c r="M74" s="63">
        <f t="shared" si="14"/>
        <v>4625.612308</v>
      </c>
      <c r="N74" s="75">
        <f t="shared" si="22"/>
        <v>1684.477752</v>
      </c>
      <c r="O74" s="34" t="str">
        <f>'MAIN MODEL - Current Trends'!O74</f>
        <v/>
      </c>
      <c r="P74" s="11" t="str">
        <f t="shared" si="19"/>
        <v/>
      </c>
      <c r="Q74" s="11">
        <f t="shared" si="9"/>
        <v>0.01080069597</v>
      </c>
      <c r="R74" s="69">
        <f t="shared" si="16"/>
        <v>0.4716436375</v>
      </c>
      <c r="S74" s="70">
        <f t="shared" si="10"/>
        <v>578759</v>
      </c>
      <c r="T74" s="71">
        <f t="shared" si="17"/>
        <v>1.313842807</v>
      </c>
      <c r="U74" s="72">
        <f t="shared" si="11"/>
        <v>0.5474745789</v>
      </c>
      <c r="W74" s="65" t="str">
        <f t="shared" si="4"/>
        <v/>
      </c>
    </row>
    <row r="75">
      <c r="C75" s="61">
        <f t="shared" si="13"/>
        <v>44121</v>
      </c>
      <c r="D75" s="32">
        <f t="shared" si="23"/>
        <v>2.4</v>
      </c>
      <c r="E75" s="49">
        <f t="shared" si="5"/>
        <v>312024.8398</v>
      </c>
      <c r="F75" s="49">
        <f t="shared" si="6"/>
        <v>6251</v>
      </c>
      <c r="G75" s="74">
        <f t="shared" si="1"/>
        <v>11274</v>
      </c>
      <c r="H75" s="49">
        <f t="shared" si="2"/>
        <v>255460.1602</v>
      </c>
      <c r="I75" s="49">
        <f t="shared" si="3"/>
        <v>305773.8398</v>
      </c>
      <c r="J75" s="76" t="str">
        <f>'MAIN MODEL - Current Trends'!J75</f>
        <v/>
      </c>
      <c r="K75" s="49">
        <f t="shared" si="7"/>
        <v>454.2712914</v>
      </c>
      <c r="L75" s="49">
        <f t="shared" si="18"/>
        <v>272980</v>
      </c>
      <c r="M75" s="63">
        <f t="shared" si="14"/>
        <v>4693.961433</v>
      </c>
      <c r="N75" s="75">
        <f t="shared" si="22"/>
        <v>1684.477752</v>
      </c>
      <c r="O75" s="34" t="str">
        <f>'MAIN MODEL - Current Trends'!O75</f>
        <v/>
      </c>
      <c r="P75" s="11" t="str">
        <f t="shared" si="19"/>
        <v/>
      </c>
      <c r="Q75" s="11">
        <f t="shared" si="9"/>
        <v>0.01369481943</v>
      </c>
      <c r="R75" s="69">
        <f t="shared" si="16"/>
        <v>0.4853384569</v>
      </c>
      <c r="S75" s="70">
        <f t="shared" si="10"/>
        <v>578759</v>
      </c>
      <c r="T75" s="71">
        <f t="shared" si="17"/>
        <v>1.293935003</v>
      </c>
      <c r="U75" s="72">
        <f t="shared" si="11"/>
        <v>0.5391274085</v>
      </c>
      <c r="W75" s="65" t="str">
        <f t="shared" si="4"/>
        <v/>
      </c>
    </row>
    <row r="76">
      <c r="C76" s="61">
        <f t="shared" si="13"/>
        <v>44125</v>
      </c>
      <c r="D76" s="32">
        <f t="shared" si="23"/>
        <v>2.4</v>
      </c>
      <c r="E76" s="49">
        <f t="shared" si="5"/>
        <v>305773.8398</v>
      </c>
      <c r="F76" s="49">
        <f t="shared" si="6"/>
        <v>7926</v>
      </c>
      <c r="G76" s="74">
        <f t="shared" si="1"/>
        <v>14759</v>
      </c>
      <c r="H76" s="49">
        <f t="shared" si="2"/>
        <v>258226.1602</v>
      </c>
      <c r="I76" s="49">
        <f t="shared" si="3"/>
        <v>297847.8398</v>
      </c>
      <c r="J76" s="76" t="str">
        <f>'MAIN MODEL - Current Trends'!J76</f>
        <v/>
      </c>
      <c r="K76" s="49">
        <f t="shared" si="7"/>
        <v>575.9965215</v>
      </c>
      <c r="L76" s="49">
        <f t="shared" si="18"/>
        <v>280906</v>
      </c>
      <c r="M76" s="63">
        <f t="shared" si="14"/>
        <v>4780.625192</v>
      </c>
      <c r="N76" s="75">
        <f t="shared" si="22"/>
        <v>1684.477752</v>
      </c>
      <c r="O76" s="34" t="str">
        <f>'MAIN MODEL - Current Trends'!O76</f>
        <v/>
      </c>
      <c r="P76" s="11" t="str">
        <f t="shared" si="19"/>
        <v/>
      </c>
      <c r="Q76" s="11">
        <f t="shared" si="9"/>
        <v>0.01691550369</v>
      </c>
      <c r="R76" s="69">
        <f t="shared" si="16"/>
        <v>0.5022539606</v>
      </c>
      <c r="S76" s="70">
        <f t="shared" si="10"/>
        <v>578759</v>
      </c>
      <c r="T76" s="71">
        <f t="shared" si="17"/>
        <v>1.267957127</v>
      </c>
      <c r="U76" s="72">
        <f t="shared" si="11"/>
        <v>0.5283267125</v>
      </c>
      <c r="W76" s="65" t="str">
        <f t="shared" si="4"/>
        <v/>
      </c>
    </row>
    <row r="77">
      <c r="C77" s="61">
        <f t="shared" si="13"/>
        <v>44129</v>
      </c>
      <c r="D77" s="32">
        <f t="shared" si="23"/>
        <v>2.4</v>
      </c>
      <c r="E77" s="49">
        <f t="shared" si="5"/>
        <v>297847.8398</v>
      </c>
      <c r="F77" s="49">
        <f t="shared" si="6"/>
        <v>9790</v>
      </c>
      <c r="G77" s="74">
        <f t="shared" si="1"/>
        <v>19008</v>
      </c>
      <c r="H77" s="49">
        <f t="shared" si="2"/>
        <v>261903.1602</v>
      </c>
      <c r="I77" s="49">
        <f t="shared" si="3"/>
        <v>288057.8398</v>
      </c>
      <c r="J77" s="76" t="str">
        <f>'MAIN MODEL - Current Trends'!J77</f>
        <v/>
      </c>
      <c r="K77" s="49">
        <f t="shared" si="7"/>
        <v>711.4567178</v>
      </c>
      <c r="L77" s="49">
        <f t="shared" si="18"/>
        <v>290696</v>
      </c>
      <c r="M77" s="63">
        <f t="shared" si="14"/>
        <v>4887.670133</v>
      </c>
      <c r="N77" s="75">
        <f t="shared" si="22"/>
        <v>1684.477752</v>
      </c>
      <c r="O77" s="34" t="str">
        <f>'MAIN MODEL - Current Trends'!O77</f>
        <v/>
      </c>
      <c r="P77" s="11" t="str">
        <f t="shared" si="19"/>
        <v/>
      </c>
      <c r="Q77" s="11">
        <f t="shared" si="9"/>
        <v>0.02020530134</v>
      </c>
      <c r="R77" s="69">
        <f t="shared" si="16"/>
        <v>0.522459262</v>
      </c>
      <c r="S77" s="70">
        <f t="shared" si="10"/>
        <v>578759</v>
      </c>
      <c r="T77" s="71">
        <f t="shared" si="17"/>
        <v>1.235175372</v>
      </c>
      <c r="U77" s="72">
        <f t="shared" si="11"/>
        <v>0.5146318931</v>
      </c>
      <c r="W77" s="65" t="str">
        <f t="shared" si="4"/>
        <v/>
      </c>
    </row>
    <row r="78">
      <c r="C78" s="61">
        <f t="shared" si="13"/>
        <v>44133</v>
      </c>
      <c r="D78" s="32">
        <f t="shared" si="23"/>
        <v>2.4</v>
      </c>
      <c r="E78" s="49">
        <f t="shared" si="5"/>
        <v>288057.8398</v>
      </c>
      <c r="F78" s="49">
        <f t="shared" si="6"/>
        <v>11694</v>
      </c>
      <c r="G78" s="74">
        <f t="shared" si="1"/>
        <v>23967</v>
      </c>
      <c r="H78" s="49">
        <f t="shared" si="2"/>
        <v>266734.1602</v>
      </c>
      <c r="I78" s="49">
        <f t="shared" si="3"/>
        <v>276363.8398</v>
      </c>
      <c r="J78" s="76" t="str">
        <f>'MAIN MODEL - Current Trends'!J78</f>
        <v/>
      </c>
      <c r="K78" s="49">
        <f t="shared" si="7"/>
        <v>849.8237853</v>
      </c>
      <c r="L78" s="49">
        <f t="shared" si="18"/>
        <v>302390</v>
      </c>
      <c r="M78" s="63">
        <f t="shared" si="14"/>
        <v>5015.533621</v>
      </c>
      <c r="N78" s="75">
        <f t="shared" si="22"/>
        <v>1684.477752</v>
      </c>
      <c r="O78" s="34" t="str">
        <f>'MAIN MODEL - Current Trends'!O78</f>
        <v/>
      </c>
      <c r="P78" s="11" t="str">
        <f t="shared" si="19"/>
        <v/>
      </c>
      <c r="Q78" s="11">
        <f t="shared" si="9"/>
        <v>0.02315644336</v>
      </c>
      <c r="R78" s="69">
        <f t="shared" si="16"/>
        <v>0.5456157053</v>
      </c>
      <c r="S78" s="70">
        <f t="shared" si="10"/>
        <v>578759</v>
      </c>
      <c r="T78" s="71">
        <f t="shared" si="17"/>
        <v>1.194484168</v>
      </c>
      <c r="U78" s="72">
        <f t="shared" si="11"/>
        <v>0.4977163894</v>
      </c>
      <c r="W78" s="65" t="str">
        <f t="shared" si="4"/>
        <v/>
      </c>
    </row>
    <row r="79">
      <c r="C79" s="61">
        <f t="shared" si="13"/>
        <v>44137</v>
      </c>
      <c r="D79" s="32">
        <f t="shared" si="23"/>
        <v>2.4</v>
      </c>
      <c r="E79" s="49">
        <f t="shared" si="5"/>
        <v>276363.8398</v>
      </c>
      <c r="F79" s="49">
        <f t="shared" si="6"/>
        <v>13402</v>
      </c>
      <c r="G79" s="74">
        <f t="shared" si="1"/>
        <v>29410</v>
      </c>
      <c r="H79" s="49">
        <f t="shared" si="2"/>
        <v>272985.1602</v>
      </c>
      <c r="I79" s="49">
        <f t="shared" si="3"/>
        <v>262961.8398</v>
      </c>
      <c r="J79" s="76" t="str">
        <f>'MAIN MODEL - Current Trends'!J79</f>
        <v/>
      </c>
      <c r="K79" s="49">
        <f t="shared" si="7"/>
        <v>973.947184</v>
      </c>
      <c r="L79" s="49">
        <f t="shared" si="18"/>
        <v>315792</v>
      </c>
      <c r="M79" s="63">
        <f t="shared" si="14"/>
        <v>5162.072568</v>
      </c>
      <c r="N79" s="75">
        <f t="shared" si="22"/>
        <v>1684.477752</v>
      </c>
      <c r="O79" s="34" t="str">
        <f>'MAIN MODEL - Current Trends'!O79</f>
        <v/>
      </c>
      <c r="P79" s="11" t="str">
        <f t="shared" si="19"/>
        <v/>
      </c>
      <c r="Q79" s="11">
        <f t="shared" si="9"/>
        <v>0.02525057926</v>
      </c>
      <c r="R79" s="69">
        <f t="shared" si="16"/>
        <v>0.5708662846</v>
      </c>
      <c r="S79" s="70">
        <f t="shared" si="10"/>
        <v>578759</v>
      </c>
      <c r="T79" s="71">
        <f t="shared" si="17"/>
        <v>1.146057807</v>
      </c>
      <c r="U79" s="72">
        <f t="shared" si="11"/>
        <v>0.4775110881</v>
      </c>
      <c r="W79" s="65" t="str">
        <f t="shared" si="4"/>
        <v/>
      </c>
    </row>
    <row r="80">
      <c r="C80" s="61">
        <f t="shared" si="13"/>
        <v>44141</v>
      </c>
      <c r="D80" s="32">
        <f t="shared" si="23"/>
        <v>2.4</v>
      </c>
      <c r="E80" s="49">
        <f t="shared" si="5"/>
        <v>262961.8398</v>
      </c>
      <c r="F80" s="49">
        <f t="shared" si="6"/>
        <v>14614</v>
      </c>
      <c r="G80" s="74">
        <f t="shared" si="1"/>
        <v>34886</v>
      </c>
      <c r="H80" s="49">
        <f t="shared" si="2"/>
        <v>280911.1602</v>
      </c>
      <c r="I80" s="49">
        <f t="shared" si="3"/>
        <v>248347.8398</v>
      </c>
      <c r="J80" s="76" t="str">
        <f>'MAIN MODEL - Current Trends'!J80</f>
        <v/>
      </c>
      <c r="K80" s="49">
        <f t="shared" si="7"/>
        <v>1062.02538</v>
      </c>
      <c r="L80" s="49">
        <f t="shared" si="18"/>
        <v>330406</v>
      </c>
      <c r="M80" s="63">
        <f t="shared" si="14"/>
        <v>5321.863658</v>
      </c>
      <c r="N80" s="75">
        <f t="shared" si="22"/>
        <v>1684.477752</v>
      </c>
      <c r="O80" s="34" t="str">
        <f>'MAIN MODEL - Current Trends'!O80</f>
        <v/>
      </c>
      <c r="P80" s="11" t="str">
        <f t="shared" si="19"/>
        <v/>
      </c>
      <c r="Q80" s="11">
        <f t="shared" si="9"/>
        <v>0.02600391527</v>
      </c>
      <c r="R80" s="69">
        <f t="shared" si="16"/>
        <v>0.5968701999</v>
      </c>
      <c r="S80" s="70">
        <f t="shared" si="10"/>
        <v>578759</v>
      </c>
      <c r="T80" s="71">
        <f t="shared" si="17"/>
        <v>1.090434264</v>
      </c>
      <c r="U80" s="72">
        <f t="shared" si="11"/>
        <v>0.4543546447</v>
      </c>
      <c r="W80" s="65" t="str">
        <f t="shared" si="4"/>
        <v/>
      </c>
    </row>
    <row r="81">
      <c r="C81" s="61">
        <f t="shared" si="13"/>
        <v>44145</v>
      </c>
      <c r="D81" s="32">
        <f t="shared" si="23"/>
        <v>2.4</v>
      </c>
      <c r="E81" s="49">
        <f t="shared" si="5"/>
        <v>248347.8398</v>
      </c>
      <c r="F81" s="49">
        <f t="shared" si="6"/>
        <v>15050</v>
      </c>
      <c r="G81" s="74">
        <f t="shared" si="1"/>
        <v>39710</v>
      </c>
      <c r="H81" s="49">
        <f t="shared" si="2"/>
        <v>290701.1602</v>
      </c>
      <c r="I81" s="49">
        <f t="shared" si="3"/>
        <v>233297.8398</v>
      </c>
      <c r="J81" s="76" t="str">
        <f>'MAIN MODEL - Current Trends'!J81</f>
        <v/>
      </c>
      <c r="K81" s="49">
        <f t="shared" si="7"/>
        <v>1093.710276</v>
      </c>
      <c r="L81" s="49">
        <f t="shared" si="18"/>
        <v>345456</v>
      </c>
      <c r="M81" s="63">
        <f t="shared" si="14"/>
        <v>5486.42202</v>
      </c>
      <c r="N81" s="75">
        <f t="shared" si="22"/>
        <v>1684.477752</v>
      </c>
      <c r="O81" s="34" t="str">
        <f>'MAIN MODEL - Current Trends'!O81</f>
        <v/>
      </c>
      <c r="P81" s="11" t="str">
        <f t="shared" si="19"/>
        <v/>
      </c>
      <c r="Q81" s="11">
        <f t="shared" si="9"/>
        <v>0.02515727617</v>
      </c>
      <c r="R81" s="69">
        <f t="shared" si="16"/>
        <v>0.622027476</v>
      </c>
      <c r="S81" s="70">
        <f t="shared" si="10"/>
        <v>578759</v>
      </c>
      <c r="T81" s="71">
        <f t="shared" si="17"/>
        <v>1.029834405</v>
      </c>
      <c r="U81" s="72">
        <f t="shared" si="11"/>
        <v>0.4291040654</v>
      </c>
      <c r="W81" s="65" t="str">
        <f t="shared" si="4"/>
        <v/>
      </c>
    </row>
    <row r="82">
      <c r="C82" s="61">
        <f t="shared" si="13"/>
        <v>44149</v>
      </c>
      <c r="D82" s="32">
        <f t="shared" si="23"/>
        <v>2.4</v>
      </c>
      <c r="E82" s="49">
        <f t="shared" si="5"/>
        <v>233297.8398</v>
      </c>
      <c r="F82" s="49">
        <f t="shared" si="6"/>
        <v>14560</v>
      </c>
      <c r="G82" s="74">
        <f t="shared" si="1"/>
        <v>43066</v>
      </c>
      <c r="H82" s="49">
        <f t="shared" si="2"/>
        <v>302395.1602</v>
      </c>
      <c r="I82" s="49">
        <f t="shared" si="3"/>
        <v>218737.8398</v>
      </c>
      <c r="J82" s="76" t="str">
        <f>'MAIN MODEL - Current Trends'!J82</f>
        <v/>
      </c>
      <c r="K82" s="49">
        <f t="shared" si="7"/>
        <v>1058.101104</v>
      </c>
      <c r="L82" s="49">
        <f t="shared" si="18"/>
        <v>360016</v>
      </c>
      <c r="M82" s="63">
        <f t="shared" si="14"/>
        <v>5645.622668</v>
      </c>
      <c r="N82" s="75">
        <f t="shared" si="22"/>
        <v>1684.477752</v>
      </c>
      <c r="O82" s="34" t="str">
        <f>'MAIN MODEL - Current Trends'!O82</f>
        <v/>
      </c>
      <c r="P82" s="11" t="str">
        <f t="shared" si="19"/>
        <v/>
      </c>
      <c r="Q82" s="11">
        <f t="shared" si="9"/>
        <v>0.02281951555</v>
      </c>
      <c r="R82" s="69">
        <f t="shared" si="16"/>
        <v>0.6448469916</v>
      </c>
      <c r="S82" s="70">
        <f t="shared" si="10"/>
        <v>578759</v>
      </c>
      <c r="T82" s="71">
        <f t="shared" si="17"/>
        <v>0.9674418605</v>
      </c>
      <c r="U82" s="72">
        <f t="shared" si="11"/>
        <v>0.4031001502</v>
      </c>
      <c r="W82" s="65" t="str">
        <f t="shared" si="4"/>
        <v/>
      </c>
    </row>
    <row r="83">
      <c r="C83" s="61">
        <f t="shared" si="13"/>
        <v>44153</v>
      </c>
      <c r="D83" s="32">
        <f t="shared" si="23"/>
        <v>2.4</v>
      </c>
      <c r="E83" s="49">
        <f t="shared" si="5"/>
        <v>218737.8398</v>
      </c>
      <c r="F83" s="49">
        <f t="shared" si="6"/>
        <v>13207</v>
      </c>
      <c r="G83" s="74">
        <f t="shared" si="1"/>
        <v>44224</v>
      </c>
      <c r="H83" s="49">
        <f t="shared" si="2"/>
        <v>315797.1602</v>
      </c>
      <c r="I83" s="49">
        <f t="shared" si="3"/>
        <v>205530.8398</v>
      </c>
      <c r="J83" s="76" t="str">
        <f>'MAIN MODEL - Current Trends'!J83</f>
        <v/>
      </c>
      <c r="K83" s="49">
        <f t="shared" si="7"/>
        <v>959.7761871</v>
      </c>
      <c r="L83" s="49">
        <f t="shared" si="18"/>
        <v>373223</v>
      </c>
      <c r="M83" s="63">
        <f t="shared" si="14"/>
        <v>5790.029465</v>
      </c>
      <c r="N83" s="75">
        <f t="shared" si="22"/>
        <v>1684.477752</v>
      </c>
      <c r="O83" s="34" t="str">
        <f>'MAIN MODEL - Current Trends'!O83</f>
        <v/>
      </c>
      <c r="P83" s="11" t="str">
        <f t="shared" si="19"/>
        <v/>
      </c>
      <c r="Q83" s="11">
        <f t="shared" si="9"/>
        <v>0.01944850966</v>
      </c>
      <c r="R83" s="69">
        <f t="shared" si="16"/>
        <v>0.6642955012</v>
      </c>
      <c r="S83" s="70">
        <f t="shared" si="10"/>
        <v>578759</v>
      </c>
      <c r="T83" s="71">
        <f t="shared" si="17"/>
        <v>0.9070741758</v>
      </c>
      <c r="U83" s="72">
        <f t="shared" si="11"/>
        <v>0.377942874</v>
      </c>
      <c r="W83" s="65" t="str">
        <f t="shared" si="4"/>
        <v/>
      </c>
    </row>
    <row r="84">
      <c r="C84" s="61">
        <f t="shared" si="13"/>
        <v>44157</v>
      </c>
      <c r="D84" s="32">
        <f t="shared" si="23"/>
        <v>2.4</v>
      </c>
      <c r="E84" s="49">
        <f t="shared" si="5"/>
        <v>205530.8398</v>
      </c>
      <c r="F84" s="49">
        <f t="shared" si="6"/>
        <v>11256</v>
      </c>
      <c r="G84" s="74">
        <f t="shared" si="1"/>
        <v>42817</v>
      </c>
      <c r="H84" s="49">
        <f t="shared" si="2"/>
        <v>330411.1602</v>
      </c>
      <c r="I84" s="49">
        <f t="shared" si="3"/>
        <v>194274.8398</v>
      </c>
      <c r="J84" s="76" t="str">
        <f>'MAIN MODEL - Current Trends'!J84</f>
        <v/>
      </c>
      <c r="K84" s="49">
        <f t="shared" si="7"/>
        <v>817.993546</v>
      </c>
      <c r="L84" s="49">
        <f t="shared" si="18"/>
        <v>384479</v>
      </c>
      <c r="M84" s="63">
        <f t="shared" si="14"/>
        <v>5913.103812</v>
      </c>
      <c r="N84" s="75">
        <f t="shared" si="22"/>
        <v>1684.477752</v>
      </c>
      <c r="O84" s="34" t="str">
        <f>'MAIN MODEL - Current Trends'!O84</f>
        <v/>
      </c>
      <c r="P84" s="11" t="str">
        <f t="shared" si="19"/>
        <v/>
      </c>
      <c r="Q84" s="11">
        <f t="shared" si="9"/>
        <v>0.01566800689</v>
      </c>
      <c r="R84" s="69">
        <f t="shared" si="16"/>
        <v>0.6799635081</v>
      </c>
      <c r="S84" s="70">
        <f t="shared" si="10"/>
        <v>578759</v>
      </c>
      <c r="T84" s="71">
        <f t="shared" si="17"/>
        <v>0.8522753085</v>
      </c>
      <c r="U84" s="72">
        <f t="shared" si="11"/>
        <v>0.3551233584</v>
      </c>
      <c r="W84" s="65" t="str">
        <f t="shared" si="4"/>
        <v/>
      </c>
    </row>
    <row r="85">
      <c r="C85" s="61">
        <f t="shared" si="13"/>
        <v>44161</v>
      </c>
      <c r="D85" s="32">
        <f t="shared" si="23"/>
        <v>2.4</v>
      </c>
      <c r="E85" s="49">
        <f t="shared" si="5"/>
        <v>194274.8398</v>
      </c>
      <c r="F85" s="49">
        <f t="shared" si="6"/>
        <v>9068</v>
      </c>
      <c r="G85" s="74">
        <f t="shared" si="1"/>
        <v>39023</v>
      </c>
      <c r="H85" s="49">
        <f t="shared" si="2"/>
        <v>345461.1602</v>
      </c>
      <c r="I85" s="49">
        <f t="shared" si="3"/>
        <v>185206.8398</v>
      </c>
      <c r="J85" s="76" t="str">
        <f>'MAIN MODEL - Current Trends'!J85</f>
        <v/>
      </c>
      <c r="K85" s="49">
        <f t="shared" si="7"/>
        <v>658.9876933</v>
      </c>
      <c r="L85" s="49">
        <f t="shared" si="18"/>
        <v>393547</v>
      </c>
      <c r="M85" s="63">
        <f t="shared" si="14"/>
        <v>6012.254325</v>
      </c>
      <c r="N85" s="75">
        <f t="shared" si="22"/>
        <v>1684.477752</v>
      </c>
      <c r="O85" s="34" t="str">
        <f>'MAIN MODEL - Current Trends'!O85</f>
        <v/>
      </c>
      <c r="P85" s="11" t="str">
        <f t="shared" si="19"/>
        <v/>
      </c>
      <c r="Q85" s="11">
        <f t="shared" si="9"/>
        <v>0.01203264226</v>
      </c>
      <c r="R85" s="69">
        <f t="shared" si="16"/>
        <v>0.6919961504</v>
      </c>
      <c r="S85" s="70">
        <f t="shared" si="10"/>
        <v>578759</v>
      </c>
      <c r="T85" s="71">
        <f t="shared" si="17"/>
        <v>0.8056147832</v>
      </c>
      <c r="U85" s="72">
        <f t="shared" si="11"/>
        <v>0.3356748488</v>
      </c>
      <c r="W85" s="65" t="str">
        <f t="shared" si="4"/>
        <v/>
      </c>
    </row>
    <row r="86">
      <c r="C86" s="61">
        <f t="shared" si="13"/>
        <v>44165</v>
      </c>
      <c r="D86" s="32">
        <f t="shared" si="23"/>
        <v>2.4</v>
      </c>
      <c r="E86" s="49">
        <f t="shared" si="5"/>
        <v>185206.8398</v>
      </c>
      <c r="F86" s="49">
        <f t="shared" si="6"/>
        <v>6964</v>
      </c>
      <c r="G86" s="74">
        <f t="shared" si="1"/>
        <v>33531</v>
      </c>
      <c r="H86" s="49">
        <f t="shared" si="2"/>
        <v>360021.1602</v>
      </c>
      <c r="I86" s="49">
        <f t="shared" si="3"/>
        <v>178242.8398</v>
      </c>
      <c r="J86" s="76" t="str">
        <f>'MAIN MODEL - Current Trends'!J86</f>
        <v/>
      </c>
      <c r="K86" s="49">
        <f t="shared" si="7"/>
        <v>506.0862699</v>
      </c>
      <c r="L86" s="49">
        <f t="shared" si="18"/>
        <v>400511</v>
      </c>
      <c r="M86" s="63">
        <f t="shared" si="14"/>
        <v>6088.39947</v>
      </c>
      <c r="N86" s="75">
        <f t="shared" si="22"/>
        <v>1684.477752</v>
      </c>
      <c r="O86" s="34" t="str">
        <f>'MAIN MODEL - Current Trends'!O86</f>
        <v/>
      </c>
      <c r="P86" s="11" t="str">
        <f t="shared" si="19"/>
        <v/>
      </c>
      <c r="Q86" s="11">
        <f t="shared" si="9"/>
        <v>0.00889316624</v>
      </c>
      <c r="R86" s="69">
        <f t="shared" si="16"/>
        <v>0.7008893166</v>
      </c>
      <c r="S86" s="70">
        <f t="shared" si="10"/>
        <v>578759</v>
      </c>
      <c r="T86" s="71">
        <f t="shared" si="17"/>
        <v>0.7679752978</v>
      </c>
      <c r="U86" s="72">
        <f t="shared" si="11"/>
        <v>0.3200068419</v>
      </c>
      <c r="W86" s="65" t="str">
        <f t="shared" si="4"/>
        <v/>
      </c>
    </row>
    <row r="87">
      <c r="C87" s="61">
        <f t="shared" si="13"/>
        <v>44169</v>
      </c>
      <c r="D87" s="32">
        <f t="shared" si="23"/>
        <v>2.4</v>
      </c>
      <c r="E87" s="49">
        <f t="shared" si="5"/>
        <v>178242.8398</v>
      </c>
      <c r="F87" s="49">
        <f t="shared" si="6"/>
        <v>5147</v>
      </c>
      <c r="G87" s="74">
        <f t="shared" si="1"/>
        <v>27288</v>
      </c>
      <c r="H87" s="49">
        <f t="shared" si="2"/>
        <v>373228.1602</v>
      </c>
      <c r="I87" s="49">
        <f t="shared" si="3"/>
        <v>173095.8398</v>
      </c>
      <c r="J87" s="76" t="str">
        <f>'MAIN MODEL - Current Trends'!J87</f>
        <v/>
      </c>
      <c r="K87" s="49">
        <f t="shared" si="7"/>
        <v>374.0416472</v>
      </c>
      <c r="L87" s="49">
        <f t="shared" si="18"/>
        <v>405658</v>
      </c>
      <c r="M87" s="63">
        <f t="shared" si="14"/>
        <v>6144.677336</v>
      </c>
      <c r="N87" s="75">
        <f t="shared" si="22"/>
        <v>1684.477752</v>
      </c>
      <c r="O87" s="34" t="str">
        <f>'MAIN MODEL - Current Trends'!O87</f>
        <v/>
      </c>
      <c r="P87" s="11" t="str">
        <f t="shared" si="19"/>
        <v/>
      </c>
      <c r="Q87" s="11">
        <f t="shared" si="9"/>
        <v>0.006382622128</v>
      </c>
      <c r="R87" s="69">
        <f t="shared" si="16"/>
        <v>0.7072719388</v>
      </c>
      <c r="S87" s="70">
        <f t="shared" si="10"/>
        <v>578759</v>
      </c>
      <c r="T87" s="71">
        <f t="shared" si="17"/>
        <v>0.7390867318</v>
      </c>
      <c r="U87" s="72">
        <f t="shared" si="11"/>
        <v>0.3079741996</v>
      </c>
      <c r="W87" s="65" t="str">
        <f t="shared" si="4"/>
        <v/>
      </c>
    </row>
    <row r="88">
      <c r="C88" s="61">
        <f t="shared" si="13"/>
        <v>44173</v>
      </c>
      <c r="D88" s="32">
        <f t="shared" si="23"/>
        <v>2.4</v>
      </c>
      <c r="E88" s="49">
        <f t="shared" si="5"/>
        <v>173095.8398</v>
      </c>
      <c r="F88" s="49">
        <f t="shared" si="6"/>
        <v>3694</v>
      </c>
      <c r="G88" s="74">
        <f t="shared" si="1"/>
        <v>21179</v>
      </c>
      <c r="H88" s="49">
        <f t="shared" si="2"/>
        <v>384484.1602</v>
      </c>
      <c r="I88" s="49">
        <f t="shared" si="3"/>
        <v>169401.8398</v>
      </c>
      <c r="J88" s="76" t="str">
        <f>'MAIN MODEL - Current Trends'!J88</f>
        <v/>
      </c>
      <c r="K88" s="49">
        <f t="shared" si="7"/>
        <v>268.4495521</v>
      </c>
      <c r="L88" s="49">
        <f t="shared" si="18"/>
        <v>409352</v>
      </c>
      <c r="M88" s="63">
        <f t="shared" si="14"/>
        <v>6185.06794</v>
      </c>
      <c r="N88" s="75">
        <f t="shared" si="22"/>
        <v>1684.477752</v>
      </c>
      <c r="O88" s="34" t="str">
        <f>'MAIN MODEL - Current Trends'!O88</f>
        <v/>
      </c>
      <c r="P88" s="11" t="str">
        <f t="shared" si="19"/>
        <v/>
      </c>
      <c r="Q88" s="11">
        <f t="shared" si="9"/>
        <v>0.00448373157</v>
      </c>
      <c r="R88" s="69">
        <f t="shared" si="16"/>
        <v>0.7117556703</v>
      </c>
      <c r="S88" s="70">
        <f t="shared" si="10"/>
        <v>578759</v>
      </c>
      <c r="T88" s="71">
        <f t="shared" si="17"/>
        <v>0.7176996309</v>
      </c>
      <c r="U88" s="72">
        <f t="shared" si="11"/>
        <v>0.2990810334</v>
      </c>
      <c r="W88" s="65" t="str">
        <f t="shared" si="4"/>
        <v/>
      </c>
    </row>
    <row r="89">
      <c r="C89" s="61">
        <f t="shared" si="13"/>
        <v>44177</v>
      </c>
      <c r="D89" s="32">
        <f t="shared" si="23"/>
        <v>2.4</v>
      </c>
      <c r="E89" s="49">
        <f t="shared" si="5"/>
        <v>169401.8398</v>
      </c>
      <c r="F89" s="49">
        <f t="shared" si="6"/>
        <v>2595</v>
      </c>
      <c r="G89" s="74">
        <f t="shared" si="1"/>
        <v>15805</v>
      </c>
      <c r="H89" s="49">
        <f t="shared" si="2"/>
        <v>393552.1602</v>
      </c>
      <c r="I89" s="49">
        <f t="shared" si="3"/>
        <v>166806.8398</v>
      </c>
      <c r="J89" s="76" t="str">
        <f>'MAIN MODEL - Current Trends'!J89</f>
        <v/>
      </c>
      <c r="K89" s="49">
        <f t="shared" si="7"/>
        <v>188.5832669</v>
      </c>
      <c r="L89" s="49">
        <f t="shared" si="18"/>
        <v>411947</v>
      </c>
      <c r="M89" s="63">
        <f t="shared" si="14"/>
        <v>6213.441957</v>
      </c>
      <c r="N89" s="75">
        <f t="shared" si="22"/>
        <v>1684.477752</v>
      </c>
      <c r="O89" s="34" t="str">
        <f>'MAIN MODEL - Current Trends'!O89</f>
        <v/>
      </c>
      <c r="P89" s="11" t="str">
        <f t="shared" si="19"/>
        <v/>
      </c>
      <c r="Q89" s="11">
        <f t="shared" si="9"/>
        <v>0.003101463649</v>
      </c>
      <c r="R89" s="69">
        <f t="shared" si="16"/>
        <v>0.714857134</v>
      </c>
      <c r="S89" s="70">
        <f t="shared" si="10"/>
        <v>578759</v>
      </c>
      <c r="T89" s="71">
        <f t="shared" si="17"/>
        <v>0.7024905252</v>
      </c>
      <c r="U89" s="72">
        <f t="shared" si="11"/>
        <v>0.2926984113</v>
      </c>
      <c r="W89" s="65" t="str">
        <f t="shared" si="4"/>
        <v/>
      </c>
    </row>
    <row r="90">
      <c r="C90" s="61">
        <f t="shared" si="13"/>
        <v>44181</v>
      </c>
      <c r="D90" s="32">
        <f t="shared" si="23"/>
        <v>2.4</v>
      </c>
      <c r="E90" s="49">
        <f t="shared" si="5"/>
        <v>166806.8398</v>
      </c>
      <c r="F90" s="49">
        <f t="shared" si="6"/>
        <v>1795</v>
      </c>
      <c r="G90" s="74">
        <f t="shared" si="1"/>
        <v>11436</v>
      </c>
      <c r="H90" s="49">
        <f t="shared" si="2"/>
        <v>400516.1602</v>
      </c>
      <c r="I90" s="49">
        <f t="shared" si="3"/>
        <v>165011.8398</v>
      </c>
      <c r="J90" s="76" t="str">
        <f>'MAIN MODEL - Current Trends'!J90</f>
        <v/>
      </c>
      <c r="K90" s="49">
        <f t="shared" si="7"/>
        <v>130.4458436</v>
      </c>
      <c r="L90" s="49">
        <f t="shared" si="18"/>
        <v>413742</v>
      </c>
      <c r="M90" s="63">
        <f t="shared" si="14"/>
        <v>6233.068685</v>
      </c>
      <c r="N90" s="75">
        <f t="shared" si="22"/>
        <v>1684.477752</v>
      </c>
      <c r="O90" s="34" t="str">
        <f>'MAIN MODEL - Current Trends'!O90</f>
        <v/>
      </c>
      <c r="P90" s="11" t="str">
        <f t="shared" si="19"/>
        <v/>
      </c>
      <c r="Q90" s="11">
        <f t="shared" si="9"/>
        <v>0.00212178126</v>
      </c>
      <c r="R90" s="69">
        <f t="shared" si="16"/>
        <v>0.7169789152</v>
      </c>
      <c r="S90" s="70">
        <f t="shared" si="10"/>
        <v>578759</v>
      </c>
      <c r="T90" s="71">
        <f t="shared" si="17"/>
        <v>0.6917148362</v>
      </c>
      <c r="U90" s="72">
        <f t="shared" si="11"/>
        <v>0.2882146797</v>
      </c>
      <c r="W90" s="65" t="str">
        <f t="shared" si="4"/>
        <v/>
      </c>
    </row>
    <row r="91">
      <c r="C91" s="61">
        <f t="shared" si="13"/>
        <v>44185</v>
      </c>
      <c r="D91" s="32">
        <f t="shared" si="23"/>
        <v>2.4</v>
      </c>
      <c r="E91" s="49">
        <f t="shared" si="5"/>
        <v>165011.8398</v>
      </c>
      <c r="F91" s="49">
        <f t="shared" si="6"/>
        <v>1228</v>
      </c>
      <c r="G91" s="74">
        <f t="shared" si="1"/>
        <v>8084</v>
      </c>
      <c r="H91" s="49">
        <f t="shared" si="2"/>
        <v>405663.1602</v>
      </c>
      <c r="I91" s="49">
        <f t="shared" si="3"/>
        <v>163783.8398</v>
      </c>
      <c r="J91" s="76" t="str">
        <f>'MAIN MODEL - Current Trends'!J91</f>
        <v/>
      </c>
      <c r="K91" s="49">
        <f t="shared" si="7"/>
        <v>89.24094479</v>
      </c>
      <c r="L91" s="49">
        <f t="shared" si="18"/>
        <v>414970</v>
      </c>
      <c r="M91" s="63">
        <f t="shared" si="14"/>
        <v>6246.495773</v>
      </c>
      <c r="N91" s="75">
        <f t="shared" si="22"/>
        <v>1684.477752</v>
      </c>
      <c r="O91" s="34" t="str">
        <f>'MAIN MODEL - Current Trends'!O91</f>
        <v/>
      </c>
      <c r="P91" s="11" t="str">
        <f t="shared" si="19"/>
        <v/>
      </c>
      <c r="Q91" s="11">
        <f t="shared" si="9"/>
        <v>0.001441014308</v>
      </c>
      <c r="R91" s="69">
        <f t="shared" si="16"/>
        <v>0.7184199295</v>
      </c>
      <c r="S91" s="70">
        <f t="shared" si="10"/>
        <v>578759</v>
      </c>
      <c r="T91" s="71">
        <f t="shared" si="17"/>
        <v>0.6841225627</v>
      </c>
      <c r="U91" s="72">
        <f t="shared" si="11"/>
        <v>0.2851132161</v>
      </c>
      <c r="W91" s="65" t="str">
        <f t="shared" si="4"/>
        <v/>
      </c>
    </row>
    <row r="92">
      <c r="C92" s="61">
        <f t="shared" si="13"/>
        <v>44189</v>
      </c>
      <c r="D92" s="32">
        <f t="shared" si="23"/>
        <v>2.4</v>
      </c>
      <c r="E92" s="49">
        <f t="shared" si="5"/>
        <v>163783.8398</v>
      </c>
      <c r="F92" s="49">
        <f t="shared" si="6"/>
        <v>834</v>
      </c>
      <c r="G92" s="74">
        <f t="shared" si="1"/>
        <v>5618</v>
      </c>
      <c r="H92" s="49">
        <f t="shared" si="2"/>
        <v>409357.1602</v>
      </c>
      <c r="I92" s="49">
        <f t="shared" si="3"/>
        <v>162949.8398</v>
      </c>
      <c r="J92" s="76" t="str">
        <f>'MAIN MODEL - Current Trends'!J92</f>
        <v/>
      </c>
      <c r="K92" s="49">
        <f t="shared" si="7"/>
        <v>60.6082638</v>
      </c>
      <c r="L92" s="49">
        <f t="shared" si="18"/>
        <v>415804</v>
      </c>
      <c r="M92" s="63">
        <f t="shared" si="14"/>
        <v>6255.614821</v>
      </c>
      <c r="N92" s="75">
        <f t="shared" si="22"/>
        <v>1684.477752</v>
      </c>
      <c r="O92" s="34" t="str">
        <f>'MAIN MODEL - Current Trends'!O92</f>
        <v/>
      </c>
      <c r="P92" s="11"/>
      <c r="Q92" s="11"/>
      <c r="R92" s="81"/>
      <c r="S92" s="70">
        <f t="shared" si="10"/>
        <v>578759</v>
      </c>
      <c r="T92" s="71">
        <f t="shared" si="17"/>
        <v>0.6791530945</v>
      </c>
      <c r="U92" s="72">
        <f t="shared" si="11"/>
        <v>0.2829914348</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'Model w FlatteningTheCurve (2 w'!B3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48"/>
      <c r="P8" s="11"/>
      <c r="Q8" s="11"/>
      <c r="R8" s="9"/>
      <c r="S8" s="9"/>
      <c r="T8" s="9"/>
      <c r="U8" s="9"/>
    </row>
    <row r="9">
      <c r="A9" s="28" t="s">
        <v>17</v>
      </c>
      <c r="B9" s="49">
        <f>'MAIN MODEL - Current Trends'!B7</f>
        <v>578759</v>
      </c>
      <c r="G9" s="28" t="s">
        <v>234</v>
      </c>
      <c r="H9" s="47">
        <f>'MAIN MODEL - Current Trends'!H3</f>
        <v>14</v>
      </c>
      <c r="I9" s="34" t="s">
        <v>34</v>
      </c>
      <c r="L9" s="48"/>
      <c r="P9" s="11"/>
      <c r="Q9" s="11"/>
      <c r="R9" s="9"/>
      <c r="S9" s="9"/>
      <c r="T9" s="9"/>
      <c r="U9" s="9"/>
    </row>
    <row r="10">
      <c r="A10" s="28" t="s">
        <v>236</v>
      </c>
      <c r="B10" s="49">
        <f>'Model w FlatteningTheCurve (2 w'!B10</f>
        <v>2025.6565</v>
      </c>
      <c r="C10" s="50">
        <f>B10/B9</f>
        <v>0.0035</v>
      </c>
      <c r="G10" s="28" t="s">
        <v>237</v>
      </c>
      <c r="H10" s="47">
        <f>'MAIN MODEL - Current Trends'!H4</f>
        <v>5</v>
      </c>
      <c r="I10" s="34" t="s">
        <v>34</v>
      </c>
      <c r="L10" s="36"/>
      <c r="P10" s="11"/>
      <c r="Q10" s="11"/>
      <c r="R10" s="9"/>
      <c r="S10" s="9"/>
      <c r="T10" s="9"/>
      <c r="U10" s="9"/>
    </row>
    <row r="11">
      <c r="A11" s="28" t="s">
        <v>238</v>
      </c>
      <c r="B11" s="51">
        <f>'MAIN MODEL - Current Trends'!B9</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248</v>
      </c>
      <c r="K13" s="53" t="s">
        <v>476</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810.2626</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810.2626</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C21" s="61">
        <f t="shared" si="13"/>
        <v>43905</v>
      </c>
      <c r="D21" s="62">
        <f>'MAIN MODEL - Current Trends'!D21</f>
        <v>2.4</v>
      </c>
      <c r="E21" s="49">
        <f t="shared" si="5"/>
        <v>578712.8398</v>
      </c>
      <c r="F21" s="49">
        <f t="shared" si="6"/>
        <v>70</v>
      </c>
      <c r="G21" s="74">
        <f t="shared" si="1"/>
        <v>46.16018741</v>
      </c>
      <c r="H21" s="49">
        <f t="shared" si="2"/>
        <v>0</v>
      </c>
      <c r="I21" s="49">
        <f t="shared" si="3"/>
        <v>578642.8398</v>
      </c>
      <c r="J21" s="76">
        <f>'MAIN MODEL - Current Trends'!J21</f>
        <v>3</v>
      </c>
      <c r="K21" s="49">
        <f t="shared" si="7"/>
        <v>5.08702454</v>
      </c>
      <c r="L21" s="49">
        <f t="shared" ref="L21:L92" si="18">F21+L20</f>
        <v>111</v>
      </c>
      <c r="M21" s="63">
        <f t="shared" si="14"/>
        <v>1.213686258</v>
      </c>
      <c r="N21" s="75">
        <f t="shared" si="15"/>
        <v>810.2626</v>
      </c>
      <c r="O21" s="32">
        <f>'MAIN MODEL - Current Trends'!O21</f>
        <v>2409</v>
      </c>
      <c r="P21" s="11">
        <f t="shared" ref="P21:P91" si="19">if(J21,((J21/$B$6*2)/S22),"")</f>
        <v>0.0001426552306</v>
      </c>
      <c r="Q21" s="11">
        <f t="shared" si="9"/>
        <v>0.0007256906588</v>
      </c>
      <c r="R21" s="69">
        <f t="shared" si="16"/>
        <v>0.0008967463141</v>
      </c>
      <c r="S21" s="70">
        <f t="shared" si="10"/>
        <v>578759</v>
      </c>
      <c r="T21" s="71">
        <f t="shared" si="17"/>
        <v>2.413793103</v>
      </c>
      <c r="U21" s="72">
        <f t="shared" si="11"/>
        <v>0.9999202428</v>
      </c>
      <c r="W21" s="65">
        <f t="shared" si="4"/>
        <v>2409000</v>
      </c>
      <c r="X21" s="65" t="str">
        <f t="shared" si="12"/>
        <v/>
      </c>
    </row>
    <row r="22">
      <c r="B22" s="77" t="s">
        <v>261</v>
      </c>
      <c r="C22" s="61">
        <f t="shared" si="13"/>
        <v>43909</v>
      </c>
      <c r="D22" s="62">
        <f>'MAIN MODEL - Current Trends'!D22</f>
        <v>6</v>
      </c>
      <c r="E22" s="49">
        <f t="shared" si="5"/>
        <v>578642.8398</v>
      </c>
      <c r="F22" s="49">
        <f t="shared" si="6"/>
        <v>420</v>
      </c>
      <c r="G22" s="74">
        <f t="shared" si="1"/>
        <v>111</v>
      </c>
      <c r="H22" s="49">
        <f t="shared" si="2"/>
        <v>5.160187413</v>
      </c>
      <c r="I22" s="49">
        <f t="shared" si="3"/>
        <v>578222.8398</v>
      </c>
      <c r="J22" s="76">
        <f>'MAIN MODEL - Current Trends'!J22</f>
        <v>18</v>
      </c>
      <c r="K22" s="49">
        <f t="shared" si="7"/>
        <v>30.52214724</v>
      </c>
      <c r="L22" s="49">
        <f t="shared" si="18"/>
        <v>531</v>
      </c>
      <c r="M22" s="63">
        <f t="shared" si="14"/>
        <v>5.806012638</v>
      </c>
      <c r="N22" s="78">
        <f t="shared" ref="N22:N36" si="20">N21*1.05</f>
        <v>850.77573</v>
      </c>
      <c r="O22" s="34" t="str">
        <f>'MAIN MODEL - Current Trends'!O22</f>
        <v/>
      </c>
      <c r="P22" s="11">
        <f t="shared" si="19"/>
        <v>0.0008559313836</v>
      </c>
      <c r="Q22" s="11">
        <f t="shared" si="9"/>
        <v>0.001739929746</v>
      </c>
      <c r="R22" s="69">
        <f t="shared" si="16"/>
        <v>0.00263667606</v>
      </c>
      <c r="S22" s="70">
        <f t="shared" si="10"/>
        <v>578759</v>
      </c>
      <c r="T22" s="71">
        <f t="shared" si="17"/>
        <v>6</v>
      </c>
      <c r="U22" s="72">
        <f t="shared" si="11"/>
        <v>0.9997992944</v>
      </c>
      <c r="W22" s="65" t="str">
        <f t="shared" si="4"/>
        <v/>
      </c>
      <c r="X22" s="65" t="str">
        <f t="shared" si="12"/>
        <v/>
      </c>
    </row>
    <row r="23">
      <c r="C23" s="61">
        <f t="shared" si="13"/>
        <v>43913</v>
      </c>
      <c r="D23" s="32">
        <f t="shared" ref="D23:D29" si="21">$B$3</f>
        <v>2.4</v>
      </c>
      <c r="E23" s="49">
        <f t="shared" si="5"/>
        <v>578222.8398</v>
      </c>
      <c r="F23" s="49">
        <f t="shared" si="6"/>
        <v>1007</v>
      </c>
      <c r="G23" s="74">
        <f t="shared" si="1"/>
        <v>519</v>
      </c>
      <c r="H23" s="49">
        <f t="shared" si="2"/>
        <v>17.16018741</v>
      </c>
      <c r="I23" s="49">
        <f t="shared" si="3"/>
        <v>577215.8398</v>
      </c>
      <c r="J23" s="67" t="str">
        <f>'MAIN MODEL - Current Trends'!J23</f>
        <v/>
      </c>
      <c r="K23" s="49">
        <f t="shared" si="7"/>
        <v>73.1804816</v>
      </c>
      <c r="L23" s="49">
        <f t="shared" si="18"/>
        <v>1538</v>
      </c>
      <c r="M23" s="63">
        <f t="shared" si="14"/>
        <v>16.81666184</v>
      </c>
      <c r="N23" s="78">
        <f t="shared" si="20"/>
        <v>893.3145165</v>
      </c>
      <c r="O23" s="34" t="str">
        <f>'MAIN MODEL - Current Trends'!O23</f>
        <v/>
      </c>
      <c r="P23" s="11" t="str">
        <f t="shared" si="19"/>
        <v/>
      </c>
      <c r="Q23" s="11">
        <f t="shared" si="9"/>
        <v>0.004164082114</v>
      </c>
      <c r="R23" s="69">
        <f t="shared" si="16"/>
        <v>0.006800758174</v>
      </c>
      <c r="S23" s="70">
        <f t="shared" si="10"/>
        <v>578759</v>
      </c>
      <c r="T23" s="71">
        <f t="shared" si="17"/>
        <v>2.397619048</v>
      </c>
      <c r="U23" s="72">
        <f t="shared" si="11"/>
        <v>0.9990736037</v>
      </c>
      <c r="W23" s="65" t="str">
        <f t="shared" si="4"/>
        <v/>
      </c>
      <c r="X23" s="65" t="str">
        <f t="shared" si="12"/>
        <v/>
      </c>
    </row>
    <row r="24">
      <c r="C24" s="61">
        <f t="shared" si="13"/>
        <v>43917</v>
      </c>
      <c r="D24" s="32">
        <f t="shared" si="21"/>
        <v>2.4</v>
      </c>
      <c r="E24" s="49">
        <f t="shared" si="5"/>
        <v>577215.8398</v>
      </c>
      <c r="F24" s="49">
        <f t="shared" si="6"/>
        <v>2410</v>
      </c>
      <c r="G24" s="74">
        <f t="shared" si="1"/>
        <v>1497</v>
      </c>
      <c r="H24" s="49">
        <f t="shared" si="2"/>
        <v>46.16018741</v>
      </c>
      <c r="I24" s="49">
        <f t="shared" si="3"/>
        <v>574805.8398</v>
      </c>
      <c r="J24" s="67" t="str">
        <f>'MAIN MODEL - Current Trends'!J24</f>
        <v/>
      </c>
      <c r="K24" s="49">
        <f t="shared" si="7"/>
        <v>175.1389877</v>
      </c>
      <c r="L24" s="49">
        <f t="shared" si="18"/>
        <v>3948</v>
      </c>
      <c r="M24" s="63">
        <f t="shared" si="14"/>
        <v>43.16786798</v>
      </c>
      <c r="N24" s="78">
        <f t="shared" si="20"/>
        <v>937.9802423</v>
      </c>
      <c r="O24" s="34" t="str">
        <f>'MAIN MODEL - Current Trends'!O24</f>
        <v/>
      </c>
      <c r="P24" s="11" t="str">
        <f t="shared" si="19"/>
        <v/>
      </c>
      <c r="Q24" s="11">
        <f t="shared" si="9"/>
        <v>0.009924683677</v>
      </c>
      <c r="R24" s="69">
        <f t="shared" si="16"/>
        <v>0.01672544185</v>
      </c>
      <c r="S24" s="70">
        <f t="shared" si="10"/>
        <v>578759</v>
      </c>
      <c r="T24" s="71">
        <f t="shared" si="17"/>
        <v>2.393247269</v>
      </c>
      <c r="U24" s="72">
        <f t="shared" si="11"/>
        <v>0.997333674</v>
      </c>
      <c r="W24" s="65" t="str">
        <f t="shared" si="4"/>
        <v/>
      </c>
      <c r="X24" s="65" t="str">
        <f t="shared" si="12"/>
        <v/>
      </c>
    </row>
    <row r="25">
      <c r="C25" s="61">
        <f t="shared" si="13"/>
        <v>43921</v>
      </c>
      <c r="D25" s="32">
        <f t="shared" si="21"/>
        <v>2.4</v>
      </c>
      <c r="E25" s="49">
        <f t="shared" si="5"/>
        <v>574805.8398</v>
      </c>
      <c r="F25" s="49">
        <f t="shared" si="6"/>
        <v>5744</v>
      </c>
      <c r="G25" s="74">
        <f t="shared" si="1"/>
        <v>3837</v>
      </c>
      <c r="H25" s="49">
        <f t="shared" si="2"/>
        <v>116.1601874</v>
      </c>
      <c r="I25" s="49">
        <f t="shared" si="3"/>
        <v>569061.8398</v>
      </c>
      <c r="J25" s="67" t="str">
        <f>'MAIN MODEL - Current Trends'!J25</f>
        <v/>
      </c>
      <c r="K25" s="49">
        <f t="shared" si="7"/>
        <v>417.4266994</v>
      </c>
      <c r="L25" s="49">
        <f t="shared" si="18"/>
        <v>9692</v>
      </c>
      <c r="M25" s="63">
        <f t="shared" si="14"/>
        <v>105.9733983</v>
      </c>
      <c r="N25" s="78">
        <f t="shared" si="20"/>
        <v>984.8792544</v>
      </c>
      <c r="O25" s="34" t="str">
        <f>'MAIN MODEL - Current Trends'!O25</f>
        <v/>
      </c>
      <c r="P25" s="11" t="str">
        <f t="shared" si="19"/>
        <v/>
      </c>
      <c r="Q25" s="11">
        <f t="shared" si="9"/>
        <v>0.0234208021</v>
      </c>
      <c r="R25" s="69">
        <f t="shared" si="16"/>
        <v>0.04014624395</v>
      </c>
      <c r="S25" s="70">
        <f t="shared" si="10"/>
        <v>578759</v>
      </c>
      <c r="T25" s="71">
        <f t="shared" si="17"/>
        <v>2.38340249</v>
      </c>
      <c r="U25" s="72">
        <f t="shared" si="11"/>
        <v>0.9931695919</v>
      </c>
      <c r="W25" s="65" t="str">
        <f t="shared" si="4"/>
        <v/>
      </c>
      <c r="X25" s="65" t="str">
        <f t="shared" si="12"/>
        <v/>
      </c>
    </row>
    <row r="26">
      <c r="C26" s="61">
        <f t="shared" si="13"/>
        <v>43925</v>
      </c>
      <c r="D26" s="32">
        <f t="shared" si="21"/>
        <v>2.4</v>
      </c>
      <c r="E26" s="49">
        <f t="shared" si="5"/>
        <v>569061.8398</v>
      </c>
      <c r="F26" s="49">
        <f t="shared" si="6"/>
        <v>13555</v>
      </c>
      <c r="G26" s="74">
        <f t="shared" si="1"/>
        <v>9161</v>
      </c>
      <c r="H26" s="49">
        <f t="shared" si="2"/>
        <v>536.1601874</v>
      </c>
      <c r="I26" s="49">
        <f t="shared" si="3"/>
        <v>555506.8398</v>
      </c>
      <c r="J26" s="67" t="str">
        <f>'MAIN MODEL - Current Trends'!J26</f>
        <v/>
      </c>
      <c r="K26" s="49">
        <f t="shared" si="7"/>
        <v>985.0659663</v>
      </c>
      <c r="L26" s="49">
        <f t="shared" si="18"/>
        <v>23247</v>
      </c>
      <c r="M26" s="63">
        <f t="shared" si="14"/>
        <v>254.1852652</v>
      </c>
      <c r="N26" s="78">
        <f t="shared" si="20"/>
        <v>1034.123217</v>
      </c>
      <c r="O26" s="34" t="str">
        <f>'MAIN MODEL - Current Trends'!O26</f>
        <v/>
      </c>
      <c r="P26" s="11" t="str">
        <f t="shared" si="19"/>
        <v/>
      </c>
      <c r="Q26" s="11">
        <f t="shared" si="9"/>
        <v>0.05395164481</v>
      </c>
      <c r="R26" s="69">
        <f t="shared" si="16"/>
        <v>0.09409788876</v>
      </c>
      <c r="S26" s="70">
        <f t="shared" si="10"/>
        <v>578759</v>
      </c>
      <c r="T26" s="71">
        <f t="shared" si="17"/>
        <v>2.35985376</v>
      </c>
      <c r="U26" s="72">
        <f t="shared" si="11"/>
        <v>0.9832449082</v>
      </c>
      <c r="W26" s="65" t="str">
        <f t="shared" si="4"/>
        <v/>
      </c>
      <c r="X26" s="65" t="str">
        <f t="shared" si="12"/>
        <v/>
      </c>
    </row>
    <row r="27">
      <c r="C27" s="61">
        <f t="shared" si="13"/>
        <v>43929</v>
      </c>
      <c r="D27" s="32">
        <f t="shared" si="21"/>
        <v>2.4</v>
      </c>
      <c r="E27" s="49">
        <f t="shared" si="5"/>
        <v>555506.8398</v>
      </c>
      <c r="F27" s="49">
        <f t="shared" si="6"/>
        <v>31225</v>
      </c>
      <c r="G27" s="80">
        <f t="shared" si="1"/>
        <v>21709</v>
      </c>
      <c r="H27" s="49">
        <f t="shared" si="2"/>
        <v>1543.160187</v>
      </c>
      <c r="I27" s="49">
        <f t="shared" si="3"/>
        <v>524281.8398</v>
      </c>
      <c r="J27" s="67" t="str">
        <f>'MAIN MODEL - Current Trends'!J27</f>
        <v/>
      </c>
      <c r="K27" s="49">
        <f t="shared" si="7"/>
        <v>2269.176304</v>
      </c>
      <c r="L27" s="49">
        <f t="shared" si="18"/>
        <v>54472</v>
      </c>
      <c r="M27" s="63">
        <f t="shared" si="14"/>
        <v>912.6193221</v>
      </c>
      <c r="N27" s="78">
        <f t="shared" si="20"/>
        <v>1085.829378</v>
      </c>
      <c r="O27" s="34" t="str">
        <f>'MAIN MODEL - Current Trends'!O27</f>
        <v/>
      </c>
      <c r="P27" s="11" t="str">
        <f t="shared" si="19"/>
        <v/>
      </c>
      <c r="Q27" s="11">
        <f t="shared" si="9"/>
        <v>0.1172958002</v>
      </c>
      <c r="R27" s="69">
        <f t="shared" si="16"/>
        <v>0.2113936889</v>
      </c>
      <c r="S27" s="70">
        <f t="shared" si="10"/>
        <v>578759</v>
      </c>
      <c r="T27" s="71">
        <f t="shared" si="17"/>
        <v>2.303578015</v>
      </c>
      <c r="U27" s="72">
        <f t="shared" si="11"/>
        <v>0.9598241061</v>
      </c>
      <c r="W27" s="65" t="str">
        <f t="shared" si="4"/>
        <v/>
      </c>
      <c r="X27" s="65" t="str">
        <f t="shared" si="12"/>
        <v/>
      </c>
    </row>
    <row r="28">
      <c r="C28" s="61">
        <f t="shared" si="13"/>
        <v>43933</v>
      </c>
      <c r="D28" s="32">
        <f t="shared" si="21"/>
        <v>2.4</v>
      </c>
      <c r="E28" s="49">
        <f t="shared" si="5"/>
        <v>524281.8398</v>
      </c>
      <c r="F28" s="49">
        <f t="shared" si="6"/>
        <v>67886</v>
      </c>
      <c r="G28" s="80">
        <f t="shared" si="1"/>
        <v>50524</v>
      </c>
      <c r="H28" s="49">
        <f t="shared" si="2"/>
        <v>3953.160187</v>
      </c>
      <c r="I28" s="49">
        <f t="shared" si="3"/>
        <v>456395.8398</v>
      </c>
      <c r="J28" s="67" t="str">
        <f>'MAIN MODEL - Current Trends'!J28</f>
        <v/>
      </c>
      <c r="K28" s="49">
        <f t="shared" si="7"/>
        <v>4933.396399</v>
      </c>
      <c r="L28" s="49">
        <f t="shared" si="18"/>
        <v>122358</v>
      </c>
      <c r="M28" s="63">
        <f t="shared" si="14"/>
        <v>2344.115059</v>
      </c>
      <c r="N28" s="78">
        <f t="shared" si="20"/>
        <v>1140.120847</v>
      </c>
      <c r="O28" s="34" t="str">
        <f>'MAIN MODEL - Current Trends'!O28</f>
        <v/>
      </c>
      <c r="P28" s="11" t="str">
        <f t="shared" si="19"/>
        <v/>
      </c>
      <c r="Q28" s="11">
        <f t="shared" si="9"/>
        <v>0.2219922282</v>
      </c>
      <c r="R28" s="69">
        <f t="shared" si="16"/>
        <v>0.4333859171</v>
      </c>
      <c r="S28" s="70">
        <f t="shared" si="10"/>
        <v>578759</v>
      </c>
      <c r="T28" s="71">
        <f t="shared" si="17"/>
        <v>2.174091273</v>
      </c>
      <c r="U28" s="72">
        <f t="shared" si="11"/>
        <v>0.9058724613</v>
      </c>
      <c r="W28" s="65" t="str">
        <f t="shared" si="4"/>
        <v/>
      </c>
      <c r="X28" s="65" t="str">
        <f t="shared" si="12"/>
        <v/>
      </c>
    </row>
    <row r="29">
      <c r="C29" s="61">
        <f t="shared" si="13"/>
        <v>43937</v>
      </c>
      <c r="D29" s="32">
        <f t="shared" si="21"/>
        <v>2.4</v>
      </c>
      <c r="E29" s="49">
        <f t="shared" si="5"/>
        <v>456395.8398</v>
      </c>
      <c r="F29" s="49">
        <f t="shared" si="6"/>
        <v>128480</v>
      </c>
      <c r="G29" s="80">
        <f t="shared" si="1"/>
        <v>112666</v>
      </c>
      <c r="H29" s="49">
        <f t="shared" si="2"/>
        <v>9697.160187</v>
      </c>
      <c r="I29" s="49">
        <f t="shared" si="3"/>
        <v>327915.8398</v>
      </c>
      <c r="J29" s="67" t="str">
        <f>'MAIN MODEL - Current Trends'!J29</f>
        <v/>
      </c>
      <c r="K29" s="49">
        <f t="shared" si="7"/>
        <v>9336.870184</v>
      </c>
      <c r="L29" s="49">
        <f t="shared" si="18"/>
        <v>250838</v>
      </c>
      <c r="M29" s="63">
        <f t="shared" si="14"/>
        <v>5053.341885</v>
      </c>
      <c r="N29" s="78">
        <f t="shared" si="20"/>
        <v>1197.126889</v>
      </c>
      <c r="O29" s="34" t="str">
        <f>'MAIN MODEL - Current Trends'!O29</f>
        <v/>
      </c>
      <c r="P29" s="11" t="str">
        <f t="shared" si="19"/>
        <v/>
      </c>
      <c r="Q29" s="11">
        <f t="shared" si="9"/>
        <v>0.1635102003</v>
      </c>
      <c r="R29" s="69">
        <f t="shared" si="16"/>
        <v>0.5968961174</v>
      </c>
      <c r="S29" s="70">
        <f t="shared" si="10"/>
        <v>578759</v>
      </c>
      <c r="T29" s="71">
        <f t="shared" si="17"/>
        <v>1.892584627</v>
      </c>
      <c r="U29" s="72">
        <f t="shared" si="11"/>
        <v>0.7885766611</v>
      </c>
      <c r="W29" s="65" t="str">
        <f t="shared" si="4"/>
        <v/>
      </c>
      <c r="X29" s="65" t="str">
        <f t="shared" si="12"/>
        <v/>
      </c>
    </row>
    <row r="30">
      <c r="C30" s="61">
        <f t="shared" si="13"/>
        <v>43941</v>
      </c>
      <c r="D30" s="79">
        <v>1.3</v>
      </c>
      <c r="E30" s="49">
        <f t="shared" si="5"/>
        <v>327915.8398</v>
      </c>
      <c r="F30" s="49">
        <f t="shared" si="6"/>
        <v>94633</v>
      </c>
      <c r="G30" s="80">
        <f t="shared" si="1"/>
        <v>227591</v>
      </c>
      <c r="H30" s="49">
        <f t="shared" si="2"/>
        <v>23252.16019</v>
      </c>
      <c r="I30" s="49">
        <f t="shared" si="3"/>
        <v>233282.8398</v>
      </c>
      <c r="J30" s="67" t="str">
        <f>'MAIN MODEL - Current Trends'!J30</f>
        <v/>
      </c>
      <c r="K30" s="49">
        <f t="shared" si="7"/>
        <v>6877.148475</v>
      </c>
      <c r="L30" s="49">
        <f t="shared" si="18"/>
        <v>345471</v>
      </c>
      <c r="M30" s="63">
        <f t="shared" si="14"/>
        <v>7048.845172</v>
      </c>
      <c r="N30" s="78">
        <f t="shared" si="20"/>
        <v>1256.983234</v>
      </c>
      <c r="O30" s="34" t="str">
        <f>'MAIN MODEL - Current Trends'!O30</f>
        <v/>
      </c>
      <c r="P30" s="11" t="str">
        <f t="shared" si="19"/>
        <v/>
      </c>
      <c r="Q30" s="11">
        <f t="shared" si="9"/>
        <v>0.08567814928</v>
      </c>
      <c r="R30" s="69">
        <f t="shared" si="16"/>
        <v>0.6825742667</v>
      </c>
      <c r="S30" s="70">
        <f t="shared" si="10"/>
        <v>578759</v>
      </c>
      <c r="T30" s="71">
        <f t="shared" si="17"/>
        <v>0.7365582192</v>
      </c>
      <c r="U30" s="72">
        <f t="shared" si="11"/>
        <v>0.5665844329</v>
      </c>
      <c r="W30" s="65" t="str">
        <f t="shared" si="4"/>
        <v/>
      </c>
      <c r="X30" s="65" t="str">
        <f t="shared" si="12"/>
        <v/>
      </c>
    </row>
    <row r="31">
      <c r="C31" s="61">
        <f t="shared" si="13"/>
        <v>43945</v>
      </c>
      <c r="D31" s="79">
        <v>1.3</v>
      </c>
      <c r="E31" s="49">
        <f t="shared" si="5"/>
        <v>233282.8398</v>
      </c>
      <c r="F31" s="49">
        <f t="shared" si="6"/>
        <v>49587</v>
      </c>
      <c r="G31" s="80">
        <f t="shared" si="1"/>
        <v>290999</v>
      </c>
      <c r="H31" s="49">
        <f t="shared" si="2"/>
        <v>54477.16019</v>
      </c>
      <c r="I31" s="49">
        <f t="shared" si="3"/>
        <v>183695.8398</v>
      </c>
      <c r="J31" s="67" t="str">
        <f>'MAIN MODEL - Current Trends'!J31</f>
        <v/>
      </c>
      <c r="K31" s="49">
        <f t="shared" si="7"/>
        <v>3603.575512</v>
      </c>
      <c r="L31" s="49">
        <f t="shared" si="18"/>
        <v>395058</v>
      </c>
      <c r="M31" s="63">
        <f t="shared" si="14"/>
        <v>8094.474301</v>
      </c>
      <c r="N31" s="78">
        <f t="shared" si="20"/>
        <v>1319.832395</v>
      </c>
      <c r="O31" s="34" t="str">
        <f>'MAIN MODEL - Current Trends'!O31</f>
        <v/>
      </c>
      <c r="P31" s="11" t="str">
        <f t="shared" si="19"/>
        <v/>
      </c>
      <c r="Q31" s="11">
        <f t="shared" si="9"/>
        <v>0.03535150209</v>
      </c>
      <c r="R31" s="69">
        <f t="shared" si="16"/>
        <v>0.7179257688</v>
      </c>
      <c r="S31" s="70">
        <f t="shared" si="10"/>
        <v>578759</v>
      </c>
      <c r="T31" s="71">
        <f t="shared" si="17"/>
        <v>0.5239926875</v>
      </c>
      <c r="U31" s="72">
        <f t="shared" si="11"/>
        <v>0.4030742326</v>
      </c>
      <c r="W31" s="65" t="str">
        <f t="shared" si="4"/>
        <v/>
      </c>
      <c r="X31" s="65" t="str">
        <f t="shared" si="12"/>
        <v/>
      </c>
    </row>
    <row r="32">
      <c r="C32" s="61">
        <f t="shared" si="13"/>
        <v>43949</v>
      </c>
      <c r="D32" s="79">
        <v>1.3</v>
      </c>
      <c r="E32" s="49">
        <f t="shared" si="5"/>
        <v>183695.8398</v>
      </c>
      <c r="F32" s="49">
        <f t="shared" si="6"/>
        <v>20460</v>
      </c>
      <c r="G32" s="80">
        <f t="shared" si="1"/>
        <v>272700</v>
      </c>
      <c r="H32" s="49">
        <f t="shared" si="2"/>
        <v>122363.1602</v>
      </c>
      <c r="I32" s="49">
        <f t="shared" si="3"/>
        <v>163235.8398</v>
      </c>
      <c r="J32" s="67" t="str">
        <f>'MAIN MODEL - Current Trends'!J32</f>
        <v/>
      </c>
      <c r="K32" s="49">
        <f t="shared" si="7"/>
        <v>1486.864601</v>
      </c>
      <c r="L32" s="49">
        <f t="shared" si="18"/>
        <v>415518</v>
      </c>
      <c r="M32" s="63">
        <f t="shared" si="14"/>
        <v>8525.909395</v>
      </c>
      <c r="N32" s="78">
        <f t="shared" si="20"/>
        <v>1385.824015</v>
      </c>
      <c r="O32" s="34" t="str">
        <f>'MAIN MODEL - Current Trends'!O32</f>
        <v/>
      </c>
      <c r="P32" s="11" t="str">
        <f t="shared" si="19"/>
        <v/>
      </c>
      <c r="Q32" s="11">
        <f t="shared" si="9"/>
        <v>0.01296221743</v>
      </c>
      <c r="R32" s="69">
        <f t="shared" si="16"/>
        <v>0.7308879862</v>
      </c>
      <c r="S32" s="70">
        <f t="shared" si="10"/>
        <v>578759</v>
      </c>
      <c r="T32" s="71">
        <f t="shared" si="17"/>
        <v>0.4126081433</v>
      </c>
      <c r="U32" s="72">
        <f t="shared" si="11"/>
        <v>0.3173960834</v>
      </c>
      <c r="W32" s="65" t="str">
        <f t="shared" si="4"/>
        <v/>
      </c>
      <c r="X32" s="65" t="str">
        <f t="shared" si="12"/>
        <v/>
      </c>
    </row>
    <row r="33">
      <c r="C33" s="61">
        <f t="shared" si="13"/>
        <v>43953</v>
      </c>
      <c r="D33" s="79">
        <v>1.3</v>
      </c>
      <c r="E33" s="49">
        <f t="shared" si="5"/>
        <v>163235.8398</v>
      </c>
      <c r="F33" s="49">
        <f t="shared" si="6"/>
        <v>7502</v>
      </c>
      <c r="G33" s="80">
        <f t="shared" si="1"/>
        <v>164680</v>
      </c>
      <c r="H33" s="49">
        <f t="shared" si="2"/>
        <v>250843.1602</v>
      </c>
      <c r="I33" s="49">
        <f t="shared" si="3"/>
        <v>155733.8398</v>
      </c>
      <c r="J33" s="67" t="str">
        <f>'MAIN MODEL - Current Trends'!J33</f>
        <v/>
      </c>
      <c r="K33" s="49">
        <f t="shared" si="7"/>
        <v>545.1836871</v>
      </c>
      <c r="L33" s="49">
        <f t="shared" si="18"/>
        <v>423020</v>
      </c>
      <c r="M33" s="63">
        <f t="shared" si="14"/>
        <v>8607.937092</v>
      </c>
      <c r="N33" s="78">
        <f t="shared" si="20"/>
        <v>1455.115216</v>
      </c>
      <c r="O33" s="34" t="str">
        <f>'MAIN MODEL - Current Trends'!O33</f>
        <v/>
      </c>
      <c r="P33" s="11" t="str">
        <f t="shared" si="19"/>
        <v/>
      </c>
      <c r="Q33" s="11">
        <f t="shared" si="9"/>
        <v>0.004533838783</v>
      </c>
      <c r="R33" s="69">
        <f t="shared" si="16"/>
        <v>0.735421825</v>
      </c>
      <c r="S33" s="70">
        <f t="shared" si="10"/>
        <v>578759</v>
      </c>
      <c r="T33" s="71">
        <f t="shared" si="17"/>
        <v>0.3666666667</v>
      </c>
      <c r="U33" s="72">
        <f t="shared" si="11"/>
        <v>0.2820445813</v>
      </c>
      <c r="W33" s="65" t="str">
        <f t="shared" si="4"/>
        <v/>
      </c>
      <c r="X33" s="65" t="str">
        <f t="shared" si="12"/>
        <v/>
      </c>
    </row>
    <row r="34">
      <c r="C34" s="61">
        <f t="shared" si="13"/>
        <v>43957</v>
      </c>
      <c r="D34" s="79">
        <v>1.3</v>
      </c>
      <c r="E34" s="49">
        <f t="shared" si="5"/>
        <v>155733.8398</v>
      </c>
      <c r="F34" s="49">
        <f t="shared" si="6"/>
        <v>2624</v>
      </c>
      <c r="G34" s="80">
        <f t="shared" si="1"/>
        <v>77549</v>
      </c>
      <c r="H34" s="49">
        <f t="shared" si="2"/>
        <v>345476.1602</v>
      </c>
      <c r="I34" s="49">
        <f t="shared" si="3"/>
        <v>153109.8398</v>
      </c>
      <c r="J34" s="67" t="str">
        <f>'MAIN MODEL - Current Trends'!J34</f>
        <v/>
      </c>
      <c r="K34" s="49">
        <f t="shared" si="7"/>
        <v>190.6907485</v>
      </c>
      <c r="L34" s="49">
        <f t="shared" si="18"/>
        <v>425644</v>
      </c>
      <c r="M34" s="63">
        <f t="shared" si="14"/>
        <v>8636.628198</v>
      </c>
      <c r="N34" s="78">
        <f t="shared" si="20"/>
        <v>1527.870977</v>
      </c>
      <c r="O34" s="34" t="str">
        <f>'MAIN MODEL - Current Trends'!O34</f>
        <v/>
      </c>
      <c r="P34" s="11" t="str">
        <f t="shared" si="19"/>
        <v/>
      </c>
      <c r="Q34" s="11">
        <f t="shared" si="9"/>
        <v>0.001558507082</v>
      </c>
      <c r="R34" s="69">
        <f t="shared" si="16"/>
        <v>0.7369803321</v>
      </c>
      <c r="S34" s="70">
        <f t="shared" si="10"/>
        <v>578759</v>
      </c>
      <c r="T34" s="71">
        <f t="shared" si="17"/>
        <v>0.3497733938</v>
      </c>
      <c r="U34" s="72">
        <f t="shared" si="11"/>
        <v>0.2690823638</v>
      </c>
      <c r="W34" s="65" t="str">
        <f t="shared" si="4"/>
        <v/>
      </c>
      <c r="X34" s="65" t="str">
        <f t="shared" si="12"/>
        <v/>
      </c>
    </row>
    <row r="35">
      <c r="C35" s="61">
        <f t="shared" si="13"/>
        <v>43961</v>
      </c>
      <c r="D35" s="79">
        <v>1.3</v>
      </c>
      <c r="E35" s="49">
        <f t="shared" si="5"/>
        <v>153109.8398</v>
      </c>
      <c r="F35" s="49">
        <f t="shared" si="6"/>
        <v>902</v>
      </c>
      <c r="G35" s="80">
        <f t="shared" si="1"/>
        <v>30586</v>
      </c>
      <c r="H35" s="49">
        <f t="shared" si="2"/>
        <v>395063.1602</v>
      </c>
      <c r="I35" s="49">
        <f t="shared" si="3"/>
        <v>152207.8398</v>
      </c>
      <c r="J35" s="67" t="str">
        <f>'MAIN MODEL - Current Trends'!J35</f>
        <v/>
      </c>
      <c r="K35" s="49">
        <f t="shared" si="7"/>
        <v>65.54994479</v>
      </c>
      <c r="L35" s="49">
        <f t="shared" si="18"/>
        <v>426546</v>
      </c>
      <c r="M35" s="63">
        <f t="shared" si="14"/>
        <v>8646.490765</v>
      </c>
      <c r="N35" s="78">
        <f t="shared" si="20"/>
        <v>1604.264526</v>
      </c>
      <c r="O35" s="34" t="str">
        <f>'MAIN MODEL - Current Trends'!O35</f>
        <v/>
      </c>
      <c r="P35" s="11" t="str">
        <f t="shared" si="19"/>
        <v/>
      </c>
      <c r="Q35" s="11">
        <f t="shared" si="9"/>
        <v>0.0005321731498</v>
      </c>
      <c r="R35" s="69">
        <f t="shared" si="16"/>
        <v>0.7375125052</v>
      </c>
      <c r="S35" s="70">
        <f t="shared" si="10"/>
        <v>578759</v>
      </c>
      <c r="T35" s="71">
        <f t="shared" si="17"/>
        <v>0.34375</v>
      </c>
      <c r="U35" s="72">
        <f t="shared" si="11"/>
        <v>0.2645485251</v>
      </c>
      <c r="W35" s="65" t="str">
        <f t="shared" si="4"/>
        <v/>
      </c>
      <c r="X35" s="65" t="str">
        <f t="shared" si="12"/>
        <v/>
      </c>
    </row>
    <row r="36">
      <c r="C36" s="61">
        <f t="shared" si="13"/>
        <v>43965</v>
      </c>
      <c r="D36" s="79">
        <v>1.3</v>
      </c>
      <c r="E36" s="49">
        <f t="shared" si="5"/>
        <v>152207.8398</v>
      </c>
      <c r="F36" s="49">
        <f t="shared" si="6"/>
        <v>308</v>
      </c>
      <c r="G36" s="80">
        <f t="shared" si="1"/>
        <v>11028</v>
      </c>
      <c r="H36" s="49">
        <f t="shared" si="2"/>
        <v>415523.1602</v>
      </c>
      <c r="I36" s="49">
        <f t="shared" si="3"/>
        <v>151899.8398</v>
      </c>
      <c r="J36" s="67" t="str">
        <f>'MAIN MODEL - Current Trends'!J36</f>
        <v/>
      </c>
      <c r="K36" s="49">
        <f t="shared" si="7"/>
        <v>22.38290798</v>
      </c>
      <c r="L36" s="49">
        <f t="shared" si="18"/>
        <v>426854</v>
      </c>
      <c r="M36" s="63">
        <f t="shared" si="14"/>
        <v>8649.858471</v>
      </c>
      <c r="N36" s="78">
        <f t="shared" si="20"/>
        <v>1684.477752</v>
      </c>
      <c r="O36" s="34" t="str">
        <f>'MAIN MODEL - Current Trends'!O36</f>
        <v/>
      </c>
      <c r="P36" s="11" t="str">
        <f t="shared" si="19"/>
        <v/>
      </c>
      <c r="Q36" s="11">
        <f t="shared" si="9"/>
        <v>0.0001537773063</v>
      </c>
      <c r="R36" s="69">
        <f t="shared" si="16"/>
        <v>0.7376662825</v>
      </c>
      <c r="S36" s="70">
        <f t="shared" si="10"/>
        <v>578759</v>
      </c>
      <c r="T36" s="71">
        <f t="shared" si="17"/>
        <v>0.3414634146</v>
      </c>
      <c r="U36" s="72">
        <f t="shared" si="11"/>
        <v>0.262990018</v>
      </c>
      <c r="W36" s="65" t="str">
        <f t="shared" si="4"/>
        <v/>
      </c>
      <c r="X36" s="65" t="str">
        <f t="shared" si="12"/>
        <v/>
      </c>
    </row>
    <row r="37">
      <c r="C37" s="61">
        <f t="shared" si="13"/>
        <v>43969</v>
      </c>
      <c r="D37" s="79">
        <v>1.1</v>
      </c>
      <c r="E37" s="49">
        <f t="shared" si="5"/>
        <v>151899.8398</v>
      </c>
      <c r="F37" s="49">
        <f t="shared" si="6"/>
        <v>89</v>
      </c>
      <c r="G37" s="80">
        <f t="shared" si="1"/>
        <v>3834</v>
      </c>
      <c r="H37" s="49">
        <f t="shared" si="2"/>
        <v>423025.1602</v>
      </c>
      <c r="I37" s="49">
        <f t="shared" si="3"/>
        <v>151810.8398</v>
      </c>
      <c r="J37" s="67" t="str">
        <f>'MAIN MODEL - Current Trends'!J37</f>
        <v/>
      </c>
      <c r="K37" s="49">
        <f t="shared" si="7"/>
        <v>6.467788344</v>
      </c>
      <c r="L37" s="49">
        <f t="shared" si="18"/>
        <v>426943</v>
      </c>
      <c r="M37" s="63">
        <f t="shared" si="14"/>
        <v>8650.831607</v>
      </c>
      <c r="N37" s="75">
        <f t="shared" ref="N37:N92" si="22">N36</f>
        <v>1684.477752</v>
      </c>
      <c r="O37" s="34" t="str">
        <f>'MAIN MODEL - Current Trends'!O37</f>
        <v/>
      </c>
      <c r="P37" s="11" t="str">
        <f t="shared" si="19"/>
        <v/>
      </c>
      <c r="Q37" s="11">
        <f t="shared" si="9"/>
        <v>0.00004492370745</v>
      </c>
      <c r="R37" s="69">
        <f t="shared" si="16"/>
        <v>0.7377112062</v>
      </c>
      <c r="S37" s="70">
        <f t="shared" si="10"/>
        <v>578759</v>
      </c>
      <c r="T37" s="71">
        <f t="shared" si="17"/>
        <v>0.288961039</v>
      </c>
      <c r="U37" s="72">
        <f t="shared" si="11"/>
        <v>0.2624578448</v>
      </c>
      <c r="W37" s="65" t="str">
        <f t="shared" si="4"/>
        <v/>
      </c>
      <c r="X37" s="65" t="str">
        <f t="shared" si="12"/>
        <v/>
      </c>
    </row>
    <row r="38">
      <c r="C38" s="61">
        <f t="shared" si="13"/>
        <v>43973</v>
      </c>
      <c r="D38" s="79">
        <v>1.1</v>
      </c>
      <c r="E38" s="49">
        <f t="shared" si="5"/>
        <v>151810.8398</v>
      </c>
      <c r="F38" s="49">
        <f t="shared" si="6"/>
        <v>26</v>
      </c>
      <c r="G38" s="74">
        <f t="shared" si="1"/>
        <v>1299</v>
      </c>
      <c r="H38" s="49">
        <f t="shared" si="2"/>
        <v>425649.1602</v>
      </c>
      <c r="I38" s="49">
        <f t="shared" si="3"/>
        <v>151784.8398</v>
      </c>
      <c r="J38" s="67" t="str">
        <f>'MAIN MODEL - Current Trends'!J38</f>
        <v/>
      </c>
      <c r="K38" s="49">
        <f t="shared" si="7"/>
        <v>1.889466258</v>
      </c>
      <c r="L38" s="49">
        <f t="shared" si="18"/>
        <v>426969</v>
      </c>
      <c r="M38" s="63">
        <f t="shared" si="14"/>
        <v>8651.115894</v>
      </c>
      <c r="N38" s="75">
        <f t="shared" si="22"/>
        <v>1684.477752</v>
      </c>
      <c r="O38" s="34" t="str">
        <f>'MAIN MODEL - Current Trends'!O38</f>
        <v/>
      </c>
      <c r="P38" s="11" t="str">
        <f t="shared" si="19"/>
        <v/>
      </c>
      <c r="Q38" s="11">
        <f t="shared" si="9"/>
        <v>0.00001382267922</v>
      </c>
      <c r="R38" s="69">
        <f t="shared" si="16"/>
        <v>0.7377250289</v>
      </c>
      <c r="S38" s="70">
        <f t="shared" si="10"/>
        <v>578759</v>
      </c>
      <c r="T38" s="71">
        <f t="shared" si="17"/>
        <v>0.2921348315</v>
      </c>
      <c r="U38" s="72">
        <f t="shared" si="11"/>
        <v>0.2623040675</v>
      </c>
      <c r="W38" s="65" t="str">
        <f t="shared" si="4"/>
        <v/>
      </c>
      <c r="X38" s="65" t="str">
        <f t="shared" si="12"/>
        <v/>
      </c>
    </row>
    <row r="39">
      <c r="C39" s="61">
        <f t="shared" si="13"/>
        <v>43977</v>
      </c>
      <c r="D39" s="79">
        <v>1.1</v>
      </c>
      <c r="E39" s="49">
        <f t="shared" si="5"/>
        <v>151784.8398</v>
      </c>
      <c r="F39" s="49">
        <f t="shared" si="6"/>
        <v>8</v>
      </c>
      <c r="G39" s="74">
        <f t="shared" si="1"/>
        <v>423</v>
      </c>
      <c r="H39" s="49">
        <f t="shared" si="2"/>
        <v>426551.1602</v>
      </c>
      <c r="I39" s="49">
        <f t="shared" si="3"/>
        <v>151776.8398</v>
      </c>
      <c r="J39" s="67" t="str">
        <f>'MAIN MODEL - Current Trends'!J39</f>
        <v/>
      </c>
      <c r="K39" s="49">
        <f t="shared" si="7"/>
        <v>0.5813742331</v>
      </c>
      <c r="L39" s="49">
        <f t="shared" si="18"/>
        <v>426977</v>
      </c>
      <c r="M39" s="63">
        <f t="shared" si="14"/>
        <v>8651.203367</v>
      </c>
      <c r="N39" s="75">
        <f t="shared" si="22"/>
        <v>1684.477752</v>
      </c>
      <c r="O39" s="34" t="str">
        <f>'MAIN MODEL - Current Trends'!O39</f>
        <v/>
      </c>
      <c r="P39" s="11" t="str">
        <f t="shared" si="19"/>
        <v/>
      </c>
      <c r="Q39" s="11">
        <f t="shared" si="9"/>
        <v>0.000003455669804</v>
      </c>
      <c r="R39" s="69">
        <f t="shared" si="16"/>
        <v>0.7377284846</v>
      </c>
      <c r="S39" s="70">
        <f t="shared" si="10"/>
        <v>578759</v>
      </c>
      <c r="T39" s="71">
        <f t="shared" si="17"/>
        <v>0.3076923077</v>
      </c>
      <c r="U39" s="72">
        <f t="shared" si="11"/>
        <v>0.2622591438</v>
      </c>
      <c r="W39" s="65" t="str">
        <f t="shared" si="4"/>
        <v/>
      </c>
      <c r="X39" s="65" t="str">
        <f t="shared" si="12"/>
        <v/>
      </c>
    </row>
    <row r="40">
      <c r="C40" s="61">
        <f t="shared" si="13"/>
        <v>43981</v>
      </c>
      <c r="D40" s="79">
        <v>1.1</v>
      </c>
      <c r="E40" s="49">
        <f t="shared" si="5"/>
        <v>151776.8398</v>
      </c>
      <c r="F40" s="49">
        <f t="shared" si="6"/>
        <v>2</v>
      </c>
      <c r="G40" s="74">
        <f t="shared" si="1"/>
        <v>123</v>
      </c>
      <c r="H40" s="49">
        <f t="shared" si="2"/>
        <v>426859.1602</v>
      </c>
      <c r="I40" s="49">
        <f t="shared" si="3"/>
        <v>151774.8398</v>
      </c>
      <c r="J40" s="67" t="str">
        <f>'MAIN MODEL - Current Trends'!J40</f>
        <v/>
      </c>
      <c r="K40" s="49">
        <f t="shared" si="7"/>
        <v>0.1453435583</v>
      </c>
      <c r="L40" s="49">
        <f t="shared" si="18"/>
        <v>426979</v>
      </c>
      <c r="M40" s="63">
        <f t="shared" si="14"/>
        <v>8651.225235</v>
      </c>
      <c r="N40" s="75">
        <f t="shared" si="22"/>
        <v>1684.477752</v>
      </c>
      <c r="O40" s="34" t="str">
        <f>'MAIN MODEL - Current Trends'!O40</f>
        <v/>
      </c>
      <c r="P40" s="11" t="str">
        <f t="shared" si="19"/>
        <v/>
      </c>
      <c r="Q40" s="11">
        <f t="shared" si="9"/>
        <v>0.000001727834902</v>
      </c>
      <c r="R40" s="69">
        <f t="shared" si="16"/>
        <v>0.7377302124</v>
      </c>
      <c r="S40" s="70">
        <f t="shared" si="10"/>
        <v>578759</v>
      </c>
      <c r="T40" s="71">
        <f t="shared" si="17"/>
        <v>0.25</v>
      </c>
      <c r="U40" s="72">
        <f t="shared" si="11"/>
        <v>0.2622453211</v>
      </c>
      <c r="W40" s="65" t="str">
        <f t="shared" si="4"/>
        <v/>
      </c>
      <c r="X40" s="65" t="str">
        <f t="shared" si="12"/>
        <v/>
      </c>
    </row>
    <row r="41">
      <c r="C41" s="61">
        <f t="shared" si="13"/>
        <v>43985</v>
      </c>
      <c r="D41" s="79">
        <v>1.1</v>
      </c>
      <c r="E41" s="49">
        <f t="shared" si="5"/>
        <v>151774.8398</v>
      </c>
      <c r="F41" s="49">
        <f t="shared" si="6"/>
        <v>1</v>
      </c>
      <c r="G41" s="74">
        <f t="shared" si="1"/>
        <v>36</v>
      </c>
      <c r="H41" s="49">
        <f t="shared" si="2"/>
        <v>426948.1602</v>
      </c>
      <c r="I41" s="49">
        <f t="shared" si="3"/>
        <v>151773.8398</v>
      </c>
      <c r="J41" s="67" t="str">
        <f>'MAIN MODEL - Current Trends'!J41</f>
        <v/>
      </c>
      <c r="K41" s="49">
        <f t="shared" si="7"/>
        <v>0.07267177914</v>
      </c>
      <c r="L41" s="49">
        <f t="shared" si="18"/>
        <v>426980</v>
      </c>
      <c r="M41" s="63">
        <f t="shared" si="14"/>
        <v>8651.236169</v>
      </c>
      <c r="N41" s="75">
        <f t="shared" si="22"/>
        <v>1684.477752</v>
      </c>
      <c r="O41" s="34" t="str">
        <f>'MAIN MODEL - Current Trends'!O41</f>
        <v/>
      </c>
      <c r="P41" s="11" t="str">
        <f t="shared" si="19"/>
        <v/>
      </c>
      <c r="Q41" s="11">
        <f t="shared" si="9"/>
        <v>0</v>
      </c>
      <c r="R41" s="69">
        <f t="shared" si="16"/>
        <v>0.7377302124</v>
      </c>
      <c r="S41" s="70">
        <f t="shared" si="10"/>
        <v>578759</v>
      </c>
      <c r="T41" s="71">
        <f t="shared" si="17"/>
        <v>0.5</v>
      </c>
      <c r="U41" s="72">
        <f t="shared" si="11"/>
        <v>0.2622418655</v>
      </c>
      <c r="W41" s="65" t="str">
        <f t="shared" si="4"/>
        <v/>
      </c>
      <c r="X41" s="65" t="str">
        <f t="shared" si="12"/>
        <v/>
      </c>
    </row>
    <row r="42">
      <c r="C42" s="61">
        <f t="shared" si="13"/>
        <v>43989</v>
      </c>
      <c r="D42" s="79">
        <v>1.1</v>
      </c>
      <c r="E42" s="49">
        <f t="shared" si="5"/>
        <v>151773.8398</v>
      </c>
      <c r="F42" s="49">
        <f t="shared" si="6"/>
        <v>0</v>
      </c>
      <c r="G42" s="74">
        <f t="shared" si="1"/>
        <v>11</v>
      </c>
      <c r="H42" s="49">
        <f t="shared" si="2"/>
        <v>426974.1602</v>
      </c>
      <c r="I42" s="49">
        <f t="shared" si="3"/>
        <v>151773.8398</v>
      </c>
      <c r="J42" s="67" t="str">
        <f>'MAIN MODEL - Current Trends'!J42</f>
        <v/>
      </c>
      <c r="K42" s="49">
        <f t="shared" si="7"/>
        <v>0</v>
      </c>
      <c r="L42" s="49">
        <f t="shared" si="18"/>
        <v>426980</v>
      </c>
      <c r="M42" s="63">
        <f t="shared" si="14"/>
        <v>8651.236169</v>
      </c>
      <c r="N42" s="75">
        <f t="shared" si="22"/>
        <v>1684.477752</v>
      </c>
      <c r="O42" s="34" t="str">
        <f>'MAIN MODEL - Current Trends'!O42</f>
        <v/>
      </c>
      <c r="P42" s="11" t="str">
        <f t="shared" si="19"/>
        <v/>
      </c>
      <c r="Q42" s="11">
        <f t="shared" si="9"/>
        <v>0</v>
      </c>
      <c r="R42" s="69">
        <f t="shared" si="16"/>
        <v>0.7377302124</v>
      </c>
      <c r="S42" s="70">
        <f t="shared" si="10"/>
        <v>578759</v>
      </c>
      <c r="T42" s="71">
        <f t="shared" si="17"/>
        <v>0</v>
      </c>
      <c r="U42" s="72">
        <f t="shared" si="11"/>
        <v>0.2622401376</v>
      </c>
      <c r="W42" s="65" t="str">
        <f t="shared" si="4"/>
        <v/>
      </c>
      <c r="X42" s="65" t="str">
        <f t="shared" si="12"/>
        <v/>
      </c>
    </row>
    <row r="43">
      <c r="C43" s="61">
        <f t="shared" si="13"/>
        <v>43993</v>
      </c>
      <c r="D43" s="79">
        <v>1.1</v>
      </c>
      <c r="E43" s="49">
        <f t="shared" si="5"/>
        <v>151773.8398</v>
      </c>
      <c r="F43" s="49">
        <f t="shared" si="6"/>
        <v>0</v>
      </c>
      <c r="G43" s="74">
        <f t="shared" si="1"/>
        <v>3</v>
      </c>
      <c r="H43" s="49">
        <f t="shared" si="2"/>
        <v>426982.1602</v>
      </c>
      <c r="I43" s="49">
        <f t="shared" si="3"/>
        <v>151773.8398</v>
      </c>
      <c r="J43" s="67" t="str">
        <f>'MAIN MODEL - Current Trends'!J43</f>
        <v/>
      </c>
      <c r="K43" s="49">
        <f t="shared" si="7"/>
        <v>0</v>
      </c>
      <c r="L43" s="49">
        <f t="shared" si="18"/>
        <v>426980</v>
      </c>
      <c r="M43" s="63">
        <f t="shared" si="14"/>
        <v>8651.236169</v>
      </c>
      <c r="N43" s="75">
        <f t="shared" si="22"/>
        <v>1684.477752</v>
      </c>
      <c r="O43" s="34" t="str">
        <f>'MAIN MODEL - Current Trends'!O43</f>
        <v/>
      </c>
      <c r="P43" s="11" t="str">
        <f t="shared" si="19"/>
        <v/>
      </c>
      <c r="Q43" s="11">
        <f t="shared" si="9"/>
        <v>0</v>
      </c>
      <c r="R43" s="69">
        <f t="shared" si="16"/>
        <v>0.7377302124</v>
      </c>
      <c r="S43" s="70">
        <f t="shared" si="10"/>
        <v>578759</v>
      </c>
      <c r="T43" s="71" t="str">
        <f t="shared" si="17"/>
        <v>#DIV/0!</v>
      </c>
      <c r="U43" s="72">
        <f t="shared" si="11"/>
        <v>0.2622401376</v>
      </c>
      <c r="W43" s="65" t="str">
        <f t="shared" si="4"/>
        <v/>
      </c>
      <c r="X43" s="65" t="str">
        <f t="shared" si="12"/>
        <v/>
      </c>
    </row>
    <row r="44">
      <c r="C44" s="61">
        <f t="shared" si="13"/>
        <v>43997</v>
      </c>
      <c r="D44" s="79">
        <v>1.1</v>
      </c>
      <c r="E44" s="49">
        <f t="shared" si="5"/>
        <v>151773.8398</v>
      </c>
      <c r="F44" s="49">
        <f t="shared" si="6"/>
        <v>0</v>
      </c>
      <c r="G44" s="74">
        <f t="shared" si="1"/>
        <v>1</v>
      </c>
      <c r="H44" s="49">
        <f t="shared" si="2"/>
        <v>426984.1602</v>
      </c>
      <c r="I44" s="49">
        <f t="shared" si="3"/>
        <v>151773.8398</v>
      </c>
      <c r="J44" s="76" t="str">
        <f>'MAIN MODEL - Current Trends'!J44</f>
        <v/>
      </c>
      <c r="K44" s="49">
        <f t="shared" si="7"/>
        <v>0</v>
      </c>
      <c r="L44" s="49">
        <f t="shared" si="18"/>
        <v>426980</v>
      </c>
      <c r="M44" s="63">
        <f t="shared" si="14"/>
        <v>8651.236169</v>
      </c>
      <c r="N44" s="75">
        <f t="shared" si="22"/>
        <v>1684.477752</v>
      </c>
      <c r="O44" s="34" t="str">
        <f>'MAIN MODEL - Current Trends'!O44</f>
        <v/>
      </c>
      <c r="P44" s="11" t="str">
        <f t="shared" si="19"/>
        <v/>
      </c>
      <c r="Q44" s="11">
        <f t="shared" si="9"/>
        <v>0</v>
      </c>
      <c r="R44" s="69">
        <f t="shared" si="16"/>
        <v>0.7377302124</v>
      </c>
      <c r="S44" s="70">
        <f t="shared" si="10"/>
        <v>578759</v>
      </c>
      <c r="T44" s="71" t="str">
        <f t="shared" si="17"/>
        <v>#DIV/0!</v>
      </c>
      <c r="U44" s="72">
        <f t="shared" si="11"/>
        <v>0.2622401376</v>
      </c>
      <c r="W44" s="65" t="str">
        <f t="shared" si="4"/>
        <v/>
      </c>
      <c r="X44" s="65" t="str">
        <f t="shared" si="12"/>
        <v/>
      </c>
    </row>
    <row r="45">
      <c r="C45" s="61">
        <f t="shared" si="13"/>
        <v>44001</v>
      </c>
      <c r="D45" s="79">
        <v>0.8</v>
      </c>
      <c r="E45" s="49">
        <f t="shared" si="5"/>
        <v>151773.8398</v>
      </c>
      <c r="F45" s="49">
        <f t="shared" si="6"/>
        <v>0</v>
      </c>
      <c r="G45" s="74">
        <f t="shared" si="1"/>
        <v>0</v>
      </c>
      <c r="H45" s="49">
        <f t="shared" si="2"/>
        <v>426985.1602</v>
      </c>
      <c r="I45" s="49">
        <f t="shared" si="3"/>
        <v>151773.8398</v>
      </c>
      <c r="J45" s="76" t="str">
        <f>'MAIN MODEL - Current Trends'!J45</f>
        <v/>
      </c>
      <c r="K45" s="49">
        <f t="shared" si="7"/>
        <v>0</v>
      </c>
      <c r="L45" s="49">
        <f t="shared" si="18"/>
        <v>426980</v>
      </c>
      <c r="M45" s="63">
        <f t="shared" si="14"/>
        <v>8651.236169</v>
      </c>
      <c r="N45" s="75">
        <f t="shared" si="22"/>
        <v>1684.477752</v>
      </c>
      <c r="O45" s="34" t="str">
        <f>'MAIN MODEL - Current Trends'!O45</f>
        <v/>
      </c>
      <c r="P45" s="11" t="str">
        <f t="shared" si="19"/>
        <v/>
      </c>
      <c r="Q45" s="11">
        <f t="shared" si="9"/>
        <v>0</v>
      </c>
      <c r="R45" s="69">
        <f t="shared" si="16"/>
        <v>0.7377302124</v>
      </c>
      <c r="S45" s="70">
        <f t="shared" si="10"/>
        <v>578759</v>
      </c>
      <c r="T45" s="71" t="str">
        <f t="shared" si="17"/>
        <v>#DIV/0!</v>
      </c>
      <c r="U45" s="72">
        <f t="shared" si="11"/>
        <v>0.2622401376</v>
      </c>
      <c r="W45" s="65" t="str">
        <f t="shared" si="4"/>
        <v/>
      </c>
      <c r="X45" s="65" t="str">
        <f t="shared" si="12"/>
        <v/>
      </c>
    </row>
    <row r="46">
      <c r="C46" s="61">
        <f t="shared" si="13"/>
        <v>44005</v>
      </c>
      <c r="D46" s="79">
        <v>0.8</v>
      </c>
      <c r="E46" s="49">
        <f t="shared" si="5"/>
        <v>151773.8398</v>
      </c>
      <c r="F46" s="49">
        <f t="shared" si="6"/>
        <v>0</v>
      </c>
      <c r="G46" s="74">
        <f t="shared" si="1"/>
        <v>0</v>
      </c>
      <c r="H46" s="49">
        <f t="shared" si="2"/>
        <v>426985.1602</v>
      </c>
      <c r="I46" s="49">
        <f t="shared" si="3"/>
        <v>151773.8398</v>
      </c>
      <c r="J46" s="76" t="str">
        <f>'MAIN MODEL - Current Trends'!J46</f>
        <v/>
      </c>
      <c r="K46" s="49">
        <f t="shared" si="7"/>
        <v>0</v>
      </c>
      <c r="L46" s="49">
        <f t="shared" si="18"/>
        <v>426980</v>
      </c>
      <c r="M46" s="63">
        <f t="shared" si="14"/>
        <v>8651.236169</v>
      </c>
      <c r="N46" s="75">
        <f t="shared" si="22"/>
        <v>1684.477752</v>
      </c>
      <c r="O46" s="34" t="str">
        <f>'MAIN MODEL - Current Trends'!O46</f>
        <v/>
      </c>
      <c r="P46" s="11" t="str">
        <f t="shared" si="19"/>
        <v/>
      </c>
      <c r="Q46" s="11">
        <f t="shared" si="9"/>
        <v>0</v>
      </c>
      <c r="R46" s="69">
        <f t="shared" si="16"/>
        <v>0.7377302124</v>
      </c>
      <c r="S46" s="70">
        <f t="shared" si="10"/>
        <v>578759</v>
      </c>
      <c r="T46" s="71" t="str">
        <f t="shared" si="17"/>
        <v>#DIV/0!</v>
      </c>
      <c r="U46" s="72">
        <f t="shared" si="11"/>
        <v>0.2622401376</v>
      </c>
      <c r="W46" s="65" t="str">
        <f t="shared" si="4"/>
        <v/>
      </c>
      <c r="X46" s="65" t="str">
        <f t="shared" si="12"/>
        <v/>
      </c>
    </row>
    <row r="47">
      <c r="C47" s="61">
        <f t="shared" si="13"/>
        <v>44009</v>
      </c>
      <c r="D47" s="79">
        <v>0.8</v>
      </c>
      <c r="E47" s="49">
        <f t="shared" si="5"/>
        <v>151773.8398</v>
      </c>
      <c r="F47" s="49">
        <f t="shared" si="6"/>
        <v>0</v>
      </c>
      <c r="G47" s="74">
        <f t="shared" si="1"/>
        <v>0</v>
      </c>
      <c r="H47" s="49">
        <f t="shared" si="2"/>
        <v>426985.1602</v>
      </c>
      <c r="I47" s="49">
        <f t="shared" si="3"/>
        <v>151773.8398</v>
      </c>
      <c r="J47" s="76" t="str">
        <f>'MAIN MODEL - Current Trends'!J47</f>
        <v/>
      </c>
      <c r="K47" s="49">
        <f t="shared" si="7"/>
        <v>0</v>
      </c>
      <c r="L47" s="49">
        <f t="shared" si="18"/>
        <v>426980</v>
      </c>
      <c r="M47" s="63">
        <f t="shared" si="14"/>
        <v>8651.236169</v>
      </c>
      <c r="N47" s="75">
        <f t="shared" si="22"/>
        <v>1684.477752</v>
      </c>
      <c r="O47" s="34" t="str">
        <f>'MAIN MODEL - Current Trends'!O47</f>
        <v/>
      </c>
      <c r="P47" s="11" t="str">
        <f t="shared" si="19"/>
        <v/>
      </c>
      <c r="Q47" s="11">
        <f t="shared" si="9"/>
        <v>0</v>
      </c>
      <c r="R47" s="69">
        <f t="shared" si="16"/>
        <v>0.7377302124</v>
      </c>
      <c r="S47" s="70">
        <f t="shared" si="10"/>
        <v>578759</v>
      </c>
      <c r="T47" s="71" t="str">
        <f t="shared" si="17"/>
        <v>#DIV/0!</v>
      </c>
      <c r="U47" s="72">
        <f t="shared" si="11"/>
        <v>0.2622401376</v>
      </c>
      <c r="W47" s="65" t="str">
        <f t="shared" si="4"/>
        <v/>
      </c>
      <c r="X47" s="65" t="str">
        <f t="shared" si="12"/>
        <v/>
      </c>
    </row>
    <row r="48">
      <c r="C48" s="61">
        <f t="shared" si="13"/>
        <v>44013</v>
      </c>
      <c r="D48" s="79">
        <v>0.8</v>
      </c>
      <c r="E48" s="49">
        <f t="shared" si="5"/>
        <v>151773.8398</v>
      </c>
      <c r="F48" s="49">
        <f t="shared" si="6"/>
        <v>0</v>
      </c>
      <c r="G48" s="74">
        <f t="shared" si="1"/>
        <v>0</v>
      </c>
      <c r="H48" s="49">
        <f t="shared" si="2"/>
        <v>426985.1602</v>
      </c>
      <c r="I48" s="49">
        <f t="shared" si="3"/>
        <v>151773.8398</v>
      </c>
      <c r="J48" s="76" t="str">
        <f>'MAIN MODEL - Current Trends'!J48</f>
        <v/>
      </c>
      <c r="K48" s="49">
        <f t="shared" si="7"/>
        <v>0</v>
      </c>
      <c r="L48" s="49">
        <f t="shared" si="18"/>
        <v>426980</v>
      </c>
      <c r="M48" s="63">
        <f t="shared" si="14"/>
        <v>8651.236169</v>
      </c>
      <c r="N48" s="75">
        <f t="shared" si="22"/>
        <v>1684.477752</v>
      </c>
      <c r="O48" s="34" t="str">
        <f>'MAIN MODEL - Current Trends'!O48</f>
        <v/>
      </c>
      <c r="P48" s="11" t="str">
        <f t="shared" si="19"/>
        <v/>
      </c>
      <c r="Q48" s="11">
        <f t="shared" si="9"/>
        <v>0</v>
      </c>
      <c r="R48" s="69">
        <f t="shared" si="16"/>
        <v>0.7377302124</v>
      </c>
      <c r="S48" s="70">
        <f t="shared" si="10"/>
        <v>578759</v>
      </c>
      <c r="T48" s="71" t="str">
        <f t="shared" si="17"/>
        <v>#DIV/0!</v>
      </c>
      <c r="U48" s="72">
        <f t="shared" si="11"/>
        <v>0.2622401376</v>
      </c>
      <c r="W48" s="65" t="str">
        <f t="shared" si="4"/>
        <v/>
      </c>
      <c r="X48" s="65" t="str">
        <f t="shared" si="12"/>
        <v/>
      </c>
    </row>
    <row r="49">
      <c r="C49" s="61">
        <f t="shared" si="13"/>
        <v>44017</v>
      </c>
      <c r="D49" s="79">
        <v>0.8</v>
      </c>
      <c r="E49" s="49">
        <f t="shared" si="5"/>
        <v>151773.8398</v>
      </c>
      <c r="F49" s="49">
        <f t="shared" si="6"/>
        <v>0</v>
      </c>
      <c r="G49" s="74">
        <f t="shared" si="1"/>
        <v>0</v>
      </c>
      <c r="H49" s="49">
        <f t="shared" si="2"/>
        <v>426985.1602</v>
      </c>
      <c r="I49" s="49">
        <f t="shared" si="3"/>
        <v>151773.8398</v>
      </c>
      <c r="J49" s="76" t="str">
        <f>'MAIN MODEL - Current Trends'!J49</f>
        <v/>
      </c>
      <c r="K49" s="49">
        <f t="shared" si="7"/>
        <v>0</v>
      </c>
      <c r="L49" s="49">
        <f t="shared" si="18"/>
        <v>426980</v>
      </c>
      <c r="M49" s="63">
        <f t="shared" si="14"/>
        <v>8651.236169</v>
      </c>
      <c r="N49" s="75">
        <f t="shared" si="22"/>
        <v>1684.477752</v>
      </c>
      <c r="O49" s="34" t="str">
        <f>'MAIN MODEL - Current Trends'!O49</f>
        <v/>
      </c>
      <c r="P49" s="11" t="str">
        <f t="shared" si="19"/>
        <v/>
      </c>
      <c r="Q49" s="11">
        <f t="shared" si="9"/>
        <v>0</v>
      </c>
      <c r="R49" s="69">
        <f t="shared" si="16"/>
        <v>0.7377302124</v>
      </c>
      <c r="S49" s="70">
        <f t="shared" si="10"/>
        <v>578759</v>
      </c>
      <c r="T49" s="71" t="str">
        <f t="shared" si="17"/>
        <v>#DIV/0!</v>
      </c>
      <c r="U49" s="72">
        <f t="shared" si="11"/>
        <v>0.2622401376</v>
      </c>
      <c r="W49" s="65" t="str">
        <f t="shared" si="4"/>
        <v/>
      </c>
      <c r="X49" s="65" t="str">
        <f t="shared" si="12"/>
        <v/>
      </c>
    </row>
    <row r="50">
      <c r="C50" s="61">
        <f t="shared" si="13"/>
        <v>44021</v>
      </c>
      <c r="D50" s="79">
        <v>0.8</v>
      </c>
      <c r="E50" s="49">
        <f t="shared" si="5"/>
        <v>151773.8398</v>
      </c>
      <c r="F50" s="49">
        <f t="shared" si="6"/>
        <v>0</v>
      </c>
      <c r="G50" s="74">
        <f t="shared" si="1"/>
        <v>0</v>
      </c>
      <c r="H50" s="49">
        <f t="shared" si="2"/>
        <v>426985.1602</v>
      </c>
      <c r="I50" s="49">
        <f t="shared" si="3"/>
        <v>151773.8398</v>
      </c>
      <c r="J50" s="76" t="str">
        <f>'MAIN MODEL - Current Trends'!J50</f>
        <v/>
      </c>
      <c r="K50" s="49">
        <f t="shared" si="7"/>
        <v>0</v>
      </c>
      <c r="L50" s="49">
        <f t="shared" si="18"/>
        <v>426980</v>
      </c>
      <c r="M50" s="63">
        <f t="shared" si="14"/>
        <v>8651.236169</v>
      </c>
      <c r="N50" s="75">
        <f t="shared" si="22"/>
        <v>1684.477752</v>
      </c>
      <c r="O50" s="34" t="str">
        <f>'MAIN MODEL - Current Trends'!O50</f>
        <v/>
      </c>
      <c r="P50" s="11" t="str">
        <f t="shared" si="19"/>
        <v/>
      </c>
      <c r="Q50" s="11">
        <f t="shared" si="9"/>
        <v>0</v>
      </c>
      <c r="R50" s="69">
        <f t="shared" si="16"/>
        <v>0.7377302124</v>
      </c>
      <c r="S50" s="70">
        <f t="shared" si="10"/>
        <v>578759</v>
      </c>
      <c r="T50" s="71" t="str">
        <f t="shared" si="17"/>
        <v>#DIV/0!</v>
      </c>
      <c r="U50" s="72">
        <f t="shared" si="11"/>
        <v>0.2622401376</v>
      </c>
      <c r="W50" s="65" t="str">
        <f t="shared" si="4"/>
        <v/>
      </c>
      <c r="X50" s="65" t="str">
        <f t="shared" si="12"/>
        <v/>
      </c>
    </row>
    <row r="51">
      <c r="C51" s="61">
        <f t="shared" si="13"/>
        <v>44025</v>
      </c>
      <c r="D51" s="79">
        <v>0.8</v>
      </c>
      <c r="E51" s="49">
        <f t="shared" si="5"/>
        <v>151773.8398</v>
      </c>
      <c r="F51" s="49">
        <f t="shared" si="6"/>
        <v>0</v>
      </c>
      <c r="G51" s="74">
        <f t="shared" si="1"/>
        <v>0</v>
      </c>
      <c r="H51" s="49">
        <f t="shared" si="2"/>
        <v>426985.1602</v>
      </c>
      <c r="I51" s="49">
        <f t="shared" si="3"/>
        <v>151773.8398</v>
      </c>
      <c r="J51" s="76" t="str">
        <f>'MAIN MODEL - Current Trends'!J51</f>
        <v/>
      </c>
      <c r="K51" s="49">
        <f t="shared" si="7"/>
        <v>0</v>
      </c>
      <c r="L51" s="49">
        <f t="shared" si="18"/>
        <v>426980</v>
      </c>
      <c r="M51" s="63">
        <f t="shared" si="14"/>
        <v>8651.236169</v>
      </c>
      <c r="N51" s="75">
        <f t="shared" si="22"/>
        <v>1684.477752</v>
      </c>
      <c r="O51" s="34" t="str">
        <f>'MAIN MODEL - Current Trends'!O51</f>
        <v/>
      </c>
      <c r="P51" s="11" t="str">
        <f t="shared" si="19"/>
        <v/>
      </c>
      <c r="Q51" s="11">
        <f t="shared" si="9"/>
        <v>0</v>
      </c>
      <c r="R51" s="69">
        <f t="shared" si="16"/>
        <v>0.7377302124</v>
      </c>
      <c r="S51" s="70">
        <f t="shared" si="10"/>
        <v>578759</v>
      </c>
      <c r="T51" s="71" t="str">
        <f t="shared" si="17"/>
        <v>#DIV/0!</v>
      </c>
      <c r="U51" s="72">
        <f t="shared" si="11"/>
        <v>0.2622401376</v>
      </c>
      <c r="W51" s="65" t="str">
        <f t="shared" si="4"/>
        <v/>
      </c>
      <c r="X51" s="65" t="str">
        <f t="shared" si="12"/>
        <v/>
      </c>
    </row>
    <row r="52">
      <c r="C52" s="61">
        <f t="shared" si="13"/>
        <v>44029</v>
      </c>
      <c r="D52" s="79">
        <v>0.8</v>
      </c>
      <c r="E52" s="49">
        <f t="shared" si="5"/>
        <v>151773.8398</v>
      </c>
      <c r="F52" s="49">
        <f t="shared" si="6"/>
        <v>0</v>
      </c>
      <c r="G52" s="74">
        <f t="shared" si="1"/>
        <v>0</v>
      </c>
      <c r="H52" s="49">
        <f t="shared" si="2"/>
        <v>426985.1602</v>
      </c>
      <c r="I52" s="49">
        <f t="shared" si="3"/>
        <v>151773.8398</v>
      </c>
      <c r="J52" s="76" t="str">
        <f>'MAIN MODEL - Current Trends'!J52</f>
        <v/>
      </c>
      <c r="K52" s="49">
        <f t="shared" si="7"/>
        <v>0</v>
      </c>
      <c r="L52" s="49">
        <f t="shared" si="18"/>
        <v>426980</v>
      </c>
      <c r="M52" s="63">
        <f t="shared" si="14"/>
        <v>8651.236169</v>
      </c>
      <c r="N52" s="75">
        <f t="shared" si="22"/>
        <v>1684.477752</v>
      </c>
      <c r="O52" s="34" t="str">
        <f>'MAIN MODEL - Current Trends'!O52</f>
        <v/>
      </c>
      <c r="P52" s="11" t="str">
        <f t="shared" si="19"/>
        <v/>
      </c>
      <c r="Q52" s="11">
        <f t="shared" si="9"/>
        <v>0</v>
      </c>
      <c r="R52" s="69">
        <f t="shared" si="16"/>
        <v>0.7377302124</v>
      </c>
      <c r="S52" s="70">
        <f t="shared" si="10"/>
        <v>578759</v>
      </c>
      <c r="T52" s="71" t="str">
        <f t="shared" si="17"/>
        <v>#DIV/0!</v>
      </c>
      <c r="U52" s="72">
        <f t="shared" si="11"/>
        <v>0.2622401376</v>
      </c>
      <c r="W52" s="65" t="str">
        <f t="shared" si="4"/>
        <v/>
      </c>
      <c r="X52" s="65" t="str">
        <f t="shared" si="12"/>
        <v/>
      </c>
    </row>
    <row r="53">
      <c r="C53" s="61">
        <f t="shared" si="13"/>
        <v>44033</v>
      </c>
      <c r="D53" s="32">
        <f t="shared" ref="D53:D92" si="23">$B$3</f>
        <v>2.4</v>
      </c>
      <c r="E53" s="49">
        <f t="shared" si="5"/>
        <v>151773.8398</v>
      </c>
      <c r="F53" s="49">
        <f t="shared" si="6"/>
        <v>0</v>
      </c>
      <c r="G53" s="74">
        <f t="shared" si="1"/>
        <v>0</v>
      </c>
      <c r="H53" s="49">
        <f t="shared" si="2"/>
        <v>426985.1602</v>
      </c>
      <c r="I53" s="49">
        <f t="shared" si="3"/>
        <v>151773.8398</v>
      </c>
      <c r="J53" s="76" t="str">
        <f>'MAIN MODEL - Current Trends'!J53</f>
        <v/>
      </c>
      <c r="K53" s="49">
        <f t="shared" si="7"/>
        <v>0</v>
      </c>
      <c r="L53" s="49">
        <f t="shared" si="18"/>
        <v>426980</v>
      </c>
      <c r="M53" s="63">
        <f t="shared" si="14"/>
        <v>8651.236169</v>
      </c>
      <c r="N53" s="75">
        <f t="shared" si="22"/>
        <v>1684.477752</v>
      </c>
      <c r="O53" s="34" t="str">
        <f>'MAIN MODEL - Current Trends'!O53</f>
        <v/>
      </c>
      <c r="P53" s="11" t="str">
        <f t="shared" si="19"/>
        <v/>
      </c>
      <c r="Q53" s="11">
        <f t="shared" si="9"/>
        <v>0</v>
      </c>
      <c r="R53" s="69">
        <f t="shared" si="16"/>
        <v>0.7377302124</v>
      </c>
      <c r="S53" s="70">
        <f t="shared" si="10"/>
        <v>578759</v>
      </c>
      <c r="T53" s="71" t="str">
        <f t="shared" si="17"/>
        <v>#DIV/0!</v>
      </c>
      <c r="U53" s="72">
        <f t="shared" si="11"/>
        <v>0.2622401376</v>
      </c>
      <c r="W53" s="65" t="str">
        <f t="shared" si="4"/>
        <v/>
      </c>
      <c r="X53" s="65" t="str">
        <f t="shared" si="12"/>
        <v/>
      </c>
    </row>
    <row r="54">
      <c r="C54" s="61">
        <f t="shared" si="13"/>
        <v>44037</v>
      </c>
      <c r="D54" s="32">
        <f t="shared" si="23"/>
        <v>2.4</v>
      </c>
      <c r="E54" s="49">
        <f t="shared" si="5"/>
        <v>151773.8398</v>
      </c>
      <c r="F54" s="49">
        <f t="shared" si="6"/>
        <v>0</v>
      </c>
      <c r="G54" s="74">
        <f t="shared" si="1"/>
        <v>0</v>
      </c>
      <c r="H54" s="49">
        <f t="shared" si="2"/>
        <v>426985.1602</v>
      </c>
      <c r="I54" s="49">
        <f t="shared" si="3"/>
        <v>151773.8398</v>
      </c>
      <c r="J54" s="76" t="str">
        <f>'MAIN MODEL - Current Trends'!J54</f>
        <v/>
      </c>
      <c r="K54" s="49">
        <f t="shared" si="7"/>
        <v>0</v>
      </c>
      <c r="L54" s="49">
        <f t="shared" si="18"/>
        <v>426980</v>
      </c>
      <c r="M54" s="63">
        <f t="shared" si="14"/>
        <v>8651.236169</v>
      </c>
      <c r="N54" s="75">
        <f t="shared" si="22"/>
        <v>1684.477752</v>
      </c>
      <c r="O54" s="34" t="str">
        <f>'MAIN MODEL - Current Trends'!O54</f>
        <v/>
      </c>
      <c r="P54" s="11" t="str">
        <f t="shared" si="19"/>
        <v/>
      </c>
      <c r="Q54" s="11">
        <f t="shared" si="9"/>
        <v>0</v>
      </c>
      <c r="R54" s="69">
        <f t="shared" si="16"/>
        <v>0.7377302124</v>
      </c>
      <c r="S54" s="70">
        <f t="shared" si="10"/>
        <v>578759</v>
      </c>
      <c r="T54" s="71" t="str">
        <f t="shared" si="17"/>
        <v>#DIV/0!</v>
      </c>
      <c r="U54" s="72">
        <f t="shared" si="11"/>
        <v>0.2622401376</v>
      </c>
      <c r="W54" s="65" t="str">
        <f t="shared" si="4"/>
        <v/>
      </c>
      <c r="X54" s="65" t="str">
        <f t="shared" si="12"/>
        <v/>
      </c>
    </row>
    <row r="55">
      <c r="C55" s="61">
        <f t="shared" si="13"/>
        <v>44041</v>
      </c>
      <c r="D55" s="32">
        <f t="shared" si="23"/>
        <v>2.4</v>
      </c>
      <c r="E55" s="49">
        <f t="shared" si="5"/>
        <v>151773.8398</v>
      </c>
      <c r="F55" s="49">
        <f t="shared" si="6"/>
        <v>0</v>
      </c>
      <c r="G55" s="74">
        <f t="shared" si="1"/>
        <v>0</v>
      </c>
      <c r="H55" s="49">
        <f t="shared" si="2"/>
        <v>426985.1602</v>
      </c>
      <c r="I55" s="49">
        <f t="shared" si="3"/>
        <v>151773.8398</v>
      </c>
      <c r="J55" s="76" t="str">
        <f>'MAIN MODEL - Current Trends'!J55</f>
        <v/>
      </c>
      <c r="K55" s="49">
        <f t="shared" si="7"/>
        <v>0</v>
      </c>
      <c r="L55" s="49">
        <f t="shared" si="18"/>
        <v>426980</v>
      </c>
      <c r="M55" s="63">
        <f t="shared" si="14"/>
        <v>8651.236169</v>
      </c>
      <c r="N55" s="75">
        <f t="shared" si="22"/>
        <v>1684.477752</v>
      </c>
      <c r="O55" s="34" t="str">
        <f>'MAIN MODEL - Current Trends'!O55</f>
        <v/>
      </c>
      <c r="P55" s="11" t="str">
        <f t="shared" si="19"/>
        <v/>
      </c>
      <c r="Q55" s="11">
        <f t="shared" si="9"/>
        <v>0</v>
      </c>
      <c r="R55" s="69">
        <f t="shared" si="16"/>
        <v>0.7377302124</v>
      </c>
      <c r="S55" s="70">
        <f t="shared" si="10"/>
        <v>578759</v>
      </c>
      <c r="T55" s="71" t="str">
        <f t="shared" si="17"/>
        <v>#DIV/0!</v>
      </c>
      <c r="U55" s="72">
        <f t="shared" si="11"/>
        <v>0.2622401376</v>
      </c>
      <c r="W55" s="65" t="str">
        <f t="shared" si="4"/>
        <v/>
      </c>
    </row>
    <row r="56">
      <c r="C56" s="61">
        <f t="shared" si="13"/>
        <v>44045</v>
      </c>
      <c r="D56" s="32">
        <f t="shared" si="23"/>
        <v>2.4</v>
      </c>
      <c r="E56" s="49">
        <f t="shared" si="5"/>
        <v>151773.8398</v>
      </c>
      <c r="F56" s="49">
        <f t="shared" si="6"/>
        <v>0</v>
      </c>
      <c r="G56" s="74">
        <f t="shared" si="1"/>
        <v>0</v>
      </c>
      <c r="H56" s="49">
        <f t="shared" si="2"/>
        <v>426985.1602</v>
      </c>
      <c r="I56" s="49">
        <f t="shared" si="3"/>
        <v>151773.8398</v>
      </c>
      <c r="J56" s="76" t="str">
        <f>'MAIN MODEL - Current Trends'!J56</f>
        <v/>
      </c>
      <c r="K56" s="49">
        <f t="shared" si="7"/>
        <v>0</v>
      </c>
      <c r="L56" s="49">
        <f t="shared" si="18"/>
        <v>426980</v>
      </c>
      <c r="M56" s="63">
        <f t="shared" si="14"/>
        <v>8651.236169</v>
      </c>
      <c r="N56" s="75">
        <f t="shared" si="22"/>
        <v>1684.477752</v>
      </c>
      <c r="O56" s="34" t="str">
        <f>'MAIN MODEL - Current Trends'!O56</f>
        <v/>
      </c>
      <c r="P56" s="11" t="str">
        <f t="shared" si="19"/>
        <v/>
      </c>
      <c r="Q56" s="11">
        <f t="shared" si="9"/>
        <v>0</v>
      </c>
      <c r="R56" s="69">
        <f t="shared" si="16"/>
        <v>0.7377302124</v>
      </c>
      <c r="S56" s="70">
        <f t="shared" si="10"/>
        <v>578759</v>
      </c>
      <c r="T56" s="71" t="str">
        <f t="shared" si="17"/>
        <v>#DIV/0!</v>
      </c>
      <c r="U56" s="72">
        <f t="shared" si="11"/>
        <v>0.2622401376</v>
      </c>
      <c r="W56" s="65" t="str">
        <f t="shared" si="4"/>
        <v/>
      </c>
    </row>
    <row r="57">
      <c r="C57" s="61">
        <f t="shared" si="13"/>
        <v>44049</v>
      </c>
      <c r="D57" s="32">
        <f t="shared" si="23"/>
        <v>2.4</v>
      </c>
      <c r="E57" s="49">
        <f t="shared" si="5"/>
        <v>151773.8398</v>
      </c>
      <c r="F57" s="49">
        <f t="shared" si="6"/>
        <v>0</v>
      </c>
      <c r="G57" s="74">
        <f t="shared" si="1"/>
        <v>0</v>
      </c>
      <c r="H57" s="49">
        <f t="shared" si="2"/>
        <v>426985.1602</v>
      </c>
      <c r="I57" s="49">
        <f t="shared" si="3"/>
        <v>151773.8398</v>
      </c>
      <c r="J57" s="76" t="str">
        <f>'MAIN MODEL - Current Trends'!J57</f>
        <v/>
      </c>
      <c r="K57" s="49">
        <f t="shared" si="7"/>
        <v>0</v>
      </c>
      <c r="L57" s="49">
        <f t="shared" si="18"/>
        <v>426980</v>
      </c>
      <c r="M57" s="63">
        <f t="shared" si="14"/>
        <v>8651.236169</v>
      </c>
      <c r="N57" s="75">
        <f t="shared" si="22"/>
        <v>1684.477752</v>
      </c>
      <c r="O57" s="34" t="str">
        <f>'MAIN MODEL - Current Trends'!O57</f>
        <v/>
      </c>
      <c r="P57" s="11" t="str">
        <f t="shared" si="19"/>
        <v/>
      </c>
      <c r="Q57" s="11">
        <f t="shared" si="9"/>
        <v>0</v>
      </c>
      <c r="R57" s="69">
        <f t="shared" si="16"/>
        <v>0.7377302124</v>
      </c>
      <c r="S57" s="70">
        <f t="shared" si="10"/>
        <v>578759</v>
      </c>
      <c r="T57" s="71" t="str">
        <f t="shared" si="17"/>
        <v>#DIV/0!</v>
      </c>
      <c r="U57" s="72">
        <f t="shared" si="11"/>
        <v>0.2622401376</v>
      </c>
      <c r="W57" s="65" t="str">
        <f t="shared" si="4"/>
        <v/>
      </c>
    </row>
    <row r="58">
      <c r="C58" s="61">
        <f t="shared" si="13"/>
        <v>44053</v>
      </c>
      <c r="D58" s="32">
        <f t="shared" si="23"/>
        <v>2.4</v>
      </c>
      <c r="E58" s="49">
        <f t="shared" si="5"/>
        <v>151773.8398</v>
      </c>
      <c r="F58" s="49">
        <f t="shared" si="6"/>
        <v>0</v>
      </c>
      <c r="G58" s="74">
        <f t="shared" si="1"/>
        <v>0</v>
      </c>
      <c r="H58" s="49">
        <f t="shared" si="2"/>
        <v>426985.1602</v>
      </c>
      <c r="I58" s="49">
        <f t="shared" si="3"/>
        <v>151773.8398</v>
      </c>
      <c r="J58" s="76" t="str">
        <f>'MAIN MODEL - Current Trends'!J58</f>
        <v/>
      </c>
      <c r="K58" s="49">
        <f t="shared" si="7"/>
        <v>0</v>
      </c>
      <c r="L58" s="49">
        <f t="shared" si="18"/>
        <v>426980</v>
      </c>
      <c r="M58" s="63">
        <f t="shared" si="14"/>
        <v>8651.236169</v>
      </c>
      <c r="N58" s="75">
        <f t="shared" si="22"/>
        <v>1684.477752</v>
      </c>
      <c r="O58" s="34" t="str">
        <f>'MAIN MODEL - Current Trends'!O58</f>
        <v/>
      </c>
      <c r="P58" s="11" t="str">
        <f t="shared" si="19"/>
        <v/>
      </c>
      <c r="Q58" s="11">
        <f t="shared" si="9"/>
        <v>0</v>
      </c>
      <c r="R58" s="69">
        <f t="shared" si="16"/>
        <v>0.7377302124</v>
      </c>
      <c r="S58" s="70">
        <f t="shared" si="10"/>
        <v>578759</v>
      </c>
      <c r="T58" s="71" t="str">
        <f t="shared" si="17"/>
        <v>#DIV/0!</v>
      </c>
      <c r="U58" s="72">
        <f t="shared" si="11"/>
        <v>0.2622401376</v>
      </c>
      <c r="W58" s="65" t="str">
        <f t="shared" si="4"/>
        <v/>
      </c>
    </row>
    <row r="59">
      <c r="C59" s="61">
        <f t="shared" si="13"/>
        <v>44057</v>
      </c>
      <c r="D59" s="32">
        <f t="shared" si="23"/>
        <v>2.4</v>
      </c>
      <c r="E59" s="49">
        <f t="shared" si="5"/>
        <v>151773.8398</v>
      </c>
      <c r="F59" s="49">
        <f t="shared" si="6"/>
        <v>0</v>
      </c>
      <c r="G59" s="74">
        <f t="shared" si="1"/>
        <v>0</v>
      </c>
      <c r="H59" s="49">
        <f t="shared" si="2"/>
        <v>426985.1602</v>
      </c>
      <c r="I59" s="49">
        <f t="shared" si="3"/>
        <v>151773.8398</v>
      </c>
      <c r="J59" s="76" t="str">
        <f>'MAIN MODEL - Current Trends'!J59</f>
        <v/>
      </c>
      <c r="K59" s="49">
        <f t="shared" si="7"/>
        <v>0</v>
      </c>
      <c r="L59" s="49">
        <f t="shared" si="18"/>
        <v>426980</v>
      </c>
      <c r="M59" s="63">
        <f t="shared" si="14"/>
        <v>8651.236169</v>
      </c>
      <c r="N59" s="75">
        <f t="shared" si="22"/>
        <v>1684.477752</v>
      </c>
      <c r="O59" s="34" t="str">
        <f>'MAIN MODEL - Current Trends'!O59</f>
        <v/>
      </c>
      <c r="P59" s="11" t="str">
        <f t="shared" si="19"/>
        <v/>
      </c>
      <c r="Q59" s="11">
        <f t="shared" si="9"/>
        <v>0</v>
      </c>
      <c r="R59" s="69">
        <f t="shared" si="16"/>
        <v>0.7377302124</v>
      </c>
      <c r="S59" s="70">
        <f t="shared" si="10"/>
        <v>578759</v>
      </c>
      <c r="T59" s="71" t="str">
        <f t="shared" si="17"/>
        <v>#DIV/0!</v>
      </c>
      <c r="U59" s="72">
        <f t="shared" si="11"/>
        <v>0.2622401376</v>
      </c>
      <c r="W59" s="65" t="str">
        <f t="shared" si="4"/>
        <v/>
      </c>
    </row>
    <row r="60">
      <c r="C60" s="61">
        <f t="shared" si="13"/>
        <v>44061</v>
      </c>
      <c r="D60" s="32">
        <f t="shared" si="23"/>
        <v>2.4</v>
      </c>
      <c r="E60" s="49">
        <f t="shared" si="5"/>
        <v>151773.8398</v>
      </c>
      <c r="F60" s="49">
        <f t="shared" si="6"/>
        <v>0</v>
      </c>
      <c r="G60" s="74">
        <f t="shared" si="1"/>
        <v>0</v>
      </c>
      <c r="H60" s="49">
        <f t="shared" si="2"/>
        <v>426985.1602</v>
      </c>
      <c r="I60" s="49">
        <f t="shared" si="3"/>
        <v>151773.8398</v>
      </c>
      <c r="J60" s="76" t="str">
        <f>'MAIN MODEL - Current Trends'!J60</f>
        <v/>
      </c>
      <c r="K60" s="49">
        <f t="shared" si="7"/>
        <v>0</v>
      </c>
      <c r="L60" s="49">
        <f t="shared" si="18"/>
        <v>426980</v>
      </c>
      <c r="M60" s="63">
        <f t="shared" si="14"/>
        <v>8651.236169</v>
      </c>
      <c r="N60" s="75">
        <f t="shared" si="22"/>
        <v>1684.477752</v>
      </c>
      <c r="O60" s="34" t="str">
        <f>'MAIN MODEL - Current Trends'!O60</f>
        <v/>
      </c>
      <c r="P60" s="11" t="str">
        <f t="shared" si="19"/>
        <v/>
      </c>
      <c r="Q60" s="11">
        <f t="shared" si="9"/>
        <v>0</v>
      </c>
      <c r="R60" s="69">
        <f t="shared" si="16"/>
        <v>0.7377302124</v>
      </c>
      <c r="S60" s="70">
        <f t="shared" si="10"/>
        <v>578759</v>
      </c>
      <c r="T60" s="71" t="str">
        <f t="shared" si="17"/>
        <v>#DIV/0!</v>
      </c>
      <c r="U60" s="72">
        <f t="shared" si="11"/>
        <v>0.2622401376</v>
      </c>
      <c r="W60" s="65" t="str">
        <f t="shared" si="4"/>
        <v/>
      </c>
    </row>
    <row r="61">
      <c r="C61" s="61">
        <f t="shared" si="13"/>
        <v>44065</v>
      </c>
      <c r="D61" s="32">
        <f t="shared" si="23"/>
        <v>2.4</v>
      </c>
      <c r="E61" s="49">
        <f t="shared" si="5"/>
        <v>151773.8398</v>
      </c>
      <c r="F61" s="49">
        <f t="shared" si="6"/>
        <v>0</v>
      </c>
      <c r="G61" s="74">
        <f t="shared" si="1"/>
        <v>0</v>
      </c>
      <c r="H61" s="49">
        <f t="shared" si="2"/>
        <v>426985.1602</v>
      </c>
      <c r="I61" s="49">
        <f t="shared" si="3"/>
        <v>151773.8398</v>
      </c>
      <c r="J61" s="76" t="str">
        <f>'MAIN MODEL - Current Trends'!J61</f>
        <v/>
      </c>
      <c r="K61" s="49">
        <f t="shared" si="7"/>
        <v>0</v>
      </c>
      <c r="L61" s="49">
        <f t="shared" si="18"/>
        <v>426980</v>
      </c>
      <c r="M61" s="63">
        <f t="shared" si="14"/>
        <v>8651.236169</v>
      </c>
      <c r="N61" s="75">
        <f t="shared" si="22"/>
        <v>1684.477752</v>
      </c>
      <c r="O61" s="34" t="str">
        <f>'MAIN MODEL - Current Trends'!O61</f>
        <v/>
      </c>
      <c r="P61" s="11" t="str">
        <f t="shared" si="19"/>
        <v/>
      </c>
      <c r="Q61" s="11">
        <f t="shared" si="9"/>
        <v>0</v>
      </c>
      <c r="R61" s="69">
        <f t="shared" si="16"/>
        <v>0.7377302124</v>
      </c>
      <c r="S61" s="70">
        <f t="shared" si="10"/>
        <v>578759</v>
      </c>
      <c r="T61" s="71" t="str">
        <f t="shared" si="17"/>
        <v>#DIV/0!</v>
      </c>
      <c r="U61" s="72">
        <f t="shared" si="11"/>
        <v>0.2622401376</v>
      </c>
      <c r="W61" s="65" t="str">
        <f t="shared" si="4"/>
        <v/>
      </c>
    </row>
    <row r="62">
      <c r="C62" s="61">
        <f t="shared" si="13"/>
        <v>44069</v>
      </c>
      <c r="D62" s="32">
        <f t="shared" si="23"/>
        <v>2.4</v>
      </c>
      <c r="E62" s="49">
        <f t="shared" si="5"/>
        <v>151773.8398</v>
      </c>
      <c r="F62" s="49">
        <f t="shared" si="6"/>
        <v>0</v>
      </c>
      <c r="G62" s="74">
        <f t="shared" si="1"/>
        <v>0</v>
      </c>
      <c r="H62" s="49">
        <f t="shared" si="2"/>
        <v>426985.1602</v>
      </c>
      <c r="I62" s="49">
        <f t="shared" si="3"/>
        <v>151773.8398</v>
      </c>
      <c r="J62" s="76" t="str">
        <f>'MAIN MODEL - Current Trends'!J62</f>
        <v/>
      </c>
      <c r="K62" s="49">
        <f t="shared" si="7"/>
        <v>0</v>
      </c>
      <c r="L62" s="49">
        <f t="shared" si="18"/>
        <v>426980</v>
      </c>
      <c r="M62" s="63">
        <f t="shared" si="14"/>
        <v>8651.236169</v>
      </c>
      <c r="N62" s="75">
        <f t="shared" si="22"/>
        <v>1684.477752</v>
      </c>
      <c r="O62" s="34" t="str">
        <f>'MAIN MODEL - Current Trends'!O62</f>
        <v/>
      </c>
      <c r="P62" s="11" t="str">
        <f t="shared" si="19"/>
        <v/>
      </c>
      <c r="Q62" s="11">
        <f t="shared" si="9"/>
        <v>0</v>
      </c>
      <c r="R62" s="69">
        <f t="shared" si="16"/>
        <v>0.7377302124</v>
      </c>
      <c r="S62" s="70">
        <f t="shared" si="10"/>
        <v>578759</v>
      </c>
      <c r="T62" s="71" t="str">
        <f t="shared" si="17"/>
        <v>#DIV/0!</v>
      </c>
      <c r="U62" s="72">
        <f t="shared" si="11"/>
        <v>0.2622401376</v>
      </c>
      <c r="W62" s="65" t="str">
        <f t="shared" si="4"/>
        <v/>
      </c>
    </row>
    <row r="63">
      <c r="C63" s="61">
        <f t="shared" si="13"/>
        <v>44073</v>
      </c>
      <c r="D63" s="32">
        <f t="shared" si="23"/>
        <v>2.4</v>
      </c>
      <c r="E63" s="49">
        <f t="shared" si="5"/>
        <v>151773.8398</v>
      </c>
      <c r="F63" s="49">
        <f t="shared" si="6"/>
        <v>0</v>
      </c>
      <c r="G63" s="74">
        <f t="shared" si="1"/>
        <v>0</v>
      </c>
      <c r="H63" s="49">
        <f t="shared" si="2"/>
        <v>426985.1602</v>
      </c>
      <c r="I63" s="49">
        <f t="shared" si="3"/>
        <v>151773.8398</v>
      </c>
      <c r="J63" s="76" t="str">
        <f>'MAIN MODEL - Current Trends'!J63</f>
        <v/>
      </c>
      <c r="K63" s="49">
        <f t="shared" si="7"/>
        <v>0</v>
      </c>
      <c r="L63" s="49">
        <f t="shared" si="18"/>
        <v>426980</v>
      </c>
      <c r="M63" s="63">
        <f t="shared" si="14"/>
        <v>8651.236169</v>
      </c>
      <c r="N63" s="75">
        <f t="shared" si="22"/>
        <v>1684.477752</v>
      </c>
      <c r="O63" s="34" t="str">
        <f>'MAIN MODEL - Current Trends'!O63</f>
        <v/>
      </c>
      <c r="P63" s="11" t="str">
        <f t="shared" si="19"/>
        <v/>
      </c>
      <c r="Q63" s="11">
        <f t="shared" si="9"/>
        <v>0</v>
      </c>
      <c r="R63" s="69">
        <f t="shared" si="16"/>
        <v>0.7377302124</v>
      </c>
      <c r="S63" s="70">
        <f t="shared" si="10"/>
        <v>578759</v>
      </c>
      <c r="T63" s="71" t="str">
        <f t="shared" si="17"/>
        <v>#DIV/0!</v>
      </c>
      <c r="U63" s="72">
        <f t="shared" si="11"/>
        <v>0.2622401376</v>
      </c>
      <c r="W63" s="65" t="str">
        <f t="shared" si="4"/>
        <v/>
      </c>
    </row>
    <row r="64">
      <c r="C64" s="61">
        <f t="shared" si="13"/>
        <v>44077</v>
      </c>
      <c r="D64" s="32">
        <f t="shared" si="23"/>
        <v>2.4</v>
      </c>
      <c r="E64" s="49">
        <f t="shared" si="5"/>
        <v>151773.8398</v>
      </c>
      <c r="F64" s="49">
        <f t="shared" si="6"/>
        <v>0</v>
      </c>
      <c r="G64" s="74">
        <f t="shared" si="1"/>
        <v>0</v>
      </c>
      <c r="H64" s="49">
        <f t="shared" si="2"/>
        <v>426985.1602</v>
      </c>
      <c r="I64" s="49">
        <f t="shared" si="3"/>
        <v>151773.8398</v>
      </c>
      <c r="J64" s="76" t="str">
        <f>'MAIN MODEL - Current Trends'!J64</f>
        <v/>
      </c>
      <c r="K64" s="49">
        <f t="shared" si="7"/>
        <v>0</v>
      </c>
      <c r="L64" s="49">
        <f t="shared" si="18"/>
        <v>426980</v>
      </c>
      <c r="M64" s="63">
        <f t="shared" si="14"/>
        <v>8651.236169</v>
      </c>
      <c r="N64" s="75">
        <f t="shared" si="22"/>
        <v>1684.477752</v>
      </c>
      <c r="O64" s="34" t="str">
        <f>'MAIN MODEL - Current Trends'!O64</f>
        <v/>
      </c>
      <c r="P64" s="11" t="str">
        <f t="shared" si="19"/>
        <v/>
      </c>
      <c r="Q64" s="11">
        <f t="shared" si="9"/>
        <v>0</v>
      </c>
      <c r="R64" s="69">
        <f t="shared" si="16"/>
        <v>0.7377302124</v>
      </c>
      <c r="S64" s="70">
        <f t="shared" si="10"/>
        <v>578759</v>
      </c>
      <c r="T64" s="71" t="str">
        <f t="shared" si="17"/>
        <v>#DIV/0!</v>
      </c>
      <c r="U64" s="72">
        <f t="shared" si="11"/>
        <v>0.2622401376</v>
      </c>
      <c r="W64" s="65" t="str">
        <f t="shared" si="4"/>
        <v/>
      </c>
    </row>
    <row r="65">
      <c r="C65" s="61">
        <f t="shared" si="13"/>
        <v>44081</v>
      </c>
      <c r="D65" s="32">
        <f t="shared" si="23"/>
        <v>2.4</v>
      </c>
      <c r="E65" s="49">
        <f t="shared" si="5"/>
        <v>151773.8398</v>
      </c>
      <c r="F65" s="49">
        <f t="shared" si="6"/>
        <v>0</v>
      </c>
      <c r="G65" s="74">
        <f t="shared" si="1"/>
        <v>0</v>
      </c>
      <c r="H65" s="49">
        <f t="shared" si="2"/>
        <v>426985.1602</v>
      </c>
      <c r="I65" s="49">
        <f t="shared" si="3"/>
        <v>151773.8398</v>
      </c>
      <c r="J65" s="76" t="str">
        <f>'MAIN MODEL - Current Trends'!J65</f>
        <v/>
      </c>
      <c r="K65" s="49">
        <f t="shared" si="7"/>
        <v>0</v>
      </c>
      <c r="L65" s="49">
        <f t="shared" si="18"/>
        <v>426980</v>
      </c>
      <c r="M65" s="63">
        <f t="shared" si="14"/>
        <v>8651.236169</v>
      </c>
      <c r="N65" s="75">
        <f t="shared" si="22"/>
        <v>1684.477752</v>
      </c>
      <c r="O65" s="34" t="str">
        <f>'MAIN MODEL - Current Trends'!O65</f>
        <v/>
      </c>
      <c r="P65" s="11" t="str">
        <f t="shared" si="19"/>
        <v/>
      </c>
      <c r="Q65" s="11">
        <f t="shared" si="9"/>
        <v>0</v>
      </c>
      <c r="R65" s="69">
        <f t="shared" si="16"/>
        <v>0.7377302124</v>
      </c>
      <c r="S65" s="70">
        <f t="shared" si="10"/>
        <v>578759</v>
      </c>
      <c r="T65" s="71" t="str">
        <f t="shared" si="17"/>
        <v>#DIV/0!</v>
      </c>
      <c r="U65" s="72">
        <f t="shared" si="11"/>
        <v>0.2622401376</v>
      </c>
      <c r="W65" s="65" t="str">
        <f t="shared" si="4"/>
        <v/>
      </c>
    </row>
    <row r="66">
      <c r="C66" s="61">
        <f t="shared" si="13"/>
        <v>44085</v>
      </c>
      <c r="D66" s="32">
        <f t="shared" si="23"/>
        <v>2.4</v>
      </c>
      <c r="E66" s="49">
        <f t="shared" si="5"/>
        <v>151773.8398</v>
      </c>
      <c r="F66" s="49">
        <f t="shared" si="6"/>
        <v>0</v>
      </c>
      <c r="G66" s="74">
        <f t="shared" si="1"/>
        <v>0</v>
      </c>
      <c r="H66" s="49">
        <f t="shared" si="2"/>
        <v>426985.1602</v>
      </c>
      <c r="I66" s="49">
        <f t="shared" si="3"/>
        <v>151773.8398</v>
      </c>
      <c r="J66" s="76" t="str">
        <f>'MAIN MODEL - Current Trends'!J66</f>
        <v/>
      </c>
      <c r="K66" s="49">
        <f t="shared" si="7"/>
        <v>0</v>
      </c>
      <c r="L66" s="49">
        <f t="shared" si="18"/>
        <v>426980</v>
      </c>
      <c r="M66" s="63">
        <f t="shared" si="14"/>
        <v>8651.236169</v>
      </c>
      <c r="N66" s="75">
        <f t="shared" si="22"/>
        <v>1684.477752</v>
      </c>
      <c r="O66" s="34" t="str">
        <f>'MAIN MODEL - Current Trends'!O66</f>
        <v/>
      </c>
      <c r="P66" s="11" t="str">
        <f t="shared" si="19"/>
        <v/>
      </c>
      <c r="Q66" s="11">
        <f t="shared" si="9"/>
        <v>0</v>
      </c>
      <c r="R66" s="69">
        <f t="shared" si="16"/>
        <v>0.7377302124</v>
      </c>
      <c r="S66" s="70">
        <f t="shared" si="10"/>
        <v>578759</v>
      </c>
      <c r="T66" s="71" t="str">
        <f t="shared" si="17"/>
        <v>#DIV/0!</v>
      </c>
      <c r="U66" s="72">
        <f t="shared" si="11"/>
        <v>0.2622401376</v>
      </c>
      <c r="W66" s="65" t="str">
        <f t="shared" si="4"/>
        <v/>
      </c>
    </row>
    <row r="67">
      <c r="C67" s="61">
        <f t="shared" si="13"/>
        <v>44089</v>
      </c>
      <c r="D67" s="32">
        <f t="shared" si="23"/>
        <v>2.4</v>
      </c>
      <c r="E67" s="49">
        <f t="shared" si="5"/>
        <v>151773.8398</v>
      </c>
      <c r="F67" s="49">
        <f t="shared" si="6"/>
        <v>0</v>
      </c>
      <c r="G67" s="74">
        <f t="shared" si="1"/>
        <v>0</v>
      </c>
      <c r="H67" s="49">
        <f t="shared" si="2"/>
        <v>426985.1602</v>
      </c>
      <c r="I67" s="49">
        <f t="shared" si="3"/>
        <v>151773.8398</v>
      </c>
      <c r="J67" s="76" t="str">
        <f>'MAIN MODEL - Current Trends'!J67</f>
        <v/>
      </c>
      <c r="K67" s="49">
        <f t="shared" si="7"/>
        <v>0</v>
      </c>
      <c r="L67" s="49">
        <f t="shared" si="18"/>
        <v>426980</v>
      </c>
      <c r="M67" s="63">
        <f t="shared" si="14"/>
        <v>8651.236169</v>
      </c>
      <c r="N67" s="75">
        <f t="shared" si="22"/>
        <v>1684.477752</v>
      </c>
      <c r="O67" s="34" t="str">
        <f>'MAIN MODEL - Current Trends'!O67</f>
        <v/>
      </c>
      <c r="P67" s="11" t="str">
        <f t="shared" si="19"/>
        <v/>
      </c>
      <c r="Q67" s="11">
        <f t="shared" si="9"/>
        <v>0</v>
      </c>
      <c r="R67" s="69">
        <f t="shared" si="16"/>
        <v>0.7377302124</v>
      </c>
      <c r="S67" s="70">
        <f t="shared" si="10"/>
        <v>578759</v>
      </c>
      <c r="T67" s="71" t="str">
        <f t="shared" si="17"/>
        <v>#DIV/0!</v>
      </c>
      <c r="U67" s="72">
        <f t="shared" si="11"/>
        <v>0.2622401376</v>
      </c>
      <c r="W67" s="65" t="str">
        <f t="shared" si="4"/>
        <v/>
      </c>
    </row>
    <row r="68">
      <c r="C68" s="61">
        <f t="shared" si="13"/>
        <v>44093</v>
      </c>
      <c r="D68" s="32">
        <f t="shared" si="23"/>
        <v>2.4</v>
      </c>
      <c r="E68" s="49">
        <f t="shared" si="5"/>
        <v>151773.8398</v>
      </c>
      <c r="F68" s="49">
        <f t="shared" si="6"/>
        <v>0</v>
      </c>
      <c r="G68" s="74">
        <f t="shared" si="1"/>
        <v>0</v>
      </c>
      <c r="H68" s="49">
        <f t="shared" si="2"/>
        <v>426985.1602</v>
      </c>
      <c r="I68" s="49">
        <f t="shared" si="3"/>
        <v>151773.8398</v>
      </c>
      <c r="J68" s="76" t="str">
        <f>'MAIN MODEL - Current Trends'!J68</f>
        <v/>
      </c>
      <c r="K68" s="49">
        <f t="shared" si="7"/>
        <v>0</v>
      </c>
      <c r="L68" s="49">
        <f t="shared" si="18"/>
        <v>426980</v>
      </c>
      <c r="M68" s="63">
        <f t="shared" si="14"/>
        <v>8651.236169</v>
      </c>
      <c r="N68" s="75">
        <f t="shared" si="22"/>
        <v>1684.477752</v>
      </c>
      <c r="O68" s="34" t="str">
        <f>'MAIN MODEL - Current Trends'!O68</f>
        <v/>
      </c>
      <c r="P68" s="11" t="str">
        <f t="shared" si="19"/>
        <v/>
      </c>
      <c r="Q68" s="11">
        <f t="shared" si="9"/>
        <v>0</v>
      </c>
      <c r="R68" s="69">
        <f t="shared" si="16"/>
        <v>0.7377302124</v>
      </c>
      <c r="S68" s="70">
        <f t="shared" si="10"/>
        <v>578759</v>
      </c>
      <c r="T68" s="71" t="str">
        <f t="shared" si="17"/>
        <v>#DIV/0!</v>
      </c>
      <c r="U68" s="72">
        <f t="shared" si="11"/>
        <v>0.2622401376</v>
      </c>
      <c r="W68" s="65" t="str">
        <f t="shared" si="4"/>
        <v/>
      </c>
    </row>
    <row r="69">
      <c r="C69" s="61">
        <f t="shared" si="13"/>
        <v>44097</v>
      </c>
      <c r="D69" s="32">
        <f t="shared" si="23"/>
        <v>2.4</v>
      </c>
      <c r="E69" s="49">
        <f t="shared" si="5"/>
        <v>151773.8398</v>
      </c>
      <c r="F69" s="49">
        <f t="shared" si="6"/>
        <v>0</v>
      </c>
      <c r="G69" s="74">
        <f t="shared" si="1"/>
        <v>0</v>
      </c>
      <c r="H69" s="49">
        <f t="shared" si="2"/>
        <v>426985.1602</v>
      </c>
      <c r="I69" s="49">
        <f t="shared" si="3"/>
        <v>151773.8398</v>
      </c>
      <c r="J69" s="76" t="str">
        <f>'MAIN MODEL - Current Trends'!J69</f>
        <v/>
      </c>
      <c r="K69" s="49">
        <f t="shared" si="7"/>
        <v>0</v>
      </c>
      <c r="L69" s="49">
        <f t="shared" si="18"/>
        <v>426980</v>
      </c>
      <c r="M69" s="63">
        <f t="shared" si="14"/>
        <v>8651.236169</v>
      </c>
      <c r="N69" s="75">
        <f t="shared" si="22"/>
        <v>1684.477752</v>
      </c>
      <c r="O69" s="34" t="str">
        <f>'MAIN MODEL - Current Trends'!O69</f>
        <v/>
      </c>
      <c r="P69" s="11" t="str">
        <f t="shared" si="19"/>
        <v/>
      </c>
      <c r="Q69" s="11">
        <f t="shared" si="9"/>
        <v>0</v>
      </c>
      <c r="R69" s="69">
        <f t="shared" si="16"/>
        <v>0.7377302124</v>
      </c>
      <c r="S69" s="70">
        <f t="shared" si="10"/>
        <v>578759</v>
      </c>
      <c r="T69" s="71" t="str">
        <f t="shared" si="17"/>
        <v>#DIV/0!</v>
      </c>
      <c r="U69" s="72">
        <f t="shared" si="11"/>
        <v>0.2622401376</v>
      </c>
      <c r="W69" s="65" t="str">
        <f t="shared" si="4"/>
        <v/>
      </c>
    </row>
    <row r="70">
      <c r="C70" s="61">
        <f t="shared" si="13"/>
        <v>44101</v>
      </c>
      <c r="D70" s="32">
        <f t="shared" si="23"/>
        <v>2.4</v>
      </c>
      <c r="E70" s="49">
        <f t="shared" si="5"/>
        <v>151773.8398</v>
      </c>
      <c r="F70" s="49">
        <f t="shared" si="6"/>
        <v>0</v>
      </c>
      <c r="G70" s="74">
        <f t="shared" si="1"/>
        <v>0</v>
      </c>
      <c r="H70" s="49">
        <f t="shared" si="2"/>
        <v>426985.1602</v>
      </c>
      <c r="I70" s="49">
        <f t="shared" si="3"/>
        <v>151773.8398</v>
      </c>
      <c r="J70" s="76" t="str">
        <f>'MAIN MODEL - Current Trends'!J70</f>
        <v/>
      </c>
      <c r="K70" s="49">
        <f t="shared" si="7"/>
        <v>0</v>
      </c>
      <c r="L70" s="49">
        <f t="shared" si="18"/>
        <v>426980</v>
      </c>
      <c r="M70" s="63">
        <f t="shared" si="14"/>
        <v>8651.236169</v>
      </c>
      <c r="N70" s="75">
        <f t="shared" si="22"/>
        <v>1684.477752</v>
      </c>
      <c r="O70" s="34" t="str">
        <f>'MAIN MODEL - Current Trends'!O70</f>
        <v/>
      </c>
      <c r="P70" s="11" t="str">
        <f t="shared" si="19"/>
        <v/>
      </c>
      <c r="Q70" s="11">
        <f t="shared" si="9"/>
        <v>0</v>
      </c>
      <c r="R70" s="69">
        <f t="shared" si="16"/>
        <v>0.7377302124</v>
      </c>
      <c r="S70" s="70">
        <f t="shared" si="10"/>
        <v>578759</v>
      </c>
      <c r="T70" s="71" t="str">
        <f t="shared" si="17"/>
        <v>#DIV/0!</v>
      </c>
      <c r="U70" s="72">
        <f t="shared" si="11"/>
        <v>0.2622401376</v>
      </c>
      <c r="W70" s="65" t="str">
        <f t="shared" si="4"/>
        <v/>
      </c>
    </row>
    <row r="71">
      <c r="C71" s="61">
        <f t="shared" si="13"/>
        <v>44105</v>
      </c>
      <c r="D71" s="32">
        <f t="shared" si="23"/>
        <v>2.4</v>
      </c>
      <c r="E71" s="49">
        <f t="shared" si="5"/>
        <v>151773.8398</v>
      </c>
      <c r="F71" s="49">
        <f t="shared" si="6"/>
        <v>0</v>
      </c>
      <c r="G71" s="74">
        <f t="shared" si="1"/>
        <v>0</v>
      </c>
      <c r="H71" s="49">
        <f t="shared" si="2"/>
        <v>426985.1602</v>
      </c>
      <c r="I71" s="49">
        <f t="shared" si="3"/>
        <v>151773.8398</v>
      </c>
      <c r="J71" s="76" t="str">
        <f>'MAIN MODEL - Current Trends'!J71</f>
        <v/>
      </c>
      <c r="K71" s="49">
        <f t="shared" si="7"/>
        <v>0</v>
      </c>
      <c r="L71" s="49">
        <f t="shared" si="18"/>
        <v>426980</v>
      </c>
      <c r="M71" s="63">
        <f t="shared" si="14"/>
        <v>8651.236169</v>
      </c>
      <c r="N71" s="75">
        <f t="shared" si="22"/>
        <v>1684.477752</v>
      </c>
      <c r="O71" s="34" t="str">
        <f>'MAIN MODEL - Current Trends'!O71</f>
        <v/>
      </c>
      <c r="P71" s="11" t="str">
        <f t="shared" si="19"/>
        <v/>
      </c>
      <c r="Q71" s="11">
        <f t="shared" si="9"/>
        <v>0</v>
      </c>
      <c r="R71" s="69">
        <f t="shared" si="16"/>
        <v>0.7377302124</v>
      </c>
      <c r="S71" s="70">
        <f t="shared" si="10"/>
        <v>578759</v>
      </c>
      <c r="T71" s="71" t="str">
        <f t="shared" si="17"/>
        <v>#DIV/0!</v>
      </c>
      <c r="U71" s="72">
        <f t="shared" si="11"/>
        <v>0.2622401376</v>
      </c>
      <c r="W71" s="65" t="str">
        <f t="shared" si="4"/>
        <v/>
      </c>
    </row>
    <row r="72">
      <c r="C72" s="61">
        <f t="shared" si="13"/>
        <v>44109</v>
      </c>
      <c r="D72" s="32">
        <f t="shared" si="23"/>
        <v>2.4</v>
      </c>
      <c r="E72" s="49">
        <f t="shared" si="5"/>
        <v>151773.8398</v>
      </c>
      <c r="F72" s="49">
        <f t="shared" si="6"/>
        <v>0</v>
      </c>
      <c r="G72" s="74">
        <f t="shared" si="1"/>
        <v>0</v>
      </c>
      <c r="H72" s="49">
        <f t="shared" si="2"/>
        <v>426985.1602</v>
      </c>
      <c r="I72" s="49">
        <f t="shared" si="3"/>
        <v>151773.8398</v>
      </c>
      <c r="J72" s="76" t="str">
        <f>'MAIN MODEL - Current Trends'!J72</f>
        <v/>
      </c>
      <c r="K72" s="49">
        <f t="shared" si="7"/>
        <v>0</v>
      </c>
      <c r="L72" s="49">
        <f t="shared" si="18"/>
        <v>426980</v>
      </c>
      <c r="M72" s="63">
        <f t="shared" si="14"/>
        <v>8651.236169</v>
      </c>
      <c r="N72" s="75">
        <f t="shared" si="22"/>
        <v>1684.477752</v>
      </c>
      <c r="O72" s="34" t="str">
        <f>'MAIN MODEL - Current Trends'!O72</f>
        <v/>
      </c>
      <c r="P72" s="11" t="str">
        <f t="shared" si="19"/>
        <v/>
      </c>
      <c r="Q72" s="11">
        <f t="shared" si="9"/>
        <v>0</v>
      </c>
      <c r="R72" s="69">
        <f t="shared" si="16"/>
        <v>0.7377302124</v>
      </c>
      <c r="S72" s="70">
        <f t="shared" si="10"/>
        <v>578759</v>
      </c>
      <c r="T72" s="71" t="str">
        <f t="shared" si="17"/>
        <v>#DIV/0!</v>
      </c>
      <c r="U72" s="72">
        <f t="shared" si="11"/>
        <v>0.2622401376</v>
      </c>
      <c r="W72" s="65" t="str">
        <f t="shared" si="4"/>
        <v/>
      </c>
    </row>
    <row r="73">
      <c r="C73" s="61">
        <f t="shared" si="13"/>
        <v>44113</v>
      </c>
      <c r="D73" s="32">
        <f t="shared" si="23"/>
        <v>2.4</v>
      </c>
      <c r="E73" s="49">
        <f t="shared" si="5"/>
        <v>151773.8398</v>
      </c>
      <c r="F73" s="49">
        <f t="shared" si="6"/>
        <v>0</v>
      </c>
      <c r="G73" s="74">
        <f t="shared" si="1"/>
        <v>0</v>
      </c>
      <c r="H73" s="49">
        <f t="shared" si="2"/>
        <v>426985.1602</v>
      </c>
      <c r="I73" s="49">
        <f t="shared" si="3"/>
        <v>151773.8398</v>
      </c>
      <c r="J73" s="76" t="str">
        <f>'MAIN MODEL - Current Trends'!J73</f>
        <v/>
      </c>
      <c r="K73" s="49">
        <f t="shared" si="7"/>
        <v>0</v>
      </c>
      <c r="L73" s="49">
        <f t="shared" si="18"/>
        <v>426980</v>
      </c>
      <c r="M73" s="63">
        <f t="shared" si="14"/>
        <v>8651.236169</v>
      </c>
      <c r="N73" s="75">
        <f t="shared" si="22"/>
        <v>1684.477752</v>
      </c>
      <c r="O73" s="34" t="str">
        <f>'MAIN MODEL - Current Trends'!O73</f>
        <v/>
      </c>
      <c r="P73" s="11" t="str">
        <f t="shared" si="19"/>
        <v/>
      </c>
      <c r="Q73" s="11">
        <f t="shared" si="9"/>
        <v>0</v>
      </c>
      <c r="R73" s="69">
        <f t="shared" si="16"/>
        <v>0.7377302124</v>
      </c>
      <c r="S73" s="70">
        <f t="shared" si="10"/>
        <v>578759</v>
      </c>
      <c r="T73" s="71" t="str">
        <f t="shared" si="17"/>
        <v>#DIV/0!</v>
      </c>
      <c r="U73" s="72">
        <f t="shared" si="11"/>
        <v>0.2622401376</v>
      </c>
      <c r="W73" s="65" t="str">
        <f t="shared" si="4"/>
        <v/>
      </c>
    </row>
    <row r="74">
      <c r="C74" s="61">
        <f t="shared" si="13"/>
        <v>44117</v>
      </c>
      <c r="D74" s="32">
        <f t="shared" si="23"/>
        <v>2.4</v>
      </c>
      <c r="E74" s="49">
        <f t="shared" si="5"/>
        <v>151773.8398</v>
      </c>
      <c r="F74" s="49">
        <f t="shared" si="6"/>
        <v>0</v>
      </c>
      <c r="G74" s="74">
        <f t="shared" si="1"/>
        <v>0</v>
      </c>
      <c r="H74" s="49">
        <f t="shared" si="2"/>
        <v>426985.1602</v>
      </c>
      <c r="I74" s="49">
        <f t="shared" si="3"/>
        <v>151773.8398</v>
      </c>
      <c r="J74" s="76" t="str">
        <f>'MAIN MODEL - Current Trends'!J74</f>
        <v/>
      </c>
      <c r="K74" s="49">
        <f t="shared" si="7"/>
        <v>0</v>
      </c>
      <c r="L74" s="49">
        <f t="shared" si="18"/>
        <v>426980</v>
      </c>
      <c r="M74" s="63">
        <f t="shared" si="14"/>
        <v>8651.236169</v>
      </c>
      <c r="N74" s="75">
        <f t="shared" si="22"/>
        <v>1684.477752</v>
      </c>
      <c r="O74" s="34" t="str">
        <f>'MAIN MODEL - Current Trends'!O74</f>
        <v/>
      </c>
      <c r="P74" s="11" t="str">
        <f t="shared" si="19"/>
        <v/>
      </c>
      <c r="Q74" s="11">
        <f t="shared" si="9"/>
        <v>0</v>
      </c>
      <c r="R74" s="69">
        <f t="shared" si="16"/>
        <v>0.7377302124</v>
      </c>
      <c r="S74" s="70">
        <f t="shared" si="10"/>
        <v>578759</v>
      </c>
      <c r="T74" s="71" t="str">
        <f t="shared" si="17"/>
        <v>#DIV/0!</v>
      </c>
      <c r="U74" s="72">
        <f t="shared" si="11"/>
        <v>0.2622401376</v>
      </c>
      <c r="W74" s="65" t="str">
        <f t="shared" si="4"/>
        <v/>
      </c>
    </row>
    <row r="75">
      <c r="C75" s="61">
        <f t="shared" si="13"/>
        <v>44121</v>
      </c>
      <c r="D75" s="32">
        <f t="shared" si="23"/>
        <v>2.4</v>
      </c>
      <c r="E75" s="49">
        <f t="shared" si="5"/>
        <v>151773.8398</v>
      </c>
      <c r="F75" s="49">
        <f t="shared" si="6"/>
        <v>0</v>
      </c>
      <c r="G75" s="74">
        <f t="shared" si="1"/>
        <v>0</v>
      </c>
      <c r="H75" s="49">
        <f t="shared" si="2"/>
        <v>426985.1602</v>
      </c>
      <c r="I75" s="49">
        <f t="shared" si="3"/>
        <v>151773.8398</v>
      </c>
      <c r="J75" s="76" t="str">
        <f>'MAIN MODEL - Current Trends'!J75</f>
        <v/>
      </c>
      <c r="K75" s="49">
        <f t="shared" si="7"/>
        <v>0</v>
      </c>
      <c r="L75" s="49">
        <f t="shared" si="18"/>
        <v>426980</v>
      </c>
      <c r="M75" s="63">
        <f t="shared" si="14"/>
        <v>8651.236169</v>
      </c>
      <c r="N75" s="75">
        <f t="shared" si="22"/>
        <v>1684.477752</v>
      </c>
      <c r="O75" s="34" t="str">
        <f>'MAIN MODEL - Current Trends'!O75</f>
        <v/>
      </c>
      <c r="P75" s="11" t="str">
        <f t="shared" si="19"/>
        <v/>
      </c>
      <c r="Q75" s="11">
        <f t="shared" si="9"/>
        <v>0</v>
      </c>
      <c r="R75" s="69">
        <f t="shared" si="16"/>
        <v>0.7377302124</v>
      </c>
      <c r="S75" s="70">
        <f t="shared" si="10"/>
        <v>578759</v>
      </c>
      <c r="T75" s="71" t="str">
        <f t="shared" si="17"/>
        <v>#DIV/0!</v>
      </c>
      <c r="U75" s="72">
        <f t="shared" si="11"/>
        <v>0.2622401376</v>
      </c>
      <c r="W75" s="65" t="str">
        <f t="shared" si="4"/>
        <v/>
      </c>
    </row>
    <row r="76">
      <c r="C76" s="61">
        <f t="shared" si="13"/>
        <v>44125</v>
      </c>
      <c r="D76" s="32">
        <f t="shared" si="23"/>
        <v>2.4</v>
      </c>
      <c r="E76" s="49">
        <f t="shared" si="5"/>
        <v>151773.8398</v>
      </c>
      <c r="F76" s="49">
        <f t="shared" si="6"/>
        <v>0</v>
      </c>
      <c r="G76" s="74">
        <f t="shared" si="1"/>
        <v>0</v>
      </c>
      <c r="H76" s="49">
        <f t="shared" si="2"/>
        <v>426985.1602</v>
      </c>
      <c r="I76" s="49">
        <f t="shared" si="3"/>
        <v>151773.8398</v>
      </c>
      <c r="J76" s="76" t="str">
        <f>'MAIN MODEL - Current Trends'!J76</f>
        <v/>
      </c>
      <c r="K76" s="49">
        <f t="shared" si="7"/>
        <v>0</v>
      </c>
      <c r="L76" s="49">
        <f t="shared" si="18"/>
        <v>426980</v>
      </c>
      <c r="M76" s="63">
        <f t="shared" si="14"/>
        <v>8651.236169</v>
      </c>
      <c r="N76" s="75">
        <f t="shared" si="22"/>
        <v>1684.477752</v>
      </c>
      <c r="O76" s="34" t="str">
        <f>'MAIN MODEL - Current Trends'!O76</f>
        <v/>
      </c>
      <c r="P76" s="11" t="str">
        <f t="shared" si="19"/>
        <v/>
      </c>
      <c r="Q76" s="11">
        <f t="shared" si="9"/>
        <v>0</v>
      </c>
      <c r="R76" s="69">
        <f t="shared" si="16"/>
        <v>0.7377302124</v>
      </c>
      <c r="S76" s="70">
        <f t="shared" si="10"/>
        <v>578759</v>
      </c>
      <c r="T76" s="71" t="str">
        <f t="shared" si="17"/>
        <v>#DIV/0!</v>
      </c>
      <c r="U76" s="72">
        <f t="shared" si="11"/>
        <v>0.2622401376</v>
      </c>
      <c r="W76" s="65" t="str">
        <f t="shared" si="4"/>
        <v/>
      </c>
    </row>
    <row r="77">
      <c r="C77" s="61">
        <f t="shared" si="13"/>
        <v>44129</v>
      </c>
      <c r="D77" s="32">
        <f t="shared" si="23"/>
        <v>2.4</v>
      </c>
      <c r="E77" s="49">
        <f t="shared" si="5"/>
        <v>151773.8398</v>
      </c>
      <c r="F77" s="49">
        <f t="shared" si="6"/>
        <v>0</v>
      </c>
      <c r="G77" s="74">
        <f t="shared" si="1"/>
        <v>0</v>
      </c>
      <c r="H77" s="49">
        <f t="shared" si="2"/>
        <v>426985.1602</v>
      </c>
      <c r="I77" s="49">
        <f t="shared" si="3"/>
        <v>151773.8398</v>
      </c>
      <c r="J77" s="76" t="str">
        <f>'MAIN MODEL - Current Trends'!J77</f>
        <v/>
      </c>
      <c r="K77" s="49">
        <f t="shared" si="7"/>
        <v>0</v>
      </c>
      <c r="L77" s="49">
        <f t="shared" si="18"/>
        <v>426980</v>
      </c>
      <c r="M77" s="63">
        <f t="shared" si="14"/>
        <v>8651.236169</v>
      </c>
      <c r="N77" s="75">
        <f t="shared" si="22"/>
        <v>1684.477752</v>
      </c>
      <c r="O77" s="34" t="str">
        <f>'MAIN MODEL - Current Trends'!O77</f>
        <v/>
      </c>
      <c r="P77" s="11" t="str">
        <f t="shared" si="19"/>
        <v/>
      </c>
      <c r="Q77" s="11">
        <f t="shared" si="9"/>
        <v>0</v>
      </c>
      <c r="R77" s="69">
        <f t="shared" si="16"/>
        <v>0.7377302124</v>
      </c>
      <c r="S77" s="70">
        <f t="shared" si="10"/>
        <v>578759</v>
      </c>
      <c r="T77" s="71" t="str">
        <f t="shared" si="17"/>
        <v>#DIV/0!</v>
      </c>
      <c r="U77" s="72">
        <f t="shared" si="11"/>
        <v>0.2622401376</v>
      </c>
      <c r="W77" s="65" t="str">
        <f t="shared" si="4"/>
        <v/>
      </c>
    </row>
    <row r="78">
      <c r="C78" s="61">
        <f t="shared" si="13"/>
        <v>44133</v>
      </c>
      <c r="D78" s="32">
        <f t="shared" si="23"/>
        <v>2.4</v>
      </c>
      <c r="E78" s="49">
        <f t="shared" si="5"/>
        <v>151773.8398</v>
      </c>
      <c r="F78" s="49">
        <f t="shared" si="6"/>
        <v>0</v>
      </c>
      <c r="G78" s="74">
        <f t="shared" si="1"/>
        <v>0</v>
      </c>
      <c r="H78" s="49">
        <f t="shared" si="2"/>
        <v>426985.1602</v>
      </c>
      <c r="I78" s="49">
        <f t="shared" si="3"/>
        <v>151773.8398</v>
      </c>
      <c r="J78" s="76" t="str">
        <f>'MAIN MODEL - Current Trends'!J78</f>
        <v/>
      </c>
      <c r="K78" s="49">
        <f t="shared" si="7"/>
        <v>0</v>
      </c>
      <c r="L78" s="49">
        <f t="shared" si="18"/>
        <v>426980</v>
      </c>
      <c r="M78" s="63">
        <f t="shared" si="14"/>
        <v>8651.236169</v>
      </c>
      <c r="N78" s="75">
        <f t="shared" si="22"/>
        <v>1684.477752</v>
      </c>
      <c r="O78" s="34" t="str">
        <f>'MAIN MODEL - Current Trends'!O78</f>
        <v/>
      </c>
      <c r="P78" s="11" t="str">
        <f t="shared" si="19"/>
        <v/>
      </c>
      <c r="Q78" s="11">
        <f t="shared" si="9"/>
        <v>0</v>
      </c>
      <c r="R78" s="69">
        <f t="shared" si="16"/>
        <v>0.7377302124</v>
      </c>
      <c r="S78" s="70">
        <f t="shared" si="10"/>
        <v>578759</v>
      </c>
      <c r="T78" s="71" t="str">
        <f t="shared" si="17"/>
        <v>#DIV/0!</v>
      </c>
      <c r="U78" s="72">
        <f t="shared" si="11"/>
        <v>0.2622401376</v>
      </c>
      <c r="W78" s="65" t="str">
        <f t="shared" si="4"/>
        <v/>
      </c>
    </row>
    <row r="79">
      <c r="C79" s="61">
        <f t="shared" si="13"/>
        <v>44137</v>
      </c>
      <c r="D79" s="32">
        <f t="shared" si="23"/>
        <v>2.4</v>
      </c>
      <c r="E79" s="49">
        <f t="shared" si="5"/>
        <v>151773.8398</v>
      </c>
      <c r="F79" s="49">
        <f t="shared" si="6"/>
        <v>0</v>
      </c>
      <c r="G79" s="74">
        <f t="shared" si="1"/>
        <v>0</v>
      </c>
      <c r="H79" s="49">
        <f t="shared" si="2"/>
        <v>426985.1602</v>
      </c>
      <c r="I79" s="49">
        <f t="shared" si="3"/>
        <v>151773.8398</v>
      </c>
      <c r="J79" s="76" t="str">
        <f>'MAIN MODEL - Current Trends'!J79</f>
        <v/>
      </c>
      <c r="K79" s="49">
        <f t="shared" si="7"/>
        <v>0</v>
      </c>
      <c r="L79" s="49">
        <f t="shared" si="18"/>
        <v>426980</v>
      </c>
      <c r="M79" s="63">
        <f t="shared" si="14"/>
        <v>8651.236169</v>
      </c>
      <c r="N79" s="75">
        <f t="shared" si="22"/>
        <v>1684.477752</v>
      </c>
      <c r="O79" s="34" t="str">
        <f>'MAIN MODEL - Current Trends'!O79</f>
        <v/>
      </c>
      <c r="P79" s="11" t="str">
        <f t="shared" si="19"/>
        <v/>
      </c>
      <c r="Q79" s="11">
        <f t="shared" si="9"/>
        <v>0</v>
      </c>
      <c r="R79" s="69">
        <f t="shared" si="16"/>
        <v>0.7377302124</v>
      </c>
      <c r="S79" s="70">
        <f t="shared" si="10"/>
        <v>578759</v>
      </c>
      <c r="T79" s="71" t="str">
        <f t="shared" si="17"/>
        <v>#DIV/0!</v>
      </c>
      <c r="U79" s="72">
        <f t="shared" si="11"/>
        <v>0.2622401376</v>
      </c>
      <c r="W79" s="65" t="str">
        <f t="shared" si="4"/>
        <v/>
      </c>
    </row>
    <row r="80">
      <c r="C80" s="61">
        <f t="shared" si="13"/>
        <v>44141</v>
      </c>
      <c r="D80" s="32">
        <f t="shared" si="23"/>
        <v>2.4</v>
      </c>
      <c r="E80" s="49">
        <f t="shared" si="5"/>
        <v>151773.8398</v>
      </c>
      <c r="F80" s="49">
        <f t="shared" si="6"/>
        <v>0</v>
      </c>
      <c r="G80" s="74">
        <f t="shared" si="1"/>
        <v>0</v>
      </c>
      <c r="H80" s="49">
        <f t="shared" si="2"/>
        <v>426985.1602</v>
      </c>
      <c r="I80" s="49">
        <f t="shared" si="3"/>
        <v>151773.8398</v>
      </c>
      <c r="J80" s="76" t="str">
        <f>'MAIN MODEL - Current Trends'!J80</f>
        <v/>
      </c>
      <c r="K80" s="49">
        <f t="shared" si="7"/>
        <v>0</v>
      </c>
      <c r="L80" s="49">
        <f t="shared" si="18"/>
        <v>426980</v>
      </c>
      <c r="M80" s="63">
        <f t="shared" si="14"/>
        <v>8651.236169</v>
      </c>
      <c r="N80" s="75">
        <f t="shared" si="22"/>
        <v>1684.477752</v>
      </c>
      <c r="O80" s="34" t="str">
        <f>'MAIN MODEL - Current Trends'!O80</f>
        <v/>
      </c>
      <c r="P80" s="11" t="str">
        <f t="shared" si="19"/>
        <v/>
      </c>
      <c r="Q80" s="11">
        <f t="shared" si="9"/>
        <v>0</v>
      </c>
      <c r="R80" s="69">
        <f t="shared" si="16"/>
        <v>0.7377302124</v>
      </c>
      <c r="S80" s="70">
        <f t="shared" si="10"/>
        <v>578759</v>
      </c>
      <c r="T80" s="71" t="str">
        <f t="shared" si="17"/>
        <v>#DIV/0!</v>
      </c>
      <c r="U80" s="72">
        <f t="shared" si="11"/>
        <v>0.2622401376</v>
      </c>
      <c r="W80" s="65" t="str">
        <f t="shared" si="4"/>
        <v/>
      </c>
    </row>
    <row r="81">
      <c r="C81" s="61">
        <f t="shared" si="13"/>
        <v>44145</v>
      </c>
      <c r="D81" s="32">
        <f t="shared" si="23"/>
        <v>2.4</v>
      </c>
      <c r="E81" s="49">
        <f t="shared" si="5"/>
        <v>151773.8398</v>
      </c>
      <c r="F81" s="49">
        <f t="shared" si="6"/>
        <v>0</v>
      </c>
      <c r="G81" s="74">
        <f t="shared" si="1"/>
        <v>0</v>
      </c>
      <c r="H81" s="49">
        <f t="shared" si="2"/>
        <v>426985.1602</v>
      </c>
      <c r="I81" s="49">
        <f t="shared" si="3"/>
        <v>151773.8398</v>
      </c>
      <c r="J81" s="76" t="str">
        <f>'MAIN MODEL - Current Trends'!J81</f>
        <v/>
      </c>
      <c r="K81" s="49">
        <f t="shared" si="7"/>
        <v>0</v>
      </c>
      <c r="L81" s="49">
        <f t="shared" si="18"/>
        <v>426980</v>
      </c>
      <c r="M81" s="63">
        <f t="shared" si="14"/>
        <v>8651.236169</v>
      </c>
      <c r="N81" s="75">
        <f t="shared" si="22"/>
        <v>1684.477752</v>
      </c>
      <c r="O81" s="34" t="str">
        <f>'MAIN MODEL - Current Trends'!O81</f>
        <v/>
      </c>
      <c r="P81" s="11" t="str">
        <f t="shared" si="19"/>
        <v/>
      </c>
      <c r="Q81" s="11">
        <f t="shared" si="9"/>
        <v>0</v>
      </c>
      <c r="R81" s="69">
        <f t="shared" si="16"/>
        <v>0.7377302124</v>
      </c>
      <c r="S81" s="70">
        <f t="shared" si="10"/>
        <v>578759</v>
      </c>
      <c r="T81" s="71" t="str">
        <f t="shared" si="17"/>
        <v>#DIV/0!</v>
      </c>
      <c r="U81" s="72">
        <f t="shared" si="11"/>
        <v>0.2622401376</v>
      </c>
      <c r="W81" s="65" t="str">
        <f t="shared" si="4"/>
        <v/>
      </c>
    </row>
    <row r="82">
      <c r="C82" s="61">
        <f t="shared" si="13"/>
        <v>44149</v>
      </c>
      <c r="D82" s="32">
        <f t="shared" si="23"/>
        <v>2.4</v>
      </c>
      <c r="E82" s="49">
        <f t="shared" si="5"/>
        <v>151773.8398</v>
      </c>
      <c r="F82" s="49">
        <f t="shared" si="6"/>
        <v>0</v>
      </c>
      <c r="G82" s="74">
        <f t="shared" si="1"/>
        <v>0</v>
      </c>
      <c r="H82" s="49">
        <f t="shared" si="2"/>
        <v>426985.1602</v>
      </c>
      <c r="I82" s="49">
        <f t="shared" si="3"/>
        <v>151773.8398</v>
      </c>
      <c r="J82" s="76" t="str">
        <f>'MAIN MODEL - Current Trends'!J82</f>
        <v/>
      </c>
      <c r="K82" s="49">
        <f t="shared" si="7"/>
        <v>0</v>
      </c>
      <c r="L82" s="49">
        <f t="shared" si="18"/>
        <v>426980</v>
      </c>
      <c r="M82" s="63">
        <f t="shared" si="14"/>
        <v>8651.236169</v>
      </c>
      <c r="N82" s="75">
        <f t="shared" si="22"/>
        <v>1684.477752</v>
      </c>
      <c r="O82" s="34" t="str">
        <f>'MAIN MODEL - Current Trends'!O82</f>
        <v/>
      </c>
      <c r="P82" s="11" t="str">
        <f t="shared" si="19"/>
        <v/>
      </c>
      <c r="Q82" s="11">
        <f t="shared" si="9"/>
        <v>0</v>
      </c>
      <c r="R82" s="69">
        <f t="shared" si="16"/>
        <v>0.7377302124</v>
      </c>
      <c r="S82" s="70">
        <f t="shared" si="10"/>
        <v>578759</v>
      </c>
      <c r="T82" s="71" t="str">
        <f t="shared" si="17"/>
        <v>#DIV/0!</v>
      </c>
      <c r="U82" s="72">
        <f t="shared" si="11"/>
        <v>0.2622401376</v>
      </c>
      <c r="W82" s="65" t="str">
        <f t="shared" si="4"/>
        <v/>
      </c>
    </row>
    <row r="83">
      <c r="C83" s="61">
        <f t="shared" si="13"/>
        <v>44153</v>
      </c>
      <c r="D83" s="32">
        <f t="shared" si="23"/>
        <v>2.4</v>
      </c>
      <c r="E83" s="49">
        <f t="shared" si="5"/>
        <v>151773.8398</v>
      </c>
      <c r="F83" s="49">
        <f t="shared" si="6"/>
        <v>0</v>
      </c>
      <c r="G83" s="74">
        <f t="shared" si="1"/>
        <v>0</v>
      </c>
      <c r="H83" s="49">
        <f t="shared" si="2"/>
        <v>426985.1602</v>
      </c>
      <c r="I83" s="49">
        <f t="shared" si="3"/>
        <v>151773.8398</v>
      </c>
      <c r="J83" s="76" t="str">
        <f>'MAIN MODEL - Current Trends'!J83</f>
        <v/>
      </c>
      <c r="K83" s="49">
        <f t="shared" si="7"/>
        <v>0</v>
      </c>
      <c r="L83" s="49">
        <f t="shared" si="18"/>
        <v>426980</v>
      </c>
      <c r="M83" s="63">
        <f t="shared" si="14"/>
        <v>8651.236169</v>
      </c>
      <c r="N83" s="75">
        <f t="shared" si="22"/>
        <v>1684.477752</v>
      </c>
      <c r="O83" s="34" t="str">
        <f>'MAIN MODEL - Current Trends'!O83</f>
        <v/>
      </c>
      <c r="P83" s="11" t="str">
        <f t="shared" si="19"/>
        <v/>
      </c>
      <c r="Q83" s="11">
        <f t="shared" si="9"/>
        <v>0</v>
      </c>
      <c r="R83" s="69">
        <f t="shared" si="16"/>
        <v>0.7377302124</v>
      </c>
      <c r="S83" s="70">
        <f t="shared" si="10"/>
        <v>578759</v>
      </c>
      <c r="T83" s="71" t="str">
        <f t="shared" si="17"/>
        <v>#DIV/0!</v>
      </c>
      <c r="U83" s="72">
        <f t="shared" si="11"/>
        <v>0.2622401376</v>
      </c>
      <c r="W83" s="65" t="str">
        <f t="shared" si="4"/>
        <v/>
      </c>
    </row>
    <row r="84">
      <c r="C84" s="61">
        <f t="shared" si="13"/>
        <v>44157</v>
      </c>
      <c r="D84" s="32">
        <f t="shared" si="23"/>
        <v>2.4</v>
      </c>
      <c r="E84" s="49">
        <f t="shared" si="5"/>
        <v>151773.8398</v>
      </c>
      <c r="F84" s="49">
        <f t="shared" si="6"/>
        <v>0</v>
      </c>
      <c r="G84" s="74">
        <f t="shared" si="1"/>
        <v>0</v>
      </c>
      <c r="H84" s="49">
        <f t="shared" si="2"/>
        <v>426985.1602</v>
      </c>
      <c r="I84" s="49">
        <f t="shared" si="3"/>
        <v>151773.8398</v>
      </c>
      <c r="J84" s="76" t="str">
        <f>'MAIN MODEL - Current Trends'!J84</f>
        <v/>
      </c>
      <c r="K84" s="49">
        <f t="shared" si="7"/>
        <v>0</v>
      </c>
      <c r="L84" s="49">
        <f t="shared" si="18"/>
        <v>426980</v>
      </c>
      <c r="M84" s="63">
        <f t="shared" si="14"/>
        <v>8651.236169</v>
      </c>
      <c r="N84" s="75">
        <f t="shared" si="22"/>
        <v>1684.477752</v>
      </c>
      <c r="O84" s="34" t="str">
        <f>'MAIN MODEL - Current Trends'!O84</f>
        <v/>
      </c>
      <c r="P84" s="11" t="str">
        <f t="shared" si="19"/>
        <v/>
      </c>
      <c r="Q84" s="11">
        <f t="shared" si="9"/>
        <v>0</v>
      </c>
      <c r="R84" s="69">
        <f t="shared" si="16"/>
        <v>0.7377302124</v>
      </c>
      <c r="S84" s="70">
        <f t="shared" si="10"/>
        <v>578759</v>
      </c>
      <c r="T84" s="71" t="str">
        <f t="shared" si="17"/>
        <v>#DIV/0!</v>
      </c>
      <c r="U84" s="72">
        <f t="shared" si="11"/>
        <v>0.2622401376</v>
      </c>
      <c r="W84" s="65" t="str">
        <f t="shared" si="4"/>
        <v/>
      </c>
    </row>
    <row r="85">
      <c r="C85" s="61">
        <f t="shared" si="13"/>
        <v>44161</v>
      </c>
      <c r="D85" s="32">
        <f t="shared" si="23"/>
        <v>2.4</v>
      </c>
      <c r="E85" s="49">
        <f t="shared" si="5"/>
        <v>151773.8398</v>
      </c>
      <c r="F85" s="49">
        <f t="shared" si="6"/>
        <v>0</v>
      </c>
      <c r="G85" s="74">
        <f t="shared" si="1"/>
        <v>0</v>
      </c>
      <c r="H85" s="49">
        <f t="shared" si="2"/>
        <v>426985.1602</v>
      </c>
      <c r="I85" s="49">
        <f t="shared" si="3"/>
        <v>151773.8398</v>
      </c>
      <c r="J85" s="76" t="str">
        <f>'MAIN MODEL - Current Trends'!J85</f>
        <v/>
      </c>
      <c r="K85" s="49">
        <f t="shared" si="7"/>
        <v>0</v>
      </c>
      <c r="L85" s="49">
        <f t="shared" si="18"/>
        <v>426980</v>
      </c>
      <c r="M85" s="63">
        <f t="shared" si="14"/>
        <v>8651.236169</v>
      </c>
      <c r="N85" s="75">
        <f t="shared" si="22"/>
        <v>1684.477752</v>
      </c>
      <c r="O85" s="34" t="str">
        <f>'MAIN MODEL - Current Trends'!O85</f>
        <v/>
      </c>
      <c r="P85" s="11" t="str">
        <f t="shared" si="19"/>
        <v/>
      </c>
      <c r="Q85" s="11">
        <f t="shared" si="9"/>
        <v>0</v>
      </c>
      <c r="R85" s="69">
        <f t="shared" si="16"/>
        <v>0.7377302124</v>
      </c>
      <c r="S85" s="70">
        <f t="shared" si="10"/>
        <v>578759</v>
      </c>
      <c r="T85" s="71" t="str">
        <f t="shared" si="17"/>
        <v>#DIV/0!</v>
      </c>
      <c r="U85" s="72">
        <f t="shared" si="11"/>
        <v>0.2622401376</v>
      </c>
      <c r="W85" s="65" t="str">
        <f t="shared" si="4"/>
        <v/>
      </c>
    </row>
    <row r="86">
      <c r="C86" s="61">
        <f t="shared" si="13"/>
        <v>44165</v>
      </c>
      <c r="D86" s="32">
        <f t="shared" si="23"/>
        <v>2.4</v>
      </c>
      <c r="E86" s="49">
        <f t="shared" si="5"/>
        <v>151773.8398</v>
      </c>
      <c r="F86" s="49">
        <f t="shared" si="6"/>
        <v>0</v>
      </c>
      <c r="G86" s="74">
        <f t="shared" si="1"/>
        <v>0</v>
      </c>
      <c r="H86" s="49">
        <f t="shared" si="2"/>
        <v>426985.1602</v>
      </c>
      <c r="I86" s="49">
        <f t="shared" si="3"/>
        <v>151773.8398</v>
      </c>
      <c r="J86" s="76" t="str">
        <f>'MAIN MODEL - Current Trends'!J86</f>
        <v/>
      </c>
      <c r="K86" s="49">
        <f t="shared" si="7"/>
        <v>0</v>
      </c>
      <c r="L86" s="49">
        <f t="shared" si="18"/>
        <v>426980</v>
      </c>
      <c r="M86" s="63">
        <f t="shared" si="14"/>
        <v>8651.236169</v>
      </c>
      <c r="N86" s="75">
        <f t="shared" si="22"/>
        <v>1684.477752</v>
      </c>
      <c r="O86" s="34" t="str">
        <f>'MAIN MODEL - Current Trends'!O86</f>
        <v/>
      </c>
      <c r="P86" s="11" t="str">
        <f t="shared" si="19"/>
        <v/>
      </c>
      <c r="Q86" s="11">
        <f t="shared" si="9"/>
        <v>0</v>
      </c>
      <c r="R86" s="69">
        <f t="shared" si="16"/>
        <v>0.7377302124</v>
      </c>
      <c r="S86" s="70">
        <f t="shared" si="10"/>
        <v>578759</v>
      </c>
      <c r="T86" s="71" t="str">
        <f t="shared" si="17"/>
        <v>#DIV/0!</v>
      </c>
      <c r="U86" s="72">
        <f t="shared" si="11"/>
        <v>0.2622401376</v>
      </c>
      <c r="W86" s="65" t="str">
        <f t="shared" si="4"/>
        <v/>
      </c>
    </row>
    <row r="87">
      <c r="C87" s="61">
        <f t="shared" si="13"/>
        <v>44169</v>
      </c>
      <c r="D87" s="32">
        <f t="shared" si="23"/>
        <v>2.4</v>
      </c>
      <c r="E87" s="49">
        <f t="shared" si="5"/>
        <v>151773.8398</v>
      </c>
      <c r="F87" s="49">
        <f t="shared" si="6"/>
        <v>0</v>
      </c>
      <c r="G87" s="74">
        <f t="shared" si="1"/>
        <v>0</v>
      </c>
      <c r="H87" s="49">
        <f t="shared" si="2"/>
        <v>426985.1602</v>
      </c>
      <c r="I87" s="49">
        <f t="shared" si="3"/>
        <v>151773.8398</v>
      </c>
      <c r="J87" s="76" t="str">
        <f>'MAIN MODEL - Current Trends'!J87</f>
        <v/>
      </c>
      <c r="K87" s="49">
        <f t="shared" si="7"/>
        <v>0</v>
      </c>
      <c r="L87" s="49">
        <f t="shared" si="18"/>
        <v>426980</v>
      </c>
      <c r="M87" s="63">
        <f t="shared" si="14"/>
        <v>8651.236169</v>
      </c>
      <c r="N87" s="75">
        <f t="shared" si="22"/>
        <v>1684.477752</v>
      </c>
      <c r="O87" s="34" t="str">
        <f>'MAIN MODEL - Current Trends'!O87</f>
        <v/>
      </c>
      <c r="P87" s="11" t="str">
        <f t="shared" si="19"/>
        <v/>
      </c>
      <c r="Q87" s="11">
        <f t="shared" si="9"/>
        <v>0</v>
      </c>
      <c r="R87" s="69">
        <f t="shared" si="16"/>
        <v>0.7377302124</v>
      </c>
      <c r="S87" s="70">
        <f t="shared" si="10"/>
        <v>578759</v>
      </c>
      <c r="T87" s="71" t="str">
        <f t="shared" si="17"/>
        <v>#DIV/0!</v>
      </c>
      <c r="U87" s="72">
        <f t="shared" si="11"/>
        <v>0.2622401376</v>
      </c>
      <c r="W87" s="65" t="str">
        <f t="shared" si="4"/>
        <v/>
      </c>
    </row>
    <row r="88">
      <c r="C88" s="61">
        <f t="shared" si="13"/>
        <v>44173</v>
      </c>
      <c r="D88" s="32">
        <f t="shared" si="23"/>
        <v>2.4</v>
      </c>
      <c r="E88" s="49">
        <f t="shared" si="5"/>
        <v>151773.8398</v>
      </c>
      <c r="F88" s="49">
        <f t="shared" si="6"/>
        <v>0</v>
      </c>
      <c r="G88" s="74">
        <f t="shared" si="1"/>
        <v>0</v>
      </c>
      <c r="H88" s="49">
        <f t="shared" si="2"/>
        <v>426985.1602</v>
      </c>
      <c r="I88" s="49">
        <f t="shared" si="3"/>
        <v>151773.8398</v>
      </c>
      <c r="J88" s="76" t="str">
        <f>'MAIN MODEL - Current Trends'!J88</f>
        <v/>
      </c>
      <c r="K88" s="49">
        <f t="shared" si="7"/>
        <v>0</v>
      </c>
      <c r="L88" s="49">
        <f t="shared" si="18"/>
        <v>426980</v>
      </c>
      <c r="M88" s="63">
        <f t="shared" si="14"/>
        <v>8651.236169</v>
      </c>
      <c r="N88" s="75">
        <f t="shared" si="22"/>
        <v>1684.477752</v>
      </c>
      <c r="O88" s="34" t="str">
        <f>'MAIN MODEL - Current Trends'!O88</f>
        <v/>
      </c>
      <c r="P88" s="11" t="str">
        <f t="shared" si="19"/>
        <v/>
      </c>
      <c r="Q88" s="11">
        <f t="shared" si="9"/>
        <v>0</v>
      </c>
      <c r="R88" s="69">
        <f t="shared" si="16"/>
        <v>0.7377302124</v>
      </c>
      <c r="S88" s="70">
        <f t="shared" si="10"/>
        <v>578759</v>
      </c>
      <c r="T88" s="71" t="str">
        <f t="shared" si="17"/>
        <v>#DIV/0!</v>
      </c>
      <c r="U88" s="72">
        <f t="shared" si="11"/>
        <v>0.2622401376</v>
      </c>
      <c r="W88" s="65" t="str">
        <f t="shared" si="4"/>
        <v/>
      </c>
    </row>
    <row r="89">
      <c r="C89" s="61">
        <f t="shared" si="13"/>
        <v>44177</v>
      </c>
      <c r="D89" s="32">
        <f t="shared" si="23"/>
        <v>2.4</v>
      </c>
      <c r="E89" s="49">
        <f t="shared" si="5"/>
        <v>151773.8398</v>
      </c>
      <c r="F89" s="49">
        <f t="shared" si="6"/>
        <v>0</v>
      </c>
      <c r="G89" s="74">
        <f t="shared" si="1"/>
        <v>0</v>
      </c>
      <c r="H89" s="49">
        <f t="shared" si="2"/>
        <v>426985.1602</v>
      </c>
      <c r="I89" s="49">
        <f t="shared" si="3"/>
        <v>151773.8398</v>
      </c>
      <c r="J89" s="76" t="str">
        <f>'MAIN MODEL - Current Trends'!J89</f>
        <v/>
      </c>
      <c r="K89" s="49">
        <f t="shared" si="7"/>
        <v>0</v>
      </c>
      <c r="L89" s="49">
        <f t="shared" si="18"/>
        <v>426980</v>
      </c>
      <c r="M89" s="63">
        <f t="shared" si="14"/>
        <v>8651.236169</v>
      </c>
      <c r="N89" s="75">
        <f t="shared" si="22"/>
        <v>1684.477752</v>
      </c>
      <c r="O89" s="34" t="str">
        <f>'MAIN MODEL - Current Trends'!O89</f>
        <v/>
      </c>
      <c r="P89" s="11" t="str">
        <f t="shared" si="19"/>
        <v/>
      </c>
      <c r="Q89" s="11">
        <f t="shared" si="9"/>
        <v>0</v>
      </c>
      <c r="R89" s="69">
        <f t="shared" si="16"/>
        <v>0.7377302124</v>
      </c>
      <c r="S89" s="70">
        <f t="shared" si="10"/>
        <v>578759</v>
      </c>
      <c r="T89" s="71" t="str">
        <f t="shared" si="17"/>
        <v>#DIV/0!</v>
      </c>
      <c r="U89" s="72">
        <f t="shared" si="11"/>
        <v>0.2622401376</v>
      </c>
      <c r="W89" s="65" t="str">
        <f t="shared" si="4"/>
        <v/>
      </c>
    </row>
    <row r="90">
      <c r="C90" s="61">
        <f t="shared" si="13"/>
        <v>44181</v>
      </c>
      <c r="D90" s="32">
        <f t="shared" si="23"/>
        <v>2.4</v>
      </c>
      <c r="E90" s="49">
        <f t="shared" si="5"/>
        <v>151773.8398</v>
      </c>
      <c r="F90" s="49">
        <f t="shared" si="6"/>
        <v>0</v>
      </c>
      <c r="G90" s="74">
        <f t="shared" si="1"/>
        <v>0</v>
      </c>
      <c r="H90" s="49">
        <f t="shared" si="2"/>
        <v>426985.1602</v>
      </c>
      <c r="I90" s="49">
        <f t="shared" si="3"/>
        <v>151773.8398</v>
      </c>
      <c r="J90" s="76" t="str">
        <f>'MAIN MODEL - Current Trends'!J90</f>
        <v/>
      </c>
      <c r="K90" s="49">
        <f t="shared" si="7"/>
        <v>0</v>
      </c>
      <c r="L90" s="49">
        <f t="shared" si="18"/>
        <v>426980</v>
      </c>
      <c r="M90" s="63">
        <f t="shared" si="14"/>
        <v>8651.236169</v>
      </c>
      <c r="N90" s="75">
        <f t="shared" si="22"/>
        <v>1684.477752</v>
      </c>
      <c r="O90" s="34" t="str">
        <f>'MAIN MODEL - Current Trends'!O90</f>
        <v/>
      </c>
      <c r="P90" s="11" t="str">
        <f t="shared" si="19"/>
        <v/>
      </c>
      <c r="Q90" s="11">
        <f t="shared" si="9"/>
        <v>0</v>
      </c>
      <c r="R90" s="69">
        <f t="shared" si="16"/>
        <v>0.7377302124</v>
      </c>
      <c r="S90" s="70">
        <f t="shared" si="10"/>
        <v>578759</v>
      </c>
      <c r="T90" s="71" t="str">
        <f t="shared" si="17"/>
        <v>#DIV/0!</v>
      </c>
      <c r="U90" s="72">
        <f t="shared" si="11"/>
        <v>0.2622401376</v>
      </c>
      <c r="W90" s="65" t="str">
        <f t="shared" si="4"/>
        <v/>
      </c>
    </row>
    <row r="91">
      <c r="C91" s="61">
        <f t="shared" si="13"/>
        <v>44185</v>
      </c>
      <c r="D91" s="32">
        <f t="shared" si="23"/>
        <v>2.4</v>
      </c>
      <c r="E91" s="49">
        <f t="shared" si="5"/>
        <v>151773.8398</v>
      </c>
      <c r="F91" s="49">
        <f t="shared" si="6"/>
        <v>0</v>
      </c>
      <c r="G91" s="74">
        <f t="shared" si="1"/>
        <v>0</v>
      </c>
      <c r="H91" s="49">
        <f t="shared" si="2"/>
        <v>426985.1602</v>
      </c>
      <c r="I91" s="49">
        <f t="shared" si="3"/>
        <v>151773.8398</v>
      </c>
      <c r="J91" s="76" t="str">
        <f>'MAIN MODEL - Current Trends'!J91</f>
        <v/>
      </c>
      <c r="K91" s="49">
        <f t="shared" si="7"/>
        <v>0</v>
      </c>
      <c r="L91" s="49">
        <f t="shared" si="18"/>
        <v>426980</v>
      </c>
      <c r="M91" s="63">
        <f t="shared" si="14"/>
        <v>8651.236169</v>
      </c>
      <c r="N91" s="75">
        <f t="shared" si="22"/>
        <v>1684.477752</v>
      </c>
      <c r="O91" s="34" t="str">
        <f>'MAIN MODEL - Current Trends'!O91</f>
        <v/>
      </c>
      <c r="P91" s="11" t="str">
        <f t="shared" si="19"/>
        <v/>
      </c>
      <c r="Q91" s="11">
        <f t="shared" si="9"/>
        <v>0</v>
      </c>
      <c r="R91" s="69">
        <f t="shared" si="16"/>
        <v>0.7377302124</v>
      </c>
      <c r="S91" s="70">
        <f t="shared" si="10"/>
        <v>578759</v>
      </c>
      <c r="T91" s="71" t="str">
        <f t="shared" si="17"/>
        <v>#DIV/0!</v>
      </c>
      <c r="U91" s="72">
        <f t="shared" si="11"/>
        <v>0.2622401376</v>
      </c>
      <c r="W91" s="65" t="str">
        <f t="shared" si="4"/>
        <v/>
      </c>
    </row>
    <row r="92">
      <c r="C92" s="61">
        <f t="shared" si="13"/>
        <v>44189</v>
      </c>
      <c r="D92" s="32">
        <f t="shared" si="23"/>
        <v>2.4</v>
      </c>
      <c r="E92" s="49">
        <f t="shared" si="5"/>
        <v>151773.8398</v>
      </c>
      <c r="F92" s="49">
        <f t="shared" si="6"/>
        <v>0</v>
      </c>
      <c r="G92" s="74">
        <f t="shared" si="1"/>
        <v>0</v>
      </c>
      <c r="H92" s="49">
        <f t="shared" si="2"/>
        <v>426985.1602</v>
      </c>
      <c r="I92" s="49">
        <f t="shared" si="3"/>
        <v>151773.8398</v>
      </c>
      <c r="J92" s="76" t="str">
        <f>'MAIN MODEL - Current Trends'!J92</f>
        <v/>
      </c>
      <c r="K92" s="49">
        <f t="shared" si="7"/>
        <v>0</v>
      </c>
      <c r="L92" s="49">
        <f t="shared" si="18"/>
        <v>426980</v>
      </c>
      <c r="M92" s="63">
        <f t="shared" si="14"/>
        <v>8651.236169</v>
      </c>
      <c r="N92" s="75">
        <f t="shared" si="22"/>
        <v>1684.477752</v>
      </c>
      <c r="O92" s="34" t="str">
        <f>'MAIN MODEL - Current Trends'!O92</f>
        <v/>
      </c>
      <c r="P92" s="11"/>
      <c r="Q92" s="11"/>
      <c r="R92" s="81"/>
      <c r="S92" s="70">
        <f t="shared" si="10"/>
        <v>578759</v>
      </c>
      <c r="T92" s="71" t="str">
        <f t="shared" si="17"/>
        <v>#DIV/0!</v>
      </c>
      <c r="U92" s="72">
        <f t="shared" si="11"/>
        <v>0.2622401376</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'MAIN MODEL - Current Trends'!B3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48"/>
      <c r="P8" s="11"/>
      <c r="Q8" s="11"/>
      <c r="R8" s="9"/>
      <c r="S8" s="9"/>
      <c r="T8" s="9"/>
      <c r="U8" s="9"/>
    </row>
    <row r="9">
      <c r="A9" s="28" t="s">
        <v>17</v>
      </c>
      <c r="B9" s="49">
        <f>'MAIN MODEL - Current Trends'!B7</f>
        <v>578759</v>
      </c>
      <c r="G9" s="28" t="s">
        <v>234</v>
      </c>
      <c r="H9" s="47">
        <f>'MAIN MODEL - Current Trends'!H3</f>
        <v>14</v>
      </c>
      <c r="I9" s="34" t="s">
        <v>34</v>
      </c>
      <c r="L9" s="48"/>
      <c r="P9" s="11"/>
      <c r="Q9" s="11"/>
      <c r="R9" s="9"/>
      <c r="S9" s="9"/>
      <c r="T9" s="9"/>
      <c r="U9" s="9"/>
    </row>
    <row r="10">
      <c r="A10" s="28" t="s">
        <v>236</v>
      </c>
      <c r="B10" s="49">
        <f>'Model w FlatteningTheCurve (1 m'!B10</f>
        <v>2025.6565</v>
      </c>
      <c r="C10" s="50">
        <f>B10/B9</f>
        <v>0.0035</v>
      </c>
      <c r="G10" s="28" t="s">
        <v>237</v>
      </c>
      <c r="H10" s="47">
        <f>'MAIN MODEL - Current Trends'!H4</f>
        <v>5</v>
      </c>
      <c r="I10" s="34" t="s">
        <v>34</v>
      </c>
      <c r="L10" s="36"/>
      <c r="P10" s="11"/>
      <c r="Q10" s="11"/>
      <c r="R10" s="9"/>
      <c r="S10" s="9"/>
      <c r="T10" s="9"/>
      <c r="U10" s="9"/>
    </row>
    <row r="11">
      <c r="A11" s="28" t="s">
        <v>238</v>
      </c>
      <c r="B11" s="51">
        <f>'MAIN MODEL - Current Trends'!B9</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248</v>
      </c>
      <c r="K13" s="53" t="s">
        <v>249</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810.2626</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810.2626</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C21" s="61">
        <f t="shared" si="13"/>
        <v>43905</v>
      </c>
      <c r="D21" s="62">
        <f>'MAIN MODEL - Current Trends'!D21</f>
        <v>2.4</v>
      </c>
      <c r="E21" s="49">
        <f t="shared" si="5"/>
        <v>578712.8398</v>
      </c>
      <c r="F21" s="49">
        <f t="shared" si="6"/>
        <v>70</v>
      </c>
      <c r="G21" s="74">
        <f t="shared" si="1"/>
        <v>46.16018741</v>
      </c>
      <c r="H21" s="49">
        <f t="shared" si="2"/>
        <v>0</v>
      </c>
      <c r="I21" s="49">
        <f t="shared" si="3"/>
        <v>578642.8398</v>
      </c>
      <c r="J21" s="76">
        <f>'MAIN MODEL - Current Trends'!J21</f>
        <v>3</v>
      </c>
      <c r="K21" s="49">
        <f t="shared" si="7"/>
        <v>5.08702454</v>
      </c>
      <c r="L21" s="49">
        <f t="shared" ref="L21:L92" si="18">F21+L20</f>
        <v>111</v>
      </c>
      <c r="M21" s="63">
        <f t="shared" si="14"/>
        <v>1.213686258</v>
      </c>
      <c r="N21" s="75">
        <f t="shared" si="15"/>
        <v>810.2626</v>
      </c>
      <c r="O21" s="32">
        <f>'MAIN MODEL - Current Trends'!O21</f>
        <v>2409</v>
      </c>
      <c r="P21" s="11">
        <f t="shared" ref="P21:P91" si="19">if(J21,((J21/$B$6*2)/S22),"")</f>
        <v>0.0001426552306</v>
      </c>
      <c r="Q21" s="11">
        <f t="shared" si="9"/>
        <v>0.0007256906588</v>
      </c>
      <c r="R21" s="69">
        <f t="shared" si="16"/>
        <v>0.0008967463141</v>
      </c>
      <c r="S21" s="70">
        <f t="shared" si="10"/>
        <v>578759</v>
      </c>
      <c r="T21" s="71">
        <f t="shared" si="17"/>
        <v>2.413793103</v>
      </c>
      <c r="U21" s="72">
        <f t="shared" si="11"/>
        <v>0.9999202428</v>
      </c>
      <c r="W21" s="65">
        <f t="shared" si="4"/>
        <v>2409000</v>
      </c>
      <c r="X21" s="65" t="str">
        <f t="shared" si="12"/>
        <v/>
      </c>
    </row>
    <row r="22">
      <c r="B22" s="77" t="s">
        <v>261</v>
      </c>
      <c r="C22" s="61">
        <f t="shared" si="13"/>
        <v>43909</v>
      </c>
      <c r="D22" s="62">
        <f>'MAIN MODEL - Current Trends'!D22</f>
        <v>6</v>
      </c>
      <c r="E22" s="49">
        <f t="shared" si="5"/>
        <v>578642.8398</v>
      </c>
      <c r="F22" s="49">
        <f t="shared" si="6"/>
        <v>420</v>
      </c>
      <c r="G22" s="74">
        <f t="shared" si="1"/>
        <v>111</v>
      </c>
      <c r="H22" s="49">
        <f t="shared" si="2"/>
        <v>5.160187413</v>
      </c>
      <c r="I22" s="49">
        <f t="shared" si="3"/>
        <v>578222.8398</v>
      </c>
      <c r="J22" s="76">
        <f>'MAIN MODEL - Current Trends'!J22</f>
        <v>18</v>
      </c>
      <c r="K22" s="49">
        <f t="shared" si="7"/>
        <v>30.52214724</v>
      </c>
      <c r="L22" s="49">
        <f t="shared" si="18"/>
        <v>531</v>
      </c>
      <c r="M22" s="63">
        <f t="shared" si="14"/>
        <v>5.806012638</v>
      </c>
      <c r="N22" s="78">
        <f t="shared" ref="N22:N36" si="20">N21*1.05</f>
        <v>850.77573</v>
      </c>
      <c r="O22" s="34" t="str">
        <f>'MAIN MODEL - Current Trends'!O22</f>
        <v/>
      </c>
      <c r="P22" s="11">
        <f t="shared" si="19"/>
        <v>0.0008559313836</v>
      </c>
      <c r="Q22" s="11">
        <f t="shared" si="9"/>
        <v>0.001231946285</v>
      </c>
      <c r="R22" s="69">
        <f t="shared" si="16"/>
        <v>0.002128692599</v>
      </c>
      <c r="S22" s="70">
        <f t="shared" si="10"/>
        <v>578759</v>
      </c>
      <c r="T22" s="71">
        <f t="shared" si="17"/>
        <v>6</v>
      </c>
      <c r="U22" s="72">
        <f t="shared" si="11"/>
        <v>0.9997992944</v>
      </c>
      <c r="W22" s="65" t="str">
        <f t="shared" si="4"/>
        <v/>
      </c>
      <c r="X22" s="65" t="str">
        <f t="shared" si="12"/>
        <v/>
      </c>
    </row>
    <row r="23">
      <c r="C23" s="61">
        <f t="shared" si="13"/>
        <v>43913</v>
      </c>
      <c r="D23" s="79">
        <v>1.7</v>
      </c>
      <c r="E23" s="49">
        <f t="shared" si="5"/>
        <v>578222.8398</v>
      </c>
      <c r="F23" s="49">
        <f t="shared" si="6"/>
        <v>713</v>
      </c>
      <c r="G23" s="74">
        <f t="shared" si="1"/>
        <v>519</v>
      </c>
      <c r="H23" s="49">
        <f t="shared" si="2"/>
        <v>17.16018741</v>
      </c>
      <c r="I23" s="49">
        <f t="shared" si="3"/>
        <v>577509.8398</v>
      </c>
      <c r="J23" s="67" t="str">
        <f>'MAIN MODEL - Current Trends'!J23</f>
        <v/>
      </c>
      <c r="K23" s="49">
        <f t="shared" si="7"/>
        <v>51.81497853</v>
      </c>
      <c r="L23" s="49">
        <f t="shared" si="18"/>
        <v>1244</v>
      </c>
      <c r="M23" s="63">
        <f t="shared" si="14"/>
        <v>13.60203337</v>
      </c>
      <c r="N23" s="78">
        <f t="shared" si="20"/>
        <v>893.3145165</v>
      </c>
      <c r="O23" s="34" t="str">
        <f>'MAIN MODEL - Current Trends'!O23</f>
        <v/>
      </c>
      <c r="P23" s="11" t="str">
        <f t="shared" si="19"/>
        <v/>
      </c>
      <c r="Q23" s="11">
        <f t="shared" si="9"/>
        <v>0.002088952396</v>
      </c>
      <c r="R23" s="69">
        <f t="shared" si="16"/>
        <v>0.004217644996</v>
      </c>
      <c r="S23" s="70">
        <f t="shared" si="10"/>
        <v>578759</v>
      </c>
      <c r="T23" s="71">
        <f t="shared" si="17"/>
        <v>1.697619048</v>
      </c>
      <c r="U23" s="72">
        <f t="shared" si="11"/>
        <v>0.9990736037</v>
      </c>
      <c r="W23" s="65" t="str">
        <f t="shared" si="4"/>
        <v/>
      </c>
      <c r="X23" s="65" t="str">
        <f t="shared" si="12"/>
        <v/>
      </c>
    </row>
    <row r="24">
      <c r="C24" s="61">
        <f t="shared" si="13"/>
        <v>43917</v>
      </c>
      <c r="D24" s="79">
        <v>1.7</v>
      </c>
      <c r="E24" s="49">
        <f t="shared" si="5"/>
        <v>577509.8398</v>
      </c>
      <c r="F24" s="49">
        <f t="shared" si="6"/>
        <v>1209</v>
      </c>
      <c r="G24" s="74">
        <f t="shared" si="1"/>
        <v>1203</v>
      </c>
      <c r="H24" s="49">
        <f t="shared" si="2"/>
        <v>46.16018741</v>
      </c>
      <c r="I24" s="49">
        <f t="shared" si="3"/>
        <v>576300.8398</v>
      </c>
      <c r="J24" s="67" t="str">
        <f>'MAIN MODEL - Current Trends'!J24</f>
        <v/>
      </c>
      <c r="K24" s="49">
        <f t="shared" si="7"/>
        <v>87.86018098</v>
      </c>
      <c r="L24" s="49">
        <f t="shared" si="18"/>
        <v>2453</v>
      </c>
      <c r="M24" s="63">
        <f t="shared" si="14"/>
        <v>26.82137288</v>
      </c>
      <c r="N24" s="78">
        <f t="shared" si="20"/>
        <v>937.9802423</v>
      </c>
      <c r="O24" s="34" t="str">
        <f>'MAIN MODEL - Current Trends'!O24</f>
        <v/>
      </c>
      <c r="P24" s="11" t="str">
        <f t="shared" si="19"/>
        <v/>
      </c>
      <c r="Q24" s="11">
        <f t="shared" si="9"/>
        <v>0.003536878044</v>
      </c>
      <c r="R24" s="69">
        <f t="shared" si="16"/>
        <v>0.00775452304</v>
      </c>
      <c r="S24" s="70">
        <f t="shared" si="10"/>
        <v>578759</v>
      </c>
      <c r="T24" s="71">
        <f t="shared" si="17"/>
        <v>1.695652174</v>
      </c>
      <c r="U24" s="72">
        <f t="shared" si="11"/>
        <v>0.9978416574</v>
      </c>
      <c r="W24" s="65" t="str">
        <f t="shared" si="4"/>
        <v/>
      </c>
      <c r="X24" s="65" t="str">
        <f t="shared" si="12"/>
        <v/>
      </c>
    </row>
    <row r="25">
      <c r="C25" s="61">
        <f t="shared" si="13"/>
        <v>43921</v>
      </c>
      <c r="D25" s="79">
        <v>1.7</v>
      </c>
      <c r="E25" s="49">
        <f t="shared" si="5"/>
        <v>576300.8398</v>
      </c>
      <c r="F25" s="49">
        <f t="shared" si="6"/>
        <v>2047</v>
      </c>
      <c r="G25" s="74">
        <f t="shared" si="1"/>
        <v>2342</v>
      </c>
      <c r="H25" s="49">
        <f t="shared" si="2"/>
        <v>116.1601874</v>
      </c>
      <c r="I25" s="49">
        <f t="shared" si="3"/>
        <v>574253.8398</v>
      </c>
      <c r="J25" s="67" t="str">
        <f>'MAIN MODEL - Current Trends'!J25</f>
        <v/>
      </c>
      <c r="K25" s="49">
        <f t="shared" si="7"/>
        <v>148.7591319</v>
      </c>
      <c r="L25" s="49">
        <f t="shared" si="18"/>
        <v>4500</v>
      </c>
      <c r="M25" s="63">
        <f t="shared" si="14"/>
        <v>49.20349693</v>
      </c>
      <c r="N25" s="78">
        <f t="shared" si="20"/>
        <v>984.8792544</v>
      </c>
      <c r="O25" s="34" t="str">
        <f>'MAIN MODEL - Current Trends'!O25</f>
        <v/>
      </c>
      <c r="P25" s="11" t="str">
        <f t="shared" si="19"/>
        <v/>
      </c>
      <c r="Q25" s="11">
        <f t="shared" si="9"/>
        <v>0.005966213916</v>
      </c>
      <c r="R25" s="69">
        <f t="shared" si="16"/>
        <v>0.01372073696</v>
      </c>
      <c r="S25" s="70">
        <f t="shared" si="10"/>
        <v>578759</v>
      </c>
      <c r="T25" s="71">
        <f t="shared" si="17"/>
        <v>1.693134822</v>
      </c>
      <c r="U25" s="72">
        <f t="shared" si="11"/>
        <v>0.995752705</v>
      </c>
      <c r="W25" s="65" t="str">
        <f t="shared" si="4"/>
        <v/>
      </c>
      <c r="X25" s="65" t="str">
        <f t="shared" si="12"/>
        <v/>
      </c>
    </row>
    <row r="26">
      <c r="C26" s="61">
        <f t="shared" si="13"/>
        <v>43925</v>
      </c>
      <c r="D26" s="79">
        <v>1.7</v>
      </c>
      <c r="E26" s="49">
        <f t="shared" si="5"/>
        <v>574253.8398</v>
      </c>
      <c r="F26" s="49">
        <f t="shared" si="6"/>
        <v>3453</v>
      </c>
      <c r="G26" s="74">
        <f t="shared" si="1"/>
        <v>3969</v>
      </c>
      <c r="H26" s="49">
        <f t="shared" si="2"/>
        <v>536.1601874</v>
      </c>
      <c r="I26" s="49">
        <f t="shared" si="3"/>
        <v>570800.8398</v>
      </c>
      <c r="J26" s="67" t="str">
        <f>'MAIN MODEL - Current Trends'!J26</f>
        <v/>
      </c>
      <c r="K26" s="49">
        <f t="shared" si="7"/>
        <v>250.9356534</v>
      </c>
      <c r="L26" s="49">
        <f t="shared" si="18"/>
        <v>7953</v>
      </c>
      <c r="M26" s="63">
        <f t="shared" si="14"/>
        <v>86.95898025</v>
      </c>
      <c r="N26" s="78">
        <f t="shared" si="20"/>
        <v>1034.123217</v>
      </c>
      <c r="O26" s="34" t="str">
        <f>'MAIN MODEL - Current Trends'!O26</f>
        <v/>
      </c>
      <c r="P26" s="11" t="str">
        <f t="shared" si="19"/>
        <v/>
      </c>
      <c r="Q26" s="11">
        <f t="shared" si="9"/>
        <v>0.01000243625</v>
      </c>
      <c r="R26" s="69">
        <f t="shared" si="16"/>
        <v>0.0237231732</v>
      </c>
      <c r="S26" s="70">
        <f t="shared" si="10"/>
        <v>578759</v>
      </c>
      <c r="T26" s="71">
        <f t="shared" si="17"/>
        <v>1.686858818</v>
      </c>
      <c r="U26" s="72">
        <f t="shared" si="11"/>
        <v>0.992215827</v>
      </c>
      <c r="W26" s="65" t="str">
        <f t="shared" si="4"/>
        <v/>
      </c>
      <c r="X26" s="65" t="str">
        <f t="shared" si="12"/>
        <v/>
      </c>
    </row>
    <row r="27">
      <c r="C27" s="61">
        <f t="shared" si="13"/>
        <v>43929</v>
      </c>
      <c r="D27" s="79">
        <v>1.7</v>
      </c>
      <c r="E27" s="49">
        <f t="shared" si="5"/>
        <v>570800.8398</v>
      </c>
      <c r="F27" s="49">
        <f t="shared" si="6"/>
        <v>5789</v>
      </c>
      <c r="G27" s="80">
        <f t="shared" si="1"/>
        <v>6709</v>
      </c>
      <c r="H27" s="49">
        <f t="shared" si="2"/>
        <v>1249.160187</v>
      </c>
      <c r="I27" s="49">
        <f t="shared" si="3"/>
        <v>565011.8398</v>
      </c>
      <c r="J27" s="67" t="str">
        <f>'MAIN MODEL - Current Trends'!J27</f>
        <v/>
      </c>
      <c r="K27" s="49">
        <f t="shared" si="7"/>
        <v>420.6969294</v>
      </c>
      <c r="L27" s="49">
        <f t="shared" si="18"/>
        <v>13742</v>
      </c>
      <c r="M27" s="63">
        <f t="shared" si="14"/>
        <v>150.2565455</v>
      </c>
      <c r="N27" s="78">
        <f t="shared" si="20"/>
        <v>1085.829378</v>
      </c>
      <c r="O27" s="34" t="str">
        <f>'MAIN MODEL - Current Trends'!O27</f>
        <v/>
      </c>
      <c r="P27" s="11" t="str">
        <f t="shared" si="19"/>
        <v/>
      </c>
      <c r="Q27" s="11">
        <f t="shared" si="9"/>
        <v>0.01660103774</v>
      </c>
      <c r="R27" s="69">
        <f t="shared" si="16"/>
        <v>0.04032421094</v>
      </c>
      <c r="S27" s="70">
        <f t="shared" si="10"/>
        <v>578759</v>
      </c>
      <c r="T27" s="71">
        <f t="shared" si="17"/>
        <v>1.676513177</v>
      </c>
      <c r="U27" s="72">
        <f t="shared" si="11"/>
        <v>0.9862496131</v>
      </c>
      <c r="W27" s="65" t="str">
        <f t="shared" si="4"/>
        <v/>
      </c>
      <c r="X27" s="65" t="str">
        <f t="shared" si="12"/>
        <v/>
      </c>
    </row>
    <row r="28">
      <c r="C28" s="61">
        <f t="shared" si="13"/>
        <v>43933</v>
      </c>
      <c r="D28" s="79">
        <v>1.7</v>
      </c>
      <c r="E28" s="49">
        <f t="shared" si="5"/>
        <v>565011.8398</v>
      </c>
      <c r="F28" s="49">
        <f t="shared" si="6"/>
        <v>9608</v>
      </c>
      <c r="G28" s="80">
        <f t="shared" si="1"/>
        <v>11289</v>
      </c>
      <c r="H28" s="49">
        <f t="shared" si="2"/>
        <v>2458.160187</v>
      </c>
      <c r="I28" s="49">
        <f t="shared" si="3"/>
        <v>555403.8398</v>
      </c>
      <c r="J28" s="67" t="str">
        <f>'MAIN MODEL - Current Trends'!J28</f>
        <v/>
      </c>
      <c r="K28" s="49">
        <f t="shared" si="7"/>
        <v>698.230454</v>
      </c>
      <c r="L28" s="49">
        <f t="shared" si="18"/>
        <v>23350</v>
      </c>
      <c r="M28" s="63">
        <f t="shared" si="14"/>
        <v>255.3114785</v>
      </c>
      <c r="N28" s="78">
        <f t="shared" si="20"/>
        <v>1140.120847</v>
      </c>
      <c r="O28" s="34" t="str">
        <f>'MAIN MODEL - Current Trends'!O28</f>
        <v/>
      </c>
      <c r="P28" s="11" t="str">
        <f t="shared" si="19"/>
        <v/>
      </c>
      <c r="Q28" s="11">
        <f t="shared" si="9"/>
        <v>0.02708208425</v>
      </c>
      <c r="R28" s="69">
        <f t="shared" si="16"/>
        <v>0.06740629519</v>
      </c>
      <c r="S28" s="70">
        <f t="shared" si="10"/>
        <v>578759</v>
      </c>
      <c r="T28" s="71">
        <f t="shared" si="17"/>
        <v>1.65969943</v>
      </c>
      <c r="U28" s="72">
        <f t="shared" si="11"/>
        <v>0.9762471768</v>
      </c>
      <c r="W28" s="65" t="str">
        <f t="shared" si="4"/>
        <v/>
      </c>
      <c r="X28" s="65" t="str">
        <f t="shared" si="12"/>
        <v/>
      </c>
    </row>
    <row r="29">
      <c r="C29" s="61">
        <f t="shared" si="13"/>
        <v>43937</v>
      </c>
      <c r="D29" s="79">
        <v>1.7</v>
      </c>
      <c r="E29" s="49">
        <f t="shared" si="5"/>
        <v>555403.8398</v>
      </c>
      <c r="F29" s="49">
        <f t="shared" si="6"/>
        <v>15674</v>
      </c>
      <c r="G29" s="80">
        <f t="shared" si="1"/>
        <v>18850</v>
      </c>
      <c r="H29" s="49">
        <f t="shared" si="2"/>
        <v>4505.160187</v>
      </c>
      <c r="I29" s="49">
        <f t="shared" si="3"/>
        <v>539729.8398</v>
      </c>
      <c r="J29" s="67" t="str">
        <f>'MAIN MODEL - Current Trends'!J29</f>
        <v/>
      </c>
      <c r="K29" s="49">
        <f t="shared" si="7"/>
        <v>1139.057466</v>
      </c>
      <c r="L29" s="49">
        <f t="shared" si="18"/>
        <v>39024</v>
      </c>
      <c r="M29" s="63">
        <f t="shared" si="14"/>
        <v>426.6927254</v>
      </c>
      <c r="N29" s="78">
        <f t="shared" si="20"/>
        <v>1197.126889</v>
      </c>
      <c r="O29" s="34" t="str">
        <f>'MAIN MODEL - Current Trends'!O29</f>
        <v/>
      </c>
      <c r="P29" s="11" t="str">
        <f t="shared" si="19"/>
        <v/>
      </c>
      <c r="Q29" s="11">
        <f t="shared" si="9"/>
        <v>0.04293496948</v>
      </c>
      <c r="R29" s="69">
        <f t="shared" si="16"/>
        <v>0.1103412647</v>
      </c>
      <c r="S29" s="70">
        <f t="shared" si="10"/>
        <v>578759</v>
      </c>
      <c r="T29" s="71">
        <f t="shared" si="17"/>
        <v>1.631348876</v>
      </c>
      <c r="U29" s="72">
        <f t="shared" si="11"/>
        <v>0.9596461391</v>
      </c>
      <c r="W29" s="65" t="str">
        <f t="shared" si="4"/>
        <v/>
      </c>
      <c r="X29" s="65" t="str">
        <f t="shared" si="12"/>
        <v/>
      </c>
    </row>
    <row r="30">
      <c r="C30" s="61">
        <f t="shared" si="13"/>
        <v>43941</v>
      </c>
      <c r="D30" s="79">
        <v>1.7</v>
      </c>
      <c r="E30" s="49">
        <f t="shared" si="5"/>
        <v>539729.8398</v>
      </c>
      <c r="F30" s="49">
        <f t="shared" si="6"/>
        <v>24849</v>
      </c>
      <c r="G30" s="80">
        <f t="shared" si="1"/>
        <v>31071</v>
      </c>
      <c r="H30" s="49">
        <f t="shared" si="2"/>
        <v>7958.160187</v>
      </c>
      <c r="I30" s="49">
        <f t="shared" si="3"/>
        <v>514880.8398</v>
      </c>
      <c r="J30" s="67" t="str">
        <f>'MAIN MODEL - Current Trends'!J30</f>
        <v/>
      </c>
      <c r="K30" s="49">
        <f t="shared" si="7"/>
        <v>1805.82104</v>
      </c>
      <c r="L30" s="49">
        <f t="shared" si="18"/>
        <v>63873</v>
      </c>
      <c r="M30" s="63">
        <f t="shared" si="14"/>
        <v>950.6776055</v>
      </c>
      <c r="N30" s="78">
        <f t="shared" si="20"/>
        <v>1256.983234</v>
      </c>
      <c r="O30" s="34" t="str">
        <f>'MAIN MODEL - Current Trends'!O30</f>
        <v/>
      </c>
      <c r="P30" s="11" t="str">
        <f t="shared" si="19"/>
        <v/>
      </c>
      <c r="Q30" s="11">
        <f t="shared" si="9"/>
        <v>0.06493376345</v>
      </c>
      <c r="R30" s="69">
        <f t="shared" si="16"/>
        <v>0.1752750281</v>
      </c>
      <c r="S30" s="70">
        <f t="shared" si="10"/>
        <v>578759</v>
      </c>
      <c r="T30" s="71">
        <f t="shared" si="17"/>
        <v>1.585364298</v>
      </c>
      <c r="U30" s="72">
        <f t="shared" si="11"/>
        <v>0.9325640548</v>
      </c>
      <c r="W30" s="65" t="str">
        <f t="shared" si="4"/>
        <v/>
      </c>
      <c r="X30" s="65" t="str">
        <f t="shared" si="12"/>
        <v/>
      </c>
    </row>
    <row r="31">
      <c r="C31" s="61">
        <f t="shared" si="13"/>
        <v>43945</v>
      </c>
      <c r="D31" s="79">
        <v>1.7</v>
      </c>
      <c r="E31" s="49">
        <f t="shared" si="5"/>
        <v>514880.8398</v>
      </c>
      <c r="F31" s="49">
        <f t="shared" si="6"/>
        <v>37581</v>
      </c>
      <c r="G31" s="80">
        <f t="shared" si="1"/>
        <v>50131</v>
      </c>
      <c r="H31" s="49">
        <f t="shared" si="2"/>
        <v>13747.16019</v>
      </c>
      <c r="I31" s="49">
        <f t="shared" si="3"/>
        <v>477299.8398</v>
      </c>
      <c r="J31" s="67" t="str">
        <f>'MAIN MODEL - Current Trends'!J31</f>
        <v/>
      </c>
      <c r="K31" s="49">
        <f t="shared" si="7"/>
        <v>2731.078132</v>
      </c>
      <c r="L31" s="49">
        <f t="shared" si="18"/>
        <v>101454</v>
      </c>
      <c r="M31" s="63">
        <f t="shared" si="14"/>
        <v>1743.139104</v>
      </c>
      <c r="N31" s="78">
        <f t="shared" si="20"/>
        <v>1319.832395</v>
      </c>
      <c r="O31" s="34" t="str">
        <f>'MAIN MODEL - Current Trends'!O31</f>
        <v/>
      </c>
      <c r="P31" s="11" t="str">
        <f t="shared" si="19"/>
        <v/>
      </c>
      <c r="Q31" s="11">
        <f t="shared" si="9"/>
        <v>0.09103616531</v>
      </c>
      <c r="R31" s="69">
        <f t="shared" si="16"/>
        <v>0.2663111934</v>
      </c>
      <c r="S31" s="70">
        <f t="shared" si="10"/>
        <v>578759</v>
      </c>
      <c r="T31" s="71">
        <f t="shared" si="17"/>
        <v>1.512374743</v>
      </c>
      <c r="U31" s="72">
        <f t="shared" si="11"/>
        <v>0.8896290854</v>
      </c>
      <c r="W31" s="65" t="str">
        <f t="shared" si="4"/>
        <v/>
      </c>
      <c r="X31" s="65" t="str">
        <f t="shared" si="12"/>
        <v/>
      </c>
    </row>
    <row r="32">
      <c r="C32" s="61">
        <f t="shared" si="13"/>
        <v>43949</v>
      </c>
      <c r="D32" s="79">
        <v>1.7</v>
      </c>
      <c r="E32" s="49">
        <f t="shared" si="5"/>
        <v>477299.8398</v>
      </c>
      <c r="F32" s="49">
        <f t="shared" si="6"/>
        <v>52688</v>
      </c>
      <c r="G32" s="80">
        <f t="shared" si="1"/>
        <v>78104</v>
      </c>
      <c r="H32" s="49">
        <f t="shared" si="2"/>
        <v>23355.16019</v>
      </c>
      <c r="I32" s="49">
        <f t="shared" si="3"/>
        <v>424611.8398</v>
      </c>
      <c r="J32" s="67" t="str">
        <f>'MAIN MODEL - Current Trends'!J32</f>
        <v/>
      </c>
      <c r="K32" s="49">
        <f t="shared" si="7"/>
        <v>3828.930699</v>
      </c>
      <c r="L32" s="49">
        <f t="shared" si="18"/>
        <v>154142</v>
      </c>
      <c r="M32" s="63">
        <f t="shared" si="14"/>
        <v>2854.158275</v>
      </c>
      <c r="N32" s="78">
        <f t="shared" si="20"/>
        <v>1385.824015</v>
      </c>
      <c r="O32" s="34" t="str">
        <f>'MAIN MODEL - Current Trends'!O32</f>
        <v/>
      </c>
      <c r="P32" s="11" t="str">
        <f t="shared" si="19"/>
        <v/>
      </c>
      <c r="Q32" s="11">
        <f t="shared" si="9"/>
        <v>0.1135429427</v>
      </c>
      <c r="R32" s="69">
        <f t="shared" si="16"/>
        <v>0.3798541362</v>
      </c>
      <c r="S32" s="70">
        <f t="shared" si="10"/>
        <v>578759</v>
      </c>
      <c r="T32" s="71">
        <f t="shared" si="17"/>
        <v>1.401985046</v>
      </c>
      <c r="U32" s="72">
        <f t="shared" si="11"/>
        <v>0.8246953219</v>
      </c>
      <c r="W32" s="65" t="str">
        <f t="shared" si="4"/>
        <v/>
      </c>
      <c r="X32" s="65" t="str">
        <f t="shared" si="12"/>
        <v/>
      </c>
    </row>
    <row r="33">
      <c r="C33" s="61">
        <f t="shared" si="13"/>
        <v>43953</v>
      </c>
      <c r="D33" s="79">
        <v>1.7</v>
      </c>
      <c r="E33" s="49">
        <f t="shared" si="5"/>
        <v>424611.8398</v>
      </c>
      <c r="F33" s="49">
        <f t="shared" si="6"/>
        <v>65714</v>
      </c>
      <c r="G33" s="80">
        <f t="shared" si="1"/>
        <v>115118</v>
      </c>
      <c r="H33" s="49">
        <f t="shared" si="2"/>
        <v>39029.16019</v>
      </c>
      <c r="I33" s="49">
        <f t="shared" si="3"/>
        <v>358897.8398</v>
      </c>
      <c r="J33" s="67" t="str">
        <f>'MAIN MODEL - Current Trends'!J33</f>
        <v/>
      </c>
      <c r="K33" s="49">
        <f t="shared" si="7"/>
        <v>4775.553294</v>
      </c>
      <c r="L33" s="49">
        <f t="shared" si="18"/>
        <v>219856</v>
      </c>
      <c r="M33" s="63">
        <f t="shared" si="14"/>
        <v>4239.853571</v>
      </c>
      <c r="N33" s="78">
        <f t="shared" si="20"/>
        <v>1455.115216</v>
      </c>
      <c r="O33" s="34" t="str">
        <f>'MAIN MODEL - Current Trends'!O33</f>
        <v/>
      </c>
      <c r="P33" s="11" t="str">
        <f t="shared" si="19"/>
        <v/>
      </c>
      <c r="Q33" s="11">
        <f t="shared" si="9"/>
        <v>0.1196974907</v>
      </c>
      <c r="R33" s="69">
        <f t="shared" si="16"/>
        <v>0.4995516268</v>
      </c>
      <c r="S33" s="70">
        <f t="shared" si="10"/>
        <v>578759</v>
      </c>
      <c r="T33" s="71">
        <f t="shared" si="17"/>
        <v>1.247228971</v>
      </c>
      <c r="U33" s="72">
        <f t="shared" si="11"/>
        <v>0.7336591566</v>
      </c>
      <c r="W33" s="65" t="str">
        <f t="shared" si="4"/>
        <v/>
      </c>
      <c r="X33" s="65" t="str">
        <f t="shared" si="12"/>
        <v/>
      </c>
    </row>
    <row r="34">
      <c r="C34" s="61">
        <f t="shared" si="13"/>
        <v>43957</v>
      </c>
      <c r="D34" s="79">
        <v>1.7</v>
      </c>
      <c r="E34" s="49">
        <f t="shared" si="5"/>
        <v>358897.8398</v>
      </c>
      <c r="F34" s="49">
        <f t="shared" si="6"/>
        <v>69276</v>
      </c>
      <c r="G34" s="80">
        <f t="shared" si="1"/>
        <v>155983</v>
      </c>
      <c r="H34" s="49">
        <f t="shared" si="2"/>
        <v>63878.16019</v>
      </c>
      <c r="I34" s="49">
        <f t="shared" si="3"/>
        <v>289621.8398</v>
      </c>
      <c r="J34" s="67" t="str">
        <f>'MAIN MODEL - Current Trends'!J34</f>
        <v/>
      </c>
      <c r="K34" s="49">
        <f t="shared" si="7"/>
        <v>5034.410172</v>
      </c>
      <c r="L34" s="49">
        <f t="shared" si="18"/>
        <v>289132</v>
      </c>
      <c r="M34" s="63">
        <f t="shared" si="14"/>
        <v>5700.659903</v>
      </c>
      <c r="N34" s="78">
        <f t="shared" si="20"/>
        <v>1527.870977</v>
      </c>
      <c r="O34" s="34" t="str">
        <f>'MAIN MODEL - Current Trends'!O34</f>
        <v/>
      </c>
      <c r="P34" s="11" t="str">
        <f t="shared" si="19"/>
        <v/>
      </c>
      <c r="Q34" s="11">
        <f t="shared" si="9"/>
        <v>0.1018282221</v>
      </c>
      <c r="R34" s="69">
        <f t="shared" si="16"/>
        <v>0.601379849</v>
      </c>
      <c r="S34" s="70">
        <f t="shared" si="10"/>
        <v>578759</v>
      </c>
      <c r="T34" s="71">
        <f t="shared" si="17"/>
        <v>1.054204583</v>
      </c>
      <c r="U34" s="72">
        <f t="shared" si="11"/>
        <v>0.6201162139</v>
      </c>
      <c r="W34" s="65" t="str">
        <f t="shared" si="4"/>
        <v/>
      </c>
      <c r="X34" s="65" t="str">
        <f t="shared" si="12"/>
        <v/>
      </c>
    </row>
    <row r="35">
      <c r="C35" s="61">
        <f t="shared" si="13"/>
        <v>43961</v>
      </c>
      <c r="D35" s="79">
        <v>1.7</v>
      </c>
      <c r="E35" s="49">
        <f t="shared" si="5"/>
        <v>289621.8398</v>
      </c>
      <c r="F35" s="49">
        <f t="shared" si="6"/>
        <v>58934</v>
      </c>
      <c r="G35" s="80">
        <f t="shared" si="1"/>
        <v>187678</v>
      </c>
      <c r="H35" s="49">
        <f t="shared" si="2"/>
        <v>101459.1602</v>
      </c>
      <c r="I35" s="49">
        <f t="shared" si="3"/>
        <v>230687.8398</v>
      </c>
      <c r="J35" s="67" t="str">
        <f>'MAIN MODEL - Current Trends'!J35</f>
        <v/>
      </c>
      <c r="K35" s="49">
        <f t="shared" si="7"/>
        <v>4282.838632</v>
      </c>
      <c r="L35" s="49">
        <f t="shared" si="18"/>
        <v>348066</v>
      </c>
      <c r="M35" s="63">
        <f t="shared" si="14"/>
        <v>6943.386972</v>
      </c>
      <c r="N35" s="78">
        <f t="shared" si="20"/>
        <v>1604.264526</v>
      </c>
      <c r="O35" s="34" t="str">
        <f>'MAIN MODEL - Current Trends'!O35</f>
        <v/>
      </c>
      <c r="P35" s="11" t="str">
        <f t="shared" si="19"/>
        <v/>
      </c>
      <c r="Q35" s="11">
        <f t="shared" si="9"/>
        <v>0.06899935897</v>
      </c>
      <c r="R35" s="69">
        <f t="shared" si="16"/>
        <v>0.6703792079</v>
      </c>
      <c r="S35" s="70">
        <f t="shared" si="10"/>
        <v>578759</v>
      </c>
      <c r="T35" s="71">
        <f t="shared" si="17"/>
        <v>0.8507130897</v>
      </c>
      <c r="U35" s="72">
        <f t="shared" si="11"/>
        <v>0.5004187232</v>
      </c>
      <c r="W35" s="65" t="str">
        <f t="shared" si="4"/>
        <v/>
      </c>
      <c r="X35" s="65" t="str">
        <f t="shared" si="12"/>
        <v/>
      </c>
    </row>
    <row r="36">
      <c r="C36" s="61">
        <f t="shared" si="13"/>
        <v>43965</v>
      </c>
      <c r="D36" s="79">
        <v>1.7</v>
      </c>
      <c r="E36" s="49">
        <f t="shared" si="5"/>
        <v>230687.8398</v>
      </c>
      <c r="F36" s="49">
        <f t="shared" si="6"/>
        <v>39934</v>
      </c>
      <c r="G36" s="80">
        <f t="shared" si="1"/>
        <v>193924</v>
      </c>
      <c r="H36" s="49">
        <f t="shared" si="2"/>
        <v>154147.1602</v>
      </c>
      <c r="I36" s="49">
        <f t="shared" si="3"/>
        <v>190753.8398</v>
      </c>
      <c r="J36" s="67" t="str">
        <f>'MAIN MODEL - Current Trends'!J36</f>
        <v/>
      </c>
      <c r="K36" s="49">
        <f t="shared" si="7"/>
        <v>2902.074828</v>
      </c>
      <c r="L36" s="49">
        <f t="shared" si="18"/>
        <v>388000</v>
      </c>
      <c r="M36" s="63">
        <f t="shared" si="14"/>
        <v>7785.465615</v>
      </c>
      <c r="N36" s="78">
        <f t="shared" si="20"/>
        <v>1684.477752</v>
      </c>
      <c r="O36" s="34" t="str">
        <f>'MAIN MODEL - Current Trends'!O36</f>
        <v/>
      </c>
      <c r="P36" s="11" t="str">
        <f t="shared" si="19"/>
        <v/>
      </c>
      <c r="Q36" s="11">
        <f t="shared" si="9"/>
        <v>0.03866030593</v>
      </c>
      <c r="R36" s="69">
        <f t="shared" si="16"/>
        <v>0.7090395139</v>
      </c>
      <c r="S36" s="70">
        <f t="shared" si="10"/>
        <v>578759</v>
      </c>
      <c r="T36" s="71">
        <f t="shared" si="17"/>
        <v>0.677605457</v>
      </c>
      <c r="U36" s="72">
        <f t="shared" si="11"/>
        <v>0.3985905011</v>
      </c>
      <c r="W36" s="65" t="str">
        <f t="shared" si="4"/>
        <v/>
      </c>
      <c r="X36" s="65" t="str">
        <f t="shared" si="12"/>
        <v/>
      </c>
    </row>
    <row r="37">
      <c r="C37" s="61">
        <f t="shared" si="13"/>
        <v>43969</v>
      </c>
      <c r="D37" s="79">
        <v>1.7</v>
      </c>
      <c r="E37" s="49">
        <f t="shared" si="5"/>
        <v>190753.8398</v>
      </c>
      <c r="F37" s="49">
        <f t="shared" si="6"/>
        <v>22375</v>
      </c>
      <c r="G37" s="80">
        <f t="shared" si="1"/>
        <v>168144</v>
      </c>
      <c r="H37" s="49">
        <f t="shared" si="2"/>
        <v>219861.1602</v>
      </c>
      <c r="I37" s="49">
        <f t="shared" si="3"/>
        <v>168378.8398</v>
      </c>
      <c r="J37" s="67" t="str">
        <f>'MAIN MODEL - Current Trends'!J37</f>
        <v/>
      </c>
      <c r="K37" s="49">
        <f t="shared" si="7"/>
        <v>1626.031058</v>
      </c>
      <c r="L37" s="49">
        <f t="shared" si="18"/>
        <v>410375</v>
      </c>
      <c r="M37" s="63">
        <f t="shared" si="14"/>
        <v>8030.116336</v>
      </c>
      <c r="N37" s="75">
        <f t="shared" ref="N37:N92" si="21">N36</f>
        <v>1684.477752</v>
      </c>
      <c r="O37" s="34" t="str">
        <f>'MAIN MODEL - Current Trends'!O37</f>
        <v/>
      </c>
      <c r="P37" s="11" t="str">
        <f t="shared" si="19"/>
        <v/>
      </c>
      <c r="Q37" s="11">
        <f t="shared" si="9"/>
        <v>0.01912022102</v>
      </c>
      <c r="R37" s="69">
        <f t="shared" si="16"/>
        <v>0.7281597349</v>
      </c>
      <c r="S37" s="70">
        <f t="shared" si="10"/>
        <v>578759</v>
      </c>
      <c r="T37" s="71">
        <f t="shared" si="17"/>
        <v>0.5602994942</v>
      </c>
      <c r="U37" s="72">
        <f t="shared" si="11"/>
        <v>0.3295911421</v>
      </c>
      <c r="W37" s="65" t="str">
        <f t="shared" si="4"/>
        <v/>
      </c>
      <c r="X37" s="65" t="str">
        <f t="shared" si="12"/>
        <v/>
      </c>
    </row>
    <row r="38">
      <c r="C38" s="61">
        <f t="shared" si="13"/>
        <v>43973</v>
      </c>
      <c r="D38" s="79">
        <v>1.7</v>
      </c>
      <c r="E38" s="49">
        <f t="shared" si="5"/>
        <v>168378.8398</v>
      </c>
      <c r="F38" s="49">
        <f t="shared" si="6"/>
        <v>11066</v>
      </c>
      <c r="G38" s="74">
        <f t="shared" si="1"/>
        <v>121243</v>
      </c>
      <c r="H38" s="49">
        <f t="shared" si="2"/>
        <v>289137.1602</v>
      </c>
      <c r="I38" s="49">
        <f t="shared" si="3"/>
        <v>157312.8398</v>
      </c>
      <c r="J38" s="67" t="str">
        <f>'MAIN MODEL - Current Trends'!J38</f>
        <v/>
      </c>
      <c r="K38" s="49">
        <f t="shared" si="7"/>
        <v>804.185908</v>
      </c>
      <c r="L38" s="49">
        <f t="shared" si="18"/>
        <v>421441</v>
      </c>
      <c r="M38" s="63">
        <f t="shared" si="14"/>
        <v>8151.113202</v>
      </c>
      <c r="N38" s="75">
        <f t="shared" si="21"/>
        <v>1684.477752</v>
      </c>
      <c r="O38" s="34" t="str">
        <f>'MAIN MODEL - Current Trends'!O38</f>
        <v/>
      </c>
      <c r="P38" s="11" t="str">
        <f t="shared" si="19"/>
        <v/>
      </c>
      <c r="Q38" s="11">
        <f t="shared" si="9"/>
        <v>0.008834419854</v>
      </c>
      <c r="R38" s="69">
        <f t="shared" si="16"/>
        <v>0.7369941547</v>
      </c>
      <c r="S38" s="70">
        <f t="shared" si="10"/>
        <v>578759</v>
      </c>
      <c r="T38" s="71">
        <f t="shared" si="17"/>
        <v>0.4945698324</v>
      </c>
      <c r="U38" s="72">
        <f t="shared" si="11"/>
        <v>0.2909308362</v>
      </c>
      <c r="W38" s="65" t="str">
        <f t="shared" si="4"/>
        <v/>
      </c>
      <c r="X38" s="65" t="str">
        <f t="shared" si="12"/>
        <v/>
      </c>
    </row>
    <row r="39">
      <c r="C39" s="61">
        <f t="shared" si="13"/>
        <v>43977</v>
      </c>
      <c r="D39" s="79">
        <v>1.7</v>
      </c>
      <c r="E39" s="49">
        <f t="shared" si="5"/>
        <v>157312.8398</v>
      </c>
      <c r="F39" s="49">
        <f t="shared" si="6"/>
        <v>5113</v>
      </c>
      <c r="G39" s="74">
        <f t="shared" si="1"/>
        <v>73375</v>
      </c>
      <c r="H39" s="49">
        <f t="shared" si="2"/>
        <v>348071.1602</v>
      </c>
      <c r="I39" s="49">
        <f t="shared" si="3"/>
        <v>152199.8398</v>
      </c>
      <c r="J39" s="67" t="str">
        <f>'MAIN MODEL - Current Trends'!J39</f>
        <v/>
      </c>
      <c r="K39" s="49">
        <f t="shared" si="7"/>
        <v>371.5708067</v>
      </c>
      <c r="L39" s="49">
        <f t="shared" si="18"/>
        <v>426554</v>
      </c>
      <c r="M39" s="63">
        <f t="shared" si="14"/>
        <v>8207.019308</v>
      </c>
      <c r="N39" s="75">
        <f t="shared" si="21"/>
        <v>1684.477752</v>
      </c>
      <c r="O39" s="34" t="str">
        <f>'MAIN MODEL - Current Trends'!O39</f>
        <v/>
      </c>
      <c r="P39" s="11" t="str">
        <f t="shared" si="19"/>
        <v/>
      </c>
      <c r="Q39" s="11">
        <f t="shared" si="9"/>
        <v>0.003949830586</v>
      </c>
      <c r="R39" s="69">
        <f t="shared" si="16"/>
        <v>0.7409439853</v>
      </c>
      <c r="S39" s="70">
        <f t="shared" si="10"/>
        <v>578759</v>
      </c>
      <c r="T39" s="71">
        <f t="shared" si="17"/>
        <v>0.4620459064</v>
      </c>
      <c r="U39" s="72">
        <f t="shared" si="11"/>
        <v>0.2718106151</v>
      </c>
      <c r="W39" s="65" t="str">
        <f t="shared" si="4"/>
        <v/>
      </c>
      <c r="X39" s="65" t="str">
        <f t="shared" si="12"/>
        <v/>
      </c>
    </row>
    <row r="40">
      <c r="C40" s="61">
        <f t="shared" si="13"/>
        <v>43981</v>
      </c>
      <c r="D40" s="79">
        <v>1.7</v>
      </c>
      <c r="E40" s="49">
        <f t="shared" si="5"/>
        <v>152199.8398</v>
      </c>
      <c r="F40" s="49">
        <f t="shared" si="6"/>
        <v>2286</v>
      </c>
      <c r="G40" s="74">
        <f t="shared" si="1"/>
        <v>38554</v>
      </c>
      <c r="H40" s="49">
        <f t="shared" si="2"/>
        <v>388005.1602</v>
      </c>
      <c r="I40" s="49">
        <f t="shared" si="3"/>
        <v>149913.8398</v>
      </c>
      <c r="J40" s="67" t="str">
        <f>'MAIN MODEL - Current Trends'!J40</f>
        <v/>
      </c>
      <c r="K40" s="49">
        <f t="shared" si="7"/>
        <v>166.1276871</v>
      </c>
      <c r="L40" s="49">
        <f t="shared" si="18"/>
        <v>428840</v>
      </c>
      <c r="M40" s="63">
        <f t="shared" si="14"/>
        <v>8232.014685</v>
      </c>
      <c r="N40" s="75">
        <f t="shared" si="21"/>
        <v>1684.477752</v>
      </c>
      <c r="O40" s="34" t="str">
        <f>'MAIN MODEL - Current Trends'!O40</f>
        <v/>
      </c>
      <c r="P40" s="11" t="str">
        <f t="shared" si="19"/>
        <v/>
      </c>
      <c r="Q40" s="11">
        <f t="shared" si="9"/>
        <v>0.001739929746</v>
      </c>
      <c r="R40" s="69">
        <f t="shared" si="16"/>
        <v>0.7426839151</v>
      </c>
      <c r="S40" s="70">
        <f t="shared" si="10"/>
        <v>578759</v>
      </c>
      <c r="T40" s="71">
        <f t="shared" si="17"/>
        <v>0.4470956386</v>
      </c>
      <c r="U40" s="72">
        <f t="shared" si="11"/>
        <v>0.2629761953</v>
      </c>
      <c r="W40" s="65" t="str">
        <f t="shared" si="4"/>
        <v/>
      </c>
      <c r="X40" s="65" t="str">
        <f t="shared" si="12"/>
        <v/>
      </c>
    </row>
    <row r="41">
      <c r="C41" s="61">
        <f t="shared" si="13"/>
        <v>43985</v>
      </c>
      <c r="D41" s="79">
        <v>1.7</v>
      </c>
      <c r="E41" s="49">
        <f t="shared" si="5"/>
        <v>149913.8398</v>
      </c>
      <c r="F41" s="49">
        <f t="shared" si="6"/>
        <v>1007</v>
      </c>
      <c r="G41" s="74">
        <f t="shared" si="1"/>
        <v>18465</v>
      </c>
      <c r="H41" s="49">
        <f t="shared" si="2"/>
        <v>410380.1602</v>
      </c>
      <c r="I41" s="49">
        <f t="shared" si="3"/>
        <v>148906.8398</v>
      </c>
      <c r="J41" s="67" t="str">
        <f>'MAIN MODEL - Current Trends'!J41</f>
        <v/>
      </c>
      <c r="K41" s="49">
        <f t="shared" si="7"/>
        <v>73.1804816</v>
      </c>
      <c r="L41" s="49">
        <f t="shared" si="18"/>
        <v>429847</v>
      </c>
      <c r="M41" s="63">
        <f t="shared" si="14"/>
        <v>8243.025334</v>
      </c>
      <c r="N41" s="75">
        <f t="shared" si="21"/>
        <v>1684.477752</v>
      </c>
      <c r="O41" s="34" t="str">
        <f>'MAIN MODEL - Current Trends'!O41</f>
        <v/>
      </c>
      <c r="P41" s="11" t="str">
        <f t="shared" si="19"/>
        <v/>
      </c>
      <c r="Q41" s="11">
        <f t="shared" si="9"/>
        <v>0.0007602473568</v>
      </c>
      <c r="R41" s="69">
        <f t="shared" si="16"/>
        <v>0.7434441624</v>
      </c>
      <c r="S41" s="70">
        <f t="shared" si="10"/>
        <v>578759</v>
      </c>
      <c r="T41" s="71">
        <f t="shared" si="17"/>
        <v>0.4405074366</v>
      </c>
      <c r="U41" s="72">
        <f t="shared" si="11"/>
        <v>0.2590263647</v>
      </c>
      <c r="W41" s="65" t="str">
        <f t="shared" si="4"/>
        <v/>
      </c>
      <c r="X41" s="65" t="str">
        <f t="shared" si="12"/>
        <v/>
      </c>
    </row>
    <row r="42">
      <c r="C42" s="61">
        <f t="shared" si="13"/>
        <v>43989</v>
      </c>
      <c r="D42" s="79">
        <v>1.7</v>
      </c>
      <c r="E42" s="49">
        <f t="shared" si="5"/>
        <v>148906.8398</v>
      </c>
      <c r="F42" s="49">
        <f t="shared" si="6"/>
        <v>440</v>
      </c>
      <c r="G42" s="74">
        <f t="shared" si="1"/>
        <v>8406</v>
      </c>
      <c r="H42" s="49">
        <f t="shared" si="2"/>
        <v>421446.1602</v>
      </c>
      <c r="I42" s="49">
        <f t="shared" si="3"/>
        <v>148466.8398</v>
      </c>
      <c r="J42" s="67" t="str">
        <f>'MAIN MODEL - Current Trends'!J42</f>
        <v/>
      </c>
      <c r="K42" s="49">
        <f t="shared" si="7"/>
        <v>31.97558282</v>
      </c>
      <c r="L42" s="49">
        <f t="shared" si="18"/>
        <v>430287</v>
      </c>
      <c r="M42" s="63">
        <f t="shared" si="14"/>
        <v>8247.836342</v>
      </c>
      <c r="N42" s="75">
        <f t="shared" si="21"/>
        <v>1684.477752</v>
      </c>
      <c r="O42" s="34" t="str">
        <f>'MAIN MODEL - Current Trends'!O42</f>
        <v/>
      </c>
      <c r="P42" s="11" t="str">
        <f t="shared" si="19"/>
        <v/>
      </c>
      <c r="Q42" s="11">
        <f t="shared" si="9"/>
        <v>0.0003317443012</v>
      </c>
      <c r="R42" s="69">
        <f t="shared" si="16"/>
        <v>0.7437759067</v>
      </c>
      <c r="S42" s="70">
        <f t="shared" si="10"/>
        <v>578759</v>
      </c>
      <c r="T42" s="71">
        <f t="shared" si="17"/>
        <v>0.4369414101</v>
      </c>
      <c r="U42" s="72">
        <f t="shared" si="11"/>
        <v>0.257286435</v>
      </c>
      <c r="W42" s="65" t="str">
        <f t="shared" si="4"/>
        <v/>
      </c>
      <c r="X42" s="65" t="str">
        <f t="shared" si="12"/>
        <v/>
      </c>
    </row>
    <row r="43">
      <c r="C43" s="61">
        <f t="shared" si="13"/>
        <v>43993</v>
      </c>
      <c r="D43" s="79">
        <v>1.7</v>
      </c>
      <c r="E43" s="49">
        <f t="shared" si="5"/>
        <v>148466.8398</v>
      </c>
      <c r="F43" s="49">
        <f t="shared" si="6"/>
        <v>192</v>
      </c>
      <c r="G43" s="74">
        <f t="shared" si="1"/>
        <v>3733</v>
      </c>
      <c r="H43" s="49">
        <f t="shared" si="2"/>
        <v>426559.1602</v>
      </c>
      <c r="I43" s="49">
        <f t="shared" si="3"/>
        <v>148274.8398</v>
      </c>
      <c r="J43" s="67" t="str">
        <f>'MAIN MODEL - Current Trends'!J43</f>
        <v/>
      </c>
      <c r="K43" s="49">
        <f t="shared" si="7"/>
        <v>13.9529816</v>
      </c>
      <c r="L43" s="49">
        <f t="shared" si="18"/>
        <v>430479</v>
      </c>
      <c r="M43" s="63">
        <f t="shared" si="14"/>
        <v>8249.935692</v>
      </c>
      <c r="N43" s="75">
        <f t="shared" si="21"/>
        <v>1684.477752</v>
      </c>
      <c r="O43" s="34" t="str">
        <f>'MAIN MODEL - Current Trends'!O43</f>
        <v/>
      </c>
      <c r="P43" s="11" t="str">
        <f t="shared" si="19"/>
        <v/>
      </c>
      <c r="Q43" s="11">
        <f t="shared" si="9"/>
        <v>0.0001451381318</v>
      </c>
      <c r="R43" s="69">
        <f t="shared" si="16"/>
        <v>0.7439210449</v>
      </c>
      <c r="S43" s="70">
        <f t="shared" si="10"/>
        <v>578759</v>
      </c>
      <c r="T43" s="71">
        <f t="shared" si="17"/>
        <v>0.4363636364</v>
      </c>
      <c r="U43" s="72">
        <f t="shared" si="11"/>
        <v>0.2565261876</v>
      </c>
      <c r="W43" s="65" t="str">
        <f t="shared" si="4"/>
        <v/>
      </c>
      <c r="X43" s="65" t="str">
        <f t="shared" si="12"/>
        <v/>
      </c>
    </row>
    <row r="44">
      <c r="C44" s="61">
        <f t="shared" si="13"/>
        <v>43997</v>
      </c>
      <c r="D44" s="79">
        <v>1.7</v>
      </c>
      <c r="E44" s="49">
        <f t="shared" si="5"/>
        <v>148274.8398</v>
      </c>
      <c r="F44" s="49">
        <f t="shared" si="6"/>
        <v>84</v>
      </c>
      <c r="G44" s="74">
        <f t="shared" si="1"/>
        <v>1639</v>
      </c>
      <c r="H44" s="49">
        <f t="shared" si="2"/>
        <v>428845.1602</v>
      </c>
      <c r="I44" s="49">
        <f t="shared" si="3"/>
        <v>148190.8398</v>
      </c>
      <c r="J44" s="76" t="str">
        <f>'MAIN MODEL - Current Trends'!J44</f>
        <v/>
      </c>
      <c r="K44" s="49">
        <f t="shared" si="7"/>
        <v>6.104429448</v>
      </c>
      <c r="L44" s="49">
        <f t="shared" si="18"/>
        <v>430563</v>
      </c>
      <c r="M44" s="63">
        <f t="shared" si="14"/>
        <v>8250.854157</v>
      </c>
      <c r="N44" s="75">
        <f t="shared" si="21"/>
        <v>1684.477752</v>
      </c>
      <c r="O44" s="34" t="str">
        <f>'MAIN MODEL - Current Trends'!O44</f>
        <v/>
      </c>
      <c r="P44" s="11" t="str">
        <f t="shared" si="19"/>
        <v/>
      </c>
      <c r="Q44" s="11">
        <f t="shared" si="9"/>
        <v>0.00006392989137</v>
      </c>
      <c r="R44" s="69">
        <f t="shared" si="16"/>
        <v>0.7439849747</v>
      </c>
      <c r="S44" s="70">
        <f t="shared" si="10"/>
        <v>578759</v>
      </c>
      <c r="T44" s="71">
        <f t="shared" si="17"/>
        <v>0.4375</v>
      </c>
      <c r="U44" s="72">
        <f t="shared" si="11"/>
        <v>0.2561944433</v>
      </c>
      <c r="W44" s="65" t="str">
        <f t="shared" si="4"/>
        <v/>
      </c>
      <c r="X44" s="65" t="str">
        <f t="shared" si="12"/>
        <v/>
      </c>
    </row>
    <row r="45">
      <c r="C45" s="61">
        <f t="shared" si="13"/>
        <v>44001</v>
      </c>
      <c r="D45" s="79">
        <v>1.7</v>
      </c>
      <c r="E45" s="49">
        <f t="shared" si="5"/>
        <v>148190.8398</v>
      </c>
      <c r="F45" s="49">
        <f t="shared" si="6"/>
        <v>37</v>
      </c>
      <c r="G45" s="74">
        <f t="shared" si="1"/>
        <v>716</v>
      </c>
      <c r="H45" s="49">
        <f t="shared" si="2"/>
        <v>429852.1602</v>
      </c>
      <c r="I45" s="49">
        <f t="shared" si="3"/>
        <v>148153.8398</v>
      </c>
      <c r="J45" s="76" t="str">
        <f>'MAIN MODEL - Current Trends'!J45</f>
        <v/>
      </c>
      <c r="K45" s="49">
        <f t="shared" si="7"/>
        <v>2.688855828</v>
      </c>
      <c r="L45" s="49">
        <f t="shared" si="18"/>
        <v>430600</v>
      </c>
      <c r="M45" s="63">
        <f t="shared" si="14"/>
        <v>8251.258719</v>
      </c>
      <c r="N45" s="75">
        <f t="shared" si="21"/>
        <v>1684.477752</v>
      </c>
      <c r="O45" s="34" t="str">
        <f>'MAIN MODEL - Current Trends'!O45</f>
        <v/>
      </c>
      <c r="P45" s="11" t="str">
        <f t="shared" si="19"/>
        <v/>
      </c>
      <c r="Q45" s="11">
        <f t="shared" si="9"/>
        <v>0.00003974020274</v>
      </c>
      <c r="R45" s="69">
        <f t="shared" si="16"/>
        <v>0.744024715</v>
      </c>
      <c r="S45" s="70">
        <f t="shared" si="10"/>
        <v>578759</v>
      </c>
      <c r="T45" s="71">
        <f t="shared" si="17"/>
        <v>0.4404761905</v>
      </c>
      <c r="U45" s="72">
        <f t="shared" si="11"/>
        <v>0.2560493052</v>
      </c>
      <c r="W45" s="65" t="str">
        <f t="shared" si="4"/>
        <v/>
      </c>
      <c r="X45" s="65" t="str">
        <f t="shared" si="12"/>
        <v/>
      </c>
    </row>
    <row r="46">
      <c r="C46" s="61">
        <f t="shared" si="13"/>
        <v>44005</v>
      </c>
      <c r="D46" s="32">
        <f t="shared" ref="D46:D92" si="22">$B$3</f>
        <v>2.4</v>
      </c>
      <c r="E46" s="49">
        <f t="shared" si="5"/>
        <v>148153.8398</v>
      </c>
      <c r="F46" s="49">
        <f t="shared" si="6"/>
        <v>23</v>
      </c>
      <c r="G46" s="74">
        <f t="shared" si="1"/>
        <v>313</v>
      </c>
      <c r="H46" s="49">
        <f t="shared" si="2"/>
        <v>430292.1602</v>
      </c>
      <c r="I46" s="49">
        <f t="shared" si="3"/>
        <v>148130.8398</v>
      </c>
      <c r="J46" s="76" t="str">
        <f>'MAIN MODEL - Current Trends'!J46</f>
        <v/>
      </c>
      <c r="K46" s="49">
        <f t="shared" si="7"/>
        <v>1.67145092</v>
      </c>
      <c r="L46" s="49">
        <f t="shared" si="18"/>
        <v>430623</v>
      </c>
      <c r="M46" s="63">
        <f t="shared" si="14"/>
        <v>8251.510204</v>
      </c>
      <c r="N46" s="75">
        <f t="shared" si="21"/>
        <v>1684.477752</v>
      </c>
      <c r="O46" s="34" t="str">
        <f>'MAIN MODEL - Current Trends'!O46</f>
        <v/>
      </c>
      <c r="P46" s="11" t="str">
        <f t="shared" si="19"/>
        <v/>
      </c>
      <c r="Q46" s="11">
        <f t="shared" si="9"/>
        <v>0.00002418968863</v>
      </c>
      <c r="R46" s="69">
        <f t="shared" si="16"/>
        <v>0.7440489046</v>
      </c>
      <c r="S46" s="70">
        <f t="shared" si="10"/>
        <v>578759</v>
      </c>
      <c r="T46" s="71">
        <f t="shared" si="17"/>
        <v>0.6216216216</v>
      </c>
      <c r="U46" s="72">
        <f t="shared" si="11"/>
        <v>0.2559853753</v>
      </c>
      <c r="W46" s="65" t="str">
        <f t="shared" si="4"/>
        <v/>
      </c>
      <c r="X46" s="65" t="str">
        <f t="shared" si="12"/>
        <v/>
      </c>
    </row>
    <row r="47">
      <c r="C47" s="61">
        <f t="shared" si="13"/>
        <v>44009</v>
      </c>
      <c r="D47" s="32">
        <f t="shared" si="22"/>
        <v>2.4</v>
      </c>
      <c r="E47" s="49">
        <f t="shared" si="5"/>
        <v>148130.8398</v>
      </c>
      <c r="F47" s="49">
        <f t="shared" si="6"/>
        <v>14</v>
      </c>
      <c r="G47" s="74">
        <f t="shared" si="1"/>
        <v>144</v>
      </c>
      <c r="H47" s="49">
        <f t="shared" si="2"/>
        <v>430484.1602</v>
      </c>
      <c r="I47" s="49">
        <f t="shared" si="3"/>
        <v>148116.8398</v>
      </c>
      <c r="J47" s="76" t="str">
        <f>'MAIN MODEL - Current Trends'!J47</f>
        <v/>
      </c>
      <c r="K47" s="49">
        <f t="shared" si="7"/>
        <v>1.017404908</v>
      </c>
      <c r="L47" s="49">
        <f t="shared" si="18"/>
        <v>430637</v>
      </c>
      <c r="M47" s="63">
        <f t="shared" si="14"/>
        <v>8251.663281</v>
      </c>
      <c r="N47" s="75">
        <f t="shared" si="21"/>
        <v>1684.477752</v>
      </c>
      <c r="O47" s="34" t="str">
        <f>'MAIN MODEL - Current Trends'!O47</f>
        <v/>
      </c>
      <c r="P47" s="11" t="str">
        <f t="shared" si="19"/>
        <v/>
      </c>
      <c r="Q47" s="11">
        <f t="shared" si="9"/>
        <v>0.00001555051412</v>
      </c>
      <c r="R47" s="69">
        <f t="shared" si="16"/>
        <v>0.7440644552</v>
      </c>
      <c r="S47" s="70">
        <f t="shared" si="10"/>
        <v>578759</v>
      </c>
      <c r="T47" s="71">
        <f t="shared" si="17"/>
        <v>0.6086956522</v>
      </c>
      <c r="U47" s="72">
        <f t="shared" si="11"/>
        <v>0.2559456351</v>
      </c>
      <c r="W47" s="65" t="str">
        <f t="shared" si="4"/>
        <v/>
      </c>
      <c r="X47" s="65" t="str">
        <f t="shared" si="12"/>
        <v/>
      </c>
    </row>
    <row r="48">
      <c r="C48" s="61">
        <f t="shared" si="13"/>
        <v>44013</v>
      </c>
      <c r="D48" s="32">
        <f t="shared" si="22"/>
        <v>2.4</v>
      </c>
      <c r="E48" s="49">
        <f t="shared" si="5"/>
        <v>148116.8398</v>
      </c>
      <c r="F48" s="49">
        <f t="shared" si="6"/>
        <v>9</v>
      </c>
      <c r="G48" s="74">
        <f t="shared" si="1"/>
        <v>74</v>
      </c>
      <c r="H48" s="49">
        <f t="shared" si="2"/>
        <v>430568.1602</v>
      </c>
      <c r="I48" s="49">
        <f t="shared" si="3"/>
        <v>148107.8398</v>
      </c>
      <c r="J48" s="76" t="str">
        <f>'MAIN MODEL - Current Trends'!J48</f>
        <v/>
      </c>
      <c r="K48" s="49">
        <f t="shared" si="7"/>
        <v>0.6540460123</v>
      </c>
      <c r="L48" s="49">
        <f t="shared" si="18"/>
        <v>430646</v>
      </c>
      <c r="M48" s="63">
        <f t="shared" si="14"/>
        <v>8251.761688</v>
      </c>
      <c r="N48" s="75">
        <f t="shared" si="21"/>
        <v>1684.477752</v>
      </c>
      <c r="O48" s="34" t="str">
        <f>'MAIN MODEL - Current Trends'!O48</f>
        <v/>
      </c>
      <c r="P48" s="11" t="str">
        <f t="shared" si="19"/>
        <v/>
      </c>
      <c r="Q48" s="11">
        <f t="shared" si="9"/>
        <v>0.00001036700941</v>
      </c>
      <c r="R48" s="69">
        <f t="shared" si="16"/>
        <v>0.7440748222</v>
      </c>
      <c r="S48" s="70">
        <f t="shared" si="10"/>
        <v>578759</v>
      </c>
      <c r="T48" s="71">
        <f t="shared" si="17"/>
        <v>0.6428571429</v>
      </c>
      <c r="U48" s="72">
        <f t="shared" si="11"/>
        <v>0.2559214454</v>
      </c>
      <c r="W48" s="65" t="str">
        <f t="shared" si="4"/>
        <v/>
      </c>
      <c r="X48" s="65" t="str">
        <f t="shared" si="12"/>
        <v/>
      </c>
    </row>
    <row r="49">
      <c r="C49" s="61">
        <f t="shared" si="13"/>
        <v>44017</v>
      </c>
      <c r="D49" s="32">
        <f t="shared" si="22"/>
        <v>2.4</v>
      </c>
      <c r="E49" s="49">
        <f t="shared" si="5"/>
        <v>148107.8398</v>
      </c>
      <c r="F49" s="49">
        <f t="shared" si="6"/>
        <v>6</v>
      </c>
      <c r="G49" s="74">
        <f t="shared" si="1"/>
        <v>46</v>
      </c>
      <c r="H49" s="49">
        <f t="shared" si="2"/>
        <v>430605.1602</v>
      </c>
      <c r="I49" s="49">
        <f t="shared" si="3"/>
        <v>148101.8398</v>
      </c>
      <c r="J49" s="76" t="str">
        <f>'MAIN MODEL - Current Trends'!J49</f>
        <v/>
      </c>
      <c r="K49" s="49">
        <f t="shared" si="7"/>
        <v>0.4360306748</v>
      </c>
      <c r="L49" s="49">
        <f t="shared" si="18"/>
        <v>430652</v>
      </c>
      <c r="M49" s="63">
        <f t="shared" si="14"/>
        <v>8251.827293</v>
      </c>
      <c r="N49" s="75">
        <f t="shared" si="21"/>
        <v>1684.477752</v>
      </c>
      <c r="O49" s="34" t="str">
        <f>'MAIN MODEL - Current Trends'!O49</f>
        <v/>
      </c>
      <c r="P49" s="11" t="str">
        <f t="shared" si="19"/>
        <v/>
      </c>
      <c r="Q49" s="11">
        <f t="shared" si="9"/>
        <v>0.000006911339608</v>
      </c>
      <c r="R49" s="69">
        <f t="shared" si="16"/>
        <v>0.7440817335</v>
      </c>
      <c r="S49" s="70">
        <f t="shared" si="10"/>
        <v>578759</v>
      </c>
      <c r="T49" s="71">
        <f t="shared" si="17"/>
        <v>0.6666666667</v>
      </c>
      <c r="U49" s="72">
        <f t="shared" si="11"/>
        <v>0.2559058949</v>
      </c>
      <c r="W49" s="65" t="str">
        <f t="shared" si="4"/>
        <v/>
      </c>
      <c r="X49" s="65" t="str">
        <f t="shared" si="12"/>
        <v/>
      </c>
    </row>
    <row r="50">
      <c r="C50" s="61">
        <f t="shared" si="13"/>
        <v>44021</v>
      </c>
      <c r="D50" s="32">
        <f t="shared" si="22"/>
        <v>2.4</v>
      </c>
      <c r="E50" s="49">
        <f t="shared" si="5"/>
        <v>148101.8398</v>
      </c>
      <c r="F50" s="49">
        <f t="shared" si="6"/>
        <v>4</v>
      </c>
      <c r="G50" s="74">
        <f t="shared" si="1"/>
        <v>29</v>
      </c>
      <c r="H50" s="49">
        <f t="shared" si="2"/>
        <v>430628.1602</v>
      </c>
      <c r="I50" s="49">
        <f t="shared" si="3"/>
        <v>148097.8398</v>
      </c>
      <c r="J50" s="76" t="str">
        <f>'MAIN MODEL - Current Trends'!J50</f>
        <v/>
      </c>
      <c r="K50" s="49">
        <f t="shared" si="7"/>
        <v>0.2906871166</v>
      </c>
      <c r="L50" s="49">
        <f t="shared" si="18"/>
        <v>430656</v>
      </c>
      <c r="M50" s="63">
        <f t="shared" si="14"/>
        <v>8251.871029</v>
      </c>
      <c r="N50" s="75">
        <f t="shared" si="21"/>
        <v>1684.477752</v>
      </c>
      <c r="O50" s="34" t="str">
        <f>'MAIN MODEL - Current Trends'!O50</f>
        <v/>
      </c>
      <c r="P50" s="11" t="str">
        <f t="shared" si="19"/>
        <v/>
      </c>
      <c r="Q50" s="11">
        <f t="shared" si="9"/>
        <v>0.000003455669804</v>
      </c>
      <c r="R50" s="69">
        <f t="shared" si="16"/>
        <v>0.7440851892</v>
      </c>
      <c r="S50" s="70">
        <f t="shared" si="10"/>
        <v>578759</v>
      </c>
      <c r="T50" s="71">
        <f t="shared" si="17"/>
        <v>0.6666666667</v>
      </c>
      <c r="U50" s="72">
        <f t="shared" si="11"/>
        <v>0.2558955279</v>
      </c>
      <c r="W50" s="65" t="str">
        <f t="shared" si="4"/>
        <v/>
      </c>
      <c r="X50" s="65" t="str">
        <f t="shared" si="12"/>
        <v/>
      </c>
    </row>
    <row r="51">
      <c r="C51" s="61">
        <f t="shared" si="13"/>
        <v>44025</v>
      </c>
      <c r="D51" s="32">
        <f t="shared" si="22"/>
        <v>2.4</v>
      </c>
      <c r="E51" s="49">
        <f t="shared" si="5"/>
        <v>148097.8398</v>
      </c>
      <c r="F51" s="49">
        <f t="shared" si="6"/>
        <v>2</v>
      </c>
      <c r="G51" s="74">
        <f t="shared" si="1"/>
        <v>19</v>
      </c>
      <c r="H51" s="49">
        <f t="shared" si="2"/>
        <v>430642.1602</v>
      </c>
      <c r="I51" s="49">
        <f t="shared" si="3"/>
        <v>148095.8398</v>
      </c>
      <c r="J51" s="76" t="str">
        <f>'MAIN MODEL - Current Trends'!J51</f>
        <v/>
      </c>
      <c r="K51" s="49">
        <f t="shared" si="7"/>
        <v>0.1453435583</v>
      </c>
      <c r="L51" s="49">
        <f t="shared" si="18"/>
        <v>430658</v>
      </c>
      <c r="M51" s="63">
        <f t="shared" si="14"/>
        <v>8251.892897</v>
      </c>
      <c r="N51" s="75">
        <f t="shared" si="21"/>
        <v>1684.477752</v>
      </c>
      <c r="O51" s="34" t="str">
        <f>'MAIN MODEL - Current Trends'!O51</f>
        <v/>
      </c>
      <c r="P51" s="11" t="str">
        <f t="shared" si="19"/>
        <v/>
      </c>
      <c r="Q51" s="11">
        <f t="shared" si="9"/>
        <v>0.000001727834902</v>
      </c>
      <c r="R51" s="69">
        <f t="shared" si="16"/>
        <v>0.744086917</v>
      </c>
      <c r="S51" s="70">
        <f t="shared" si="10"/>
        <v>578759</v>
      </c>
      <c r="T51" s="71">
        <f t="shared" si="17"/>
        <v>0.5</v>
      </c>
      <c r="U51" s="72">
        <f t="shared" si="11"/>
        <v>0.2558886165</v>
      </c>
      <c r="W51" s="65" t="str">
        <f t="shared" si="4"/>
        <v/>
      </c>
      <c r="X51" s="65" t="str">
        <f t="shared" si="12"/>
        <v/>
      </c>
    </row>
    <row r="52">
      <c r="C52" s="61">
        <f t="shared" si="13"/>
        <v>44029</v>
      </c>
      <c r="D52" s="32">
        <f t="shared" si="22"/>
        <v>2.4</v>
      </c>
      <c r="E52" s="49">
        <f t="shared" si="5"/>
        <v>148095.8398</v>
      </c>
      <c r="F52" s="49">
        <f t="shared" si="6"/>
        <v>1</v>
      </c>
      <c r="G52" s="74">
        <f t="shared" si="1"/>
        <v>12</v>
      </c>
      <c r="H52" s="49">
        <f t="shared" si="2"/>
        <v>430651.1602</v>
      </c>
      <c r="I52" s="49">
        <f t="shared" si="3"/>
        <v>148094.8398</v>
      </c>
      <c r="J52" s="76" t="str">
        <f>'MAIN MODEL - Current Trends'!J52</f>
        <v/>
      </c>
      <c r="K52" s="49">
        <f t="shared" si="7"/>
        <v>0.07267177914</v>
      </c>
      <c r="L52" s="49">
        <f t="shared" si="18"/>
        <v>430659</v>
      </c>
      <c r="M52" s="63">
        <f t="shared" si="14"/>
        <v>8251.903831</v>
      </c>
      <c r="N52" s="75">
        <f t="shared" si="21"/>
        <v>1684.477752</v>
      </c>
      <c r="O52" s="34" t="str">
        <f>'MAIN MODEL - Current Trends'!O52</f>
        <v/>
      </c>
      <c r="P52" s="11" t="str">
        <f t="shared" si="19"/>
        <v/>
      </c>
      <c r="Q52" s="11">
        <f t="shared" si="9"/>
        <v>0.000001727834902</v>
      </c>
      <c r="R52" s="69">
        <f t="shared" si="16"/>
        <v>0.7440886448</v>
      </c>
      <c r="S52" s="70">
        <f t="shared" si="10"/>
        <v>578759</v>
      </c>
      <c r="T52" s="71">
        <f t="shared" si="17"/>
        <v>0.5</v>
      </c>
      <c r="U52" s="72">
        <f t="shared" si="11"/>
        <v>0.2558851609</v>
      </c>
      <c r="W52" s="65" t="str">
        <f t="shared" si="4"/>
        <v/>
      </c>
      <c r="X52" s="65" t="str">
        <f t="shared" si="12"/>
        <v/>
      </c>
    </row>
    <row r="53">
      <c r="C53" s="61">
        <f t="shared" si="13"/>
        <v>44033</v>
      </c>
      <c r="D53" s="32">
        <f t="shared" si="22"/>
        <v>2.4</v>
      </c>
      <c r="E53" s="49">
        <f t="shared" si="5"/>
        <v>148094.8398</v>
      </c>
      <c r="F53" s="49">
        <f t="shared" si="6"/>
        <v>1</v>
      </c>
      <c r="G53" s="74">
        <f t="shared" si="1"/>
        <v>7</v>
      </c>
      <c r="H53" s="49">
        <f t="shared" si="2"/>
        <v>430657.1602</v>
      </c>
      <c r="I53" s="49">
        <f t="shared" si="3"/>
        <v>148093.8398</v>
      </c>
      <c r="J53" s="76" t="str">
        <f>'MAIN MODEL - Current Trends'!J53</f>
        <v/>
      </c>
      <c r="K53" s="49">
        <f t="shared" si="7"/>
        <v>0.07267177914</v>
      </c>
      <c r="L53" s="49">
        <f t="shared" si="18"/>
        <v>430660</v>
      </c>
      <c r="M53" s="63">
        <f t="shared" si="14"/>
        <v>8251.914766</v>
      </c>
      <c r="N53" s="75">
        <f t="shared" si="21"/>
        <v>1684.477752</v>
      </c>
      <c r="O53" s="34" t="str">
        <f>'MAIN MODEL - Current Trends'!O53</f>
        <v/>
      </c>
      <c r="P53" s="11" t="str">
        <f t="shared" si="19"/>
        <v/>
      </c>
      <c r="Q53" s="11">
        <f t="shared" si="9"/>
        <v>0.000001727834902</v>
      </c>
      <c r="R53" s="69">
        <f t="shared" si="16"/>
        <v>0.7440903727</v>
      </c>
      <c r="S53" s="70">
        <f t="shared" si="10"/>
        <v>578759</v>
      </c>
      <c r="T53" s="71">
        <f t="shared" si="17"/>
        <v>1</v>
      </c>
      <c r="U53" s="72">
        <f t="shared" si="11"/>
        <v>0.255883433</v>
      </c>
      <c r="W53" s="65" t="str">
        <f t="shared" si="4"/>
        <v/>
      </c>
      <c r="X53" s="65" t="str">
        <f t="shared" si="12"/>
        <v/>
      </c>
    </row>
    <row r="54">
      <c r="C54" s="61">
        <f t="shared" si="13"/>
        <v>44037</v>
      </c>
      <c r="D54" s="32">
        <f t="shared" si="22"/>
        <v>2.4</v>
      </c>
      <c r="E54" s="49">
        <f t="shared" si="5"/>
        <v>148093.8398</v>
      </c>
      <c r="F54" s="49">
        <f t="shared" si="6"/>
        <v>1</v>
      </c>
      <c r="G54" s="74">
        <f t="shared" si="1"/>
        <v>4</v>
      </c>
      <c r="H54" s="49">
        <f t="shared" si="2"/>
        <v>430661.1602</v>
      </c>
      <c r="I54" s="49">
        <f t="shared" si="3"/>
        <v>148092.8398</v>
      </c>
      <c r="J54" s="76" t="str">
        <f>'MAIN MODEL - Current Trends'!J54</f>
        <v/>
      </c>
      <c r="K54" s="49">
        <f t="shared" si="7"/>
        <v>0.07267177914</v>
      </c>
      <c r="L54" s="49">
        <f t="shared" si="18"/>
        <v>430661</v>
      </c>
      <c r="M54" s="63">
        <f t="shared" si="14"/>
        <v>8251.9257</v>
      </c>
      <c r="N54" s="75">
        <f t="shared" si="21"/>
        <v>1684.477752</v>
      </c>
      <c r="O54" s="34" t="str">
        <f>'MAIN MODEL - Current Trends'!O54</f>
        <v/>
      </c>
      <c r="P54" s="11" t="str">
        <f t="shared" si="19"/>
        <v/>
      </c>
      <c r="Q54" s="11">
        <f t="shared" si="9"/>
        <v>0.000001727834902</v>
      </c>
      <c r="R54" s="69">
        <f t="shared" si="16"/>
        <v>0.7440921005</v>
      </c>
      <c r="S54" s="70">
        <f t="shared" si="10"/>
        <v>578759</v>
      </c>
      <c r="T54" s="71">
        <f t="shared" si="17"/>
        <v>1</v>
      </c>
      <c r="U54" s="72">
        <f t="shared" si="11"/>
        <v>0.2558817052</v>
      </c>
      <c r="W54" s="65" t="str">
        <f t="shared" si="4"/>
        <v/>
      </c>
      <c r="X54" s="65" t="str">
        <f t="shared" si="12"/>
        <v/>
      </c>
    </row>
    <row r="55">
      <c r="C55" s="61">
        <f t="shared" si="13"/>
        <v>44041</v>
      </c>
      <c r="D55" s="32">
        <f t="shared" si="22"/>
        <v>2.4</v>
      </c>
      <c r="E55" s="49">
        <f t="shared" si="5"/>
        <v>148092.8398</v>
      </c>
      <c r="F55" s="49">
        <f t="shared" si="6"/>
        <v>1</v>
      </c>
      <c r="G55" s="74">
        <f t="shared" si="1"/>
        <v>3</v>
      </c>
      <c r="H55" s="49">
        <f t="shared" si="2"/>
        <v>430663.1602</v>
      </c>
      <c r="I55" s="49">
        <f t="shared" si="3"/>
        <v>148091.8398</v>
      </c>
      <c r="J55" s="76" t="str">
        <f>'MAIN MODEL - Current Trends'!J55</f>
        <v/>
      </c>
      <c r="K55" s="49">
        <f t="shared" si="7"/>
        <v>0.07267177914</v>
      </c>
      <c r="L55" s="49">
        <f t="shared" si="18"/>
        <v>430662</v>
      </c>
      <c r="M55" s="63">
        <f t="shared" si="14"/>
        <v>8251.936634</v>
      </c>
      <c r="N55" s="75">
        <f t="shared" si="21"/>
        <v>1684.477752</v>
      </c>
      <c r="O55" s="34" t="str">
        <f>'MAIN MODEL - Current Trends'!O55</f>
        <v/>
      </c>
      <c r="P55" s="11" t="str">
        <f t="shared" si="19"/>
        <v/>
      </c>
      <c r="Q55" s="11">
        <f t="shared" si="9"/>
        <v>0.000001727834902</v>
      </c>
      <c r="R55" s="69">
        <f t="shared" si="16"/>
        <v>0.7440938283</v>
      </c>
      <c r="S55" s="70">
        <f t="shared" si="10"/>
        <v>578759</v>
      </c>
      <c r="T55" s="71">
        <f t="shared" si="17"/>
        <v>1</v>
      </c>
      <c r="U55" s="72">
        <f t="shared" si="11"/>
        <v>0.2558799774</v>
      </c>
      <c r="W55" s="65" t="str">
        <f t="shared" si="4"/>
        <v/>
      </c>
    </row>
    <row r="56">
      <c r="C56" s="61">
        <f t="shared" si="13"/>
        <v>44045</v>
      </c>
      <c r="D56" s="32">
        <f t="shared" si="22"/>
        <v>2.4</v>
      </c>
      <c r="E56" s="49">
        <f t="shared" si="5"/>
        <v>148091.8398</v>
      </c>
      <c r="F56" s="49">
        <f t="shared" si="6"/>
        <v>1</v>
      </c>
      <c r="G56" s="74">
        <f t="shared" si="1"/>
        <v>3</v>
      </c>
      <c r="H56" s="49">
        <f t="shared" si="2"/>
        <v>430664.1602</v>
      </c>
      <c r="I56" s="49">
        <f t="shared" si="3"/>
        <v>148090.8398</v>
      </c>
      <c r="J56" s="76" t="str">
        <f>'MAIN MODEL - Current Trends'!J56</f>
        <v/>
      </c>
      <c r="K56" s="49">
        <f t="shared" si="7"/>
        <v>0.07267177914</v>
      </c>
      <c r="L56" s="49">
        <f t="shared" si="18"/>
        <v>430663</v>
      </c>
      <c r="M56" s="63">
        <f t="shared" si="14"/>
        <v>8251.947568</v>
      </c>
      <c r="N56" s="75">
        <f t="shared" si="21"/>
        <v>1684.477752</v>
      </c>
      <c r="O56" s="34" t="str">
        <f>'MAIN MODEL - Current Trends'!O56</f>
        <v/>
      </c>
      <c r="P56" s="11" t="str">
        <f t="shared" si="19"/>
        <v/>
      </c>
      <c r="Q56" s="11">
        <f t="shared" si="9"/>
        <v>0.000001727834902</v>
      </c>
      <c r="R56" s="69">
        <f t="shared" si="16"/>
        <v>0.7440955562</v>
      </c>
      <c r="S56" s="70">
        <f t="shared" si="10"/>
        <v>578759</v>
      </c>
      <c r="T56" s="71">
        <f t="shared" si="17"/>
        <v>1</v>
      </c>
      <c r="U56" s="72">
        <f t="shared" si="11"/>
        <v>0.2558782495</v>
      </c>
      <c r="W56" s="65" t="str">
        <f t="shared" si="4"/>
        <v/>
      </c>
    </row>
    <row r="57">
      <c r="C57" s="61">
        <f t="shared" si="13"/>
        <v>44049</v>
      </c>
      <c r="D57" s="32">
        <f t="shared" si="22"/>
        <v>2.4</v>
      </c>
      <c r="E57" s="49">
        <f t="shared" si="5"/>
        <v>148090.8398</v>
      </c>
      <c r="F57" s="49">
        <f t="shared" si="6"/>
        <v>1</v>
      </c>
      <c r="G57" s="74">
        <f t="shared" si="1"/>
        <v>3</v>
      </c>
      <c r="H57" s="49">
        <f t="shared" si="2"/>
        <v>430665.1602</v>
      </c>
      <c r="I57" s="49">
        <f t="shared" si="3"/>
        <v>148089.8398</v>
      </c>
      <c r="J57" s="76" t="str">
        <f>'MAIN MODEL - Current Trends'!J57</f>
        <v/>
      </c>
      <c r="K57" s="49">
        <f t="shared" si="7"/>
        <v>0.07267177914</v>
      </c>
      <c r="L57" s="49">
        <f t="shared" si="18"/>
        <v>430664</v>
      </c>
      <c r="M57" s="63">
        <f t="shared" si="14"/>
        <v>8251.958502</v>
      </c>
      <c r="N57" s="75">
        <f t="shared" si="21"/>
        <v>1684.477752</v>
      </c>
      <c r="O57" s="34" t="str">
        <f>'MAIN MODEL - Current Trends'!O57</f>
        <v/>
      </c>
      <c r="P57" s="11" t="str">
        <f t="shared" si="19"/>
        <v/>
      </c>
      <c r="Q57" s="11">
        <f t="shared" si="9"/>
        <v>0.000001727834902</v>
      </c>
      <c r="R57" s="69">
        <f t="shared" si="16"/>
        <v>0.744097284</v>
      </c>
      <c r="S57" s="70">
        <f t="shared" si="10"/>
        <v>578759</v>
      </c>
      <c r="T57" s="71">
        <f t="shared" si="17"/>
        <v>1</v>
      </c>
      <c r="U57" s="72">
        <f t="shared" si="11"/>
        <v>0.2558765217</v>
      </c>
      <c r="W57" s="65" t="str">
        <f t="shared" si="4"/>
        <v/>
      </c>
    </row>
    <row r="58">
      <c r="C58" s="61">
        <f t="shared" si="13"/>
        <v>44053</v>
      </c>
      <c r="D58" s="32">
        <f t="shared" si="22"/>
        <v>2.4</v>
      </c>
      <c r="E58" s="49">
        <f t="shared" si="5"/>
        <v>148089.8398</v>
      </c>
      <c r="F58" s="49">
        <f t="shared" si="6"/>
        <v>1</v>
      </c>
      <c r="G58" s="74">
        <f t="shared" si="1"/>
        <v>3</v>
      </c>
      <c r="H58" s="49">
        <f t="shared" si="2"/>
        <v>430666.1602</v>
      </c>
      <c r="I58" s="49">
        <f t="shared" si="3"/>
        <v>148088.8398</v>
      </c>
      <c r="J58" s="76" t="str">
        <f>'MAIN MODEL - Current Trends'!J58</f>
        <v/>
      </c>
      <c r="K58" s="49">
        <f t="shared" si="7"/>
        <v>0.07267177914</v>
      </c>
      <c r="L58" s="49">
        <f t="shared" si="18"/>
        <v>430665</v>
      </c>
      <c r="M58" s="63">
        <f t="shared" si="14"/>
        <v>8251.969436</v>
      </c>
      <c r="N58" s="75">
        <f t="shared" si="21"/>
        <v>1684.477752</v>
      </c>
      <c r="O58" s="34" t="str">
        <f>'MAIN MODEL - Current Trends'!O58</f>
        <v/>
      </c>
      <c r="P58" s="11" t="str">
        <f t="shared" si="19"/>
        <v/>
      </c>
      <c r="Q58" s="11">
        <f t="shared" si="9"/>
        <v>0.000001727834902</v>
      </c>
      <c r="R58" s="69">
        <f t="shared" si="16"/>
        <v>0.7440990119</v>
      </c>
      <c r="S58" s="70">
        <f t="shared" si="10"/>
        <v>578759</v>
      </c>
      <c r="T58" s="71">
        <f t="shared" si="17"/>
        <v>1</v>
      </c>
      <c r="U58" s="72">
        <f t="shared" si="11"/>
        <v>0.2558747938</v>
      </c>
      <c r="W58" s="65" t="str">
        <f t="shared" si="4"/>
        <v/>
      </c>
    </row>
    <row r="59">
      <c r="C59" s="61">
        <f t="shared" si="13"/>
        <v>44057</v>
      </c>
      <c r="D59" s="32">
        <f t="shared" si="22"/>
        <v>2.4</v>
      </c>
      <c r="E59" s="49">
        <f t="shared" si="5"/>
        <v>148088.8398</v>
      </c>
      <c r="F59" s="49">
        <f t="shared" si="6"/>
        <v>1</v>
      </c>
      <c r="G59" s="74">
        <f t="shared" si="1"/>
        <v>3</v>
      </c>
      <c r="H59" s="49">
        <f t="shared" si="2"/>
        <v>430667.1602</v>
      </c>
      <c r="I59" s="49">
        <f t="shared" si="3"/>
        <v>148087.8398</v>
      </c>
      <c r="J59" s="76" t="str">
        <f>'MAIN MODEL - Current Trends'!J59</f>
        <v/>
      </c>
      <c r="K59" s="49">
        <f t="shared" si="7"/>
        <v>0.07267177914</v>
      </c>
      <c r="L59" s="49">
        <f t="shared" si="18"/>
        <v>430666</v>
      </c>
      <c r="M59" s="63">
        <f t="shared" si="14"/>
        <v>8251.98037</v>
      </c>
      <c r="N59" s="75">
        <f t="shared" si="21"/>
        <v>1684.477752</v>
      </c>
      <c r="O59" s="34" t="str">
        <f>'MAIN MODEL - Current Trends'!O59</f>
        <v/>
      </c>
      <c r="P59" s="11" t="str">
        <f t="shared" si="19"/>
        <v/>
      </c>
      <c r="Q59" s="11">
        <f t="shared" si="9"/>
        <v>0.000001727834902</v>
      </c>
      <c r="R59" s="69">
        <f t="shared" si="16"/>
        <v>0.7441007397</v>
      </c>
      <c r="S59" s="70">
        <f t="shared" si="10"/>
        <v>578759</v>
      </c>
      <c r="T59" s="71">
        <f t="shared" si="17"/>
        <v>1</v>
      </c>
      <c r="U59" s="72">
        <f t="shared" si="11"/>
        <v>0.255873066</v>
      </c>
      <c r="W59" s="65" t="str">
        <f t="shared" si="4"/>
        <v/>
      </c>
    </row>
    <row r="60">
      <c r="C60" s="61">
        <f t="shared" si="13"/>
        <v>44061</v>
      </c>
      <c r="D60" s="32">
        <f t="shared" si="22"/>
        <v>2.4</v>
      </c>
      <c r="E60" s="49">
        <f t="shared" si="5"/>
        <v>148087.8398</v>
      </c>
      <c r="F60" s="49">
        <f t="shared" si="6"/>
        <v>1</v>
      </c>
      <c r="G60" s="74">
        <f t="shared" si="1"/>
        <v>3</v>
      </c>
      <c r="H60" s="49">
        <f t="shared" si="2"/>
        <v>430668.1602</v>
      </c>
      <c r="I60" s="49">
        <f t="shared" si="3"/>
        <v>148086.8398</v>
      </c>
      <c r="J60" s="76" t="str">
        <f>'MAIN MODEL - Current Trends'!J60</f>
        <v/>
      </c>
      <c r="K60" s="49">
        <f t="shared" si="7"/>
        <v>0.07267177914</v>
      </c>
      <c r="L60" s="49">
        <f t="shared" si="18"/>
        <v>430667</v>
      </c>
      <c r="M60" s="63">
        <f t="shared" si="14"/>
        <v>8251.991304</v>
      </c>
      <c r="N60" s="75">
        <f t="shared" si="21"/>
        <v>1684.477752</v>
      </c>
      <c r="O60" s="34" t="str">
        <f>'MAIN MODEL - Current Trends'!O60</f>
        <v/>
      </c>
      <c r="P60" s="11" t="str">
        <f t="shared" si="19"/>
        <v/>
      </c>
      <c r="Q60" s="11">
        <f t="shared" si="9"/>
        <v>0.000001727834902</v>
      </c>
      <c r="R60" s="69">
        <f t="shared" si="16"/>
        <v>0.7441024675</v>
      </c>
      <c r="S60" s="70">
        <f t="shared" si="10"/>
        <v>578759</v>
      </c>
      <c r="T60" s="71">
        <f t="shared" si="17"/>
        <v>1</v>
      </c>
      <c r="U60" s="72">
        <f t="shared" si="11"/>
        <v>0.2558713382</v>
      </c>
      <c r="W60" s="65" t="str">
        <f t="shared" si="4"/>
        <v/>
      </c>
    </row>
    <row r="61">
      <c r="C61" s="61">
        <f t="shared" si="13"/>
        <v>44065</v>
      </c>
      <c r="D61" s="32">
        <f t="shared" si="22"/>
        <v>2.4</v>
      </c>
      <c r="E61" s="49">
        <f t="shared" si="5"/>
        <v>148086.8398</v>
      </c>
      <c r="F61" s="49">
        <f t="shared" si="6"/>
        <v>1</v>
      </c>
      <c r="G61" s="74">
        <f t="shared" si="1"/>
        <v>3</v>
      </c>
      <c r="H61" s="49">
        <f t="shared" si="2"/>
        <v>430669.1602</v>
      </c>
      <c r="I61" s="49">
        <f t="shared" si="3"/>
        <v>148085.8398</v>
      </c>
      <c r="J61" s="76" t="str">
        <f>'MAIN MODEL - Current Trends'!J61</f>
        <v/>
      </c>
      <c r="K61" s="49">
        <f t="shared" si="7"/>
        <v>0.07267177914</v>
      </c>
      <c r="L61" s="49">
        <f t="shared" si="18"/>
        <v>430668</v>
      </c>
      <c r="M61" s="63">
        <f t="shared" si="14"/>
        <v>8252.002238</v>
      </c>
      <c r="N61" s="75">
        <f t="shared" si="21"/>
        <v>1684.477752</v>
      </c>
      <c r="O61" s="34" t="str">
        <f>'MAIN MODEL - Current Trends'!O61</f>
        <v/>
      </c>
      <c r="P61" s="11" t="str">
        <f t="shared" si="19"/>
        <v/>
      </c>
      <c r="Q61" s="11">
        <f t="shared" si="9"/>
        <v>0.000001727834902</v>
      </c>
      <c r="R61" s="69">
        <f t="shared" si="16"/>
        <v>0.7441041954</v>
      </c>
      <c r="S61" s="70">
        <f t="shared" si="10"/>
        <v>578759</v>
      </c>
      <c r="T61" s="71">
        <f t="shared" si="17"/>
        <v>1</v>
      </c>
      <c r="U61" s="72">
        <f t="shared" si="11"/>
        <v>0.2558696103</v>
      </c>
      <c r="W61" s="65" t="str">
        <f t="shared" si="4"/>
        <v/>
      </c>
    </row>
    <row r="62">
      <c r="C62" s="61">
        <f t="shared" si="13"/>
        <v>44069</v>
      </c>
      <c r="D62" s="32">
        <f t="shared" si="22"/>
        <v>2.4</v>
      </c>
      <c r="E62" s="49">
        <f t="shared" si="5"/>
        <v>148085.8398</v>
      </c>
      <c r="F62" s="49">
        <f t="shared" si="6"/>
        <v>1</v>
      </c>
      <c r="G62" s="74">
        <f t="shared" si="1"/>
        <v>3</v>
      </c>
      <c r="H62" s="49">
        <f t="shared" si="2"/>
        <v>430670.1602</v>
      </c>
      <c r="I62" s="49">
        <f t="shared" si="3"/>
        <v>148084.8398</v>
      </c>
      <c r="J62" s="76" t="str">
        <f>'MAIN MODEL - Current Trends'!J62</f>
        <v/>
      </c>
      <c r="K62" s="49">
        <f t="shared" si="7"/>
        <v>0.07267177914</v>
      </c>
      <c r="L62" s="49">
        <f t="shared" si="18"/>
        <v>430669</v>
      </c>
      <c r="M62" s="63">
        <f t="shared" si="14"/>
        <v>8252.013173</v>
      </c>
      <c r="N62" s="75">
        <f t="shared" si="21"/>
        <v>1684.477752</v>
      </c>
      <c r="O62" s="34" t="str">
        <f>'MAIN MODEL - Current Trends'!O62</f>
        <v/>
      </c>
      <c r="P62" s="11" t="str">
        <f t="shared" si="19"/>
        <v/>
      </c>
      <c r="Q62" s="11">
        <f t="shared" si="9"/>
        <v>0.000001727834902</v>
      </c>
      <c r="R62" s="69">
        <f t="shared" si="16"/>
        <v>0.7441059232</v>
      </c>
      <c r="S62" s="70">
        <f t="shared" si="10"/>
        <v>578759</v>
      </c>
      <c r="T62" s="71">
        <f t="shared" si="17"/>
        <v>1</v>
      </c>
      <c r="U62" s="72">
        <f t="shared" si="11"/>
        <v>0.2558678825</v>
      </c>
      <c r="W62" s="65" t="str">
        <f t="shared" si="4"/>
        <v/>
      </c>
    </row>
    <row r="63">
      <c r="C63" s="61">
        <f t="shared" si="13"/>
        <v>44073</v>
      </c>
      <c r="D63" s="32">
        <f t="shared" si="22"/>
        <v>2.4</v>
      </c>
      <c r="E63" s="49">
        <f t="shared" si="5"/>
        <v>148084.8398</v>
      </c>
      <c r="F63" s="49">
        <f t="shared" si="6"/>
        <v>1</v>
      </c>
      <c r="G63" s="74">
        <f t="shared" si="1"/>
        <v>3</v>
      </c>
      <c r="H63" s="49">
        <f t="shared" si="2"/>
        <v>430671.1602</v>
      </c>
      <c r="I63" s="49">
        <f t="shared" si="3"/>
        <v>148083.8398</v>
      </c>
      <c r="J63" s="76" t="str">
        <f>'MAIN MODEL - Current Trends'!J63</f>
        <v/>
      </c>
      <c r="K63" s="49">
        <f t="shared" si="7"/>
        <v>0.07267177914</v>
      </c>
      <c r="L63" s="49">
        <f t="shared" si="18"/>
        <v>430670</v>
      </c>
      <c r="M63" s="63">
        <f t="shared" si="14"/>
        <v>8252.024107</v>
      </c>
      <c r="N63" s="75">
        <f t="shared" si="21"/>
        <v>1684.477752</v>
      </c>
      <c r="O63" s="34" t="str">
        <f>'MAIN MODEL - Current Trends'!O63</f>
        <v/>
      </c>
      <c r="P63" s="11" t="str">
        <f t="shared" si="19"/>
        <v/>
      </c>
      <c r="Q63" s="11">
        <f t="shared" si="9"/>
        <v>0.000001727834902</v>
      </c>
      <c r="R63" s="69">
        <f t="shared" si="16"/>
        <v>0.744107651</v>
      </c>
      <c r="S63" s="70">
        <f t="shared" si="10"/>
        <v>578759</v>
      </c>
      <c r="T63" s="71">
        <f t="shared" si="17"/>
        <v>1</v>
      </c>
      <c r="U63" s="72">
        <f t="shared" si="11"/>
        <v>0.2558661547</v>
      </c>
      <c r="W63" s="65" t="str">
        <f t="shared" si="4"/>
        <v/>
      </c>
    </row>
    <row r="64">
      <c r="C64" s="61">
        <f t="shared" si="13"/>
        <v>44077</v>
      </c>
      <c r="D64" s="32">
        <f t="shared" si="22"/>
        <v>2.4</v>
      </c>
      <c r="E64" s="49">
        <f t="shared" si="5"/>
        <v>148083.8398</v>
      </c>
      <c r="F64" s="49">
        <f t="shared" si="6"/>
        <v>1</v>
      </c>
      <c r="G64" s="74">
        <f t="shared" si="1"/>
        <v>3</v>
      </c>
      <c r="H64" s="49">
        <f t="shared" si="2"/>
        <v>430672.1602</v>
      </c>
      <c r="I64" s="49">
        <f t="shared" si="3"/>
        <v>148082.8398</v>
      </c>
      <c r="J64" s="76" t="str">
        <f>'MAIN MODEL - Current Trends'!J64</f>
        <v/>
      </c>
      <c r="K64" s="49">
        <f t="shared" si="7"/>
        <v>0.07267177914</v>
      </c>
      <c r="L64" s="49">
        <f t="shared" si="18"/>
        <v>430671</v>
      </c>
      <c r="M64" s="63">
        <f t="shared" si="14"/>
        <v>8252.035041</v>
      </c>
      <c r="N64" s="75">
        <f t="shared" si="21"/>
        <v>1684.477752</v>
      </c>
      <c r="O64" s="34" t="str">
        <f>'MAIN MODEL - Current Trends'!O64</f>
        <v/>
      </c>
      <c r="P64" s="11" t="str">
        <f t="shared" si="19"/>
        <v/>
      </c>
      <c r="Q64" s="11">
        <f t="shared" si="9"/>
        <v>0.000001727834902</v>
      </c>
      <c r="R64" s="69">
        <f t="shared" si="16"/>
        <v>0.7441093789</v>
      </c>
      <c r="S64" s="70">
        <f t="shared" si="10"/>
        <v>578759</v>
      </c>
      <c r="T64" s="71">
        <f t="shared" si="17"/>
        <v>1</v>
      </c>
      <c r="U64" s="72">
        <f t="shared" si="11"/>
        <v>0.2558644268</v>
      </c>
      <c r="W64" s="65" t="str">
        <f t="shared" si="4"/>
        <v/>
      </c>
    </row>
    <row r="65">
      <c r="C65" s="61">
        <f t="shared" si="13"/>
        <v>44081</v>
      </c>
      <c r="D65" s="32">
        <f t="shared" si="22"/>
        <v>2.4</v>
      </c>
      <c r="E65" s="49">
        <f t="shared" si="5"/>
        <v>148082.8398</v>
      </c>
      <c r="F65" s="49">
        <f t="shared" si="6"/>
        <v>1</v>
      </c>
      <c r="G65" s="74">
        <f t="shared" si="1"/>
        <v>3</v>
      </c>
      <c r="H65" s="49">
        <f t="shared" si="2"/>
        <v>430673.1602</v>
      </c>
      <c r="I65" s="49">
        <f t="shared" si="3"/>
        <v>148081.8398</v>
      </c>
      <c r="J65" s="76" t="str">
        <f>'MAIN MODEL - Current Trends'!J65</f>
        <v/>
      </c>
      <c r="K65" s="49">
        <f t="shared" si="7"/>
        <v>0.07267177914</v>
      </c>
      <c r="L65" s="49">
        <f t="shared" si="18"/>
        <v>430672</v>
      </c>
      <c r="M65" s="63">
        <f t="shared" si="14"/>
        <v>8252.045975</v>
      </c>
      <c r="N65" s="75">
        <f t="shared" si="21"/>
        <v>1684.477752</v>
      </c>
      <c r="O65" s="34" t="str">
        <f>'MAIN MODEL - Current Trends'!O65</f>
        <v/>
      </c>
      <c r="P65" s="11" t="str">
        <f t="shared" si="19"/>
        <v/>
      </c>
      <c r="Q65" s="11">
        <f t="shared" si="9"/>
        <v>0.000001727834902</v>
      </c>
      <c r="R65" s="69">
        <f t="shared" si="16"/>
        <v>0.7441111067</v>
      </c>
      <c r="S65" s="70">
        <f t="shared" si="10"/>
        <v>578759</v>
      </c>
      <c r="T65" s="71">
        <f t="shared" si="17"/>
        <v>1</v>
      </c>
      <c r="U65" s="72">
        <f t="shared" si="11"/>
        <v>0.255862699</v>
      </c>
      <c r="W65" s="65" t="str">
        <f t="shared" si="4"/>
        <v/>
      </c>
    </row>
    <row r="66">
      <c r="C66" s="61">
        <f t="shared" si="13"/>
        <v>44085</v>
      </c>
      <c r="D66" s="32">
        <f t="shared" si="22"/>
        <v>2.4</v>
      </c>
      <c r="E66" s="49">
        <f t="shared" si="5"/>
        <v>148081.8398</v>
      </c>
      <c r="F66" s="49">
        <f t="shared" si="6"/>
        <v>1</v>
      </c>
      <c r="G66" s="74">
        <f t="shared" si="1"/>
        <v>3</v>
      </c>
      <c r="H66" s="49">
        <f t="shared" si="2"/>
        <v>430674.1602</v>
      </c>
      <c r="I66" s="49">
        <f t="shared" si="3"/>
        <v>148080.8398</v>
      </c>
      <c r="J66" s="76" t="str">
        <f>'MAIN MODEL - Current Trends'!J66</f>
        <v/>
      </c>
      <c r="K66" s="49">
        <f t="shared" si="7"/>
        <v>0.07267177914</v>
      </c>
      <c r="L66" s="49">
        <f t="shared" si="18"/>
        <v>430673</v>
      </c>
      <c r="M66" s="63">
        <f t="shared" si="14"/>
        <v>8252.056909</v>
      </c>
      <c r="N66" s="75">
        <f t="shared" si="21"/>
        <v>1684.477752</v>
      </c>
      <c r="O66" s="34" t="str">
        <f>'MAIN MODEL - Current Trends'!O66</f>
        <v/>
      </c>
      <c r="P66" s="11" t="str">
        <f t="shared" si="19"/>
        <v/>
      </c>
      <c r="Q66" s="11">
        <f t="shared" si="9"/>
        <v>0.000001727834902</v>
      </c>
      <c r="R66" s="69">
        <f t="shared" si="16"/>
        <v>0.7441128345</v>
      </c>
      <c r="S66" s="70">
        <f t="shared" si="10"/>
        <v>578759</v>
      </c>
      <c r="T66" s="71">
        <f t="shared" si="17"/>
        <v>1</v>
      </c>
      <c r="U66" s="72">
        <f t="shared" si="11"/>
        <v>0.2558609712</v>
      </c>
      <c r="W66" s="65" t="str">
        <f t="shared" si="4"/>
        <v/>
      </c>
    </row>
    <row r="67">
      <c r="C67" s="61">
        <f t="shared" si="13"/>
        <v>44089</v>
      </c>
      <c r="D67" s="32">
        <f t="shared" si="22"/>
        <v>2.4</v>
      </c>
      <c r="E67" s="49">
        <f t="shared" si="5"/>
        <v>148080.8398</v>
      </c>
      <c r="F67" s="49">
        <f t="shared" si="6"/>
        <v>1</v>
      </c>
      <c r="G67" s="74">
        <f t="shared" si="1"/>
        <v>3</v>
      </c>
      <c r="H67" s="49">
        <f t="shared" si="2"/>
        <v>430675.1602</v>
      </c>
      <c r="I67" s="49">
        <f t="shared" si="3"/>
        <v>148079.8398</v>
      </c>
      <c r="J67" s="76" t="str">
        <f>'MAIN MODEL - Current Trends'!J67</f>
        <v/>
      </c>
      <c r="K67" s="49">
        <f t="shared" si="7"/>
        <v>0.07267177914</v>
      </c>
      <c r="L67" s="49">
        <f t="shared" si="18"/>
        <v>430674</v>
      </c>
      <c r="M67" s="63">
        <f t="shared" si="14"/>
        <v>8252.067843</v>
      </c>
      <c r="N67" s="75">
        <f t="shared" si="21"/>
        <v>1684.477752</v>
      </c>
      <c r="O67" s="34" t="str">
        <f>'MAIN MODEL - Current Trends'!O67</f>
        <v/>
      </c>
      <c r="P67" s="11" t="str">
        <f t="shared" si="19"/>
        <v/>
      </c>
      <c r="Q67" s="11">
        <f t="shared" si="9"/>
        <v>0.000001727834902</v>
      </c>
      <c r="R67" s="69">
        <f t="shared" si="16"/>
        <v>0.7441145624</v>
      </c>
      <c r="S67" s="70">
        <f t="shared" si="10"/>
        <v>578759</v>
      </c>
      <c r="T67" s="71">
        <f t="shared" si="17"/>
        <v>1</v>
      </c>
      <c r="U67" s="72">
        <f t="shared" si="11"/>
        <v>0.2558592433</v>
      </c>
      <c r="W67" s="65" t="str">
        <f t="shared" si="4"/>
        <v/>
      </c>
    </row>
    <row r="68">
      <c r="C68" s="61">
        <f t="shared" si="13"/>
        <v>44093</v>
      </c>
      <c r="D68" s="32">
        <f t="shared" si="22"/>
        <v>2.4</v>
      </c>
      <c r="E68" s="49">
        <f t="shared" si="5"/>
        <v>148079.8398</v>
      </c>
      <c r="F68" s="49">
        <f t="shared" si="6"/>
        <v>1</v>
      </c>
      <c r="G68" s="74">
        <f t="shared" si="1"/>
        <v>3</v>
      </c>
      <c r="H68" s="49">
        <f t="shared" si="2"/>
        <v>430676.1602</v>
      </c>
      <c r="I68" s="49">
        <f t="shared" si="3"/>
        <v>148078.8398</v>
      </c>
      <c r="J68" s="76" t="str">
        <f>'MAIN MODEL - Current Trends'!J68</f>
        <v/>
      </c>
      <c r="K68" s="49">
        <f t="shared" si="7"/>
        <v>0.07267177914</v>
      </c>
      <c r="L68" s="49">
        <f t="shared" si="18"/>
        <v>430675</v>
      </c>
      <c r="M68" s="63">
        <f t="shared" si="14"/>
        <v>8252.078777</v>
      </c>
      <c r="N68" s="75">
        <f t="shared" si="21"/>
        <v>1684.477752</v>
      </c>
      <c r="O68" s="34" t="str">
        <f>'MAIN MODEL - Current Trends'!O68</f>
        <v/>
      </c>
      <c r="P68" s="11" t="str">
        <f t="shared" si="19"/>
        <v/>
      </c>
      <c r="Q68" s="11">
        <f t="shared" si="9"/>
        <v>0.000001727834902</v>
      </c>
      <c r="R68" s="69">
        <f t="shared" si="16"/>
        <v>0.7441162902</v>
      </c>
      <c r="S68" s="70">
        <f t="shared" si="10"/>
        <v>578759</v>
      </c>
      <c r="T68" s="71">
        <f t="shared" si="17"/>
        <v>1</v>
      </c>
      <c r="U68" s="72">
        <f t="shared" si="11"/>
        <v>0.2558575155</v>
      </c>
      <c r="W68" s="65" t="str">
        <f t="shared" si="4"/>
        <v/>
      </c>
    </row>
    <row r="69">
      <c r="C69" s="61">
        <f t="shared" si="13"/>
        <v>44097</v>
      </c>
      <c r="D69" s="32">
        <f t="shared" si="22"/>
        <v>2.4</v>
      </c>
      <c r="E69" s="49">
        <f t="shared" si="5"/>
        <v>148078.8398</v>
      </c>
      <c r="F69" s="49">
        <f t="shared" si="6"/>
        <v>1</v>
      </c>
      <c r="G69" s="74">
        <f t="shared" si="1"/>
        <v>3</v>
      </c>
      <c r="H69" s="49">
        <f t="shared" si="2"/>
        <v>430677.1602</v>
      </c>
      <c r="I69" s="49">
        <f t="shared" si="3"/>
        <v>148077.8398</v>
      </c>
      <c r="J69" s="76" t="str">
        <f>'MAIN MODEL - Current Trends'!J69</f>
        <v/>
      </c>
      <c r="K69" s="49">
        <f t="shared" si="7"/>
        <v>0.07267177914</v>
      </c>
      <c r="L69" s="49">
        <f t="shared" si="18"/>
        <v>430676</v>
      </c>
      <c r="M69" s="63">
        <f t="shared" si="14"/>
        <v>8252.089711</v>
      </c>
      <c r="N69" s="75">
        <f t="shared" si="21"/>
        <v>1684.477752</v>
      </c>
      <c r="O69" s="34" t="str">
        <f>'MAIN MODEL - Current Trends'!O69</f>
        <v/>
      </c>
      <c r="P69" s="11" t="str">
        <f t="shared" si="19"/>
        <v/>
      </c>
      <c r="Q69" s="11">
        <f t="shared" si="9"/>
        <v>0.000001727834902</v>
      </c>
      <c r="R69" s="69">
        <f t="shared" si="16"/>
        <v>0.744118018</v>
      </c>
      <c r="S69" s="70">
        <f t="shared" si="10"/>
        <v>578759</v>
      </c>
      <c r="T69" s="71">
        <f t="shared" si="17"/>
        <v>1</v>
      </c>
      <c r="U69" s="72">
        <f t="shared" si="11"/>
        <v>0.2558557877</v>
      </c>
      <c r="W69" s="65" t="str">
        <f t="shared" si="4"/>
        <v/>
      </c>
    </row>
    <row r="70">
      <c r="C70" s="61">
        <f t="shared" si="13"/>
        <v>44101</v>
      </c>
      <c r="D70" s="32">
        <f t="shared" si="22"/>
        <v>2.4</v>
      </c>
      <c r="E70" s="49">
        <f t="shared" si="5"/>
        <v>148077.8398</v>
      </c>
      <c r="F70" s="49">
        <f t="shared" si="6"/>
        <v>1</v>
      </c>
      <c r="G70" s="74">
        <f t="shared" si="1"/>
        <v>3</v>
      </c>
      <c r="H70" s="49">
        <f t="shared" si="2"/>
        <v>430678.1602</v>
      </c>
      <c r="I70" s="49">
        <f t="shared" si="3"/>
        <v>148076.8398</v>
      </c>
      <c r="J70" s="76" t="str">
        <f>'MAIN MODEL - Current Trends'!J70</f>
        <v/>
      </c>
      <c r="K70" s="49">
        <f t="shared" si="7"/>
        <v>0.07267177914</v>
      </c>
      <c r="L70" s="49">
        <f t="shared" si="18"/>
        <v>430677</v>
      </c>
      <c r="M70" s="63">
        <f t="shared" si="14"/>
        <v>8252.100645</v>
      </c>
      <c r="N70" s="75">
        <f t="shared" si="21"/>
        <v>1684.477752</v>
      </c>
      <c r="O70" s="34" t="str">
        <f>'MAIN MODEL - Current Trends'!O70</f>
        <v/>
      </c>
      <c r="P70" s="11" t="str">
        <f t="shared" si="19"/>
        <v/>
      </c>
      <c r="Q70" s="11">
        <f t="shared" si="9"/>
        <v>0.000001727834902</v>
      </c>
      <c r="R70" s="69">
        <f t="shared" si="16"/>
        <v>0.7441197459</v>
      </c>
      <c r="S70" s="70">
        <f t="shared" si="10"/>
        <v>578759</v>
      </c>
      <c r="T70" s="71">
        <f t="shared" si="17"/>
        <v>1</v>
      </c>
      <c r="U70" s="72">
        <f t="shared" si="11"/>
        <v>0.2558540598</v>
      </c>
      <c r="W70" s="65" t="str">
        <f t="shared" si="4"/>
        <v/>
      </c>
    </row>
    <row r="71">
      <c r="C71" s="61">
        <f t="shared" si="13"/>
        <v>44105</v>
      </c>
      <c r="D71" s="32">
        <f t="shared" si="22"/>
        <v>2.4</v>
      </c>
      <c r="E71" s="49">
        <f t="shared" si="5"/>
        <v>148076.8398</v>
      </c>
      <c r="F71" s="49">
        <f t="shared" si="6"/>
        <v>1</v>
      </c>
      <c r="G71" s="74">
        <f t="shared" si="1"/>
        <v>3</v>
      </c>
      <c r="H71" s="49">
        <f t="shared" si="2"/>
        <v>430679.1602</v>
      </c>
      <c r="I71" s="49">
        <f t="shared" si="3"/>
        <v>148075.8398</v>
      </c>
      <c r="J71" s="76" t="str">
        <f>'MAIN MODEL - Current Trends'!J71</f>
        <v/>
      </c>
      <c r="K71" s="49">
        <f t="shared" si="7"/>
        <v>0.07267177914</v>
      </c>
      <c r="L71" s="49">
        <f t="shared" si="18"/>
        <v>430678</v>
      </c>
      <c r="M71" s="63">
        <f t="shared" si="14"/>
        <v>8252.11158</v>
      </c>
      <c r="N71" s="75">
        <f t="shared" si="21"/>
        <v>1684.477752</v>
      </c>
      <c r="O71" s="34" t="str">
        <f>'MAIN MODEL - Current Trends'!O71</f>
        <v/>
      </c>
      <c r="P71" s="11" t="str">
        <f t="shared" si="19"/>
        <v/>
      </c>
      <c r="Q71" s="11">
        <f t="shared" si="9"/>
        <v>0.000001727834902</v>
      </c>
      <c r="R71" s="69">
        <f t="shared" si="16"/>
        <v>0.7441214737</v>
      </c>
      <c r="S71" s="70">
        <f t="shared" si="10"/>
        <v>578759</v>
      </c>
      <c r="T71" s="71">
        <f t="shared" si="17"/>
        <v>1</v>
      </c>
      <c r="U71" s="72">
        <f t="shared" si="11"/>
        <v>0.255852332</v>
      </c>
      <c r="W71" s="65" t="str">
        <f t="shared" si="4"/>
        <v/>
      </c>
    </row>
    <row r="72">
      <c r="C72" s="61">
        <f t="shared" si="13"/>
        <v>44109</v>
      </c>
      <c r="D72" s="32">
        <f t="shared" si="22"/>
        <v>2.4</v>
      </c>
      <c r="E72" s="49">
        <f t="shared" si="5"/>
        <v>148075.8398</v>
      </c>
      <c r="F72" s="49">
        <f t="shared" si="6"/>
        <v>1</v>
      </c>
      <c r="G72" s="74">
        <f t="shared" si="1"/>
        <v>3</v>
      </c>
      <c r="H72" s="49">
        <f t="shared" si="2"/>
        <v>430680.1602</v>
      </c>
      <c r="I72" s="49">
        <f t="shared" si="3"/>
        <v>148074.8398</v>
      </c>
      <c r="J72" s="76" t="str">
        <f>'MAIN MODEL - Current Trends'!J72</f>
        <v/>
      </c>
      <c r="K72" s="49">
        <f t="shared" si="7"/>
        <v>0.07267177914</v>
      </c>
      <c r="L72" s="49">
        <f t="shared" si="18"/>
        <v>430679</v>
      </c>
      <c r="M72" s="63">
        <f t="shared" si="14"/>
        <v>8252.122514</v>
      </c>
      <c r="N72" s="75">
        <f t="shared" si="21"/>
        <v>1684.477752</v>
      </c>
      <c r="O72" s="34" t="str">
        <f>'MAIN MODEL - Current Trends'!O72</f>
        <v/>
      </c>
      <c r="P72" s="11" t="str">
        <f t="shared" si="19"/>
        <v/>
      </c>
      <c r="Q72" s="11">
        <f t="shared" si="9"/>
        <v>0.000001727834902</v>
      </c>
      <c r="R72" s="69">
        <f t="shared" si="16"/>
        <v>0.7441232015</v>
      </c>
      <c r="S72" s="70">
        <f t="shared" si="10"/>
        <v>578759</v>
      </c>
      <c r="T72" s="71">
        <f t="shared" si="17"/>
        <v>1</v>
      </c>
      <c r="U72" s="72">
        <f t="shared" si="11"/>
        <v>0.2558506042</v>
      </c>
      <c r="W72" s="65" t="str">
        <f t="shared" si="4"/>
        <v/>
      </c>
    </row>
    <row r="73">
      <c r="C73" s="61">
        <f t="shared" si="13"/>
        <v>44113</v>
      </c>
      <c r="D73" s="32">
        <f t="shared" si="22"/>
        <v>2.4</v>
      </c>
      <c r="E73" s="49">
        <f t="shared" si="5"/>
        <v>148074.8398</v>
      </c>
      <c r="F73" s="49">
        <f t="shared" si="6"/>
        <v>1</v>
      </c>
      <c r="G73" s="74">
        <f t="shared" si="1"/>
        <v>3</v>
      </c>
      <c r="H73" s="49">
        <f t="shared" si="2"/>
        <v>430681.1602</v>
      </c>
      <c r="I73" s="49">
        <f t="shared" si="3"/>
        <v>148073.8398</v>
      </c>
      <c r="J73" s="76" t="str">
        <f>'MAIN MODEL - Current Trends'!J73</f>
        <v/>
      </c>
      <c r="K73" s="49">
        <f t="shared" si="7"/>
        <v>0.07267177914</v>
      </c>
      <c r="L73" s="49">
        <f t="shared" si="18"/>
        <v>430680</v>
      </c>
      <c r="M73" s="63">
        <f t="shared" si="14"/>
        <v>8252.133448</v>
      </c>
      <c r="N73" s="75">
        <f t="shared" si="21"/>
        <v>1684.477752</v>
      </c>
      <c r="O73" s="34" t="str">
        <f>'MAIN MODEL - Current Trends'!O73</f>
        <v/>
      </c>
      <c r="P73" s="11" t="str">
        <f t="shared" si="19"/>
        <v/>
      </c>
      <c r="Q73" s="11">
        <f t="shared" si="9"/>
        <v>0.000001727834902</v>
      </c>
      <c r="R73" s="69">
        <f t="shared" si="16"/>
        <v>0.7441249294</v>
      </c>
      <c r="S73" s="70">
        <f t="shared" si="10"/>
        <v>578759</v>
      </c>
      <c r="T73" s="71">
        <f t="shared" si="17"/>
        <v>1</v>
      </c>
      <c r="U73" s="72">
        <f t="shared" si="11"/>
        <v>0.2558488763</v>
      </c>
      <c r="W73" s="65" t="str">
        <f t="shared" si="4"/>
        <v/>
      </c>
    </row>
    <row r="74">
      <c r="C74" s="61">
        <f t="shared" si="13"/>
        <v>44117</v>
      </c>
      <c r="D74" s="32">
        <f t="shared" si="22"/>
        <v>2.4</v>
      </c>
      <c r="E74" s="49">
        <f t="shared" si="5"/>
        <v>148073.8398</v>
      </c>
      <c r="F74" s="49">
        <f t="shared" si="6"/>
        <v>1</v>
      </c>
      <c r="G74" s="74">
        <f t="shared" si="1"/>
        <v>3</v>
      </c>
      <c r="H74" s="49">
        <f t="shared" si="2"/>
        <v>430682.1602</v>
      </c>
      <c r="I74" s="49">
        <f t="shared" si="3"/>
        <v>148072.8398</v>
      </c>
      <c r="J74" s="76" t="str">
        <f>'MAIN MODEL - Current Trends'!J74</f>
        <v/>
      </c>
      <c r="K74" s="49">
        <f t="shared" si="7"/>
        <v>0.07267177914</v>
      </c>
      <c r="L74" s="49">
        <f t="shared" si="18"/>
        <v>430681</v>
      </c>
      <c r="M74" s="63">
        <f t="shared" si="14"/>
        <v>8252.144382</v>
      </c>
      <c r="N74" s="75">
        <f t="shared" si="21"/>
        <v>1684.477752</v>
      </c>
      <c r="O74" s="34" t="str">
        <f>'MAIN MODEL - Current Trends'!O74</f>
        <v/>
      </c>
      <c r="P74" s="11" t="str">
        <f t="shared" si="19"/>
        <v/>
      </c>
      <c r="Q74" s="11">
        <f t="shared" si="9"/>
        <v>0.000001727834902</v>
      </c>
      <c r="R74" s="69">
        <f t="shared" si="16"/>
        <v>0.7441266572</v>
      </c>
      <c r="S74" s="70">
        <f t="shared" si="10"/>
        <v>578759</v>
      </c>
      <c r="T74" s="71">
        <f t="shared" si="17"/>
        <v>1</v>
      </c>
      <c r="U74" s="72">
        <f t="shared" si="11"/>
        <v>0.2558471485</v>
      </c>
      <c r="W74" s="65" t="str">
        <f t="shared" si="4"/>
        <v/>
      </c>
    </row>
    <row r="75">
      <c r="C75" s="61">
        <f t="shared" si="13"/>
        <v>44121</v>
      </c>
      <c r="D75" s="32">
        <f t="shared" si="22"/>
        <v>2.4</v>
      </c>
      <c r="E75" s="49">
        <f t="shared" si="5"/>
        <v>148072.8398</v>
      </c>
      <c r="F75" s="49">
        <f t="shared" si="6"/>
        <v>1</v>
      </c>
      <c r="G75" s="74">
        <f t="shared" si="1"/>
        <v>3</v>
      </c>
      <c r="H75" s="49">
        <f t="shared" si="2"/>
        <v>430683.1602</v>
      </c>
      <c r="I75" s="49">
        <f t="shared" si="3"/>
        <v>148071.8398</v>
      </c>
      <c r="J75" s="76" t="str">
        <f>'MAIN MODEL - Current Trends'!J75</f>
        <v/>
      </c>
      <c r="K75" s="49">
        <f t="shared" si="7"/>
        <v>0.07267177914</v>
      </c>
      <c r="L75" s="49">
        <f t="shared" si="18"/>
        <v>430682</v>
      </c>
      <c r="M75" s="63">
        <f t="shared" si="14"/>
        <v>8252.155316</v>
      </c>
      <c r="N75" s="75">
        <f t="shared" si="21"/>
        <v>1684.477752</v>
      </c>
      <c r="O75" s="34" t="str">
        <f>'MAIN MODEL - Current Trends'!O75</f>
        <v/>
      </c>
      <c r="P75" s="11" t="str">
        <f t="shared" si="19"/>
        <v/>
      </c>
      <c r="Q75" s="11">
        <f t="shared" si="9"/>
        <v>0.000001727834902</v>
      </c>
      <c r="R75" s="69">
        <f t="shared" si="16"/>
        <v>0.744128385</v>
      </c>
      <c r="S75" s="70">
        <f t="shared" si="10"/>
        <v>578759</v>
      </c>
      <c r="T75" s="71">
        <f t="shared" si="17"/>
        <v>1</v>
      </c>
      <c r="U75" s="72">
        <f t="shared" si="11"/>
        <v>0.2558454207</v>
      </c>
      <c r="W75" s="65" t="str">
        <f t="shared" si="4"/>
        <v/>
      </c>
    </row>
    <row r="76">
      <c r="C76" s="61">
        <f t="shared" si="13"/>
        <v>44125</v>
      </c>
      <c r="D76" s="32">
        <f t="shared" si="22"/>
        <v>2.4</v>
      </c>
      <c r="E76" s="49">
        <f t="shared" si="5"/>
        <v>148071.8398</v>
      </c>
      <c r="F76" s="49">
        <f t="shared" si="6"/>
        <v>1</v>
      </c>
      <c r="G76" s="74">
        <f t="shared" si="1"/>
        <v>3</v>
      </c>
      <c r="H76" s="49">
        <f t="shared" si="2"/>
        <v>430684.1602</v>
      </c>
      <c r="I76" s="49">
        <f t="shared" si="3"/>
        <v>148070.8398</v>
      </c>
      <c r="J76" s="76" t="str">
        <f>'MAIN MODEL - Current Trends'!J76</f>
        <v/>
      </c>
      <c r="K76" s="49">
        <f t="shared" si="7"/>
        <v>0.07267177914</v>
      </c>
      <c r="L76" s="49">
        <f t="shared" si="18"/>
        <v>430683</v>
      </c>
      <c r="M76" s="63">
        <f t="shared" si="14"/>
        <v>8252.16625</v>
      </c>
      <c r="N76" s="75">
        <f t="shared" si="21"/>
        <v>1684.477752</v>
      </c>
      <c r="O76" s="34" t="str">
        <f>'MAIN MODEL - Current Trends'!O76</f>
        <v/>
      </c>
      <c r="P76" s="11" t="str">
        <f t="shared" si="19"/>
        <v/>
      </c>
      <c r="Q76" s="11">
        <f t="shared" si="9"/>
        <v>0.000001727834902</v>
      </c>
      <c r="R76" s="69">
        <f t="shared" si="16"/>
        <v>0.7441301129</v>
      </c>
      <c r="S76" s="70">
        <f t="shared" si="10"/>
        <v>578759</v>
      </c>
      <c r="T76" s="71">
        <f t="shared" si="17"/>
        <v>1</v>
      </c>
      <c r="U76" s="72">
        <f t="shared" si="11"/>
        <v>0.2558436928</v>
      </c>
      <c r="W76" s="65" t="str">
        <f t="shared" si="4"/>
        <v/>
      </c>
    </row>
    <row r="77">
      <c r="C77" s="61">
        <f t="shared" si="13"/>
        <v>44129</v>
      </c>
      <c r="D77" s="32">
        <f t="shared" si="22"/>
        <v>2.4</v>
      </c>
      <c r="E77" s="49">
        <f t="shared" si="5"/>
        <v>148070.8398</v>
      </c>
      <c r="F77" s="49">
        <f t="shared" si="6"/>
        <v>1</v>
      </c>
      <c r="G77" s="74">
        <f t="shared" si="1"/>
        <v>3</v>
      </c>
      <c r="H77" s="49">
        <f t="shared" si="2"/>
        <v>430685.1602</v>
      </c>
      <c r="I77" s="49">
        <f t="shared" si="3"/>
        <v>148069.8398</v>
      </c>
      <c r="J77" s="76" t="str">
        <f>'MAIN MODEL - Current Trends'!J77</f>
        <v/>
      </c>
      <c r="K77" s="49">
        <f t="shared" si="7"/>
        <v>0.07267177914</v>
      </c>
      <c r="L77" s="49">
        <f t="shared" si="18"/>
        <v>430684</v>
      </c>
      <c r="M77" s="63">
        <f t="shared" si="14"/>
        <v>8252.177184</v>
      </c>
      <c r="N77" s="75">
        <f t="shared" si="21"/>
        <v>1684.477752</v>
      </c>
      <c r="O77" s="34" t="str">
        <f>'MAIN MODEL - Current Trends'!O77</f>
        <v/>
      </c>
      <c r="P77" s="11" t="str">
        <f t="shared" si="19"/>
        <v/>
      </c>
      <c r="Q77" s="11">
        <f t="shared" si="9"/>
        <v>0.000001727834902</v>
      </c>
      <c r="R77" s="69">
        <f t="shared" si="16"/>
        <v>0.7441318407</v>
      </c>
      <c r="S77" s="70">
        <f t="shared" si="10"/>
        <v>578759</v>
      </c>
      <c r="T77" s="71">
        <f t="shared" si="17"/>
        <v>1</v>
      </c>
      <c r="U77" s="72">
        <f t="shared" si="11"/>
        <v>0.255841965</v>
      </c>
      <c r="W77" s="65" t="str">
        <f t="shared" si="4"/>
        <v/>
      </c>
    </row>
    <row r="78">
      <c r="C78" s="61">
        <f t="shared" si="13"/>
        <v>44133</v>
      </c>
      <c r="D78" s="32">
        <f t="shared" si="22"/>
        <v>2.4</v>
      </c>
      <c r="E78" s="49">
        <f t="shared" si="5"/>
        <v>148069.8398</v>
      </c>
      <c r="F78" s="49">
        <f t="shared" si="6"/>
        <v>1</v>
      </c>
      <c r="G78" s="74">
        <f t="shared" si="1"/>
        <v>3</v>
      </c>
      <c r="H78" s="49">
        <f t="shared" si="2"/>
        <v>430686.1602</v>
      </c>
      <c r="I78" s="49">
        <f t="shared" si="3"/>
        <v>148068.8398</v>
      </c>
      <c r="J78" s="76" t="str">
        <f>'MAIN MODEL - Current Trends'!J78</f>
        <v/>
      </c>
      <c r="K78" s="49">
        <f t="shared" si="7"/>
        <v>0.07267177914</v>
      </c>
      <c r="L78" s="49">
        <f t="shared" si="18"/>
        <v>430685</v>
      </c>
      <c r="M78" s="63">
        <f t="shared" si="14"/>
        <v>8252.188118</v>
      </c>
      <c r="N78" s="75">
        <f t="shared" si="21"/>
        <v>1684.477752</v>
      </c>
      <c r="O78" s="34" t="str">
        <f>'MAIN MODEL - Current Trends'!O78</f>
        <v/>
      </c>
      <c r="P78" s="11" t="str">
        <f t="shared" si="19"/>
        <v/>
      </c>
      <c r="Q78" s="11">
        <f t="shared" si="9"/>
        <v>0.000001727834902</v>
      </c>
      <c r="R78" s="69">
        <f t="shared" si="16"/>
        <v>0.7441335685</v>
      </c>
      <c r="S78" s="70">
        <f t="shared" si="10"/>
        <v>578759</v>
      </c>
      <c r="T78" s="71">
        <f t="shared" si="17"/>
        <v>1</v>
      </c>
      <c r="U78" s="72">
        <f t="shared" si="11"/>
        <v>0.2558402371</v>
      </c>
      <c r="W78" s="65" t="str">
        <f t="shared" si="4"/>
        <v/>
      </c>
    </row>
    <row r="79">
      <c r="C79" s="61">
        <f t="shared" si="13"/>
        <v>44137</v>
      </c>
      <c r="D79" s="32">
        <f t="shared" si="22"/>
        <v>2.4</v>
      </c>
      <c r="E79" s="49">
        <f t="shared" si="5"/>
        <v>148068.8398</v>
      </c>
      <c r="F79" s="49">
        <f t="shared" si="6"/>
        <v>1</v>
      </c>
      <c r="G79" s="74">
        <f t="shared" si="1"/>
        <v>3</v>
      </c>
      <c r="H79" s="49">
        <f t="shared" si="2"/>
        <v>430687.1602</v>
      </c>
      <c r="I79" s="49">
        <f t="shared" si="3"/>
        <v>148067.8398</v>
      </c>
      <c r="J79" s="76" t="str">
        <f>'MAIN MODEL - Current Trends'!J79</f>
        <v/>
      </c>
      <c r="K79" s="49">
        <f t="shared" si="7"/>
        <v>0.07267177914</v>
      </c>
      <c r="L79" s="49">
        <f t="shared" si="18"/>
        <v>430686</v>
      </c>
      <c r="M79" s="63">
        <f t="shared" si="14"/>
        <v>8252.199052</v>
      </c>
      <c r="N79" s="75">
        <f t="shared" si="21"/>
        <v>1684.477752</v>
      </c>
      <c r="O79" s="34" t="str">
        <f>'MAIN MODEL - Current Trends'!O79</f>
        <v/>
      </c>
      <c r="P79" s="11" t="str">
        <f t="shared" si="19"/>
        <v/>
      </c>
      <c r="Q79" s="11">
        <f t="shared" si="9"/>
        <v>0.000001727834902</v>
      </c>
      <c r="R79" s="69">
        <f t="shared" si="16"/>
        <v>0.7441352964</v>
      </c>
      <c r="S79" s="70">
        <f t="shared" si="10"/>
        <v>578759</v>
      </c>
      <c r="T79" s="71">
        <f t="shared" si="17"/>
        <v>1</v>
      </c>
      <c r="U79" s="72">
        <f t="shared" si="11"/>
        <v>0.2558385093</v>
      </c>
      <c r="W79" s="65" t="str">
        <f t="shared" si="4"/>
        <v/>
      </c>
    </row>
    <row r="80">
      <c r="C80" s="61">
        <f t="shared" si="13"/>
        <v>44141</v>
      </c>
      <c r="D80" s="32">
        <f t="shared" si="22"/>
        <v>2.4</v>
      </c>
      <c r="E80" s="49">
        <f t="shared" si="5"/>
        <v>148067.8398</v>
      </c>
      <c r="F80" s="49">
        <f t="shared" si="6"/>
        <v>1</v>
      </c>
      <c r="G80" s="74">
        <f t="shared" si="1"/>
        <v>3</v>
      </c>
      <c r="H80" s="49">
        <f t="shared" si="2"/>
        <v>430688.1602</v>
      </c>
      <c r="I80" s="49">
        <f t="shared" si="3"/>
        <v>148066.8398</v>
      </c>
      <c r="J80" s="76" t="str">
        <f>'MAIN MODEL - Current Trends'!J80</f>
        <v/>
      </c>
      <c r="K80" s="49">
        <f t="shared" si="7"/>
        <v>0.07267177914</v>
      </c>
      <c r="L80" s="49">
        <f t="shared" si="18"/>
        <v>430687</v>
      </c>
      <c r="M80" s="63">
        <f t="shared" si="14"/>
        <v>8252.209987</v>
      </c>
      <c r="N80" s="75">
        <f t="shared" si="21"/>
        <v>1684.477752</v>
      </c>
      <c r="O80" s="34" t="str">
        <f>'MAIN MODEL - Current Trends'!O80</f>
        <v/>
      </c>
      <c r="P80" s="11" t="str">
        <f t="shared" si="19"/>
        <v/>
      </c>
      <c r="Q80" s="11">
        <f t="shared" si="9"/>
        <v>0.000001727834902</v>
      </c>
      <c r="R80" s="69">
        <f t="shared" si="16"/>
        <v>0.7441370242</v>
      </c>
      <c r="S80" s="70">
        <f t="shared" si="10"/>
        <v>578759</v>
      </c>
      <c r="T80" s="71">
        <f t="shared" si="17"/>
        <v>1</v>
      </c>
      <c r="U80" s="72">
        <f t="shared" si="11"/>
        <v>0.2558367815</v>
      </c>
      <c r="W80" s="65" t="str">
        <f t="shared" si="4"/>
        <v/>
      </c>
    </row>
    <row r="81">
      <c r="C81" s="61">
        <f t="shared" si="13"/>
        <v>44145</v>
      </c>
      <c r="D81" s="32">
        <f t="shared" si="22"/>
        <v>2.4</v>
      </c>
      <c r="E81" s="49">
        <f t="shared" si="5"/>
        <v>148066.8398</v>
      </c>
      <c r="F81" s="49">
        <f t="shared" si="6"/>
        <v>1</v>
      </c>
      <c r="G81" s="74">
        <f t="shared" si="1"/>
        <v>3</v>
      </c>
      <c r="H81" s="49">
        <f t="shared" si="2"/>
        <v>430689.1602</v>
      </c>
      <c r="I81" s="49">
        <f t="shared" si="3"/>
        <v>148065.8398</v>
      </c>
      <c r="J81" s="76" t="str">
        <f>'MAIN MODEL - Current Trends'!J81</f>
        <v/>
      </c>
      <c r="K81" s="49">
        <f t="shared" si="7"/>
        <v>0.07267177914</v>
      </c>
      <c r="L81" s="49">
        <f t="shared" si="18"/>
        <v>430688</v>
      </c>
      <c r="M81" s="63">
        <f t="shared" si="14"/>
        <v>8252.220921</v>
      </c>
      <c r="N81" s="75">
        <f t="shared" si="21"/>
        <v>1684.477752</v>
      </c>
      <c r="O81" s="34" t="str">
        <f>'MAIN MODEL - Current Trends'!O81</f>
        <v/>
      </c>
      <c r="P81" s="11" t="str">
        <f t="shared" si="19"/>
        <v/>
      </c>
      <c r="Q81" s="11">
        <f t="shared" si="9"/>
        <v>0.000001727834902</v>
      </c>
      <c r="R81" s="69">
        <f t="shared" si="16"/>
        <v>0.7441387521</v>
      </c>
      <c r="S81" s="70">
        <f t="shared" si="10"/>
        <v>578759</v>
      </c>
      <c r="T81" s="71">
        <f t="shared" si="17"/>
        <v>1</v>
      </c>
      <c r="U81" s="72">
        <f t="shared" si="11"/>
        <v>0.2558350536</v>
      </c>
      <c r="W81" s="65" t="str">
        <f t="shared" si="4"/>
        <v/>
      </c>
    </row>
    <row r="82">
      <c r="C82" s="61">
        <f t="shared" si="13"/>
        <v>44149</v>
      </c>
      <c r="D82" s="32">
        <f t="shared" si="22"/>
        <v>2.4</v>
      </c>
      <c r="E82" s="49">
        <f t="shared" si="5"/>
        <v>148065.8398</v>
      </c>
      <c r="F82" s="49">
        <f t="shared" si="6"/>
        <v>1</v>
      </c>
      <c r="G82" s="74">
        <f t="shared" si="1"/>
        <v>3</v>
      </c>
      <c r="H82" s="49">
        <f t="shared" si="2"/>
        <v>430690.1602</v>
      </c>
      <c r="I82" s="49">
        <f t="shared" si="3"/>
        <v>148064.8398</v>
      </c>
      <c r="J82" s="76" t="str">
        <f>'MAIN MODEL - Current Trends'!J82</f>
        <v/>
      </c>
      <c r="K82" s="49">
        <f t="shared" si="7"/>
        <v>0.07267177914</v>
      </c>
      <c r="L82" s="49">
        <f t="shared" si="18"/>
        <v>430689</v>
      </c>
      <c r="M82" s="63">
        <f t="shared" si="14"/>
        <v>8252.231855</v>
      </c>
      <c r="N82" s="75">
        <f t="shared" si="21"/>
        <v>1684.477752</v>
      </c>
      <c r="O82" s="34" t="str">
        <f>'MAIN MODEL - Current Trends'!O82</f>
        <v/>
      </c>
      <c r="P82" s="11" t="str">
        <f t="shared" si="19"/>
        <v/>
      </c>
      <c r="Q82" s="11">
        <f t="shared" si="9"/>
        <v>0.000001727834902</v>
      </c>
      <c r="R82" s="69">
        <f t="shared" si="16"/>
        <v>0.7441404799</v>
      </c>
      <c r="S82" s="70">
        <f t="shared" si="10"/>
        <v>578759</v>
      </c>
      <c r="T82" s="71">
        <f t="shared" si="17"/>
        <v>1</v>
      </c>
      <c r="U82" s="72">
        <f t="shared" si="11"/>
        <v>0.2558333258</v>
      </c>
      <c r="W82" s="65" t="str">
        <f t="shared" si="4"/>
        <v/>
      </c>
    </row>
    <row r="83">
      <c r="C83" s="61">
        <f t="shared" si="13"/>
        <v>44153</v>
      </c>
      <c r="D83" s="32">
        <f t="shared" si="22"/>
        <v>2.4</v>
      </c>
      <c r="E83" s="49">
        <f t="shared" si="5"/>
        <v>148064.8398</v>
      </c>
      <c r="F83" s="49">
        <f t="shared" si="6"/>
        <v>1</v>
      </c>
      <c r="G83" s="74">
        <f t="shared" si="1"/>
        <v>3</v>
      </c>
      <c r="H83" s="49">
        <f t="shared" si="2"/>
        <v>430691.1602</v>
      </c>
      <c r="I83" s="49">
        <f t="shared" si="3"/>
        <v>148063.8398</v>
      </c>
      <c r="J83" s="76" t="str">
        <f>'MAIN MODEL - Current Trends'!J83</f>
        <v/>
      </c>
      <c r="K83" s="49">
        <f t="shared" si="7"/>
        <v>0.07267177914</v>
      </c>
      <c r="L83" s="49">
        <f t="shared" si="18"/>
        <v>430690</v>
      </c>
      <c r="M83" s="63">
        <f t="shared" si="14"/>
        <v>8252.242789</v>
      </c>
      <c r="N83" s="75">
        <f t="shared" si="21"/>
        <v>1684.477752</v>
      </c>
      <c r="O83" s="34" t="str">
        <f>'MAIN MODEL - Current Trends'!O83</f>
        <v/>
      </c>
      <c r="P83" s="11" t="str">
        <f t="shared" si="19"/>
        <v/>
      </c>
      <c r="Q83" s="11">
        <f t="shared" si="9"/>
        <v>0.000001727834902</v>
      </c>
      <c r="R83" s="69">
        <f t="shared" si="16"/>
        <v>0.7441422077</v>
      </c>
      <c r="S83" s="70">
        <f t="shared" si="10"/>
        <v>578759</v>
      </c>
      <c r="T83" s="71">
        <f t="shared" si="17"/>
        <v>1</v>
      </c>
      <c r="U83" s="72">
        <f t="shared" si="11"/>
        <v>0.255831598</v>
      </c>
      <c r="W83" s="65" t="str">
        <f t="shared" si="4"/>
        <v/>
      </c>
    </row>
    <row r="84">
      <c r="C84" s="61">
        <f t="shared" si="13"/>
        <v>44157</v>
      </c>
      <c r="D84" s="32">
        <f t="shared" si="22"/>
        <v>2.4</v>
      </c>
      <c r="E84" s="49">
        <f t="shared" si="5"/>
        <v>148063.8398</v>
      </c>
      <c r="F84" s="49">
        <f t="shared" si="6"/>
        <v>1</v>
      </c>
      <c r="G84" s="74">
        <f t="shared" si="1"/>
        <v>3</v>
      </c>
      <c r="H84" s="49">
        <f t="shared" si="2"/>
        <v>430692.1602</v>
      </c>
      <c r="I84" s="49">
        <f t="shared" si="3"/>
        <v>148062.8398</v>
      </c>
      <c r="J84" s="76" t="str">
        <f>'MAIN MODEL - Current Trends'!J84</f>
        <v/>
      </c>
      <c r="K84" s="49">
        <f t="shared" si="7"/>
        <v>0.07267177914</v>
      </c>
      <c r="L84" s="49">
        <f t="shared" si="18"/>
        <v>430691</v>
      </c>
      <c r="M84" s="63">
        <f t="shared" si="14"/>
        <v>8252.253723</v>
      </c>
      <c r="N84" s="75">
        <f t="shared" si="21"/>
        <v>1684.477752</v>
      </c>
      <c r="O84" s="34" t="str">
        <f>'MAIN MODEL - Current Trends'!O84</f>
        <v/>
      </c>
      <c r="P84" s="11" t="str">
        <f t="shared" si="19"/>
        <v/>
      </c>
      <c r="Q84" s="11">
        <f t="shared" si="9"/>
        <v>0.000001727834902</v>
      </c>
      <c r="R84" s="69">
        <f t="shared" si="16"/>
        <v>0.7441439356</v>
      </c>
      <c r="S84" s="70">
        <f t="shared" si="10"/>
        <v>578759</v>
      </c>
      <c r="T84" s="71">
        <f t="shared" si="17"/>
        <v>1</v>
      </c>
      <c r="U84" s="72">
        <f t="shared" si="11"/>
        <v>0.2558298701</v>
      </c>
      <c r="W84" s="65" t="str">
        <f t="shared" si="4"/>
        <v/>
      </c>
    </row>
    <row r="85">
      <c r="C85" s="61">
        <f t="shared" si="13"/>
        <v>44161</v>
      </c>
      <c r="D85" s="32">
        <f t="shared" si="22"/>
        <v>2.4</v>
      </c>
      <c r="E85" s="49">
        <f t="shared" si="5"/>
        <v>148062.8398</v>
      </c>
      <c r="F85" s="49">
        <f t="shared" si="6"/>
        <v>1</v>
      </c>
      <c r="G85" s="74">
        <f t="shared" si="1"/>
        <v>3</v>
      </c>
      <c r="H85" s="49">
        <f t="shared" si="2"/>
        <v>430693.1602</v>
      </c>
      <c r="I85" s="49">
        <f t="shared" si="3"/>
        <v>148061.8398</v>
      </c>
      <c r="J85" s="76" t="str">
        <f>'MAIN MODEL - Current Trends'!J85</f>
        <v/>
      </c>
      <c r="K85" s="49">
        <f t="shared" si="7"/>
        <v>0.07267177914</v>
      </c>
      <c r="L85" s="49">
        <f t="shared" si="18"/>
        <v>430692</v>
      </c>
      <c r="M85" s="63">
        <f t="shared" si="14"/>
        <v>8252.264657</v>
      </c>
      <c r="N85" s="75">
        <f t="shared" si="21"/>
        <v>1684.477752</v>
      </c>
      <c r="O85" s="34" t="str">
        <f>'MAIN MODEL - Current Trends'!O85</f>
        <v/>
      </c>
      <c r="P85" s="11" t="str">
        <f t="shared" si="19"/>
        <v/>
      </c>
      <c r="Q85" s="11">
        <f t="shared" si="9"/>
        <v>0.000001727834902</v>
      </c>
      <c r="R85" s="69">
        <f t="shared" si="16"/>
        <v>0.7441456634</v>
      </c>
      <c r="S85" s="70">
        <f t="shared" si="10"/>
        <v>578759</v>
      </c>
      <c r="T85" s="71">
        <f t="shared" si="17"/>
        <v>1</v>
      </c>
      <c r="U85" s="72">
        <f t="shared" si="11"/>
        <v>0.2558281423</v>
      </c>
      <c r="W85" s="65" t="str">
        <f t="shared" si="4"/>
        <v/>
      </c>
    </row>
    <row r="86">
      <c r="C86" s="61">
        <f t="shared" si="13"/>
        <v>44165</v>
      </c>
      <c r="D86" s="32">
        <f t="shared" si="22"/>
        <v>2.4</v>
      </c>
      <c r="E86" s="49">
        <f t="shared" si="5"/>
        <v>148061.8398</v>
      </c>
      <c r="F86" s="49">
        <f t="shared" si="6"/>
        <v>1</v>
      </c>
      <c r="G86" s="74">
        <f t="shared" si="1"/>
        <v>3</v>
      </c>
      <c r="H86" s="49">
        <f t="shared" si="2"/>
        <v>430694.1602</v>
      </c>
      <c r="I86" s="49">
        <f t="shared" si="3"/>
        <v>148060.8398</v>
      </c>
      <c r="J86" s="76" t="str">
        <f>'MAIN MODEL - Current Trends'!J86</f>
        <v/>
      </c>
      <c r="K86" s="49">
        <f t="shared" si="7"/>
        <v>0.07267177914</v>
      </c>
      <c r="L86" s="49">
        <f t="shared" si="18"/>
        <v>430693</v>
      </c>
      <c r="M86" s="63">
        <f t="shared" si="14"/>
        <v>8252.275591</v>
      </c>
      <c r="N86" s="75">
        <f t="shared" si="21"/>
        <v>1684.477752</v>
      </c>
      <c r="O86" s="34" t="str">
        <f>'MAIN MODEL - Current Trends'!O86</f>
        <v/>
      </c>
      <c r="P86" s="11" t="str">
        <f t="shared" si="19"/>
        <v/>
      </c>
      <c r="Q86" s="11">
        <f t="shared" si="9"/>
        <v>0.000001727834902</v>
      </c>
      <c r="R86" s="69">
        <f t="shared" si="16"/>
        <v>0.7441473912</v>
      </c>
      <c r="S86" s="70">
        <f t="shared" si="10"/>
        <v>578759</v>
      </c>
      <c r="T86" s="71">
        <f t="shared" si="17"/>
        <v>1</v>
      </c>
      <c r="U86" s="72">
        <f t="shared" si="11"/>
        <v>0.2558264145</v>
      </c>
      <c r="W86" s="65" t="str">
        <f t="shared" si="4"/>
        <v/>
      </c>
    </row>
    <row r="87">
      <c r="C87" s="61">
        <f t="shared" si="13"/>
        <v>44169</v>
      </c>
      <c r="D87" s="32">
        <f t="shared" si="22"/>
        <v>2.4</v>
      </c>
      <c r="E87" s="49">
        <f t="shared" si="5"/>
        <v>148060.8398</v>
      </c>
      <c r="F87" s="49">
        <f t="shared" si="6"/>
        <v>1</v>
      </c>
      <c r="G87" s="74">
        <f t="shared" si="1"/>
        <v>3</v>
      </c>
      <c r="H87" s="49">
        <f t="shared" si="2"/>
        <v>430695.1602</v>
      </c>
      <c r="I87" s="49">
        <f t="shared" si="3"/>
        <v>148059.8398</v>
      </c>
      <c r="J87" s="76" t="str">
        <f>'MAIN MODEL - Current Trends'!J87</f>
        <v/>
      </c>
      <c r="K87" s="49">
        <f t="shared" si="7"/>
        <v>0.07267177914</v>
      </c>
      <c r="L87" s="49">
        <f t="shared" si="18"/>
        <v>430694</v>
      </c>
      <c r="M87" s="63">
        <f t="shared" si="14"/>
        <v>8252.286525</v>
      </c>
      <c r="N87" s="75">
        <f t="shared" si="21"/>
        <v>1684.477752</v>
      </c>
      <c r="O87" s="34" t="str">
        <f>'MAIN MODEL - Current Trends'!O87</f>
        <v/>
      </c>
      <c r="P87" s="11" t="str">
        <f t="shared" si="19"/>
        <v/>
      </c>
      <c r="Q87" s="11">
        <f t="shared" si="9"/>
        <v>0.000001727834902</v>
      </c>
      <c r="R87" s="69">
        <f t="shared" si="16"/>
        <v>0.7441491191</v>
      </c>
      <c r="S87" s="70">
        <f t="shared" si="10"/>
        <v>578759</v>
      </c>
      <c r="T87" s="71">
        <f t="shared" si="17"/>
        <v>1</v>
      </c>
      <c r="U87" s="72">
        <f t="shared" si="11"/>
        <v>0.2558246866</v>
      </c>
      <c r="W87" s="65" t="str">
        <f t="shared" si="4"/>
        <v/>
      </c>
    </row>
    <row r="88">
      <c r="C88" s="61">
        <f t="shared" si="13"/>
        <v>44173</v>
      </c>
      <c r="D88" s="32">
        <f t="shared" si="22"/>
        <v>2.4</v>
      </c>
      <c r="E88" s="49">
        <f t="shared" si="5"/>
        <v>148059.8398</v>
      </c>
      <c r="F88" s="49">
        <f t="shared" si="6"/>
        <v>1</v>
      </c>
      <c r="G88" s="74">
        <f t="shared" si="1"/>
        <v>3</v>
      </c>
      <c r="H88" s="49">
        <f t="shared" si="2"/>
        <v>430696.1602</v>
      </c>
      <c r="I88" s="49">
        <f t="shared" si="3"/>
        <v>148058.8398</v>
      </c>
      <c r="J88" s="76" t="str">
        <f>'MAIN MODEL - Current Trends'!J88</f>
        <v/>
      </c>
      <c r="K88" s="49">
        <f t="shared" si="7"/>
        <v>0.07267177914</v>
      </c>
      <c r="L88" s="49">
        <f t="shared" si="18"/>
        <v>430695</v>
      </c>
      <c r="M88" s="63">
        <f t="shared" si="14"/>
        <v>8252.297459</v>
      </c>
      <c r="N88" s="75">
        <f t="shared" si="21"/>
        <v>1684.477752</v>
      </c>
      <c r="O88" s="34" t="str">
        <f>'MAIN MODEL - Current Trends'!O88</f>
        <v/>
      </c>
      <c r="P88" s="11" t="str">
        <f t="shared" si="19"/>
        <v/>
      </c>
      <c r="Q88" s="11">
        <f t="shared" si="9"/>
        <v>0.000001727834902</v>
      </c>
      <c r="R88" s="69">
        <f t="shared" si="16"/>
        <v>0.7441508469</v>
      </c>
      <c r="S88" s="70">
        <f t="shared" si="10"/>
        <v>578759</v>
      </c>
      <c r="T88" s="71">
        <f t="shared" si="17"/>
        <v>1</v>
      </c>
      <c r="U88" s="72">
        <f t="shared" si="11"/>
        <v>0.2558229588</v>
      </c>
      <c r="W88" s="65" t="str">
        <f t="shared" si="4"/>
        <v/>
      </c>
    </row>
    <row r="89">
      <c r="C89" s="61">
        <f t="shared" si="13"/>
        <v>44177</v>
      </c>
      <c r="D89" s="32">
        <f t="shared" si="22"/>
        <v>2.4</v>
      </c>
      <c r="E89" s="49">
        <f t="shared" si="5"/>
        <v>148058.8398</v>
      </c>
      <c r="F89" s="49">
        <f t="shared" si="6"/>
        <v>1</v>
      </c>
      <c r="G89" s="74">
        <f t="shared" si="1"/>
        <v>3</v>
      </c>
      <c r="H89" s="49">
        <f t="shared" si="2"/>
        <v>430697.1602</v>
      </c>
      <c r="I89" s="49">
        <f t="shared" si="3"/>
        <v>148057.8398</v>
      </c>
      <c r="J89" s="76" t="str">
        <f>'MAIN MODEL - Current Trends'!J89</f>
        <v/>
      </c>
      <c r="K89" s="49">
        <f t="shared" si="7"/>
        <v>0.07267177914</v>
      </c>
      <c r="L89" s="49">
        <f t="shared" si="18"/>
        <v>430696</v>
      </c>
      <c r="M89" s="63">
        <f t="shared" si="14"/>
        <v>8252.308394</v>
      </c>
      <c r="N89" s="75">
        <f t="shared" si="21"/>
        <v>1684.477752</v>
      </c>
      <c r="O89" s="34" t="str">
        <f>'MAIN MODEL - Current Trends'!O89</f>
        <v/>
      </c>
      <c r="P89" s="11" t="str">
        <f t="shared" si="19"/>
        <v/>
      </c>
      <c r="Q89" s="11">
        <f t="shared" si="9"/>
        <v>0.000001727834902</v>
      </c>
      <c r="R89" s="69">
        <f t="shared" si="16"/>
        <v>0.7441525747</v>
      </c>
      <c r="S89" s="70">
        <f t="shared" si="10"/>
        <v>578759</v>
      </c>
      <c r="T89" s="71">
        <f t="shared" si="17"/>
        <v>1</v>
      </c>
      <c r="U89" s="72">
        <f t="shared" si="11"/>
        <v>0.255821231</v>
      </c>
      <c r="W89" s="65" t="str">
        <f t="shared" si="4"/>
        <v/>
      </c>
    </row>
    <row r="90">
      <c r="C90" s="61">
        <f t="shared" si="13"/>
        <v>44181</v>
      </c>
      <c r="D90" s="32">
        <f t="shared" si="22"/>
        <v>2.4</v>
      </c>
      <c r="E90" s="49">
        <f t="shared" si="5"/>
        <v>148057.8398</v>
      </c>
      <c r="F90" s="49">
        <f t="shared" si="6"/>
        <v>1</v>
      </c>
      <c r="G90" s="74">
        <f t="shared" si="1"/>
        <v>3</v>
      </c>
      <c r="H90" s="49">
        <f t="shared" si="2"/>
        <v>430698.1602</v>
      </c>
      <c r="I90" s="49">
        <f t="shared" si="3"/>
        <v>148056.8398</v>
      </c>
      <c r="J90" s="76" t="str">
        <f>'MAIN MODEL - Current Trends'!J90</f>
        <v/>
      </c>
      <c r="K90" s="49">
        <f t="shared" si="7"/>
        <v>0.07267177914</v>
      </c>
      <c r="L90" s="49">
        <f t="shared" si="18"/>
        <v>430697</v>
      </c>
      <c r="M90" s="63">
        <f t="shared" si="14"/>
        <v>8252.319328</v>
      </c>
      <c r="N90" s="75">
        <f t="shared" si="21"/>
        <v>1684.477752</v>
      </c>
      <c r="O90" s="34" t="str">
        <f>'MAIN MODEL - Current Trends'!O90</f>
        <v/>
      </c>
      <c r="P90" s="11" t="str">
        <f t="shared" si="19"/>
        <v/>
      </c>
      <c r="Q90" s="11">
        <f t="shared" si="9"/>
        <v>0.000001727834902</v>
      </c>
      <c r="R90" s="69">
        <f t="shared" si="16"/>
        <v>0.7441543026</v>
      </c>
      <c r="S90" s="70">
        <f t="shared" si="10"/>
        <v>578759</v>
      </c>
      <c r="T90" s="71">
        <f t="shared" si="17"/>
        <v>1</v>
      </c>
      <c r="U90" s="72">
        <f t="shared" si="11"/>
        <v>0.2558195031</v>
      </c>
      <c r="W90" s="65" t="str">
        <f t="shared" si="4"/>
        <v/>
      </c>
    </row>
    <row r="91">
      <c r="C91" s="61">
        <f t="shared" si="13"/>
        <v>44185</v>
      </c>
      <c r="D91" s="32">
        <f t="shared" si="22"/>
        <v>2.4</v>
      </c>
      <c r="E91" s="49">
        <f t="shared" si="5"/>
        <v>148056.8398</v>
      </c>
      <c r="F91" s="49">
        <f t="shared" si="6"/>
        <v>1</v>
      </c>
      <c r="G91" s="74">
        <f t="shared" si="1"/>
        <v>3</v>
      </c>
      <c r="H91" s="49">
        <f t="shared" si="2"/>
        <v>430699.1602</v>
      </c>
      <c r="I91" s="49">
        <f t="shared" si="3"/>
        <v>148055.8398</v>
      </c>
      <c r="J91" s="76" t="str">
        <f>'MAIN MODEL - Current Trends'!J91</f>
        <v/>
      </c>
      <c r="K91" s="49">
        <f t="shared" si="7"/>
        <v>0.07267177914</v>
      </c>
      <c r="L91" s="49">
        <f t="shared" si="18"/>
        <v>430698</v>
      </c>
      <c r="M91" s="63">
        <f t="shared" si="14"/>
        <v>8252.330262</v>
      </c>
      <c r="N91" s="75">
        <f t="shared" si="21"/>
        <v>1684.477752</v>
      </c>
      <c r="O91" s="34" t="str">
        <f>'MAIN MODEL - Current Trends'!O91</f>
        <v/>
      </c>
      <c r="P91" s="11" t="str">
        <f t="shared" si="19"/>
        <v/>
      </c>
      <c r="Q91" s="11">
        <f t="shared" si="9"/>
        <v>0.000001727834902</v>
      </c>
      <c r="R91" s="69">
        <f t="shared" si="16"/>
        <v>0.7441560304</v>
      </c>
      <c r="S91" s="70">
        <f t="shared" si="10"/>
        <v>578759</v>
      </c>
      <c r="T91" s="71">
        <f t="shared" si="17"/>
        <v>1</v>
      </c>
      <c r="U91" s="72">
        <f t="shared" si="11"/>
        <v>0.2558177753</v>
      </c>
      <c r="W91" s="65" t="str">
        <f t="shared" si="4"/>
        <v/>
      </c>
    </row>
    <row r="92">
      <c r="C92" s="61">
        <f t="shared" si="13"/>
        <v>44189</v>
      </c>
      <c r="D92" s="32">
        <f t="shared" si="22"/>
        <v>2.4</v>
      </c>
      <c r="E92" s="49">
        <f t="shared" si="5"/>
        <v>148055.8398</v>
      </c>
      <c r="F92" s="49">
        <f t="shared" si="6"/>
        <v>1</v>
      </c>
      <c r="G92" s="74">
        <f t="shared" si="1"/>
        <v>3</v>
      </c>
      <c r="H92" s="49">
        <f t="shared" si="2"/>
        <v>430700.1602</v>
      </c>
      <c r="I92" s="49">
        <f t="shared" si="3"/>
        <v>148054.8398</v>
      </c>
      <c r="J92" s="76" t="str">
        <f>'MAIN MODEL - Current Trends'!J92</f>
        <v/>
      </c>
      <c r="K92" s="49">
        <f t="shared" si="7"/>
        <v>0.07267177914</v>
      </c>
      <c r="L92" s="49">
        <f t="shared" si="18"/>
        <v>430699</v>
      </c>
      <c r="M92" s="63">
        <f t="shared" si="14"/>
        <v>8252.341196</v>
      </c>
      <c r="N92" s="75">
        <f t="shared" si="21"/>
        <v>1684.477752</v>
      </c>
      <c r="O92" s="34" t="str">
        <f>'MAIN MODEL - Current Trends'!O92</f>
        <v/>
      </c>
      <c r="P92" s="11"/>
      <c r="Q92" s="11"/>
      <c r="R92" s="81"/>
      <c r="S92" s="70">
        <f t="shared" si="10"/>
        <v>578759</v>
      </c>
      <c r="T92" s="71">
        <f t="shared" si="17"/>
        <v>1</v>
      </c>
      <c r="U92" s="72">
        <f t="shared" si="11"/>
        <v>0.2558160475</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'Model w FlatteningTheCurve (1 m'!B3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48"/>
      <c r="P8" s="11"/>
      <c r="Q8" s="11"/>
      <c r="R8" s="9"/>
      <c r="S8" s="9"/>
      <c r="T8" s="9"/>
      <c r="U8" s="9"/>
    </row>
    <row r="9">
      <c r="A9" s="28" t="s">
        <v>17</v>
      </c>
      <c r="B9" s="49">
        <f>'Model w FlatteningTheCurve'!B9</f>
        <v>578759</v>
      </c>
      <c r="G9" s="28" t="s">
        <v>234</v>
      </c>
      <c r="H9" s="47">
        <f>'MAIN MODEL - Current Trends'!H3</f>
        <v>14</v>
      </c>
      <c r="I9" s="34" t="s">
        <v>34</v>
      </c>
      <c r="L9" s="48"/>
      <c r="P9" s="11"/>
      <c r="Q9" s="11"/>
      <c r="R9" s="9"/>
      <c r="S9" s="9"/>
      <c r="T9" s="9"/>
      <c r="U9" s="9"/>
    </row>
    <row r="10">
      <c r="A10" s="28" t="s">
        <v>236</v>
      </c>
      <c r="B10" s="49">
        <f>'Model w FlatteningTheCurve (Pes'!B10</f>
        <v>2025.6565</v>
      </c>
      <c r="C10" s="50">
        <f>B10/B9</f>
        <v>0.0035</v>
      </c>
      <c r="G10" s="28" t="s">
        <v>237</v>
      </c>
      <c r="H10" s="47">
        <f>'MAIN MODEL - Current Trends'!H4</f>
        <v>5</v>
      </c>
      <c r="I10" s="34" t="s">
        <v>34</v>
      </c>
      <c r="L10" s="36"/>
      <c r="P10" s="11"/>
      <c r="Q10" s="11"/>
      <c r="R10" s="9"/>
      <c r="S10" s="9"/>
      <c r="T10" s="9"/>
      <c r="U10" s="9"/>
    </row>
    <row r="11">
      <c r="A11" s="28" t="s">
        <v>238</v>
      </c>
      <c r="B11" s="51">
        <f>'Model w FlatteningTheCurve'!B11</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477</v>
      </c>
      <c r="K13" s="53" t="s">
        <v>478</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810.2626</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810.2626</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C21" s="61">
        <f t="shared" si="13"/>
        <v>43905</v>
      </c>
      <c r="D21" s="62">
        <f>'MAIN MODEL - Current Trends'!D21</f>
        <v>2.4</v>
      </c>
      <c r="E21" s="49">
        <f t="shared" si="5"/>
        <v>578712.8398</v>
      </c>
      <c r="F21" s="49">
        <f t="shared" si="6"/>
        <v>70</v>
      </c>
      <c r="G21" s="74">
        <f t="shared" si="1"/>
        <v>46.16018741</v>
      </c>
      <c r="H21" s="49">
        <f t="shared" si="2"/>
        <v>0</v>
      </c>
      <c r="I21" s="49">
        <f t="shared" si="3"/>
        <v>578642.8398</v>
      </c>
      <c r="J21" s="76">
        <f>'MAIN MODEL - Current Trends'!J21</f>
        <v>3</v>
      </c>
      <c r="K21" s="49">
        <f t="shared" si="7"/>
        <v>5.08702454</v>
      </c>
      <c r="L21" s="49">
        <f t="shared" ref="L21:L92" si="18">F21+L20</f>
        <v>111</v>
      </c>
      <c r="M21" s="63">
        <f t="shared" si="14"/>
        <v>1.213686258</v>
      </c>
      <c r="N21" s="75">
        <f t="shared" si="15"/>
        <v>810.2626</v>
      </c>
      <c r="O21" s="32">
        <f>'MAIN MODEL - Current Trends'!O21</f>
        <v>2409</v>
      </c>
      <c r="P21" s="11">
        <f t="shared" ref="P21:P91" si="19">if(J21,((J21/$B$6*2)/S22),"")</f>
        <v>0.0001426552306</v>
      </c>
      <c r="Q21" s="11">
        <f t="shared" si="9"/>
        <v>0.0007256906588</v>
      </c>
      <c r="R21" s="69">
        <f t="shared" si="16"/>
        <v>0.0008967463141</v>
      </c>
      <c r="S21" s="70">
        <f t="shared" si="10"/>
        <v>578759</v>
      </c>
      <c r="T21" s="71">
        <f t="shared" si="17"/>
        <v>2.413793103</v>
      </c>
      <c r="U21" s="72">
        <f t="shared" si="11"/>
        <v>0.9999202428</v>
      </c>
      <c r="W21" s="65">
        <f t="shared" si="4"/>
        <v>2409000</v>
      </c>
      <c r="X21" s="65" t="str">
        <f t="shared" si="12"/>
        <v/>
      </c>
    </row>
    <row r="22">
      <c r="B22" s="77" t="s">
        <v>261</v>
      </c>
      <c r="C22" s="61">
        <f t="shared" si="13"/>
        <v>43909</v>
      </c>
      <c r="D22" s="62">
        <f>'MAIN MODEL - Current Trends'!D22</f>
        <v>6</v>
      </c>
      <c r="E22" s="49">
        <f t="shared" si="5"/>
        <v>578642.8398</v>
      </c>
      <c r="F22" s="49">
        <f t="shared" si="6"/>
        <v>420</v>
      </c>
      <c r="G22" s="74">
        <f t="shared" si="1"/>
        <v>111</v>
      </c>
      <c r="H22" s="49">
        <f t="shared" si="2"/>
        <v>5.160187413</v>
      </c>
      <c r="I22" s="49">
        <f t="shared" si="3"/>
        <v>578222.8398</v>
      </c>
      <c r="J22" s="76">
        <f>'MAIN MODEL - Current Trends'!J22</f>
        <v>18</v>
      </c>
      <c r="K22" s="49">
        <f t="shared" si="7"/>
        <v>30.52214724</v>
      </c>
      <c r="L22" s="49">
        <f t="shared" si="18"/>
        <v>531</v>
      </c>
      <c r="M22" s="63">
        <f t="shared" si="14"/>
        <v>5.806012638</v>
      </c>
      <c r="N22" s="78">
        <f t="shared" ref="N22:N36" si="20">N21*1.05</f>
        <v>850.77573</v>
      </c>
      <c r="O22" s="34" t="str">
        <f>'MAIN MODEL - Current Trends'!O22</f>
        <v/>
      </c>
      <c r="P22" s="11">
        <f t="shared" si="19"/>
        <v>0.0008559313836</v>
      </c>
      <c r="Q22" s="11">
        <f t="shared" si="9"/>
        <v>0.0009416700215</v>
      </c>
      <c r="R22" s="69">
        <f t="shared" si="16"/>
        <v>0.001838416336</v>
      </c>
      <c r="S22" s="70">
        <f t="shared" si="10"/>
        <v>578759</v>
      </c>
      <c r="T22" s="71">
        <f t="shared" si="17"/>
        <v>6</v>
      </c>
      <c r="U22" s="72">
        <f t="shared" si="11"/>
        <v>0.9997992944</v>
      </c>
      <c r="W22" s="65" t="str">
        <f t="shared" si="4"/>
        <v/>
      </c>
      <c r="X22" s="65" t="str">
        <f t="shared" si="12"/>
        <v/>
      </c>
    </row>
    <row r="23">
      <c r="C23" s="61">
        <f t="shared" si="13"/>
        <v>43913</v>
      </c>
      <c r="D23" s="79">
        <v>1.3</v>
      </c>
      <c r="E23" s="49">
        <f t="shared" si="5"/>
        <v>578222.8398</v>
      </c>
      <c r="F23" s="49">
        <f t="shared" si="6"/>
        <v>545</v>
      </c>
      <c r="G23" s="74">
        <f t="shared" si="1"/>
        <v>519</v>
      </c>
      <c r="H23" s="49">
        <f t="shared" si="2"/>
        <v>17.16018741</v>
      </c>
      <c r="I23" s="49">
        <f t="shared" si="3"/>
        <v>577677.8398</v>
      </c>
      <c r="J23" s="67" t="str">
        <f>'MAIN MODEL - Current Trends'!J23</f>
        <v/>
      </c>
      <c r="K23" s="49">
        <f t="shared" si="7"/>
        <v>39.60611963</v>
      </c>
      <c r="L23" s="49">
        <f t="shared" si="18"/>
        <v>1076</v>
      </c>
      <c r="M23" s="63">
        <f t="shared" si="14"/>
        <v>11.76510282</v>
      </c>
      <c r="N23" s="78">
        <f t="shared" si="20"/>
        <v>893.3145165</v>
      </c>
      <c r="O23" s="34" t="str">
        <f>'MAIN MODEL - Current Trends'!O23</f>
        <v/>
      </c>
      <c r="P23" s="11" t="str">
        <f t="shared" si="19"/>
        <v/>
      </c>
      <c r="Q23" s="11">
        <f t="shared" si="9"/>
        <v>0.001221579276</v>
      </c>
      <c r="R23" s="69">
        <f t="shared" si="16"/>
        <v>0.003059995611</v>
      </c>
      <c r="S23" s="70">
        <f t="shared" si="10"/>
        <v>578759</v>
      </c>
      <c r="T23" s="71">
        <f t="shared" si="17"/>
        <v>1.297619048</v>
      </c>
      <c r="U23" s="72">
        <f t="shared" si="11"/>
        <v>0.9990736037</v>
      </c>
      <c r="W23" s="65" t="str">
        <f t="shared" si="4"/>
        <v/>
      </c>
      <c r="X23" s="65" t="str">
        <f t="shared" si="12"/>
        <v/>
      </c>
    </row>
    <row r="24">
      <c r="C24" s="61">
        <f t="shared" si="13"/>
        <v>43917</v>
      </c>
      <c r="D24" s="79">
        <v>1.3</v>
      </c>
      <c r="E24" s="49">
        <f t="shared" si="5"/>
        <v>577677.8398</v>
      </c>
      <c r="F24" s="49">
        <f t="shared" si="6"/>
        <v>707</v>
      </c>
      <c r="G24" s="74">
        <f t="shared" si="1"/>
        <v>1035</v>
      </c>
      <c r="H24" s="49">
        <f t="shared" si="2"/>
        <v>46.16018741</v>
      </c>
      <c r="I24" s="49">
        <f t="shared" si="3"/>
        <v>576970.8398</v>
      </c>
      <c r="J24" s="67" t="str">
        <f>'MAIN MODEL - Current Trends'!J24</f>
        <v/>
      </c>
      <c r="K24" s="49">
        <f t="shared" si="7"/>
        <v>51.37894785</v>
      </c>
      <c r="L24" s="49">
        <f t="shared" si="18"/>
        <v>1783</v>
      </c>
      <c r="M24" s="63">
        <f t="shared" si="14"/>
        <v>19.4955189</v>
      </c>
      <c r="N24" s="78">
        <f t="shared" si="20"/>
        <v>937.9802423</v>
      </c>
      <c r="O24" s="34" t="str">
        <f>'MAIN MODEL - Current Trends'!O24</f>
        <v/>
      </c>
      <c r="P24" s="11" t="str">
        <f t="shared" si="19"/>
        <v/>
      </c>
      <c r="Q24" s="11">
        <f t="shared" si="9"/>
        <v>0.0003645731643</v>
      </c>
      <c r="R24" s="69">
        <f t="shared" si="16"/>
        <v>0.003424568776</v>
      </c>
      <c r="S24" s="70">
        <f t="shared" si="10"/>
        <v>578759</v>
      </c>
      <c r="T24" s="71">
        <f t="shared" si="17"/>
        <v>1.297247706</v>
      </c>
      <c r="U24" s="72">
        <f t="shared" si="11"/>
        <v>0.9981319337</v>
      </c>
      <c r="W24" s="65" t="str">
        <f t="shared" si="4"/>
        <v/>
      </c>
      <c r="X24" s="65" t="str">
        <f t="shared" si="12"/>
        <v/>
      </c>
    </row>
    <row r="25">
      <c r="C25" s="61">
        <f t="shared" si="13"/>
        <v>43921</v>
      </c>
      <c r="D25" s="79">
        <v>0.3</v>
      </c>
      <c r="E25" s="49">
        <f t="shared" si="5"/>
        <v>576970.8398</v>
      </c>
      <c r="F25" s="49">
        <f t="shared" si="6"/>
        <v>211</v>
      </c>
      <c r="G25" s="74">
        <f t="shared" si="1"/>
        <v>1672</v>
      </c>
      <c r="H25" s="49">
        <f t="shared" si="2"/>
        <v>116.1601874</v>
      </c>
      <c r="I25" s="49">
        <f t="shared" si="3"/>
        <v>576759.8398</v>
      </c>
      <c r="J25" s="67" t="str">
        <f>'MAIN MODEL - Current Trends'!J25</f>
        <v/>
      </c>
      <c r="K25" s="49">
        <f t="shared" si="7"/>
        <v>15.3337454</v>
      </c>
      <c r="L25" s="49">
        <f t="shared" si="18"/>
        <v>1994</v>
      </c>
      <c r="M25" s="63">
        <f t="shared" si="14"/>
        <v>21.8026162</v>
      </c>
      <c r="N25" s="78">
        <f t="shared" si="20"/>
        <v>984.8792544</v>
      </c>
      <c r="O25" s="34" t="str">
        <f>'MAIN MODEL - Current Trends'!O25</f>
        <v/>
      </c>
      <c r="P25" s="11" t="str">
        <f t="shared" si="19"/>
        <v/>
      </c>
      <c r="Q25" s="11">
        <f t="shared" si="9"/>
        <v>0.0001088535988</v>
      </c>
      <c r="R25" s="69">
        <f t="shared" si="16"/>
        <v>0.003533422374</v>
      </c>
      <c r="S25" s="70">
        <f t="shared" si="10"/>
        <v>578759</v>
      </c>
      <c r="T25" s="71">
        <f t="shared" si="17"/>
        <v>0.2984441301</v>
      </c>
      <c r="U25" s="72">
        <f t="shared" si="11"/>
        <v>0.9969103544</v>
      </c>
      <c r="W25" s="65" t="str">
        <f t="shared" si="4"/>
        <v/>
      </c>
      <c r="X25" s="65" t="str">
        <f t="shared" si="12"/>
        <v/>
      </c>
    </row>
    <row r="26">
      <c r="C26" s="61">
        <f t="shared" si="13"/>
        <v>43925</v>
      </c>
      <c r="D26" s="79">
        <v>0.3</v>
      </c>
      <c r="E26" s="49">
        <f t="shared" si="5"/>
        <v>576759.8398</v>
      </c>
      <c r="F26" s="49">
        <f t="shared" si="6"/>
        <v>63</v>
      </c>
      <c r="G26" s="74">
        <f t="shared" si="1"/>
        <v>1463</v>
      </c>
      <c r="H26" s="49">
        <f t="shared" si="2"/>
        <v>536.1601874</v>
      </c>
      <c r="I26" s="49">
        <f t="shared" si="3"/>
        <v>576696.8398</v>
      </c>
      <c r="J26" s="67" t="str">
        <f>'MAIN MODEL - Current Trends'!J26</f>
        <v/>
      </c>
      <c r="K26" s="49">
        <f t="shared" si="7"/>
        <v>4.578322086</v>
      </c>
      <c r="L26" s="49">
        <f t="shared" si="18"/>
        <v>2057</v>
      </c>
      <c r="M26" s="63">
        <f t="shared" si="14"/>
        <v>22.49146515</v>
      </c>
      <c r="N26" s="78">
        <f t="shared" si="20"/>
        <v>1034.123217</v>
      </c>
      <c r="O26" s="34" t="str">
        <f>'MAIN MODEL - Current Trends'!O26</f>
        <v/>
      </c>
      <c r="P26" s="11" t="str">
        <f t="shared" si="19"/>
        <v/>
      </c>
      <c r="Q26" s="11">
        <f t="shared" si="9"/>
        <v>0.00003282886314</v>
      </c>
      <c r="R26" s="69">
        <f t="shared" si="16"/>
        <v>0.003566251238</v>
      </c>
      <c r="S26" s="70">
        <f t="shared" si="10"/>
        <v>578759</v>
      </c>
      <c r="T26" s="71">
        <f t="shared" si="17"/>
        <v>0.2985781991</v>
      </c>
      <c r="U26" s="72">
        <f t="shared" si="11"/>
        <v>0.9965457813</v>
      </c>
      <c r="W26" s="65" t="str">
        <f t="shared" si="4"/>
        <v/>
      </c>
      <c r="X26" s="65" t="str">
        <f t="shared" si="12"/>
        <v/>
      </c>
    </row>
    <row r="27">
      <c r="C27" s="61">
        <f t="shared" si="13"/>
        <v>43929</v>
      </c>
      <c r="D27" s="79">
        <v>0.3</v>
      </c>
      <c r="E27" s="49">
        <f t="shared" si="5"/>
        <v>576696.8398</v>
      </c>
      <c r="F27" s="49">
        <f t="shared" si="6"/>
        <v>19</v>
      </c>
      <c r="G27" s="80">
        <f t="shared" si="1"/>
        <v>981</v>
      </c>
      <c r="H27" s="49">
        <f t="shared" si="2"/>
        <v>1081.160187</v>
      </c>
      <c r="I27" s="49">
        <f t="shared" si="3"/>
        <v>576677.8398</v>
      </c>
      <c r="J27" s="67" t="str">
        <f>'MAIN MODEL - Current Trends'!J27</f>
        <v/>
      </c>
      <c r="K27" s="49">
        <f t="shared" si="7"/>
        <v>1.380763804</v>
      </c>
      <c r="L27" s="49">
        <f t="shared" si="18"/>
        <v>2076</v>
      </c>
      <c r="M27" s="63">
        <f t="shared" si="14"/>
        <v>22.69921325</v>
      </c>
      <c r="N27" s="78">
        <f t="shared" si="20"/>
        <v>1085.829378</v>
      </c>
      <c r="O27" s="34" t="str">
        <f>'MAIN MODEL - Current Trends'!O27</f>
        <v/>
      </c>
      <c r="P27" s="11" t="str">
        <f t="shared" si="19"/>
        <v/>
      </c>
      <c r="Q27" s="11">
        <f t="shared" si="9"/>
        <v>0.00001036700941</v>
      </c>
      <c r="R27" s="69">
        <f t="shared" si="16"/>
        <v>0.003576618247</v>
      </c>
      <c r="S27" s="70">
        <f t="shared" si="10"/>
        <v>578759</v>
      </c>
      <c r="T27" s="71">
        <f t="shared" si="17"/>
        <v>0.3015873016</v>
      </c>
      <c r="U27" s="72">
        <f t="shared" si="11"/>
        <v>0.9964369277</v>
      </c>
      <c r="W27" s="65" t="str">
        <f t="shared" si="4"/>
        <v/>
      </c>
      <c r="X27" s="65" t="str">
        <f t="shared" si="12"/>
        <v/>
      </c>
    </row>
    <row r="28">
      <c r="C28" s="61">
        <f t="shared" si="13"/>
        <v>43933</v>
      </c>
      <c r="D28" s="79">
        <v>0.3</v>
      </c>
      <c r="E28" s="49">
        <f t="shared" si="5"/>
        <v>576677.8398</v>
      </c>
      <c r="F28" s="49">
        <f t="shared" si="6"/>
        <v>6</v>
      </c>
      <c r="G28" s="80">
        <f t="shared" si="1"/>
        <v>293</v>
      </c>
      <c r="H28" s="49">
        <f t="shared" si="2"/>
        <v>1788.160187</v>
      </c>
      <c r="I28" s="49">
        <f t="shared" si="3"/>
        <v>576671.8398</v>
      </c>
      <c r="J28" s="67" t="str">
        <f>'MAIN MODEL - Current Trends'!J28</f>
        <v/>
      </c>
      <c r="K28" s="49">
        <f t="shared" si="7"/>
        <v>0.4360306748</v>
      </c>
      <c r="L28" s="49">
        <f t="shared" si="18"/>
        <v>2082</v>
      </c>
      <c r="M28" s="63">
        <f t="shared" si="14"/>
        <v>22.76481791</v>
      </c>
      <c r="N28" s="78">
        <f t="shared" si="20"/>
        <v>1140.120847</v>
      </c>
      <c r="O28" s="34" t="str">
        <f>'MAIN MODEL - Current Trends'!O28</f>
        <v/>
      </c>
      <c r="P28" s="11" t="str">
        <f t="shared" si="19"/>
        <v/>
      </c>
      <c r="Q28" s="11">
        <f t="shared" si="9"/>
        <v>0.000003455669804</v>
      </c>
      <c r="R28" s="69">
        <f t="shared" si="16"/>
        <v>0.003580073917</v>
      </c>
      <c r="S28" s="70">
        <f t="shared" si="10"/>
        <v>578759</v>
      </c>
      <c r="T28" s="71">
        <f t="shared" si="17"/>
        <v>0.3157894737</v>
      </c>
      <c r="U28" s="72">
        <f t="shared" si="11"/>
        <v>0.9964040988</v>
      </c>
      <c r="W28" s="65" t="str">
        <f t="shared" si="4"/>
        <v/>
      </c>
      <c r="X28" s="65" t="str">
        <f t="shared" si="12"/>
        <v/>
      </c>
    </row>
    <row r="29">
      <c r="C29" s="61">
        <f t="shared" si="13"/>
        <v>43937</v>
      </c>
      <c r="D29" s="79">
        <v>0.3</v>
      </c>
      <c r="E29" s="49">
        <f t="shared" si="5"/>
        <v>576671.8398</v>
      </c>
      <c r="F29" s="49">
        <f t="shared" si="6"/>
        <v>2</v>
      </c>
      <c r="G29" s="80">
        <f t="shared" si="1"/>
        <v>88</v>
      </c>
      <c r="H29" s="49">
        <f t="shared" si="2"/>
        <v>1999.160187</v>
      </c>
      <c r="I29" s="49">
        <f t="shared" si="3"/>
        <v>576669.8398</v>
      </c>
      <c r="J29" s="67" t="str">
        <f>'MAIN MODEL - Current Trends'!J29</f>
        <v/>
      </c>
      <c r="K29" s="49">
        <f t="shared" si="7"/>
        <v>0.1453435583</v>
      </c>
      <c r="L29" s="49">
        <f t="shared" si="18"/>
        <v>2084</v>
      </c>
      <c r="M29" s="63">
        <f t="shared" si="14"/>
        <v>22.78668613</v>
      </c>
      <c r="N29" s="78">
        <f t="shared" si="20"/>
        <v>1197.126889</v>
      </c>
      <c r="O29" s="34" t="str">
        <f>'MAIN MODEL - Current Trends'!O29</f>
        <v/>
      </c>
      <c r="P29" s="11" t="str">
        <f t="shared" si="19"/>
        <v/>
      </c>
      <c r="Q29" s="11">
        <f t="shared" si="9"/>
        <v>0.000001727834902</v>
      </c>
      <c r="R29" s="69">
        <f t="shared" si="16"/>
        <v>0.003581801752</v>
      </c>
      <c r="S29" s="70">
        <f t="shared" si="10"/>
        <v>578759</v>
      </c>
      <c r="T29" s="71">
        <f t="shared" si="17"/>
        <v>0.3333333333</v>
      </c>
      <c r="U29" s="72">
        <f t="shared" si="11"/>
        <v>0.9963937318</v>
      </c>
      <c r="W29" s="65" t="str">
        <f t="shared" si="4"/>
        <v/>
      </c>
      <c r="X29" s="65" t="str">
        <f t="shared" si="12"/>
        <v/>
      </c>
    </row>
    <row r="30">
      <c r="C30" s="61">
        <f t="shared" si="13"/>
        <v>43941</v>
      </c>
      <c r="D30" s="79">
        <v>0.3</v>
      </c>
      <c r="E30" s="49">
        <f t="shared" si="5"/>
        <v>576669.8398</v>
      </c>
      <c r="F30" s="49">
        <f t="shared" si="6"/>
        <v>1</v>
      </c>
      <c r="G30" s="80">
        <f t="shared" si="1"/>
        <v>27</v>
      </c>
      <c r="H30" s="49">
        <f t="shared" si="2"/>
        <v>2062.160187</v>
      </c>
      <c r="I30" s="49">
        <f t="shared" si="3"/>
        <v>576668.8398</v>
      </c>
      <c r="J30" s="67" t="str">
        <f>'MAIN MODEL - Current Trends'!J30</f>
        <v/>
      </c>
      <c r="K30" s="49">
        <f t="shared" si="7"/>
        <v>0.07267177914</v>
      </c>
      <c r="L30" s="49">
        <f t="shared" si="18"/>
        <v>2085</v>
      </c>
      <c r="M30" s="63">
        <f t="shared" si="14"/>
        <v>22.79762025</v>
      </c>
      <c r="N30" s="78">
        <f t="shared" si="20"/>
        <v>1256.983234</v>
      </c>
      <c r="O30" s="34" t="str">
        <f>'MAIN MODEL - Current Trends'!O30</f>
        <v/>
      </c>
      <c r="P30" s="11" t="str">
        <f t="shared" si="19"/>
        <v/>
      </c>
      <c r="Q30" s="11">
        <f t="shared" si="9"/>
        <v>0</v>
      </c>
      <c r="R30" s="69">
        <f t="shared" si="16"/>
        <v>0.003581801752</v>
      </c>
      <c r="S30" s="70">
        <f t="shared" si="10"/>
        <v>578759</v>
      </c>
      <c r="T30" s="71">
        <f t="shared" si="17"/>
        <v>0.5</v>
      </c>
      <c r="U30" s="72">
        <f t="shared" si="11"/>
        <v>0.9963902761</v>
      </c>
      <c r="W30" s="65" t="str">
        <f t="shared" si="4"/>
        <v/>
      </c>
      <c r="X30" s="65" t="str">
        <f t="shared" si="12"/>
        <v/>
      </c>
    </row>
    <row r="31">
      <c r="C31" s="61">
        <f t="shared" si="13"/>
        <v>43945</v>
      </c>
      <c r="D31" s="79">
        <v>0.3</v>
      </c>
      <c r="E31" s="49">
        <f t="shared" si="5"/>
        <v>576668.8398</v>
      </c>
      <c r="F31" s="49">
        <f t="shared" si="6"/>
        <v>0</v>
      </c>
      <c r="G31" s="80">
        <f t="shared" si="1"/>
        <v>9</v>
      </c>
      <c r="H31" s="49">
        <f t="shared" si="2"/>
        <v>2081.160187</v>
      </c>
      <c r="I31" s="49">
        <f t="shared" si="3"/>
        <v>576668.8398</v>
      </c>
      <c r="J31" s="67" t="str">
        <f>'MAIN MODEL - Current Trends'!J31</f>
        <v/>
      </c>
      <c r="K31" s="49">
        <f t="shared" si="7"/>
        <v>0</v>
      </c>
      <c r="L31" s="49">
        <f t="shared" si="18"/>
        <v>2085</v>
      </c>
      <c r="M31" s="63">
        <f t="shared" si="14"/>
        <v>22.79762025</v>
      </c>
      <c r="N31" s="78">
        <f t="shared" si="20"/>
        <v>1319.832395</v>
      </c>
      <c r="O31" s="34" t="str">
        <f>'MAIN MODEL - Current Trends'!O31</f>
        <v/>
      </c>
      <c r="P31" s="11" t="str">
        <f t="shared" si="19"/>
        <v/>
      </c>
      <c r="Q31" s="11">
        <f t="shared" si="9"/>
        <v>0</v>
      </c>
      <c r="R31" s="69">
        <f t="shared" si="16"/>
        <v>0.003581801752</v>
      </c>
      <c r="S31" s="70">
        <f t="shared" si="10"/>
        <v>578759</v>
      </c>
      <c r="T31" s="71">
        <f t="shared" si="17"/>
        <v>0</v>
      </c>
      <c r="U31" s="72">
        <f t="shared" si="11"/>
        <v>0.9963885483</v>
      </c>
      <c r="W31" s="65" t="str">
        <f t="shared" si="4"/>
        <v/>
      </c>
      <c r="X31" s="65" t="str">
        <f t="shared" si="12"/>
        <v/>
      </c>
    </row>
    <row r="32">
      <c r="C32" s="61">
        <f t="shared" si="13"/>
        <v>43949</v>
      </c>
      <c r="D32" s="79">
        <v>0.2</v>
      </c>
      <c r="E32" s="49">
        <f t="shared" si="5"/>
        <v>576668.8398</v>
      </c>
      <c r="F32" s="49">
        <f t="shared" si="6"/>
        <v>0</v>
      </c>
      <c r="G32" s="80">
        <f t="shared" si="1"/>
        <v>3</v>
      </c>
      <c r="H32" s="49">
        <f t="shared" si="2"/>
        <v>2087.160187</v>
      </c>
      <c r="I32" s="49">
        <f t="shared" si="3"/>
        <v>576668.8398</v>
      </c>
      <c r="J32" s="67" t="str">
        <f>'MAIN MODEL - Current Trends'!J32</f>
        <v/>
      </c>
      <c r="K32" s="49">
        <f t="shared" si="7"/>
        <v>0</v>
      </c>
      <c r="L32" s="49">
        <f t="shared" si="18"/>
        <v>2085</v>
      </c>
      <c r="M32" s="63">
        <f t="shared" si="14"/>
        <v>22.79762025</v>
      </c>
      <c r="N32" s="78">
        <f t="shared" si="20"/>
        <v>1385.824015</v>
      </c>
      <c r="O32" s="34" t="str">
        <f>'MAIN MODEL - Current Trends'!O32</f>
        <v/>
      </c>
      <c r="P32" s="11" t="str">
        <f t="shared" si="19"/>
        <v/>
      </c>
      <c r="Q32" s="11">
        <f t="shared" si="9"/>
        <v>0</v>
      </c>
      <c r="R32" s="69">
        <f t="shared" si="16"/>
        <v>0.003581801752</v>
      </c>
      <c r="S32" s="70">
        <f t="shared" si="10"/>
        <v>578759</v>
      </c>
      <c r="T32" s="71" t="str">
        <f t="shared" si="17"/>
        <v>#DIV/0!</v>
      </c>
      <c r="U32" s="72">
        <f t="shared" si="11"/>
        <v>0.9963885483</v>
      </c>
      <c r="W32" s="65" t="str">
        <f t="shared" si="4"/>
        <v/>
      </c>
      <c r="X32" s="65" t="str">
        <f t="shared" si="12"/>
        <v/>
      </c>
    </row>
    <row r="33">
      <c r="C33" s="61">
        <f t="shared" si="13"/>
        <v>43953</v>
      </c>
      <c r="D33" s="79">
        <v>0.2</v>
      </c>
      <c r="E33" s="49">
        <f t="shared" si="5"/>
        <v>576668.8398</v>
      </c>
      <c r="F33" s="49">
        <f t="shared" si="6"/>
        <v>0</v>
      </c>
      <c r="G33" s="80">
        <f t="shared" si="1"/>
        <v>1</v>
      </c>
      <c r="H33" s="49">
        <f t="shared" si="2"/>
        <v>2089.160187</v>
      </c>
      <c r="I33" s="49">
        <f t="shared" si="3"/>
        <v>576668.8398</v>
      </c>
      <c r="J33" s="67" t="str">
        <f>'MAIN MODEL - Current Trends'!J33</f>
        <v/>
      </c>
      <c r="K33" s="49">
        <f t="shared" si="7"/>
        <v>0</v>
      </c>
      <c r="L33" s="49">
        <f t="shared" si="18"/>
        <v>2085</v>
      </c>
      <c r="M33" s="63">
        <f t="shared" si="14"/>
        <v>22.79762025</v>
      </c>
      <c r="N33" s="78">
        <f t="shared" si="20"/>
        <v>1455.115216</v>
      </c>
      <c r="O33" s="34" t="str">
        <f>'MAIN MODEL - Current Trends'!O33</f>
        <v/>
      </c>
      <c r="P33" s="11" t="str">
        <f t="shared" si="19"/>
        <v/>
      </c>
      <c r="Q33" s="11">
        <f t="shared" si="9"/>
        <v>0</v>
      </c>
      <c r="R33" s="69">
        <f t="shared" si="16"/>
        <v>0.003581801752</v>
      </c>
      <c r="S33" s="70">
        <f t="shared" si="10"/>
        <v>578759</v>
      </c>
      <c r="T33" s="71" t="str">
        <f t="shared" si="17"/>
        <v>#DIV/0!</v>
      </c>
      <c r="U33" s="72">
        <f t="shared" si="11"/>
        <v>0.9963885483</v>
      </c>
      <c r="W33" s="65" t="str">
        <f t="shared" si="4"/>
        <v/>
      </c>
      <c r="X33" s="65" t="str">
        <f t="shared" si="12"/>
        <v/>
      </c>
    </row>
    <row r="34">
      <c r="C34" s="61">
        <f t="shared" si="13"/>
        <v>43957</v>
      </c>
      <c r="D34" s="79">
        <v>0.1</v>
      </c>
      <c r="E34" s="49">
        <f t="shared" si="5"/>
        <v>576668.8398</v>
      </c>
      <c r="F34" s="49">
        <f t="shared" si="6"/>
        <v>0</v>
      </c>
      <c r="G34" s="80">
        <f t="shared" si="1"/>
        <v>0</v>
      </c>
      <c r="H34" s="49">
        <f t="shared" si="2"/>
        <v>2090.160187</v>
      </c>
      <c r="I34" s="49">
        <f t="shared" si="3"/>
        <v>576668.8398</v>
      </c>
      <c r="J34" s="67" t="str">
        <f>'MAIN MODEL - Current Trends'!J34</f>
        <v/>
      </c>
      <c r="K34" s="49">
        <f t="shared" si="7"/>
        <v>0</v>
      </c>
      <c r="L34" s="49">
        <f t="shared" si="18"/>
        <v>2085</v>
      </c>
      <c r="M34" s="63">
        <f t="shared" si="14"/>
        <v>22.79762025</v>
      </c>
      <c r="N34" s="78">
        <f t="shared" si="20"/>
        <v>1527.870977</v>
      </c>
      <c r="O34" s="34" t="str">
        <f>'MAIN MODEL - Current Trends'!O34</f>
        <v/>
      </c>
      <c r="P34" s="11" t="str">
        <f t="shared" si="19"/>
        <v/>
      </c>
      <c r="Q34" s="11">
        <f t="shared" si="9"/>
        <v>0</v>
      </c>
      <c r="R34" s="69">
        <f t="shared" si="16"/>
        <v>0.003581801752</v>
      </c>
      <c r="S34" s="70">
        <f t="shared" si="10"/>
        <v>578759</v>
      </c>
      <c r="T34" s="71" t="str">
        <f t="shared" si="17"/>
        <v>#DIV/0!</v>
      </c>
      <c r="U34" s="72">
        <f t="shared" si="11"/>
        <v>0.9963885483</v>
      </c>
      <c r="W34" s="65" t="str">
        <f t="shared" si="4"/>
        <v/>
      </c>
      <c r="X34" s="65" t="str">
        <f t="shared" si="12"/>
        <v/>
      </c>
    </row>
    <row r="35">
      <c r="C35" s="61">
        <f t="shared" si="13"/>
        <v>43961</v>
      </c>
      <c r="D35" s="79">
        <v>0.035</v>
      </c>
      <c r="E35" s="49">
        <f t="shared" si="5"/>
        <v>576668.8398</v>
      </c>
      <c r="F35" s="49">
        <f t="shared" si="6"/>
        <v>0</v>
      </c>
      <c r="G35" s="80">
        <f t="shared" si="1"/>
        <v>0</v>
      </c>
      <c r="H35" s="49">
        <f t="shared" si="2"/>
        <v>2090.160187</v>
      </c>
      <c r="I35" s="49">
        <f t="shared" si="3"/>
        <v>576668.8398</v>
      </c>
      <c r="J35" s="67" t="str">
        <f>'MAIN MODEL - Current Trends'!J35</f>
        <v/>
      </c>
      <c r="K35" s="49">
        <f t="shared" si="7"/>
        <v>0</v>
      </c>
      <c r="L35" s="49">
        <f t="shared" si="18"/>
        <v>2085</v>
      </c>
      <c r="M35" s="63">
        <f t="shared" si="14"/>
        <v>22.79762025</v>
      </c>
      <c r="N35" s="78">
        <f t="shared" si="20"/>
        <v>1604.264526</v>
      </c>
      <c r="O35" s="34" t="str">
        <f>'MAIN MODEL - Current Trends'!O35</f>
        <v/>
      </c>
      <c r="P35" s="11" t="str">
        <f t="shared" si="19"/>
        <v/>
      </c>
      <c r="Q35" s="11">
        <f t="shared" si="9"/>
        <v>0</v>
      </c>
      <c r="R35" s="69">
        <f t="shared" si="16"/>
        <v>0.003581801752</v>
      </c>
      <c r="S35" s="70">
        <f t="shared" si="10"/>
        <v>578759</v>
      </c>
      <c r="T35" s="71" t="str">
        <f t="shared" si="17"/>
        <v>#DIV/0!</v>
      </c>
      <c r="U35" s="72">
        <f t="shared" si="11"/>
        <v>0.9963885483</v>
      </c>
      <c r="W35" s="65" t="str">
        <f t="shared" si="4"/>
        <v/>
      </c>
      <c r="X35" s="65" t="str">
        <f t="shared" si="12"/>
        <v/>
      </c>
    </row>
    <row r="36">
      <c r="C36" s="61">
        <f t="shared" si="13"/>
        <v>43965</v>
      </c>
      <c r="D36" s="79">
        <v>0.035</v>
      </c>
      <c r="E36" s="49">
        <f t="shared" si="5"/>
        <v>576668.8398</v>
      </c>
      <c r="F36" s="49">
        <f t="shared" si="6"/>
        <v>0</v>
      </c>
      <c r="G36" s="80">
        <f t="shared" si="1"/>
        <v>0</v>
      </c>
      <c r="H36" s="49">
        <f t="shared" si="2"/>
        <v>2090.160187</v>
      </c>
      <c r="I36" s="49">
        <f t="shared" si="3"/>
        <v>576668.8398</v>
      </c>
      <c r="J36" s="67" t="str">
        <f>'MAIN MODEL - Current Trends'!J36</f>
        <v/>
      </c>
      <c r="K36" s="49">
        <f t="shared" si="7"/>
        <v>0</v>
      </c>
      <c r="L36" s="49">
        <f t="shared" si="18"/>
        <v>2085</v>
      </c>
      <c r="M36" s="63">
        <f t="shared" si="14"/>
        <v>22.79762025</v>
      </c>
      <c r="N36" s="78">
        <f t="shared" si="20"/>
        <v>1684.477752</v>
      </c>
      <c r="O36" s="34" t="str">
        <f>'MAIN MODEL - Current Trends'!O36</f>
        <v/>
      </c>
      <c r="P36" s="11" t="str">
        <f t="shared" si="19"/>
        <v/>
      </c>
      <c r="Q36" s="11">
        <f t="shared" si="9"/>
        <v>0</v>
      </c>
      <c r="R36" s="69">
        <f t="shared" si="16"/>
        <v>0.003581801752</v>
      </c>
      <c r="S36" s="70">
        <f t="shared" si="10"/>
        <v>578759</v>
      </c>
      <c r="T36" s="71" t="str">
        <f t="shared" si="17"/>
        <v>#DIV/0!</v>
      </c>
      <c r="U36" s="72">
        <f t="shared" si="11"/>
        <v>0.9963885483</v>
      </c>
      <c r="W36" s="65" t="str">
        <f t="shared" si="4"/>
        <v/>
      </c>
      <c r="X36" s="65" t="str">
        <f t="shared" si="12"/>
        <v/>
      </c>
    </row>
    <row r="37">
      <c r="C37" s="61">
        <f t="shared" si="13"/>
        <v>43969</v>
      </c>
      <c r="D37" s="32">
        <f t="shared" ref="D37:D92" si="21">$B$3</f>
        <v>2.4</v>
      </c>
      <c r="E37" s="49">
        <f t="shared" si="5"/>
        <v>576668.8398</v>
      </c>
      <c r="F37" s="49">
        <f t="shared" si="6"/>
        <v>0</v>
      </c>
      <c r="G37" s="80">
        <f t="shared" si="1"/>
        <v>0</v>
      </c>
      <c r="H37" s="49">
        <f t="shared" si="2"/>
        <v>2090.160187</v>
      </c>
      <c r="I37" s="49">
        <f t="shared" si="3"/>
        <v>576668.8398</v>
      </c>
      <c r="J37" s="67" t="str">
        <f>'MAIN MODEL - Current Trends'!J37</f>
        <v/>
      </c>
      <c r="K37" s="49">
        <f t="shared" si="7"/>
        <v>0</v>
      </c>
      <c r="L37" s="49">
        <f t="shared" si="18"/>
        <v>2085</v>
      </c>
      <c r="M37" s="63">
        <f t="shared" si="14"/>
        <v>22.79762025</v>
      </c>
      <c r="N37" s="75">
        <f t="shared" ref="N37:N92" si="22">N36</f>
        <v>1684.477752</v>
      </c>
      <c r="O37" s="34" t="str">
        <f>'MAIN MODEL - Current Trends'!O37</f>
        <v/>
      </c>
      <c r="P37" s="11" t="str">
        <f t="shared" si="19"/>
        <v/>
      </c>
      <c r="Q37" s="11">
        <f t="shared" si="9"/>
        <v>0</v>
      </c>
      <c r="R37" s="69">
        <f t="shared" si="16"/>
        <v>0.003581801752</v>
      </c>
      <c r="S37" s="70">
        <f t="shared" si="10"/>
        <v>578759</v>
      </c>
      <c r="T37" s="71" t="str">
        <f t="shared" si="17"/>
        <v>#DIV/0!</v>
      </c>
      <c r="U37" s="72">
        <f t="shared" si="11"/>
        <v>0.9963885483</v>
      </c>
      <c r="W37" s="65" t="str">
        <f t="shared" si="4"/>
        <v/>
      </c>
      <c r="X37" s="65" t="str">
        <f t="shared" si="12"/>
        <v/>
      </c>
    </row>
    <row r="38">
      <c r="C38" s="61">
        <f t="shared" si="13"/>
        <v>43973</v>
      </c>
      <c r="D38" s="32">
        <f t="shared" si="21"/>
        <v>2.4</v>
      </c>
      <c r="E38" s="49">
        <f t="shared" si="5"/>
        <v>576668.8398</v>
      </c>
      <c r="F38" s="49">
        <f t="shared" si="6"/>
        <v>0</v>
      </c>
      <c r="G38" s="74">
        <f t="shared" si="1"/>
        <v>0</v>
      </c>
      <c r="H38" s="49">
        <f t="shared" si="2"/>
        <v>2090.160187</v>
      </c>
      <c r="I38" s="49">
        <f t="shared" si="3"/>
        <v>576668.8398</v>
      </c>
      <c r="J38" s="67" t="str">
        <f>'MAIN MODEL - Current Trends'!J38</f>
        <v/>
      </c>
      <c r="K38" s="49">
        <f t="shared" si="7"/>
        <v>0</v>
      </c>
      <c r="L38" s="49">
        <f t="shared" si="18"/>
        <v>2085</v>
      </c>
      <c r="M38" s="63">
        <f t="shared" si="14"/>
        <v>22.79762025</v>
      </c>
      <c r="N38" s="75">
        <f t="shared" si="22"/>
        <v>1684.477752</v>
      </c>
      <c r="O38" s="34" t="str">
        <f>'MAIN MODEL - Current Trends'!O38</f>
        <v/>
      </c>
      <c r="P38" s="11" t="str">
        <f t="shared" si="19"/>
        <v/>
      </c>
      <c r="Q38" s="11">
        <f t="shared" si="9"/>
        <v>0</v>
      </c>
      <c r="R38" s="69">
        <f t="shared" si="16"/>
        <v>0.003581801752</v>
      </c>
      <c r="S38" s="70">
        <f t="shared" si="10"/>
        <v>578759</v>
      </c>
      <c r="T38" s="71" t="str">
        <f t="shared" si="17"/>
        <v>#DIV/0!</v>
      </c>
      <c r="U38" s="72">
        <f t="shared" si="11"/>
        <v>0.9963885483</v>
      </c>
      <c r="W38" s="65" t="str">
        <f t="shared" si="4"/>
        <v/>
      </c>
      <c r="X38" s="65" t="str">
        <f t="shared" si="12"/>
        <v/>
      </c>
    </row>
    <row r="39">
      <c r="C39" s="61">
        <f t="shared" si="13"/>
        <v>43977</v>
      </c>
      <c r="D39" s="32">
        <f t="shared" si="21"/>
        <v>2.4</v>
      </c>
      <c r="E39" s="49">
        <f t="shared" si="5"/>
        <v>576668.8398</v>
      </c>
      <c r="F39" s="49">
        <f t="shared" si="6"/>
        <v>0</v>
      </c>
      <c r="G39" s="74">
        <f t="shared" si="1"/>
        <v>0</v>
      </c>
      <c r="H39" s="49">
        <f t="shared" si="2"/>
        <v>2090.160187</v>
      </c>
      <c r="I39" s="49">
        <f t="shared" si="3"/>
        <v>576668.8398</v>
      </c>
      <c r="J39" s="67" t="str">
        <f>'MAIN MODEL - Current Trends'!J39</f>
        <v/>
      </c>
      <c r="K39" s="49">
        <f t="shared" si="7"/>
        <v>0</v>
      </c>
      <c r="L39" s="49">
        <f t="shared" si="18"/>
        <v>2085</v>
      </c>
      <c r="M39" s="63">
        <f t="shared" si="14"/>
        <v>22.79762025</v>
      </c>
      <c r="N39" s="75">
        <f t="shared" si="22"/>
        <v>1684.477752</v>
      </c>
      <c r="O39" s="34" t="str">
        <f>'MAIN MODEL - Current Trends'!O39</f>
        <v/>
      </c>
      <c r="P39" s="11" t="str">
        <f t="shared" si="19"/>
        <v/>
      </c>
      <c r="Q39" s="11">
        <f t="shared" si="9"/>
        <v>0</v>
      </c>
      <c r="R39" s="69">
        <f t="shared" si="16"/>
        <v>0.003581801752</v>
      </c>
      <c r="S39" s="70">
        <f t="shared" si="10"/>
        <v>578759</v>
      </c>
      <c r="T39" s="71" t="str">
        <f t="shared" si="17"/>
        <v>#DIV/0!</v>
      </c>
      <c r="U39" s="72">
        <f t="shared" si="11"/>
        <v>0.9963885483</v>
      </c>
      <c r="W39" s="65" t="str">
        <f t="shared" si="4"/>
        <v/>
      </c>
      <c r="X39" s="65" t="str">
        <f t="shared" si="12"/>
        <v/>
      </c>
    </row>
    <row r="40">
      <c r="C40" s="61">
        <f t="shared" si="13"/>
        <v>43981</v>
      </c>
      <c r="D40" s="32">
        <f t="shared" si="21"/>
        <v>2.4</v>
      </c>
      <c r="E40" s="49">
        <f t="shared" si="5"/>
        <v>576668.8398</v>
      </c>
      <c r="F40" s="49">
        <f t="shared" si="6"/>
        <v>0</v>
      </c>
      <c r="G40" s="74">
        <f t="shared" si="1"/>
        <v>0</v>
      </c>
      <c r="H40" s="49">
        <f t="shared" si="2"/>
        <v>2090.160187</v>
      </c>
      <c r="I40" s="49">
        <f t="shared" si="3"/>
        <v>576668.8398</v>
      </c>
      <c r="J40" s="67" t="str">
        <f>'MAIN MODEL - Current Trends'!J40</f>
        <v/>
      </c>
      <c r="K40" s="49">
        <f t="shared" si="7"/>
        <v>0</v>
      </c>
      <c r="L40" s="49">
        <f t="shared" si="18"/>
        <v>2085</v>
      </c>
      <c r="M40" s="63">
        <f t="shared" si="14"/>
        <v>22.79762025</v>
      </c>
      <c r="N40" s="75">
        <f t="shared" si="22"/>
        <v>1684.477752</v>
      </c>
      <c r="O40" s="34" t="str">
        <f>'MAIN MODEL - Current Trends'!O40</f>
        <v/>
      </c>
      <c r="P40" s="11" t="str">
        <f t="shared" si="19"/>
        <v/>
      </c>
      <c r="Q40" s="11">
        <f t="shared" si="9"/>
        <v>0</v>
      </c>
      <c r="R40" s="69">
        <f t="shared" si="16"/>
        <v>0.003581801752</v>
      </c>
      <c r="S40" s="70">
        <f t="shared" si="10"/>
        <v>578759</v>
      </c>
      <c r="T40" s="71" t="str">
        <f t="shared" si="17"/>
        <v>#DIV/0!</v>
      </c>
      <c r="U40" s="72">
        <f t="shared" si="11"/>
        <v>0.9963885483</v>
      </c>
      <c r="W40" s="65" t="str">
        <f t="shared" si="4"/>
        <v/>
      </c>
      <c r="X40" s="65" t="str">
        <f t="shared" si="12"/>
        <v/>
      </c>
    </row>
    <row r="41">
      <c r="C41" s="61">
        <f t="shared" si="13"/>
        <v>43985</v>
      </c>
      <c r="D41" s="32">
        <f t="shared" si="21"/>
        <v>2.4</v>
      </c>
      <c r="E41" s="49">
        <f t="shared" si="5"/>
        <v>576668.8398</v>
      </c>
      <c r="F41" s="49">
        <f t="shared" si="6"/>
        <v>0</v>
      </c>
      <c r="G41" s="74">
        <f t="shared" si="1"/>
        <v>0</v>
      </c>
      <c r="H41" s="49">
        <f t="shared" si="2"/>
        <v>2090.160187</v>
      </c>
      <c r="I41" s="49">
        <f t="shared" si="3"/>
        <v>576668.8398</v>
      </c>
      <c r="J41" s="67" t="str">
        <f>'MAIN MODEL - Current Trends'!J41</f>
        <v/>
      </c>
      <c r="K41" s="49">
        <f t="shared" si="7"/>
        <v>0</v>
      </c>
      <c r="L41" s="49">
        <f t="shared" si="18"/>
        <v>2085</v>
      </c>
      <c r="M41" s="63">
        <f t="shared" si="14"/>
        <v>22.79762025</v>
      </c>
      <c r="N41" s="75">
        <f t="shared" si="22"/>
        <v>1684.477752</v>
      </c>
      <c r="O41" s="34" t="str">
        <f>'MAIN MODEL - Current Trends'!O41</f>
        <v/>
      </c>
      <c r="P41" s="11" t="str">
        <f t="shared" si="19"/>
        <v/>
      </c>
      <c r="Q41" s="11">
        <f t="shared" si="9"/>
        <v>0</v>
      </c>
      <c r="R41" s="69">
        <f t="shared" si="16"/>
        <v>0.003581801752</v>
      </c>
      <c r="S41" s="70">
        <f t="shared" si="10"/>
        <v>578759</v>
      </c>
      <c r="T41" s="71" t="str">
        <f t="shared" si="17"/>
        <v>#DIV/0!</v>
      </c>
      <c r="U41" s="72">
        <f t="shared" si="11"/>
        <v>0.9963885483</v>
      </c>
      <c r="W41" s="65" t="str">
        <f t="shared" si="4"/>
        <v/>
      </c>
      <c r="X41" s="65" t="str">
        <f t="shared" si="12"/>
        <v/>
      </c>
    </row>
    <row r="42">
      <c r="C42" s="61">
        <f t="shared" si="13"/>
        <v>43989</v>
      </c>
      <c r="D42" s="32">
        <f t="shared" si="21"/>
        <v>2.4</v>
      </c>
      <c r="E42" s="49">
        <f t="shared" si="5"/>
        <v>576668.8398</v>
      </c>
      <c r="F42" s="49">
        <f t="shared" si="6"/>
        <v>0</v>
      </c>
      <c r="G42" s="74">
        <f t="shared" si="1"/>
        <v>0</v>
      </c>
      <c r="H42" s="49">
        <f t="shared" si="2"/>
        <v>2090.160187</v>
      </c>
      <c r="I42" s="49">
        <f t="shared" si="3"/>
        <v>576668.8398</v>
      </c>
      <c r="J42" s="67" t="str">
        <f>'MAIN MODEL - Current Trends'!J42</f>
        <v/>
      </c>
      <c r="K42" s="49">
        <f t="shared" si="7"/>
        <v>0</v>
      </c>
      <c r="L42" s="49">
        <f t="shared" si="18"/>
        <v>2085</v>
      </c>
      <c r="M42" s="63">
        <f t="shared" si="14"/>
        <v>22.79762025</v>
      </c>
      <c r="N42" s="75">
        <f t="shared" si="22"/>
        <v>1684.477752</v>
      </c>
      <c r="O42" s="34" t="str">
        <f>'MAIN MODEL - Current Trends'!O42</f>
        <v/>
      </c>
      <c r="P42" s="11" t="str">
        <f t="shared" si="19"/>
        <v/>
      </c>
      <c r="Q42" s="11">
        <f t="shared" si="9"/>
        <v>0</v>
      </c>
      <c r="R42" s="69">
        <f t="shared" si="16"/>
        <v>0.003581801752</v>
      </c>
      <c r="S42" s="70">
        <f t="shared" si="10"/>
        <v>578759</v>
      </c>
      <c r="T42" s="71" t="str">
        <f t="shared" si="17"/>
        <v>#DIV/0!</v>
      </c>
      <c r="U42" s="72">
        <f t="shared" si="11"/>
        <v>0.9963885483</v>
      </c>
      <c r="W42" s="65" t="str">
        <f t="shared" si="4"/>
        <v/>
      </c>
      <c r="X42" s="65" t="str">
        <f t="shared" si="12"/>
        <v/>
      </c>
    </row>
    <row r="43">
      <c r="C43" s="61">
        <f t="shared" si="13"/>
        <v>43993</v>
      </c>
      <c r="D43" s="32">
        <f t="shared" si="21"/>
        <v>2.4</v>
      </c>
      <c r="E43" s="49">
        <f t="shared" si="5"/>
        <v>576668.8398</v>
      </c>
      <c r="F43" s="49">
        <f t="shared" si="6"/>
        <v>0</v>
      </c>
      <c r="G43" s="74">
        <f t="shared" si="1"/>
        <v>0</v>
      </c>
      <c r="H43" s="49">
        <f t="shared" si="2"/>
        <v>2090.160187</v>
      </c>
      <c r="I43" s="49">
        <f t="shared" si="3"/>
        <v>576668.8398</v>
      </c>
      <c r="J43" s="67" t="str">
        <f>'MAIN MODEL - Current Trends'!J43</f>
        <v/>
      </c>
      <c r="K43" s="49">
        <f t="shared" si="7"/>
        <v>0</v>
      </c>
      <c r="L43" s="49">
        <f t="shared" si="18"/>
        <v>2085</v>
      </c>
      <c r="M43" s="63">
        <f t="shared" si="14"/>
        <v>22.79762025</v>
      </c>
      <c r="N43" s="75">
        <f t="shared" si="22"/>
        <v>1684.477752</v>
      </c>
      <c r="O43" s="34" t="str">
        <f>'MAIN MODEL - Current Trends'!O43</f>
        <v/>
      </c>
      <c r="P43" s="11" t="str">
        <f t="shared" si="19"/>
        <v/>
      </c>
      <c r="Q43" s="11">
        <f t="shared" si="9"/>
        <v>0</v>
      </c>
      <c r="R43" s="69">
        <f t="shared" si="16"/>
        <v>0.003581801752</v>
      </c>
      <c r="S43" s="70">
        <f t="shared" si="10"/>
        <v>578759</v>
      </c>
      <c r="T43" s="71" t="str">
        <f t="shared" si="17"/>
        <v>#DIV/0!</v>
      </c>
      <c r="U43" s="72">
        <f t="shared" si="11"/>
        <v>0.9963885483</v>
      </c>
      <c r="W43" s="65" t="str">
        <f t="shared" si="4"/>
        <v/>
      </c>
      <c r="X43" s="65" t="str">
        <f t="shared" si="12"/>
        <v/>
      </c>
    </row>
    <row r="44">
      <c r="C44" s="61">
        <f t="shared" si="13"/>
        <v>43997</v>
      </c>
      <c r="D44" s="32">
        <f t="shared" si="21"/>
        <v>2.4</v>
      </c>
      <c r="E44" s="49">
        <f t="shared" si="5"/>
        <v>576668.8398</v>
      </c>
      <c r="F44" s="49">
        <f t="shared" si="6"/>
        <v>0</v>
      </c>
      <c r="G44" s="74">
        <f t="shared" si="1"/>
        <v>0</v>
      </c>
      <c r="H44" s="49">
        <f t="shared" si="2"/>
        <v>2090.160187</v>
      </c>
      <c r="I44" s="49">
        <f t="shared" si="3"/>
        <v>576668.8398</v>
      </c>
      <c r="J44" s="76" t="str">
        <f>'MAIN MODEL - Current Trends'!J44</f>
        <v/>
      </c>
      <c r="K44" s="49">
        <f t="shared" si="7"/>
        <v>0</v>
      </c>
      <c r="L44" s="49">
        <f t="shared" si="18"/>
        <v>2085</v>
      </c>
      <c r="M44" s="63">
        <f t="shared" si="14"/>
        <v>22.79762025</v>
      </c>
      <c r="N44" s="75">
        <f t="shared" si="22"/>
        <v>1684.477752</v>
      </c>
      <c r="O44" s="34" t="str">
        <f>'MAIN MODEL - Current Trends'!O44</f>
        <v/>
      </c>
      <c r="P44" s="11" t="str">
        <f t="shared" si="19"/>
        <v/>
      </c>
      <c r="Q44" s="11">
        <f t="shared" si="9"/>
        <v>0</v>
      </c>
      <c r="R44" s="69">
        <f t="shared" si="16"/>
        <v>0.003581801752</v>
      </c>
      <c r="S44" s="70">
        <f t="shared" si="10"/>
        <v>578759</v>
      </c>
      <c r="T44" s="71" t="str">
        <f t="shared" si="17"/>
        <v>#DIV/0!</v>
      </c>
      <c r="U44" s="72">
        <f t="shared" si="11"/>
        <v>0.9963885483</v>
      </c>
      <c r="W44" s="65" t="str">
        <f t="shared" si="4"/>
        <v/>
      </c>
      <c r="X44" s="65" t="str">
        <f t="shared" si="12"/>
        <v/>
      </c>
    </row>
    <row r="45">
      <c r="C45" s="61">
        <f t="shared" si="13"/>
        <v>44001</v>
      </c>
      <c r="D45" s="32">
        <f t="shared" si="21"/>
        <v>2.4</v>
      </c>
      <c r="E45" s="49">
        <f t="shared" si="5"/>
        <v>576668.8398</v>
      </c>
      <c r="F45" s="49">
        <f t="shared" si="6"/>
        <v>0</v>
      </c>
      <c r="G45" s="74">
        <f t="shared" si="1"/>
        <v>0</v>
      </c>
      <c r="H45" s="49">
        <f t="shared" si="2"/>
        <v>2090.160187</v>
      </c>
      <c r="I45" s="49">
        <f t="shared" si="3"/>
        <v>576668.8398</v>
      </c>
      <c r="J45" s="76" t="str">
        <f>'MAIN MODEL - Current Trends'!J45</f>
        <v/>
      </c>
      <c r="K45" s="49">
        <f t="shared" si="7"/>
        <v>0</v>
      </c>
      <c r="L45" s="49">
        <f t="shared" si="18"/>
        <v>2085</v>
      </c>
      <c r="M45" s="63">
        <f t="shared" si="14"/>
        <v>22.79762025</v>
      </c>
      <c r="N45" s="75">
        <f t="shared" si="22"/>
        <v>1684.477752</v>
      </c>
      <c r="O45" s="34" t="str">
        <f>'MAIN MODEL - Current Trends'!O45</f>
        <v/>
      </c>
      <c r="P45" s="11" t="str">
        <f t="shared" si="19"/>
        <v/>
      </c>
      <c r="Q45" s="11">
        <f t="shared" si="9"/>
        <v>0</v>
      </c>
      <c r="R45" s="69">
        <f t="shared" si="16"/>
        <v>0.003581801752</v>
      </c>
      <c r="S45" s="70">
        <f t="shared" si="10"/>
        <v>578759</v>
      </c>
      <c r="T45" s="71" t="str">
        <f t="shared" si="17"/>
        <v>#DIV/0!</v>
      </c>
      <c r="U45" s="72">
        <f t="shared" si="11"/>
        <v>0.9963885483</v>
      </c>
      <c r="W45" s="65" t="str">
        <f t="shared" si="4"/>
        <v/>
      </c>
      <c r="X45" s="65" t="str">
        <f t="shared" si="12"/>
        <v/>
      </c>
    </row>
    <row r="46">
      <c r="C46" s="61">
        <f t="shared" si="13"/>
        <v>44005</v>
      </c>
      <c r="D46" s="32">
        <f t="shared" si="21"/>
        <v>2.4</v>
      </c>
      <c r="E46" s="49">
        <f t="shared" si="5"/>
        <v>576668.8398</v>
      </c>
      <c r="F46" s="49">
        <f t="shared" si="6"/>
        <v>0</v>
      </c>
      <c r="G46" s="74">
        <f t="shared" si="1"/>
        <v>0</v>
      </c>
      <c r="H46" s="49">
        <f t="shared" si="2"/>
        <v>2090.160187</v>
      </c>
      <c r="I46" s="49">
        <f t="shared" si="3"/>
        <v>576668.8398</v>
      </c>
      <c r="J46" s="76" t="str">
        <f>'MAIN MODEL - Current Trends'!J46</f>
        <v/>
      </c>
      <c r="K46" s="49">
        <f t="shared" si="7"/>
        <v>0</v>
      </c>
      <c r="L46" s="49">
        <f t="shared" si="18"/>
        <v>2085</v>
      </c>
      <c r="M46" s="63">
        <f t="shared" si="14"/>
        <v>22.79762025</v>
      </c>
      <c r="N46" s="75">
        <f t="shared" si="22"/>
        <v>1684.477752</v>
      </c>
      <c r="O46" s="34" t="str">
        <f>'MAIN MODEL - Current Trends'!O46</f>
        <v/>
      </c>
      <c r="P46" s="11" t="str">
        <f t="shared" si="19"/>
        <v/>
      </c>
      <c r="Q46" s="11">
        <f t="shared" si="9"/>
        <v>0</v>
      </c>
      <c r="R46" s="69">
        <f t="shared" si="16"/>
        <v>0.003581801752</v>
      </c>
      <c r="S46" s="70">
        <f t="shared" si="10"/>
        <v>578759</v>
      </c>
      <c r="T46" s="71" t="str">
        <f t="shared" si="17"/>
        <v>#DIV/0!</v>
      </c>
      <c r="U46" s="72">
        <f t="shared" si="11"/>
        <v>0.9963885483</v>
      </c>
      <c r="W46" s="65" t="str">
        <f t="shared" si="4"/>
        <v/>
      </c>
      <c r="X46" s="65" t="str">
        <f t="shared" si="12"/>
        <v/>
      </c>
    </row>
    <row r="47">
      <c r="C47" s="61">
        <f t="shared" si="13"/>
        <v>44009</v>
      </c>
      <c r="D47" s="32">
        <f t="shared" si="21"/>
        <v>2.4</v>
      </c>
      <c r="E47" s="49">
        <f t="shared" si="5"/>
        <v>576668.8398</v>
      </c>
      <c r="F47" s="49">
        <f t="shared" si="6"/>
        <v>0</v>
      </c>
      <c r="G47" s="74">
        <f t="shared" si="1"/>
        <v>0</v>
      </c>
      <c r="H47" s="49">
        <f t="shared" si="2"/>
        <v>2090.160187</v>
      </c>
      <c r="I47" s="49">
        <f t="shared" si="3"/>
        <v>576668.8398</v>
      </c>
      <c r="J47" s="76" t="str">
        <f>'MAIN MODEL - Current Trends'!J47</f>
        <v/>
      </c>
      <c r="K47" s="49">
        <f t="shared" si="7"/>
        <v>0</v>
      </c>
      <c r="L47" s="49">
        <f t="shared" si="18"/>
        <v>2085</v>
      </c>
      <c r="M47" s="63">
        <f t="shared" si="14"/>
        <v>22.79762025</v>
      </c>
      <c r="N47" s="75">
        <f t="shared" si="22"/>
        <v>1684.477752</v>
      </c>
      <c r="O47" s="34" t="str">
        <f>'MAIN MODEL - Current Trends'!O47</f>
        <v/>
      </c>
      <c r="P47" s="11" t="str">
        <f t="shared" si="19"/>
        <v/>
      </c>
      <c r="Q47" s="11">
        <f t="shared" si="9"/>
        <v>0</v>
      </c>
      <c r="R47" s="69">
        <f t="shared" si="16"/>
        <v>0.003581801752</v>
      </c>
      <c r="S47" s="70">
        <f t="shared" si="10"/>
        <v>578759</v>
      </c>
      <c r="T47" s="71" t="str">
        <f t="shared" si="17"/>
        <v>#DIV/0!</v>
      </c>
      <c r="U47" s="72">
        <f t="shared" si="11"/>
        <v>0.9963885483</v>
      </c>
      <c r="W47" s="65" t="str">
        <f t="shared" si="4"/>
        <v/>
      </c>
      <c r="X47" s="65" t="str">
        <f t="shared" si="12"/>
        <v/>
      </c>
    </row>
    <row r="48">
      <c r="C48" s="61">
        <f t="shared" si="13"/>
        <v>44013</v>
      </c>
      <c r="D48" s="32">
        <f t="shared" si="21"/>
        <v>2.4</v>
      </c>
      <c r="E48" s="49">
        <f t="shared" si="5"/>
        <v>576668.8398</v>
      </c>
      <c r="F48" s="49">
        <f t="shared" si="6"/>
        <v>0</v>
      </c>
      <c r="G48" s="74">
        <f t="shared" si="1"/>
        <v>0</v>
      </c>
      <c r="H48" s="49">
        <f t="shared" si="2"/>
        <v>2090.160187</v>
      </c>
      <c r="I48" s="49">
        <f t="shared" si="3"/>
        <v>576668.8398</v>
      </c>
      <c r="J48" s="76" t="str">
        <f>'MAIN MODEL - Current Trends'!J48</f>
        <v/>
      </c>
      <c r="K48" s="49">
        <f t="shared" si="7"/>
        <v>0</v>
      </c>
      <c r="L48" s="49">
        <f t="shared" si="18"/>
        <v>2085</v>
      </c>
      <c r="M48" s="63">
        <f t="shared" si="14"/>
        <v>22.79762025</v>
      </c>
      <c r="N48" s="75">
        <f t="shared" si="22"/>
        <v>1684.477752</v>
      </c>
      <c r="O48" s="34" t="str">
        <f>'MAIN MODEL - Current Trends'!O48</f>
        <v/>
      </c>
      <c r="P48" s="11" t="str">
        <f t="shared" si="19"/>
        <v/>
      </c>
      <c r="Q48" s="11">
        <f t="shared" si="9"/>
        <v>0</v>
      </c>
      <c r="R48" s="69">
        <f t="shared" si="16"/>
        <v>0.003581801752</v>
      </c>
      <c r="S48" s="70">
        <f t="shared" si="10"/>
        <v>578759</v>
      </c>
      <c r="T48" s="71" t="str">
        <f t="shared" si="17"/>
        <v>#DIV/0!</v>
      </c>
      <c r="U48" s="72">
        <f t="shared" si="11"/>
        <v>0.9963885483</v>
      </c>
      <c r="W48" s="65" t="str">
        <f t="shared" si="4"/>
        <v/>
      </c>
      <c r="X48" s="65" t="str">
        <f t="shared" si="12"/>
        <v/>
      </c>
    </row>
    <row r="49">
      <c r="C49" s="61">
        <f t="shared" si="13"/>
        <v>44017</v>
      </c>
      <c r="D49" s="32">
        <f t="shared" si="21"/>
        <v>2.4</v>
      </c>
      <c r="E49" s="49">
        <f t="shared" si="5"/>
        <v>576668.8398</v>
      </c>
      <c r="F49" s="49">
        <f t="shared" si="6"/>
        <v>0</v>
      </c>
      <c r="G49" s="74">
        <f t="shared" si="1"/>
        <v>0</v>
      </c>
      <c r="H49" s="49">
        <f t="shared" si="2"/>
        <v>2090.160187</v>
      </c>
      <c r="I49" s="49">
        <f t="shared" si="3"/>
        <v>576668.8398</v>
      </c>
      <c r="J49" s="76" t="str">
        <f>'MAIN MODEL - Current Trends'!J49</f>
        <v/>
      </c>
      <c r="K49" s="49">
        <f t="shared" si="7"/>
        <v>0</v>
      </c>
      <c r="L49" s="49">
        <f t="shared" si="18"/>
        <v>2085</v>
      </c>
      <c r="M49" s="63">
        <f t="shared" si="14"/>
        <v>22.79762025</v>
      </c>
      <c r="N49" s="75">
        <f t="shared" si="22"/>
        <v>1684.477752</v>
      </c>
      <c r="O49" s="34" t="str">
        <f>'MAIN MODEL - Current Trends'!O49</f>
        <v/>
      </c>
      <c r="P49" s="11" t="str">
        <f t="shared" si="19"/>
        <v/>
      </c>
      <c r="Q49" s="11">
        <f t="shared" si="9"/>
        <v>0</v>
      </c>
      <c r="R49" s="69">
        <f t="shared" si="16"/>
        <v>0.003581801752</v>
      </c>
      <c r="S49" s="70">
        <f t="shared" si="10"/>
        <v>578759</v>
      </c>
      <c r="T49" s="71" t="str">
        <f t="shared" si="17"/>
        <v>#DIV/0!</v>
      </c>
      <c r="U49" s="72">
        <f t="shared" si="11"/>
        <v>0.9963885483</v>
      </c>
      <c r="W49" s="65" t="str">
        <f t="shared" si="4"/>
        <v/>
      </c>
      <c r="X49" s="65" t="str">
        <f t="shared" si="12"/>
        <v/>
      </c>
    </row>
    <row r="50">
      <c r="C50" s="61">
        <f t="shared" si="13"/>
        <v>44021</v>
      </c>
      <c r="D50" s="32">
        <f t="shared" si="21"/>
        <v>2.4</v>
      </c>
      <c r="E50" s="49">
        <f t="shared" si="5"/>
        <v>576668.8398</v>
      </c>
      <c r="F50" s="49">
        <f t="shared" si="6"/>
        <v>0</v>
      </c>
      <c r="G50" s="74">
        <f t="shared" si="1"/>
        <v>0</v>
      </c>
      <c r="H50" s="49">
        <f t="shared" si="2"/>
        <v>2090.160187</v>
      </c>
      <c r="I50" s="49">
        <f t="shared" si="3"/>
        <v>576668.8398</v>
      </c>
      <c r="J50" s="76" t="str">
        <f>'MAIN MODEL - Current Trends'!J50</f>
        <v/>
      </c>
      <c r="K50" s="49">
        <f t="shared" si="7"/>
        <v>0</v>
      </c>
      <c r="L50" s="49">
        <f t="shared" si="18"/>
        <v>2085</v>
      </c>
      <c r="M50" s="63">
        <f t="shared" si="14"/>
        <v>22.79762025</v>
      </c>
      <c r="N50" s="75">
        <f t="shared" si="22"/>
        <v>1684.477752</v>
      </c>
      <c r="O50" s="34" t="str">
        <f>'MAIN MODEL - Current Trends'!O50</f>
        <v/>
      </c>
      <c r="P50" s="11" t="str">
        <f t="shared" si="19"/>
        <v/>
      </c>
      <c r="Q50" s="11">
        <f t="shared" si="9"/>
        <v>0</v>
      </c>
      <c r="R50" s="69">
        <f t="shared" si="16"/>
        <v>0.003581801752</v>
      </c>
      <c r="S50" s="70">
        <f t="shared" si="10"/>
        <v>578759</v>
      </c>
      <c r="T50" s="71" t="str">
        <f t="shared" si="17"/>
        <v>#DIV/0!</v>
      </c>
      <c r="U50" s="72">
        <f t="shared" si="11"/>
        <v>0.9963885483</v>
      </c>
      <c r="W50" s="65" t="str">
        <f t="shared" si="4"/>
        <v/>
      </c>
      <c r="X50" s="65" t="str">
        <f t="shared" si="12"/>
        <v/>
      </c>
    </row>
    <row r="51">
      <c r="C51" s="61">
        <f t="shared" si="13"/>
        <v>44025</v>
      </c>
      <c r="D51" s="32">
        <f t="shared" si="21"/>
        <v>2.4</v>
      </c>
      <c r="E51" s="49">
        <f t="shared" si="5"/>
        <v>576668.8398</v>
      </c>
      <c r="F51" s="49">
        <f t="shared" si="6"/>
        <v>0</v>
      </c>
      <c r="G51" s="74">
        <f t="shared" si="1"/>
        <v>0</v>
      </c>
      <c r="H51" s="49">
        <f t="shared" si="2"/>
        <v>2090.160187</v>
      </c>
      <c r="I51" s="49">
        <f t="shared" si="3"/>
        <v>576668.8398</v>
      </c>
      <c r="J51" s="76" t="str">
        <f>'MAIN MODEL - Current Trends'!J51</f>
        <v/>
      </c>
      <c r="K51" s="49">
        <f t="shared" si="7"/>
        <v>0</v>
      </c>
      <c r="L51" s="49">
        <f t="shared" si="18"/>
        <v>2085</v>
      </c>
      <c r="M51" s="63">
        <f t="shared" si="14"/>
        <v>22.79762025</v>
      </c>
      <c r="N51" s="75">
        <f t="shared" si="22"/>
        <v>1684.477752</v>
      </c>
      <c r="O51" s="34" t="str">
        <f>'MAIN MODEL - Current Trends'!O51</f>
        <v/>
      </c>
      <c r="P51" s="11" t="str">
        <f t="shared" si="19"/>
        <v/>
      </c>
      <c r="Q51" s="11">
        <f t="shared" si="9"/>
        <v>0</v>
      </c>
      <c r="R51" s="69">
        <f t="shared" si="16"/>
        <v>0.003581801752</v>
      </c>
      <c r="S51" s="70">
        <f t="shared" si="10"/>
        <v>578759</v>
      </c>
      <c r="T51" s="71" t="str">
        <f t="shared" si="17"/>
        <v>#DIV/0!</v>
      </c>
      <c r="U51" s="72">
        <f t="shared" si="11"/>
        <v>0.9963885483</v>
      </c>
      <c r="W51" s="65" t="str">
        <f t="shared" si="4"/>
        <v/>
      </c>
      <c r="X51" s="65" t="str">
        <f t="shared" si="12"/>
        <v/>
      </c>
    </row>
    <row r="52">
      <c r="C52" s="61">
        <f t="shared" si="13"/>
        <v>44029</v>
      </c>
      <c r="D52" s="32">
        <f t="shared" si="21"/>
        <v>2.4</v>
      </c>
      <c r="E52" s="49">
        <f t="shared" si="5"/>
        <v>576668.8398</v>
      </c>
      <c r="F52" s="49">
        <f t="shared" si="6"/>
        <v>0</v>
      </c>
      <c r="G52" s="74">
        <f t="shared" si="1"/>
        <v>0</v>
      </c>
      <c r="H52" s="49">
        <f t="shared" si="2"/>
        <v>2090.160187</v>
      </c>
      <c r="I52" s="49">
        <f t="shared" si="3"/>
        <v>576668.8398</v>
      </c>
      <c r="J52" s="76" t="str">
        <f>'MAIN MODEL - Current Trends'!J52</f>
        <v/>
      </c>
      <c r="K52" s="49">
        <f t="shared" si="7"/>
        <v>0</v>
      </c>
      <c r="L52" s="49">
        <f t="shared" si="18"/>
        <v>2085</v>
      </c>
      <c r="M52" s="63">
        <f t="shared" si="14"/>
        <v>22.79762025</v>
      </c>
      <c r="N52" s="75">
        <f t="shared" si="22"/>
        <v>1684.477752</v>
      </c>
      <c r="O52" s="34" t="str">
        <f>'MAIN MODEL - Current Trends'!O52</f>
        <v/>
      </c>
      <c r="P52" s="11" t="str">
        <f t="shared" si="19"/>
        <v/>
      </c>
      <c r="Q52" s="11">
        <f t="shared" si="9"/>
        <v>0</v>
      </c>
      <c r="R52" s="69">
        <f t="shared" si="16"/>
        <v>0.003581801752</v>
      </c>
      <c r="S52" s="70">
        <f t="shared" si="10"/>
        <v>578759</v>
      </c>
      <c r="T52" s="71" t="str">
        <f t="shared" si="17"/>
        <v>#DIV/0!</v>
      </c>
      <c r="U52" s="72">
        <f t="shared" si="11"/>
        <v>0.9963885483</v>
      </c>
      <c r="W52" s="65" t="str">
        <f t="shared" si="4"/>
        <v/>
      </c>
      <c r="X52" s="65" t="str">
        <f t="shared" si="12"/>
        <v/>
      </c>
    </row>
    <row r="53">
      <c r="C53" s="61">
        <f t="shared" si="13"/>
        <v>44033</v>
      </c>
      <c r="D53" s="32">
        <f t="shared" si="21"/>
        <v>2.4</v>
      </c>
      <c r="E53" s="49">
        <f t="shared" si="5"/>
        <v>576668.8398</v>
      </c>
      <c r="F53" s="49">
        <f t="shared" si="6"/>
        <v>0</v>
      </c>
      <c r="G53" s="74">
        <f t="shared" si="1"/>
        <v>0</v>
      </c>
      <c r="H53" s="49">
        <f t="shared" si="2"/>
        <v>2090.160187</v>
      </c>
      <c r="I53" s="49">
        <f t="shared" si="3"/>
        <v>576668.8398</v>
      </c>
      <c r="J53" s="76" t="str">
        <f>'MAIN MODEL - Current Trends'!J53</f>
        <v/>
      </c>
      <c r="K53" s="49">
        <f t="shared" si="7"/>
        <v>0</v>
      </c>
      <c r="L53" s="49">
        <f t="shared" si="18"/>
        <v>2085</v>
      </c>
      <c r="M53" s="63">
        <f t="shared" si="14"/>
        <v>22.79762025</v>
      </c>
      <c r="N53" s="75">
        <f t="shared" si="22"/>
        <v>1684.477752</v>
      </c>
      <c r="O53" s="34" t="str">
        <f>'MAIN MODEL - Current Trends'!O53</f>
        <v/>
      </c>
      <c r="P53" s="11" t="str">
        <f t="shared" si="19"/>
        <v/>
      </c>
      <c r="Q53" s="11">
        <f t="shared" si="9"/>
        <v>0</v>
      </c>
      <c r="R53" s="69">
        <f t="shared" si="16"/>
        <v>0.003581801752</v>
      </c>
      <c r="S53" s="70">
        <f t="shared" si="10"/>
        <v>578759</v>
      </c>
      <c r="T53" s="71" t="str">
        <f t="shared" si="17"/>
        <v>#DIV/0!</v>
      </c>
      <c r="U53" s="72">
        <f t="shared" si="11"/>
        <v>0.9963885483</v>
      </c>
      <c r="W53" s="65" t="str">
        <f t="shared" si="4"/>
        <v/>
      </c>
      <c r="X53" s="65" t="str">
        <f t="shared" si="12"/>
        <v/>
      </c>
    </row>
    <row r="54">
      <c r="C54" s="61">
        <f t="shared" si="13"/>
        <v>44037</v>
      </c>
      <c r="D54" s="32">
        <f t="shared" si="21"/>
        <v>2.4</v>
      </c>
      <c r="E54" s="49">
        <f t="shared" si="5"/>
        <v>576668.8398</v>
      </c>
      <c r="F54" s="49">
        <f t="shared" si="6"/>
        <v>0</v>
      </c>
      <c r="G54" s="74">
        <f t="shared" si="1"/>
        <v>0</v>
      </c>
      <c r="H54" s="49">
        <f t="shared" si="2"/>
        <v>2090.160187</v>
      </c>
      <c r="I54" s="49">
        <f t="shared" si="3"/>
        <v>576668.8398</v>
      </c>
      <c r="J54" s="76" t="str">
        <f>'MAIN MODEL - Current Trends'!J54</f>
        <v/>
      </c>
      <c r="K54" s="49">
        <f t="shared" si="7"/>
        <v>0</v>
      </c>
      <c r="L54" s="49">
        <f t="shared" si="18"/>
        <v>2085</v>
      </c>
      <c r="M54" s="63">
        <f t="shared" si="14"/>
        <v>22.79762025</v>
      </c>
      <c r="N54" s="75">
        <f t="shared" si="22"/>
        <v>1684.477752</v>
      </c>
      <c r="O54" s="34" t="str">
        <f>'MAIN MODEL - Current Trends'!O54</f>
        <v/>
      </c>
      <c r="P54" s="11" t="str">
        <f t="shared" si="19"/>
        <v/>
      </c>
      <c r="Q54" s="11">
        <f t="shared" si="9"/>
        <v>0</v>
      </c>
      <c r="R54" s="69">
        <f t="shared" si="16"/>
        <v>0.003581801752</v>
      </c>
      <c r="S54" s="70">
        <f t="shared" si="10"/>
        <v>578759</v>
      </c>
      <c r="T54" s="71" t="str">
        <f t="shared" si="17"/>
        <v>#DIV/0!</v>
      </c>
      <c r="U54" s="72">
        <f t="shared" si="11"/>
        <v>0.9963885483</v>
      </c>
      <c r="W54" s="65" t="str">
        <f t="shared" si="4"/>
        <v/>
      </c>
      <c r="X54" s="65" t="str">
        <f t="shared" si="12"/>
        <v/>
      </c>
    </row>
    <row r="55">
      <c r="C55" s="61">
        <f t="shared" si="13"/>
        <v>44041</v>
      </c>
      <c r="D55" s="32">
        <f t="shared" si="21"/>
        <v>2.4</v>
      </c>
      <c r="E55" s="49">
        <f t="shared" si="5"/>
        <v>576668.8398</v>
      </c>
      <c r="F55" s="49">
        <f t="shared" si="6"/>
        <v>0</v>
      </c>
      <c r="G55" s="74">
        <f t="shared" si="1"/>
        <v>0</v>
      </c>
      <c r="H55" s="49">
        <f t="shared" si="2"/>
        <v>2090.160187</v>
      </c>
      <c r="I55" s="49">
        <f t="shared" si="3"/>
        <v>576668.8398</v>
      </c>
      <c r="J55" s="76" t="str">
        <f>'MAIN MODEL - Current Trends'!J55</f>
        <v/>
      </c>
      <c r="K55" s="49">
        <f t="shared" si="7"/>
        <v>0</v>
      </c>
      <c r="L55" s="49">
        <f t="shared" si="18"/>
        <v>2085</v>
      </c>
      <c r="M55" s="63">
        <f t="shared" si="14"/>
        <v>22.79762025</v>
      </c>
      <c r="N55" s="75">
        <f t="shared" si="22"/>
        <v>1684.477752</v>
      </c>
      <c r="O55" s="34" t="str">
        <f>'MAIN MODEL - Current Trends'!O55</f>
        <v/>
      </c>
      <c r="P55" s="11" t="str">
        <f t="shared" si="19"/>
        <v/>
      </c>
      <c r="Q55" s="11">
        <f t="shared" si="9"/>
        <v>0</v>
      </c>
      <c r="R55" s="69">
        <f t="shared" si="16"/>
        <v>0.003581801752</v>
      </c>
      <c r="S55" s="70">
        <f t="shared" si="10"/>
        <v>578759</v>
      </c>
      <c r="T55" s="71" t="str">
        <f t="shared" si="17"/>
        <v>#DIV/0!</v>
      </c>
      <c r="U55" s="72">
        <f t="shared" si="11"/>
        <v>0.9963885483</v>
      </c>
      <c r="W55" s="65" t="str">
        <f t="shared" si="4"/>
        <v/>
      </c>
    </row>
    <row r="56">
      <c r="C56" s="61">
        <f t="shared" si="13"/>
        <v>44045</v>
      </c>
      <c r="D56" s="32">
        <f t="shared" si="21"/>
        <v>2.4</v>
      </c>
      <c r="E56" s="49">
        <f t="shared" si="5"/>
        <v>576668.8398</v>
      </c>
      <c r="F56" s="49">
        <f t="shared" si="6"/>
        <v>0</v>
      </c>
      <c r="G56" s="74">
        <f t="shared" si="1"/>
        <v>0</v>
      </c>
      <c r="H56" s="49">
        <f t="shared" si="2"/>
        <v>2090.160187</v>
      </c>
      <c r="I56" s="49">
        <f t="shared" si="3"/>
        <v>576668.8398</v>
      </c>
      <c r="J56" s="76" t="str">
        <f>'MAIN MODEL - Current Trends'!J56</f>
        <v/>
      </c>
      <c r="K56" s="49">
        <f t="shared" si="7"/>
        <v>0</v>
      </c>
      <c r="L56" s="49">
        <f t="shared" si="18"/>
        <v>2085</v>
      </c>
      <c r="M56" s="63">
        <f t="shared" si="14"/>
        <v>22.79762025</v>
      </c>
      <c r="N56" s="75">
        <f t="shared" si="22"/>
        <v>1684.477752</v>
      </c>
      <c r="O56" s="34" t="str">
        <f>'MAIN MODEL - Current Trends'!O56</f>
        <v/>
      </c>
      <c r="P56" s="11" t="str">
        <f t="shared" si="19"/>
        <v/>
      </c>
      <c r="Q56" s="11">
        <f t="shared" si="9"/>
        <v>0</v>
      </c>
      <c r="R56" s="69">
        <f t="shared" si="16"/>
        <v>0.003581801752</v>
      </c>
      <c r="S56" s="70">
        <f t="shared" si="10"/>
        <v>578759</v>
      </c>
      <c r="T56" s="71" t="str">
        <f t="shared" si="17"/>
        <v>#DIV/0!</v>
      </c>
      <c r="U56" s="72">
        <f t="shared" si="11"/>
        <v>0.9963885483</v>
      </c>
      <c r="W56" s="65" t="str">
        <f t="shared" si="4"/>
        <v/>
      </c>
    </row>
    <row r="57">
      <c r="C57" s="61">
        <f t="shared" si="13"/>
        <v>44049</v>
      </c>
      <c r="D57" s="32">
        <f t="shared" si="21"/>
        <v>2.4</v>
      </c>
      <c r="E57" s="49">
        <f t="shared" si="5"/>
        <v>576668.8398</v>
      </c>
      <c r="F57" s="49">
        <f t="shared" si="6"/>
        <v>0</v>
      </c>
      <c r="G57" s="74">
        <f t="shared" si="1"/>
        <v>0</v>
      </c>
      <c r="H57" s="49">
        <f t="shared" si="2"/>
        <v>2090.160187</v>
      </c>
      <c r="I57" s="49">
        <f t="shared" si="3"/>
        <v>576668.8398</v>
      </c>
      <c r="J57" s="76" t="str">
        <f>'MAIN MODEL - Current Trends'!J57</f>
        <v/>
      </c>
      <c r="K57" s="49">
        <f t="shared" si="7"/>
        <v>0</v>
      </c>
      <c r="L57" s="49">
        <f t="shared" si="18"/>
        <v>2085</v>
      </c>
      <c r="M57" s="63">
        <f t="shared" si="14"/>
        <v>22.79762025</v>
      </c>
      <c r="N57" s="75">
        <f t="shared" si="22"/>
        <v>1684.477752</v>
      </c>
      <c r="O57" s="34" t="str">
        <f>'MAIN MODEL - Current Trends'!O57</f>
        <v/>
      </c>
      <c r="P57" s="11" t="str">
        <f t="shared" si="19"/>
        <v/>
      </c>
      <c r="Q57" s="11">
        <f t="shared" si="9"/>
        <v>0</v>
      </c>
      <c r="R57" s="69">
        <f t="shared" si="16"/>
        <v>0.003581801752</v>
      </c>
      <c r="S57" s="70">
        <f t="shared" si="10"/>
        <v>578759</v>
      </c>
      <c r="T57" s="71" t="str">
        <f t="shared" si="17"/>
        <v>#DIV/0!</v>
      </c>
      <c r="U57" s="72">
        <f t="shared" si="11"/>
        <v>0.9963885483</v>
      </c>
      <c r="W57" s="65" t="str">
        <f t="shared" si="4"/>
        <v/>
      </c>
    </row>
    <row r="58">
      <c r="C58" s="61">
        <f t="shared" si="13"/>
        <v>44053</v>
      </c>
      <c r="D58" s="32">
        <f t="shared" si="21"/>
        <v>2.4</v>
      </c>
      <c r="E58" s="49">
        <f t="shared" si="5"/>
        <v>576668.8398</v>
      </c>
      <c r="F58" s="49">
        <f t="shared" si="6"/>
        <v>0</v>
      </c>
      <c r="G58" s="74">
        <f t="shared" si="1"/>
        <v>0</v>
      </c>
      <c r="H58" s="49">
        <f t="shared" si="2"/>
        <v>2090.160187</v>
      </c>
      <c r="I58" s="49">
        <f t="shared" si="3"/>
        <v>576668.8398</v>
      </c>
      <c r="J58" s="76" t="str">
        <f>'MAIN MODEL - Current Trends'!J58</f>
        <v/>
      </c>
      <c r="K58" s="49">
        <f t="shared" si="7"/>
        <v>0</v>
      </c>
      <c r="L58" s="49">
        <f t="shared" si="18"/>
        <v>2085</v>
      </c>
      <c r="M58" s="63">
        <f t="shared" si="14"/>
        <v>22.79762025</v>
      </c>
      <c r="N58" s="75">
        <f t="shared" si="22"/>
        <v>1684.477752</v>
      </c>
      <c r="O58" s="34" t="str">
        <f>'MAIN MODEL - Current Trends'!O58</f>
        <v/>
      </c>
      <c r="P58" s="11" t="str">
        <f t="shared" si="19"/>
        <v/>
      </c>
      <c r="Q58" s="11">
        <f t="shared" si="9"/>
        <v>0</v>
      </c>
      <c r="R58" s="69">
        <f t="shared" si="16"/>
        <v>0.003581801752</v>
      </c>
      <c r="S58" s="70">
        <f t="shared" si="10"/>
        <v>578759</v>
      </c>
      <c r="T58" s="71" t="str">
        <f t="shared" si="17"/>
        <v>#DIV/0!</v>
      </c>
      <c r="U58" s="72">
        <f t="shared" si="11"/>
        <v>0.9963885483</v>
      </c>
      <c r="W58" s="65" t="str">
        <f t="shared" si="4"/>
        <v/>
      </c>
    </row>
    <row r="59">
      <c r="C59" s="61">
        <f t="shared" si="13"/>
        <v>44057</v>
      </c>
      <c r="D59" s="32">
        <f t="shared" si="21"/>
        <v>2.4</v>
      </c>
      <c r="E59" s="49">
        <f t="shared" si="5"/>
        <v>576668.8398</v>
      </c>
      <c r="F59" s="49">
        <f t="shared" si="6"/>
        <v>0</v>
      </c>
      <c r="G59" s="74">
        <f t="shared" si="1"/>
        <v>0</v>
      </c>
      <c r="H59" s="49">
        <f t="shared" si="2"/>
        <v>2090.160187</v>
      </c>
      <c r="I59" s="49">
        <f t="shared" si="3"/>
        <v>576668.8398</v>
      </c>
      <c r="J59" s="76" t="str">
        <f>'MAIN MODEL - Current Trends'!J59</f>
        <v/>
      </c>
      <c r="K59" s="49">
        <f t="shared" si="7"/>
        <v>0</v>
      </c>
      <c r="L59" s="49">
        <f t="shared" si="18"/>
        <v>2085</v>
      </c>
      <c r="M59" s="63">
        <f t="shared" si="14"/>
        <v>22.79762025</v>
      </c>
      <c r="N59" s="75">
        <f t="shared" si="22"/>
        <v>1684.477752</v>
      </c>
      <c r="O59" s="34" t="str">
        <f>'MAIN MODEL - Current Trends'!O59</f>
        <v/>
      </c>
      <c r="P59" s="11" t="str">
        <f t="shared" si="19"/>
        <v/>
      </c>
      <c r="Q59" s="11">
        <f t="shared" si="9"/>
        <v>0</v>
      </c>
      <c r="R59" s="69">
        <f t="shared" si="16"/>
        <v>0.003581801752</v>
      </c>
      <c r="S59" s="70">
        <f t="shared" si="10"/>
        <v>578759</v>
      </c>
      <c r="T59" s="71" t="str">
        <f t="shared" si="17"/>
        <v>#DIV/0!</v>
      </c>
      <c r="U59" s="72">
        <f t="shared" si="11"/>
        <v>0.9963885483</v>
      </c>
      <c r="W59" s="65" t="str">
        <f t="shared" si="4"/>
        <v/>
      </c>
    </row>
    <row r="60">
      <c r="C60" s="61">
        <f t="shared" si="13"/>
        <v>44061</v>
      </c>
      <c r="D60" s="32">
        <f t="shared" si="21"/>
        <v>2.4</v>
      </c>
      <c r="E60" s="49">
        <f t="shared" si="5"/>
        <v>576668.8398</v>
      </c>
      <c r="F60" s="49">
        <f t="shared" si="6"/>
        <v>0</v>
      </c>
      <c r="G60" s="74">
        <f t="shared" si="1"/>
        <v>0</v>
      </c>
      <c r="H60" s="49">
        <f t="shared" si="2"/>
        <v>2090.160187</v>
      </c>
      <c r="I60" s="49">
        <f t="shared" si="3"/>
        <v>576668.8398</v>
      </c>
      <c r="J60" s="76" t="str">
        <f>'MAIN MODEL - Current Trends'!J60</f>
        <v/>
      </c>
      <c r="K60" s="49">
        <f t="shared" si="7"/>
        <v>0</v>
      </c>
      <c r="L60" s="49">
        <f t="shared" si="18"/>
        <v>2085</v>
      </c>
      <c r="M60" s="63">
        <f t="shared" si="14"/>
        <v>22.79762025</v>
      </c>
      <c r="N60" s="75">
        <f t="shared" si="22"/>
        <v>1684.477752</v>
      </c>
      <c r="O60" s="34" t="str">
        <f>'MAIN MODEL - Current Trends'!O60</f>
        <v/>
      </c>
      <c r="P60" s="11" t="str">
        <f t="shared" si="19"/>
        <v/>
      </c>
      <c r="Q60" s="11">
        <f t="shared" si="9"/>
        <v>0</v>
      </c>
      <c r="R60" s="69">
        <f t="shared" si="16"/>
        <v>0.003581801752</v>
      </c>
      <c r="S60" s="70">
        <f t="shared" si="10"/>
        <v>578759</v>
      </c>
      <c r="T60" s="71" t="str">
        <f t="shared" si="17"/>
        <v>#DIV/0!</v>
      </c>
      <c r="U60" s="72">
        <f t="shared" si="11"/>
        <v>0.9963885483</v>
      </c>
      <c r="W60" s="65" t="str">
        <f t="shared" si="4"/>
        <v/>
      </c>
    </row>
    <row r="61">
      <c r="C61" s="61">
        <f t="shared" si="13"/>
        <v>44065</v>
      </c>
      <c r="D61" s="32">
        <f t="shared" si="21"/>
        <v>2.4</v>
      </c>
      <c r="E61" s="49">
        <f t="shared" si="5"/>
        <v>576668.8398</v>
      </c>
      <c r="F61" s="49">
        <f t="shared" si="6"/>
        <v>0</v>
      </c>
      <c r="G61" s="74">
        <f t="shared" si="1"/>
        <v>0</v>
      </c>
      <c r="H61" s="49">
        <f t="shared" si="2"/>
        <v>2090.160187</v>
      </c>
      <c r="I61" s="49">
        <f t="shared" si="3"/>
        <v>576668.8398</v>
      </c>
      <c r="J61" s="76" t="str">
        <f>'MAIN MODEL - Current Trends'!J61</f>
        <v/>
      </c>
      <c r="K61" s="49">
        <f t="shared" si="7"/>
        <v>0</v>
      </c>
      <c r="L61" s="49">
        <f t="shared" si="18"/>
        <v>2085</v>
      </c>
      <c r="M61" s="63">
        <f t="shared" si="14"/>
        <v>22.79762025</v>
      </c>
      <c r="N61" s="75">
        <f t="shared" si="22"/>
        <v>1684.477752</v>
      </c>
      <c r="O61" s="34" t="str">
        <f>'MAIN MODEL - Current Trends'!O61</f>
        <v/>
      </c>
      <c r="P61" s="11" t="str">
        <f t="shared" si="19"/>
        <v/>
      </c>
      <c r="Q61" s="11">
        <f t="shared" si="9"/>
        <v>0</v>
      </c>
      <c r="R61" s="69">
        <f t="shared" si="16"/>
        <v>0.003581801752</v>
      </c>
      <c r="S61" s="70">
        <f t="shared" si="10"/>
        <v>578759</v>
      </c>
      <c r="T61" s="71" t="str">
        <f t="shared" si="17"/>
        <v>#DIV/0!</v>
      </c>
      <c r="U61" s="72">
        <f t="shared" si="11"/>
        <v>0.9963885483</v>
      </c>
      <c r="W61" s="65" t="str">
        <f t="shared" si="4"/>
        <v/>
      </c>
    </row>
    <row r="62">
      <c r="C62" s="61">
        <f t="shared" si="13"/>
        <v>44069</v>
      </c>
      <c r="D62" s="32">
        <f t="shared" si="21"/>
        <v>2.4</v>
      </c>
      <c r="E62" s="49">
        <f t="shared" si="5"/>
        <v>576668.8398</v>
      </c>
      <c r="F62" s="49">
        <f t="shared" si="6"/>
        <v>0</v>
      </c>
      <c r="G62" s="74">
        <f t="shared" si="1"/>
        <v>0</v>
      </c>
      <c r="H62" s="49">
        <f t="shared" si="2"/>
        <v>2090.160187</v>
      </c>
      <c r="I62" s="49">
        <f t="shared" si="3"/>
        <v>576668.8398</v>
      </c>
      <c r="J62" s="76" t="str">
        <f>'MAIN MODEL - Current Trends'!J62</f>
        <v/>
      </c>
      <c r="K62" s="49">
        <f t="shared" si="7"/>
        <v>0</v>
      </c>
      <c r="L62" s="49">
        <f t="shared" si="18"/>
        <v>2085</v>
      </c>
      <c r="M62" s="63">
        <f t="shared" si="14"/>
        <v>22.79762025</v>
      </c>
      <c r="N62" s="75">
        <f t="shared" si="22"/>
        <v>1684.477752</v>
      </c>
      <c r="O62" s="34" t="str">
        <f>'MAIN MODEL - Current Trends'!O62</f>
        <v/>
      </c>
      <c r="P62" s="11" t="str">
        <f t="shared" si="19"/>
        <v/>
      </c>
      <c r="Q62" s="11">
        <f t="shared" si="9"/>
        <v>0</v>
      </c>
      <c r="R62" s="69">
        <f t="shared" si="16"/>
        <v>0.003581801752</v>
      </c>
      <c r="S62" s="70">
        <f t="shared" si="10"/>
        <v>578759</v>
      </c>
      <c r="T62" s="71" t="str">
        <f t="shared" si="17"/>
        <v>#DIV/0!</v>
      </c>
      <c r="U62" s="72">
        <f t="shared" si="11"/>
        <v>0.9963885483</v>
      </c>
      <c r="W62" s="65" t="str">
        <f t="shared" si="4"/>
        <v/>
      </c>
    </row>
    <row r="63">
      <c r="C63" s="61">
        <f t="shared" si="13"/>
        <v>44073</v>
      </c>
      <c r="D63" s="32">
        <f t="shared" si="21"/>
        <v>2.4</v>
      </c>
      <c r="E63" s="49">
        <f t="shared" si="5"/>
        <v>576668.8398</v>
      </c>
      <c r="F63" s="49">
        <f t="shared" si="6"/>
        <v>0</v>
      </c>
      <c r="G63" s="74">
        <f t="shared" si="1"/>
        <v>0</v>
      </c>
      <c r="H63" s="49">
        <f t="shared" si="2"/>
        <v>2090.160187</v>
      </c>
      <c r="I63" s="49">
        <f t="shared" si="3"/>
        <v>576668.8398</v>
      </c>
      <c r="J63" s="76" t="str">
        <f>'MAIN MODEL - Current Trends'!J63</f>
        <v/>
      </c>
      <c r="K63" s="49">
        <f t="shared" si="7"/>
        <v>0</v>
      </c>
      <c r="L63" s="49">
        <f t="shared" si="18"/>
        <v>2085</v>
      </c>
      <c r="M63" s="63">
        <f t="shared" si="14"/>
        <v>22.79762025</v>
      </c>
      <c r="N63" s="75">
        <f t="shared" si="22"/>
        <v>1684.477752</v>
      </c>
      <c r="O63" s="34" t="str">
        <f>'MAIN MODEL - Current Trends'!O63</f>
        <v/>
      </c>
      <c r="P63" s="11" t="str">
        <f t="shared" si="19"/>
        <v/>
      </c>
      <c r="Q63" s="11">
        <f t="shared" si="9"/>
        <v>0</v>
      </c>
      <c r="R63" s="69">
        <f t="shared" si="16"/>
        <v>0.003581801752</v>
      </c>
      <c r="S63" s="70">
        <f t="shared" si="10"/>
        <v>578759</v>
      </c>
      <c r="T63" s="71" t="str">
        <f t="shared" si="17"/>
        <v>#DIV/0!</v>
      </c>
      <c r="U63" s="72">
        <f t="shared" si="11"/>
        <v>0.9963885483</v>
      </c>
      <c r="W63" s="65" t="str">
        <f t="shared" si="4"/>
        <v/>
      </c>
    </row>
    <row r="64">
      <c r="C64" s="61">
        <f t="shared" si="13"/>
        <v>44077</v>
      </c>
      <c r="D64" s="32">
        <f t="shared" si="21"/>
        <v>2.4</v>
      </c>
      <c r="E64" s="49">
        <f t="shared" si="5"/>
        <v>576668.8398</v>
      </c>
      <c r="F64" s="49">
        <f t="shared" si="6"/>
        <v>0</v>
      </c>
      <c r="G64" s="74">
        <f t="shared" si="1"/>
        <v>0</v>
      </c>
      <c r="H64" s="49">
        <f t="shared" si="2"/>
        <v>2090.160187</v>
      </c>
      <c r="I64" s="49">
        <f t="shared" si="3"/>
        <v>576668.8398</v>
      </c>
      <c r="J64" s="76" t="str">
        <f>'MAIN MODEL - Current Trends'!J64</f>
        <v/>
      </c>
      <c r="K64" s="49">
        <f t="shared" si="7"/>
        <v>0</v>
      </c>
      <c r="L64" s="49">
        <f t="shared" si="18"/>
        <v>2085</v>
      </c>
      <c r="M64" s="63">
        <f t="shared" si="14"/>
        <v>22.79762025</v>
      </c>
      <c r="N64" s="75">
        <f t="shared" si="22"/>
        <v>1684.477752</v>
      </c>
      <c r="O64" s="34" t="str">
        <f>'MAIN MODEL - Current Trends'!O64</f>
        <v/>
      </c>
      <c r="P64" s="11" t="str">
        <f t="shared" si="19"/>
        <v/>
      </c>
      <c r="Q64" s="11">
        <f t="shared" si="9"/>
        <v>0</v>
      </c>
      <c r="R64" s="69">
        <f t="shared" si="16"/>
        <v>0.003581801752</v>
      </c>
      <c r="S64" s="70">
        <f t="shared" si="10"/>
        <v>578759</v>
      </c>
      <c r="T64" s="71" t="str">
        <f t="shared" si="17"/>
        <v>#DIV/0!</v>
      </c>
      <c r="U64" s="72">
        <f t="shared" si="11"/>
        <v>0.9963885483</v>
      </c>
      <c r="W64" s="65" t="str">
        <f t="shared" si="4"/>
        <v/>
      </c>
    </row>
    <row r="65">
      <c r="C65" s="61">
        <f t="shared" si="13"/>
        <v>44081</v>
      </c>
      <c r="D65" s="32">
        <f t="shared" si="21"/>
        <v>2.4</v>
      </c>
      <c r="E65" s="49">
        <f t="shared" si="5"/>
        <v>576668.8398</v>
      </c>
      <c r="F65" s="49">
        <f t="shared" si="6"/>
        <v>0</v>
      </c>
      <c r="G65" s="74">
        <f t="shared" si="1"/>
        <v>0</v>
      </c>
      <c r="H65" s="49">
        <f t="shared" si="2"/>
        <v>2090.160187</v>
      </c>
      <c r="I65" s="49">
        <f t="shared" si="3"/>
        <v>576668.8398</v>
      </c>
      <c r="J65" s="76" t="str">
        <f>'MAIN MODEL - Current Trends'!J65</f>
        <v/>
      </c>
      <c r="K65" s="49">
        <f t="shared" si="7"/>
        <v>0</v>
      </c>
      <c r="L65" s="49">
        <f t="shared" si="18"/>
        <v>2085</v>
      </c>
      <c r="M65" s="63">
        <f t="shared" si="14"/>
        <v>22.79762025</v>
      </c>
      <c r="N65" s="75">
        <f t="shared" si="22"/>
        <v>1684.477752</v>
      </c>
      <c r="O65" s="34" t="str">
        <f>'MAIN MODEL - Current Trends'!O65</f>
        <v/>
      </c>
      <c r="P65" s="11" t="str">
        <f t="shared" si="19"/>
        <v/>
      </c>
      <c r="Q65" s="11">
        <f t="shared" si="9"/>
        <v>0</v>
      </c>
      <c r="R65" s="69">
        <f t="shared" si="16"/>
        <v>0.003581801752</v>
      </c>
      <c r="S65" s="70">
        <f t="shared" si="10"/>
        <v>578759</v>
      </c>
      <c r="T65" s="71" t="str">
        <f t="shared" si="17"/>
        <v>#DIV/0!</v>
      </c>
      <c r="U65" s="72">
        <f t="shared" si="11"/>
        <v>0.9963885483</v>
      </c>
      <c r="W65" s="65" t="str">
        <f t="shared" si="4"/>
        <v/>
      </c>
    </row>
    <row r="66">
      <c r="C66" s="61">
        <f t="shared" si="13"/>
        <v>44085</v>
      </c>
      <c r="D66" s="32">
        <f t="shared" si="21"/>
        <v>2.4</v>
      </c>
      <c r="E66" s="49">
        <f t="shared" si="5"/>
        <v>576668.8398</v>
      </c>
      <c r="F66" s="49">
        <f t="shared" si="6"/>
        <v>0</v>
      </c>
      <c r="G66" s="74">
        <f t="shared" si="1"/>
        <v>0</v>
      </c>
      <c r="H66" s="49">
        <f t="shared" si="2"/>
        <v>2090.160187</v>
      </c>
      <c r="I66" s="49">
        <f t="shared" si="3"/>
        <v>576668.8398</v>
      </c>
      <c r="J66" s="76" t="str">
        <f>'MAIN MODEL - Current Trends'!J66</f>
        <v/>
      </c>
      <c r="K66" s="49">
        <f t="shared" si="7"/>
        <v>0</v>
      </c>
      <c r="L66" s="49">
        <f t="shared" si="18"/>
        <v>2085</v>
      </c>
      <c r="M66" s="63">
        <f t="shared" si="14"/>
        <v>22.79762025</v>
      </c>
      <c r="N66" s="75">
        <f t="shared" si="22"/>
        <v>1684.477752</v>
      </c>
      <c r="O66" s="34" t="str">
        <f>'MAIN MODEL - Current Trends'!O66</f>
        <v/>
      </c>
      <c r="P66" s="11" t="str">
        <f t="shared" si="19"/>
        <v/>
      </c>
      <c r="Q66" s="11">
        <f t="shared" si="9"/>
        <v>0</v>
      </c>
      <c r="R66" s="69">
        <f t="shared" si="16"/>
        <v>0.003581801752</v>
      </c>
      <c r="S66" s="70">
        <f t="shared" si="10"/>
        <v>578759</v>
      </c>
      <c r="T66" s="71" t="str">
        <f t="shared" si="17"/>
        <v>#DIV/0!</v>
      </c>
      <c r="U66" s="72">
        <f t="shared" si="11"/>
        <v>0.9963885483</v>
      </c>
      <c r="W66" s="65" t="str">
        <f t="shared" si="4"/>
        <v/>
      </c>
    </row>
    <row r="67">
      <c r="C67" s="61">
        <f t="shared" si="13"/>
        <v>44089</v>
      </c>
      <c r="D67" s="32">
        <f t="shared" si="21"/>
        <v>2.4</v>
      </c>
      <c r="E67" s="49">
        <f t="shared" si="5"/>
        <v>576668.8398</v>
      </c>
      <c r="F67" s="49">
        <f t="shared" si="6"/>
        <v>0</v>
      </c>
      <c r="G67" s="74">
        <f t="shared" si="1"/>
        <v>0</v>
      </c>
      <c r="H67" s="49">
        <f t="shared" si="2"/>
        <v>2090.160187</v>
      </c>
      <c r="I67" s="49">
        <f t="shared" si="3"/>
        <v>576668.8398</v>
      </c>
      <c r="J67" s="76" t="str">
        <f>'MAIN MODEL - Current Trends'!J67</f>
        <v/>
      </c>
      <c r="K67" s="49">
        <f t="shared" si="7"/>
        <v>0</v>
      </c>
      <c r="L67" s="49">
        <f t="shared" si="18"/>
        <v>2085</v>
      </c>
      <c r="M67" s="63">
        <f t="shared" si="14"/>
        <v>22.79762025</v>
      </c>
      <c r="N67" s="75">
        <f t="shared" si="22"/>
        <v>1684.477752</v>
      </c>
      <c r="O67" s="34" t="str">
        <f>'MAIN MODEL - Current Trends'!O67</f>
        <v/>
      </c>
      <c r="P67" s="11" t="str">
        <f t="shared" si="19"/>
        <v/>
      </c>
      <c r="Q67" s="11">
        <f t="shared" si="9"/>
        <v>0</v>
      </c>
      <c r="R67" s="69">
        <f t="shared" si="16"/>
        <v>0.003581801752</v>
      </c>
      <c r="S67" s="70">
        <f t="shared" si="10"/>
        <v>578759</v>
      </c>
      <c r="T67" s="71" t="str">
        <f t="shared" si="17"/>
        <v>#DIV/0!</v>
      </c>
      <c r="U67" s="72">
        <f t="shared" si="11"/>
        <v>0.9963885483</v>
      </c>
      <c r="W67" s="65" t="str">
        <f t="shared" si="4"/>
        <v/>
      </c>
    </row>
    <row r="68">
      <c r="C68" s="61">
        <f t="shared" si="13"/>
        <v>44093</v>
      </c>
      <c r="D68" s="32">
        <f t="shared" si="21"/>
        <v>2.4</v>
      </c>
      <c r="E68" s="49">
        <f t="shared" si="5"/>
        <v>576668.8398</v>
      </c>
      <c r="F68" s="49">
        <f t="shared" si="6"/>
        <v>0</v>
      </c>
      <c r="G68" s="74">
        <f t="shared" si="1"/>
        <v>0</v>
      </c>
      <c r="H68" s="49">
        <f t="shared" si="2"/>
        <v>2090.160187</v>
      </c>
      <c r="I68" s="49">
        <f t="shared" si="3"/>
        <v>576668.8398</v>
      </c>
      <c r="J68" s="76" t="str">
        <f>'MAIN MODEL - Current Trends'!J68</f>
        <v/>
      </c>
      <c r="K68" s="49">
        <f t="shared" si="7"/>
        <v>0</v>
      </c>
      <c r="L68" s="49">
        <f t="shared" si="18"/>
        <v>2085</v>
      </c>
      <c r="M68" s="63">
        <f t="shared" si="14"/>
        <v>22.79762025</v>
      </c>
      <c r="N68" s="75">
        <f t="shared" si="22"/>
        <v>1684.477752</v>
      </c>
      <c r="O68" s="34" t="str">
        <f>'MAIN MODEL - Current Trends'!O68</f>
        <v/>
      </c>
      <c r="P68" s="11" t="str">
        <f t="shared" si="19"/>
        <v/>
      </c>
      <c r="Q68" s="11">
        <f t="shared" si="9"/>
        <v>0</v>
      </c>
      <c r="R68" s="69">
        <f t="shared" si="16"/>
        <v>0.003581801752</v>
      </c>
      <c r="S68" s="70">
        <f t="shared" si="10"/>
        <v>578759</v>
      </c>
      <c r="T68" s="71" t="str">
        <f t="shared" si="17"/>
        <v>#DIV/0!</v>
      </c>
      <c r="U68" s="72">
        <f t="shared" si="11"/>
        <v>0.9963885483</v>
      </c>
      <c r="W68" s="65" t="str">
        <f t="shared" si="4"/>
        <v/>
      </c>
    </row>
    <row r="69">
      <c r="C69" s="61">
        <f t="shared" si="13"/>
        <v>44097</v>
      </c>
      <c r="D69" s="32">
        <f t="shared" si="21"/>
        <v>2.4</v>
      </c>
      <c r="E69" s="49">
        <f t="shared" si="5"/>
        <v>576668.8398</v>
      </c>
      <c r="F69" s="49">
        <f t="shared" si="6"/>
        <v>0</v>
      </c>
      <c r="G69" s="74">
        <f t="shared" si="1"/>
        <v>0</v>
      </c>
      <c r="H69" s="49">
        <f t="shared" si="2"/>
        <v>2090.160187</v>
      </c>
      <c r="I69" s="49">
        <f t="shared" si="3"/>
        <v>576668.8398</v>
      </c>
      <c r="J69" s="76" t="str">
        <f>'MAIN MODEL - Current Trends'!J69</f>
        <v/>
      </c>
      <c r="K69" s="49">
        <f t="shared" si="7"/>
        <v>0</v>
      </c>
      <c r="L69" s="49">
        <f t="shared" si="18"/>
        <v>2085</v>
      </c>
      <c r="M69" s="63">
        <f t="shared" si="14"/>
        <v>22.79762025</v>
      </c>
      <c r="N69" s="75">
        <f t="shared" si="22"/>
        <v>1684.477752</v>
      </c>
      <c r="O69" s="34" t="str">
        <f>'MAIN MODEL - Current Trends'!O69</f>
        <v/>
      </c>
      <c r="P69" s="11" t="str">
        <f t="shared" si="19"/>
        <v/>
      </c>
      <c r="Q69" s="11">
        <f t="shared" si="9"/>
        <v>0</v>
      </c>
      <c r="R69" s="69">
        <f t="shared" si="16"/>
        <v>0.003581801752</v>
      </c>
      <c r="S69" s="70">
        <f t="shared" si="10"/>
        <v>578759</v>
      </c>
      <c r="T69" s="71" t="str">
        <f t="shared" si="17"/>
        <v>#DIV/0!</v>
      </c>
      <c r="U69" s="72">
        <f t="shared" si="11"/>
        <v>0.9963885483</v>
      </c>
      <c r="W69" s="65" t="str">
        <f t="shared" si="4"/>
        <v/>
      </c>
    </row>
    <row r="70">
      <c r="C70" s="61">
        <f t="shared" si="13"/>
        <v>44101</v>
      </c>
      <c r="D70" s="32">
        <f t="shared" si="21"/>
        <v>2.4</v>
      </c>
      <c r="E70" s="49">
        <f t="shared" si="5"/>
        <v>576668.8398</v>
      </c>
      <c r="F70" s="49">
        <f t="shared" si="6"/>
        <v>0</v>
      </c>
      <c r="G70" s="74">
        <f t="shared" si="1"/>
        <v>0</v>
      </c>
      <c r="H70" s="49">
        <f t="shared" si="2"/>
        <v>2090.160187</v>
      </c>
      <c r="I70" s="49">
        <f t="shared" si="3"/>
        <v>576668.8398</v>
      </c>
      <c r="J70" s="76" t="str">
        <f>'MAIN MODEL - Current Trends'!J70</f>
        <v/>
      </c>
      <c r="K70" s="49">
        <f t="shared" si="7"/>
        <v>0</v>
      </c>
      <c r="L70" s="49">
        <f t="shared" si="18"/>
        <v>2085</v>
      </c>
      <c r="M70" s="63">
        <f t="shared" si="14"/>
        <v>22.79762025</v>
      </c>
      <c r="N70" s="75">
        <f t="shared" si="22"/>
        <v>1684.477752</v>
      </c>
      <c r="O70" s="34" t="str">
        <f>'MAIN MODEL - Current Trends'!O70</f>
        <v/>
      </c>
      <c r="P70" s="11" t="str">
        <f t="shared" si="19"/>
        <v/>
      </c>
      <c r="Q70" s="11">
        <f t="shared" si="9"/>
        <v>0</v>
      </c>
      <c r="R70" s="69">
        <f t="shared" si="16"/>
        <v>0.003581801752</v>
      </c>
      <c r="S70" s="70">
        <f t="shared" si="10"/>
        <v>578759</v>
      </c>
      <c r="T70" s="71" t="str">
        <f t="shared" si="17"/>
        <v>#DIV/0!</v>
      </c>
      <c r="U70" s="72">
        <f t="shared" si="11"/>
        <v>0.9963885483</v>
      </c>
      <c r="W70" s="65" t="str">
        <f t="shared" si="4"/>
        <v/>
      </c>
    </row>
    <row r="71">
      <c r="C71" s="61">
        <f t="shared" si="13"/>
        <v>44105</v>
      </c>
      <c r="D71" s="32">
        <f t="shared" si="21"/>
        <v>2.4</v>
      </c>
      <c r="E71" s="49">
        <f t="shared" si="5"/>
        <v>576668.8398</v>
      </c>
      <c r="F71" s="49">
        <f t="shared" si="6"/>
        <v>0</v>
      </c>
      <c r="G71" s="74">
        <f t="shared" si="1"/>
        <v>0</v>
      </c>
      <c r="H71" s="49">
        <f t="shared" si="2"/>
        <v>2090.160187</v>
      </c>
      <c r="I71" s="49">
        <f t="shared" si="3"/>
        <v>576668.8398</v>
      </c>
      <c r="J71" s="76" t="str">
        <f>'MAIN MODEL - Current Trends'!J71</f>
        <v/>
      </c>
      <c r="K71" s="49">
        <f t="shared" si="7"/>
        <v>0</v>
      </c>
      <c r="L71" s="49">
        <f t="shared" si="18"/>
        <v>2085</v>
      </c>
      <c r="M71" s="63">
        <f t="shared" si="14"/>
        <v>22.79762025</v>
      </c>
      <c r="N71" s="75">
        <f t="shared" si="22"/>
        <v>1684.477752</v>
      </c>
      <c r="O71" s="34" t="str">
        <f>'MAIN MODEL - Current Trends'!O71</f>
        <v/>
      </c>
      <c r="P71" s="11" t="str">
        <f t="shared" si="19"/>
        <v/>
      </c>
      <c r="Q71" s="11">
        <f t="shared" si="9"/>
        <v>0</v>
      </c>
      <c r="R71" s="69">
        <f t="shared" si="16"/>
        <v>0.003581801752</v>
      </c>
      <c r="S71" s="70">
        <f t="shared" si="10"/>
        <v>578759</v>
      </c>
      <c r="T71" s="71" t="str">
        <f t="shared" si="17"/>
        <v>#DIV/0!</v>
      </c>
      <c r="U71" s="72">
        <f t="shared" si="11"/>
        <v>0.9963885483</v>
      </c>
      <c r="W71" s="65" t="str">
        <f t="shared" si="4"/>
        <v/>
      </c>
    </row>
    <row r="72">
      <c r="C72" s="61">
        <f t="shared" si="13"/>
        <v>44109</v>
      </c>
      <c r="D72" s="32">
        <f t="shared" si="21"/>
        <v>2.4</v>
      </c>
      <c r="E72" s="49">
        <f t="shared" si="5"/>
        <v>576668.8398</v>
      </c>
      <c r="F72" s="49">
        <f t="shared" si="6"/>
        <v>0</v>
      </c>
      <c r="G72" s="74">
        <f t="shared" si="1"/>
        <v>0</v>
      </c>
      <c r="H72" s="49">
        <f t="shared" si="2"/>
        <v>2090.160187</v>
      </c>
      <c r="I72" s="49">
        <f t="shared" si="3"/>
        <v>576668.8398</v>
      </c>
      <c r="J72" s="76" t="str">
        <f>'MAIN MODEL - Current Trends'!J72</f>
        <v/>
      </c>
      <c r="K72" s="49">
        <f t="shared" si="7"/>
        <v>0</v>
      </c>
      <c r="L72" s="49">
        <f t="shared" si="18"/>
        <v>2085</v>
      </c>
      <c r="M72" s="63">
        <f t="shared" si="14"/>
        <v>22.79762025</v>
      </c>
      <c r="N72" s="75">
        <f t="shared" si="22"/>
        <v>1684.477752</v>
      </c>
      <c r="O72" s="34" t="str">
        <f>'MAIN MODEL - Current Trends'!O72</f>
        <v/>
      </c>
      <c r="P72" s="11" t="str">
        <f t="shared" si="19"/>
        <v/>
      </c>
      <c r="Q72" s="11">
        <f t="shared" si="9"/>
        <v>0</v>
      </c>
      <c r="R72" s="69">
        <f t="shared" si="16"/>
        <v>0.003581801752</v>
      </c>
      <c r="S72" s="70">
        <f t="shared" si="10"/>
        <v>578759</v>
      </c>
      <c r="T72" s="71" t="str">
        <f t="shared" si="17"/>
        <v>#DIV/0!</v>
      </c>
      <c r="U72" s="72">
        <f t="shared" si="11"/>
        <v>0.9963885483</v>
      </c>
      <c r="W72" s="65" t="str">
        <f t="shared" si="4"/>
        <v/>
      </c>
    </row>
    <row r="73">
      <c r="C73" s="61">
        <f t="shared" si="13"/>
        <v>44113</v>
      </c>
      <c r="D73" s="32">
        <f t="shared" si="21"/>
        <v>2.4</v>
      </c>
      <c r="E73" s="49">
        <f t="shared" si="5"/>
        <v>576668.8398</v>
      </c>
      <c r="F73" s="49">
        <f t="shared" si="6"/>
        <v>0</v>
      </c>
      <c r="G73" s="74">
        <f t="shared" si="1"/>
        <v>0</v>
      </c>
      <c r="H73" s="49">
        <f t="shared" si="2"/>
        <v>2090.160187</v>
      </c>
      <c r="I73" s="49">
        <f t="shared" si="3"/>
        <v>576668.8398</v>
      </c>
      <c r="J73" s="76" t="str">
        <f>'MAIN MODEL - Current Trends'!J73</f>
        <v/>
      </c>
      <c r="K73" s="49">
        <f t="shared" si="7"/>
        <v>0</v>
      </c>
      <c r="L73" s="49">
        <f t="shared" si="18"/>
        <v>2085</v>
      </c>
      <c r="M73" s="63">
        <f t="shared" si="14"/>
        <v>22.79762025</v>
      </c>
      <c r="N73" s="75">
        <f t="shared" si="22"/>
        <v>1684.477752</v>
      </c>
      <c r="O73" s="34" t="str">
        <f>'MAIN MODEL - Current Trends'!O73</f>
        <v/>
      </c>
      <c r="P73" s="11" t="str">
        <f t="shared" si="19"/>
        <v/>
      </c>
      <c r="Q73" s="11">
        <f t="shared" si="9"/>
        <v>0</v>
      </c>
      <c r="R73" s="69">
        <f t="shared" si="16"/>
        <v>0.003581801752</v>
      </c>
      <c r="S73" s="70">
        <f t="shared" si="10"/>
        <v>578759</v>
      </c>
      <c r="T73" s="71" t="str">
        <f t="shared" si="17"/>
        <v>#DIV/0!</v>
      </c>
      <c r="U73" s="72">
        <f t="shared" si="11"/>
        <v>0.9963885483</v>
      </c>
      <c r="W73" s="65" t="str">
        <f t="shared" si="4"/>
        <v/>
      </c>
    </row>
    <row r="74">
      <c r="C74" s="61">
        <f t="shared" si="13"/>
        <v>44117</v>
      </c>
      <c r="D74" s="32">
        <f t="shared" si="21"/>
        <v>2.4</v>
      </c>
      <c r="E74" s="49">
        <f t="shared" si="5"/>
        <v>576668.8398</v>
      </c>
      <c r="F74" s="49">
        <f t="shared" si="6"/>
        <v>0</v>
      </c>
      <c r="G74" s="74">
        <f t="shared" si="1"/>
        <v>0</v>
      </c>
      <c r="H74" s="49">
        <f t="shared" si="2"/>
        <v>2090.160187</v>
      </c>
      <c r="I74" s="49">
        <f t="shared" si="3"/>
        <v>576668.8398</v>
      </c>
      <c r="J74" s="76" t="str">
        <f>'MAIN MODEL - Current Trends'!J74</f>
        <v/>
      </c>
      <c r="K74" s="49">
        <f t="shared" si="7"/>
        <v>0</v>
      </c>
      <c r="L74" s="49">
        <f t="shared" si="18"/>
        <v>2085</v>
      </c>
      <c r="M74" s="63">
        <f t="shared" si="14"/>
        <v>22.79762025</v>
      </c>
      <c r="N74" s="75">
        <f t="shared" si="22"/>
        <v>1684.477752</v>
      </c>
      <c r="O74" s="34" t="str">
        <f>'MAIN MODEL - Current Trends'!O74</f>
        <v/>
      </c>
      <c r="P74" s="11" t="str">
        <f t="shared" si="19"/>
        <v/>
      </c>
      <c r="Q74" s="11">
        <f t="shared" si="9"/>
        <v>0</v>
      </c>
      <c r="R74" s="69">
        <f t="shared" si="16"/>
        <v>0.003581801752</v>
      </c>
      <c r="S74" s="70">
        <f t="shared" si="10"/>
        <v>578759</v>
      </c>
      <c r="T74" s="71" t="str">
        <f t="shared" si="17"/>
        <v>#DIV/0!</v>
      </c>
      <c r="U74" s="72">
        <f t="shared" si="11"/>
        <v>0.9963885483</v>
      </c>
      <c r="W74" s="65" t="str">
        <f t="shared" si="4"/>
        <v/>
      </c>
    </row>
    <row r="75">
      <c r="C75" s="61">
        <f t="shared" si="13"/>
        <v>44121</v>
      </c>
      <c r="D75" s="32">
        <f t="shared" si="21"/>
        <v>2.4</v>
      </c>
      <c r="E75" s="49">
        <f t="shared" si="5"/>
        <v>576668.8398</v>
      </c>
      <c r="F75" s="49">
        <f t="shared" si="6"/>
        <v>0</v>
      </c>
      <c r="G75" s="74">
        <f t="shared" si="1"/>
        <v>0</v>
      </c>
      <c r="H75" s="49">
        <f t="shared" si="2"/>
        <v>2090.160187</v>
      </c>
      <c r="I75" s="49">
        <f t="shared" si="3"/>
        <v>576668.8398</v>
      </c>
      <c r="J75" s="76" t="str">
        <f>'MAIN MODEL - Current Trends'!J75</f>
        <v/>
      </c>
      <c r="K75" s="49">
        <f t="shared" si="7"/>
        <v>0</v>
      </c>
      <c r="L75" s="49">
        <f t="shared" si="18"/>
        <v>2085</v>
      </c>
      <c r="M75" s="63">
        <f t="shared" si="14"/>
        <v>22.79762025</v>
      </c>
      <c r="N75" s="75">
        <f t="shared" si="22"/>
        <v>1684.477752</v>
      </c>
      <c r="O75" s="34" t="str">
        <f>'MAIN MODEL - Current Trends'!O75</f>
        <v/>
      </c>
      <c r="P75" s="11" t="str">
        <f t="shared" si="19"/>
        <v/>
      </c>
      <c r="Q75" s="11">
        <f t="shared" si="9"/>
        <v>0</v>
      </c>
      <c r="R75" s="69">
        <f t="shared" si="16"/>
        <v>0.003581801752</v>
      </c>
      <c r="S75" s="70">
        <f t="shared" si="10"/>
        <v>578759</v>
      </c>
      <c r="T75" s="71" t="str">
        <f t="shared" si="17"/>
        <v>#DIV/0!</v>
      </c>
      <c r="U75" s="72">
        <f t="shared" si="11"/>
        <v>0.9963885483</v>
      </c>
      <c r="W75" s="65" t="str">
        <f t="shared" si="4"/>
        <v/>
      </c>
    </row>
    <row r="76">
      <c r="C76" s="61">
        <f t="shared" si="13"/>
        <v>44125</v>
      </c>
      <c r="D76" s="32">
        <f t="shared" si="21"/>
        <v>2.4</v>
      </c>
      <c r="E76" s="49">
        <f t="shared" si="5"/>
        <v>576668.8398</v>
      </c>
      <c r="F76" s="49">
        <f t="shared" si="6"/>
        <v>0</v>
      </c>
      <c r="G76" s="74">
        <f t="shared" si="1"/>
        <v>0</v>
      </c>
      <c r="H76" s="49">
        <f t="shared" si="2"/>
        <v>2090.160187</v>
      </c>
      <c r="I76" s="49">
        <f t="shared" si="3"/>
        <v>576668.8398</v>
      </c>
      <c r="J76" s="76" t="str">
        <f>'MAIN MODEL - Current Trends'!J76</f>
        <v/>
      </c>
      <c r="K76" s="49">
        <f t="shared" si="7"/>
        <v>0</v>
      </c>
      <c r="L76" s="49">
        <f t="shared" si="18"/>
        <v>2085</v>
      </c>
      <c r="M76" s="63">
        <f t="shared" si="14"/>
        <v>22.79762025</v>
      </c>
      <c r="N76" s="75">
        <f t="shared" si="22"/>
        <v>1684.477752</v>
      </c>
      <c r="O76" s="34" t="str">
        <f>'MAIN MODEL - Current Trends'!O76</f>
        <v/>
      </c>
      <c r="P76" s="11" t="str">
        <f t="shared" si="19"/>
        <v/>
      </c>
      <c r="Q76" s="11">
        <f t="shared" si="9"/>
        <v>0</v>
      </c>
      <c r="R76" s="69">
        <f t="shared" si="16"/>
        <v>0.003581801752</v>
      </c>
      <c r="S76" s="70">
        <f t="shared" si="10"/>
        <v>578759</v>
      </c>
      <c r="T76" s="71" t="str">
        <f t="shared" si="17"/>
        <v>#DIV/0!</v>
      </c>
      <c r="U76" s="72">
        <f t="shared" si="11"/>
        <v>0.9963885483</v>
      </c>
      <c r="W76" s="65" t="str">
        <f t="shared" si="4"/>
        <v/>
      </c>
    </row>
    <row r="77">
      <c r="C77" s="61">
        <f t="shared" si="13"/>
        <v>44129</v>
      </c>
      <c r="D77" s="32">
        <f t="shared" si="21"/>
        <v>2.4</v>
      </c>
      <c r="E77" s="49">
        <f t="shared" si="5"/>
        <v>576668.8398</v>
      </c>
      <c r="F77" s="49">
        <f t="shared" si="6"/>
        <v>0</v>
      </c>
      <c r="G77" s="74">
        <f t="shared" si="1"/>
        <v>0</v>
      </c>
      <c r="H77" s="49">
        <f t="shared" si="2"/>
        <v>2090.160187</v>
      </c>
      <c r="I77" s="49">
        <f t="shared" si="3"/>
        <v>576668.8398</v>
      </c>
      <c r="J77" s="76" t="str">
        <f>'MAIN MODEL - Current Trends'!J77</f>
        <v/>
      </c>
      <c r="K77" s="49">
        <f t="shared" si="7"/>
        <v>0</v>
      </c>
      <c r="L77" s="49">
        <f t="shared" si="18"/>
        <v>2085</v>
      </c>
      <c r="M77" s="63">
        <f t="shared" si="14"/>
        <v>22.79762025</v>
      </c>
      <c r="N77" s="75">
        <f t="shared" si="22"/>
        <v>1684.477752</v>
      </c>
      <c r="O77" s="34" t="str">
        <f>'MAIN MODEL - Current Trends'!O77</f>
        <v/>
      </c>
      <c r="P77" s="11" t="str">
        <f t="shared" si="19"/>
        <v/>
      </c>
      <c r="Q77" s="11">
        <f t="shared" si="9"/>
        <v>0</v>
      </c>
      <c r="R77" s="69">
        <f t="shared" si="16"/>
        <v>0.003581801752</v>
      </c>
      <c r="S77" s="70">
        <f t="shared" si="10"/>
        <v>578759</v>
      </c>
      <c r="T77" s="71" t="str">
        <f t="shared" si="17"/>
        <v>#DIV/0!</v>
      </c>
      <c r="U77" s="72">
        <f t="shared" si="11"/>
        <v>0.9963885483</v>
      </c>
      <c r="W77" s="65" t="str">
        <f t="shared" si="4"/>
        <v/>
      </c>
    </row>
    <row r="78">
      <c r="C78" s="61">
        <f t="shared" si="13"/>
        <v>44133</v>
      </c>
      <c r="D78" s="32">
        <f t="shared" si="21"/>
        <v>2.4</v>
      </c>
      <c r="E78" s="49">
        <f t="shared" si="5"/>
        <v>576668.8398</v>
      </c>
      <c r="F78" s="49">
        <f t="shared" si="6"/>
        <v>0</v>
      </c>
      <c r="G78" s="74">
        <f t="shared" si="1"/>
        <v>0</v>
      </c>
      <c r="H78" s="49">
        <f t="shared" si="2"/>
        <v>2090.160187</v>
      </c>
      <c r="I78" s="49">
        <f t="shared" si="3"/>
        <v>576668.8398</v>
      </c>
      <c r="J78" s="76" t="str">
        <f>'MAIN MODEL - Current Trends'!J78</f>
        <v/>
      </c>
      <c r="K78" s="49">
        <f t="shared" si="7"/>
        <v>0</v>
      </c>
      <c r="L78" s="49">
        <f t="shared" si="18"/>
        <v>2085</v>
      </c>
      <c r="M78" s="63">
        <f t="shared" si="14"/>
        <v>22.79762025</v>
      </c>
      <c r="N78" s="75">
        <f t="shared" si="22"/>
        <v>1684.477752</v>
      </c>
      <c r="O78" s="34" t="str">
        <f>'MAIN MODEL - Current Trends'!O78</f>
        <v/>
      </c>
      <c r="P78" s="11" t="str">
        <f t="shared" si="19"/>
        <v/>
      </c>
      <c r="Q78" s="11">
        <f t="shared" si="9"/>
        <v>0</v>
      </c>
      <c r="R78" s="69">
        <f t="shared" si="16"/>
        <v>0.003581801752</v>
      </c>
      <c r="S78" s="70">
        <f t="shared" si="10"/>
        <v>578759</v>
      </c>
      <c r="T78" s="71" t="str">
        <f t="shared" si="17"/>
        <v>#DIV/0!</v>
      </c>
      <c r="U78" s="72">
        <f t="shared" si="11"/>
        <v>0.9963885483</v>
      </c>
      <c r="W78" s="65" t="str">
        <f t="shared" si="4"/>
        <v/>
      </c>
    </row>
    <row r="79">
      <c r="C79" s="61">
        <f t="shared" si="13"/>
        <v>44137</v>
      </c>
      <c r="D79" s="32">
        <f t="shared" si="21"/>
        <v>2.4</v>
      </c>
      <c r="E79" s="49">
        <f t="shared" si="5"/>
        <v>576668.8398</v>
      </c>
      <c r="F79" s="49">
        <f t="shared" si="6"/>
        <v>0</v>
      </c>
      <c r="G79" s="74">
        <f t="shared" si="1"/>
        <v>0</v>
      </c>
      <c r="H79" s="49">
        <f t="shared" si="2"/>
        <v>2090.160187</v>
      </c>
      <c r="I79" s="49">
        <f t="shared" si="3"/>
        <v>576668.8398</v>
      </c>
      <c r="J79" s="76" t="str">
        <f>'MAIN MODEL - Current Trends'!J79</f>
        <v/>
      </c>
      <c r="K79" s="49">
        <f t="shared" si="7"/>
        <v>0</v>
      </c>
      <c r="L79" s="49">
        <f t="shared" si="18"/>
        <v>2085</v>
      </c>
      <c r="M79" s="63">
        <f t="shared" si="14"/>
        <v>22.79762025</v>
      </c>
      <c r="N79" s="75">
        <f t="shared" si="22"/>
        <v>1684.477752</v>
      </c>
      <c r="O79" s="34" t="str">
        <f>'MAIN MODEL - Current Trends'!O79</f>
        <v/>
      </c>
      <c r="P79" s="11" t="str">
        <f t="shared" si="19"/>
        <v/>
      </c>
      <c r="Q79" s="11">
        <f t="shared" si="9"/>
        <v>0</v>
      </c>
      <c r="R79" s="69">
        <f t="shared" si="16"/>
        <v>0.003581801752</v>
      </c>
      <c r="S79" s="70">
        <f t="shared" si="10"/>
        <v>578759</v>
      </c>
      <c r="T79" s="71" t="str">
        <f t="shared" si="17"/>
        <v>#DIV/0!</v>
      </c>
      <c r="U79" s="72">
        <f t="shared" si="11"/>
        <v>0.9963885483</v>
      </c>
      <c r="W79" s="65" t="str">
        <f t="shared" si="4"/>
        <v/>
      </c>
    </row>
    <row r="80">
      <c r="C80" s="61">
        <f t="shared" si="13"/>
        <v>44141</v>
      </c>
      <c r="D80" s="32">
        <f t="shared" si="21"/>
        <v>2.4</v>
      </c>
      <c r="E80" s="49">
        <f t="shared" si="5"/>
        <v>576668.8398</v>
      </c>
      <c r="F80" s="49">
        <f t="shared" si="6"/>
        <v>0</v>
      </c>
      <c r="G80" s="74">
        <f t="shared" si="1"/>
        <v>0</v>
      </c>
      <c r="H80" s="49">
        <f t="shared" si="2"/>
        <v>2090.160187</v>
      </c>
      <c r="I80" s="49">
        <f t="shared" si="3"/>
        <v>576668.8398</v>
      </c>
      <c r="J80" s="76" t="str">
        <f>'MAIN MODEL - Current Trends'!J80</f>
        <v/>
      </c>
      <c r="K80" s="49">
        <f t="shared" si="7"/>
        <v>0</v>
      </c>
      <c r="L80" s="49">
        <f t="shared" si="18"/>
        <v>2085</v>
      </c>
      <c r="M80" s="63">
        <f t="shared" si="14"/>
        <v>22.79762025</v>
      </c>
      <c r="N80" s="75">
        <f t="shared" si="22"/>
        <v>1684.477752</v>
      </c>
      <c r="O80" s="34" t="str">
        <f>'MAIN MODEL - Current Trends'!O80</f>
        <v/>
      </c>
      <c r="P80" s="11" t="str">
        <f t="shared" si="19"/>
        <v/>
      </c>
      <c r="Q80" s="11">
        <f t="shared" si="9"/>
        <v>0</v>
      </c>
      <c r="R80" s="69">
        <f t="shared" si="16"/>
        <v>0.003581801752</v>
      </c>
      <c r="S80" s="70">
        <f t="shared" si="10"/>
        <v>578759</v>
      </c>
      <c r="T80" s="71" t="str">
        <f t="shared" si="17"/>
        <v>#DIV/0!</v>
      </c>
      <c r="U80" s="72">
        <f t="shared" si="11"/>
        <v>0.9963885483</v>
      </c>
      <c r="W80" s="65" t="str">
        <f t="shared" si="4"/>
        <v/>
      </c>
    </row>
    <row r="81">
      <c r="C81" s="61">
        <f t="shared" si="13"/>
        <v>44145</v>
      </c>
      <c r="D81" s="32">
        <f t="shared" si="21"/>
        <v>2.4</v>
      </c>
      <c r="E81" s="49">
        <f t="shared" si="5"/>
        <v>576668.8398</v>
      </c>
      <c r="F81" s="49">
        <f t="shared" si="6"/>
        <v>0</v>
      </c>
      <c r="G81" s="74">
        <f t="shared" si="1"/>
        <v>0</v>
      </c>
      <c r="H81" s="49">
        <f t="shared" si="2"/>
        <v>2090.160187</v>
      </c>
      <c r="I81" s="49">
        <f t="shared" si="3"/>
        <v>576668.8398</v>
      </c>
      <c r="J81" s="76" t="str">
        <f>'MAIN MODEL - Current Trends'!J81</f>
        <v/>
      </c>
      <c r="K81" s="49">
        <f t="shared" si="7"/>
        <v>0</v>
      </c>
      <c r="L81" s="49">
        <f t="shared" si="18"/>
        <v>2085</v>
      </c>
      <c r="M81" s="63">
        <f t="shared" si="14"/>
        <v>22.79762025</v>
      </c>
      <c r="N81" s="75">
        <f t="shared" si="22"/>
        <v>1684.477752</v>
      </c>
      <c r="O81" s="34" t="str">
        <f>'MAIN MODEL - Current Trends'!O81</f>
        <v/>
      </c>
      <c r="P81" s="11" t="str">
        <f t="shared" si="19"/>
        <v/>
      </c>
      <c r="Q81" s="11">
        <f t="shared" si="9"/>
        <v>0</v>
      </c>
      <c r="R81" s="69">
        <f t="shared" si="16"/>
        <v>0.003581801752</v>
      </c>
      <c r="S81" s="70">
        <f t="shared" si="10"/>
        <v>578759</v>
      </c>
      <c r="T81" s="71" t="str">
        <f t="shared" si="17"/>
        <v>#DIV/0!</v>
      </c>
      <c r="U81" s="72">
        <f t="shared" si="11"/>
        <v>0.9963885483</v>
      </c>
      <c r="W81" s="65" t="str">
        <f t="shared" si="4"/>
        <v/>
      </c>
    </row>
    <row r="82">
      <c r="C82" s="61">
        <f t="shared" si="13"/>
        <v>44149</v>
      </c>
      <c r="D82" s="32">
        <f t="shared" si="21"/>
        <v>2.4</v>
      </c>
      <c r="E82" s="49">
        <f t="shared" si="5"/>
        <v>576668.8398</v>
      </c>
      <c r="F82" s="49">
        <f t="shared" si="6"/>
        <v>0</v>
      </c>
      <c r="G82" s="74">
        <f t="shared" si="1"/>
        <v>0</v>
      </c>
      <c r="H82" s="49">
        <f t="shared" si="2"/>
        <v>2090.160187</v>
      </c>
      <c r="I82" s="49">
        <f t="shared" si="3"/>
        <v>576668.8398</v>
      </c>
      <c r="J82" s="76" t="str">
        <f>'MAIN MODEL - Current Trends'!J82</f>
        <v/>
      </c>
      <c r="K82" s="49">
        <f t="shared" si="7"/>
        <v>0</v>
      </c>
      <c r="L82" s="49">
        <f t="shared" si="18"/>
        <v>2085</v>
      </c>
      <c r="M82" s="63">
        <f t="shared" si="14"/>
        <v>22.79762025</v>
      </c>
      <c r="N82" s="75">
        <f t="shared" si="22"/>
        <v>1684.477752</v>
      </c>
      <c r="O82" s="34" t="str">
        <f>'MAIN MODEL - Current Trends'!O82</f>
        <v/>
      </c>
      <c r="P82" s="11" t="str">
        <f t="shared" si="19"/>
        <v/>
      </c>
      <c r="Q82" s="11">
        <f t="shared" si="9"/>
        <v>0</v>
      </c>
      <c r="R82" s="69">
        <f t="shared" si="16"/>
        <v>0.003581801752</v>
      </c>
      <c r="S82" s="70">
        <f t="shared" si="10"/>
        <v>578759</v>
      </c>
      <c r="T82" s="71" t="str">
        <f t="shared" si="17"/>
        <v>#DIV/0!</v>
      </c>
      <c r="U82" s="72">
        <f t="shared" si="11"/>
        <v>0.9963885483</v>
      </c>
      <c r="W82" s="65" t="str">
        <f t="shared" si="4"/>
        <v/>
      </c>
    </row>
    <row r="83">
      <c r="C83" s="61">
        <f t="shared" si="13"/>
        <v>44153</v>
      </c>
      <c r="D83" s="32">
        <f t="shared" si="21"/>
        <v>2.4</v>
      </c>
      <c r="E83" s="49">
        <f t="shared" si="5"/>
        <v>576668.8398</v>
      </c>
      <c r="F83" s="49">
        <f t="shared" si="6"/>
        <v>0</v>
      </c>
      <c r="G83" s="74">
        <f t="shared" si="1"/>
        <v>0</v>
      </c>
      <c r="H83" s="49">
        <f t="shared" si="2"/>
        <v>2090.160187</v>
      </c>
      <c r="I83" s="49">
        <f t="shared" si="3"/>
        <v>576668.8398</v>
      </c>
      <c r="J83" s="76" t="str">
        <f>'MAIN MODEL - Current Trends'!J83</f>
        <v/>
      </c>
      <c r="K83" s="49">
        <f t="shared" si="7"/>
        <v>0</v>
      </c>
      <c r="L83" s="49">
        <f t="shared" si="18"/>
        <v>2085</v>
      </c>
      <c r="M83" s="63">
        <f t="shared" si="14"/>
        <v>22.79762025</v>
      </c>
      <c r="N83" s="75">
        <f t="shared" si="22"/>
        <v>1684.477752</v>
      </c>
      <c r="O83" s="34" t="str">
        <f>'MAIN MODEL - Current Trends'!O83</f>
        <v/>
      </c>
      <c r="P83" s="11" t="str">
        <f t="shared" si="19"/>
        <v/>
      </c>
      <c r="Q83" s="11">
        <f t="shared" si="9"/>
        <v>0</v>
      </c>
      <c r="R83" s="69">
        <f t="shared" si="16"/>
        <v>0.003581801752</v>
      </c>
      <c r="S83" s="70">
        <f t="shared" si="10"/>
        <v>578759</v>
      </c>
      <c r="T83" s="71" t="str">
        <f t="shared" si="17"/>
        <v>#DIV/0!</v>
      </c>
      <c r="U83" s="72">
        <f t="shared" si="11"/>
        <v>0.9963885483</v>
      </c>
      <c r="W83" s="65" t="str">
        <f t="shared" si="4"/>
        <v/>
      </c>
    </row>
    <row r="84">
      <c r="C84" s="61">
        <f t="shared" si="13"/>
        <v>44157</v>
      </c>
      <c r="D84" s="32">
        <f t="shared" si="21"/>
        <v>2.4</v>
      </c>
      <c r="E84" s="49">
        <f t="shared" si="5"/>
        <v>576668.8398</v>
      </c>
      <c r="F84" s="49">
        <f t="shared" si="6"/>
        <v>0</v>
      </c>
      <c r="G84" s="74">
        <f t="shared" si="1"/>
        <v>0</v>
      </c>
      <c r="H84" s="49">
        <f t="shared" si="2"/>
        <v>2090.160187</v>
      </c>
      <c r="I84" s="49">
        <f t="shared" si="3"/>
        <v>576668.8398</v>
      </c>
      <c r="J84" s="76" t="str">
        <f>'MAIN MODEL - Current Trends'!J84</f>
        <v/>
      </c>
      <c r="K84" s="49">
        <f t="shared" si="7"/>
        <v>0</v>
      </c>
      <c r="L84" s="49">
        <f t="shared" si="18"/>
        <v>2085</v>
      </c>
      <c r="M84" s="63">
        <f t="shared" si="14"/>
        <v>22.79762025</v>
      </c>
      <c r="N84" s="75">
        <f t="shared" si="22"/>
        <v>1684.477752</v>
      </c>
      <c r="O84" s="34" t="str">
        <f>'MAIN MODEL - Current Trends'!O84</f>
        <v/>
      </c>
      <c r="P84" s="11" t="str">
        <f t="shared" si="19"/>
        <v/>
      </c>
      <c r="Q84" s="11">
        <f t="shared" si="9"/>
        <v>0</v>
      </c>
      <c r="R84" s="69">
        <f t="shared" si="16"/>
        <v>0.003581801752</v>
      </c>
      <c r="S84" s="70">
        <f t="shared" si="10"/>
        <v>578759</v>
      </c>
      <c r="T84" s="71" t="str">
        <f t="shared" si="17"/>
        <v>#DIV/0!</v>
      </c>
      <c r="U84" s="72">
        <f t="shared" si="11"/>
        <v>0.9963885483</v>
      </c>
      <c r="W84" s="65" t="str">
        <f t="shared" si="4"/>
        <v/>
      </c>
    </row>
    <row r="85">
      <c r="C85" s="61">
        <f t="shared" si="13"/>
        <v>44161</v>
      </c>
      <c r="D85" s="32">
        <f t="shared" si="21"/>
        <v>2.4</v>
      </c>
      <c r="E85" s="49">
        <f t="shared" si="5"/>
        <v>576668.8398</v>
      </c>
      <c r="F85" s="49">
        <f t="shared" si="6"/>
        <v>0</v>
      </c>
      <c r="G85" s="74">
        <f t="shared" si="1"/>
        <v>0</v>
      </c>
      <c r="H85" s="49">
        <f t="shared" si="2"/>
        <v>2090.160187</v>
      </c>
      <c r="I85" s="49">
        <f t="shared" si="3"/>
        <v>576668.8398</v>
      </c>
      <c r="J85" s="76" t="str">
        <f>'MAIN MODEL - Current Trends'!J85</f>
        <v/>
      </c>
      <c r="K85" s="49">
        <f t="shared" si="7"/>
        <v>0</v>
      </c>
      <c r="L85" s="49">
        <f t="shared" si="18"/>
        <v>2085</v>
      </c>
      <c r="M85" s="63">
        <f t="shared" si="14"/>
        <v>22.79762025</v>
      </c>
      <c r="N85" s="75">
        <f t="shared" si="22"/>
        <v>1684.477752</v>
      </c>
      <c r="O85" s="34" t="str">
        <f>'MAIN MODEL - Current Trends'!O85</f>
        <v/>
      </c>
      <c r="P85" s="11" t="str">
        <f t="shared" si="19"/>
        <v/>
      </c>
      <c r="Q85" s="11">
        <f t="shared" si="9"/>
        <v>0</v>
      </c>
      <c r="R85" s="69">
        <f t="shared" si="16"/>
        <v>0.003581801752</v>
      </c>
      <c r="S85" s="70">
        <f t="shared" si="10"/>
        <v>578759</v>
      </c>
      <c r="T85" s="71" t="str">
        <f t="shared" si="17"/>
        <v>#DIV/0!</v>
      </c>
      <c r="U85" s="72">
        <f t="shared" si="11"/>
        <v>0.9963885483</v>
      </c>
      <c r="W85" s="65" t="str">
        <f t="shared" si="4"/>
        <v/>
      </c>
    </row>
    <row r="86">
      <c r="C86" s="61">
        <f t="shared" si="13"/>
        <v>44165</v>
      </c>
      <c r="D86" s="32">
        <f t="shared" si="21"/>
        <v>2.4</v>
      </c>
      <c r="E86" s="49">
        <f t="shared" si="5"/>
        <v>576668.8398</v>
      </c>
      <c r="F86" s="49">
        <f t="shared" si="6"/>
        <v>0</v>
      </c>
      <c r="G86" s="74">
        <f t="shared" si="1"/>
        <v>0</v>
      </c>
      <c r="H86" s="49">
        <f t="shared" si="2"/>
        <v>2090.160187</v>
      </c>
      <c r="I86" s="49">
        <f t="shared" si="3"/>
        <v>576668.8398</v>
      </c>
      <c r="J86" s="76" t="str">
        <f>'MAIN MODEL - Current Trends'!J86</f>
        <v/>
      </c>
      <c r="K86" s="49">
        <f t="shared" si="7"/>
        <v>0</v>
      </c>
      <c r="L86" s="49">
        <f t="shared" si="18"/>
        <v>2085</v>
      </c>
      <c r="M86" s="63">
        <f t="shared" si="14"/>
        <v>22.79762025</v>
      </c>
      <c r="N86" s="75">
        <f t="shared" si="22"/>
        <v>1684.477752</v>
      </c>
      <c r="O86" s="34" t="str">
        <f>'MAIN MODEL - Current Trends'!O86</f>
        <v/>
      </c>
      <c r="P86" s="11" t="str">
        <f t="shared" si="19"/>
        <v/>
      </c>
      <c r="Q86" s="11">
        <f t="shared" si="9"/>
        <v>0</v>
      </c>
      <c r="R86" s="69">
        <f t="shared" si="16"/>
        <v>0.003581801752</v>
      </c>
      <c r="S86" s="70">
        <f t="shared" si="10"/>
        <v>578759</v>
      </c>
      <c r="T86" s="71" t="str">
        <f t="shared" si="17"/>
        <v>#DIV/0!</v>
      </c>
      <c r="U86" s="72">
        <f t="shared" si="11"/>
        <v>0.9963885483</v>
      </c>
      <c r="W86" s="65" t="str">
        <f t="shared" si="4"/>
        <v/>
      </c>
    </row>
    <row r="87">
      <c r="C87" s="61">
        <f t="shared" si="13"/>
        <v>44169</v>
      </c>
      <c r="D87" s="32">
        <f t="shared" si="21"/>
        <v>2.4</v>
      </c>
      <c r="E87" s="49">
        <f t="shared" si="5"/>
        <v>576668.8398</v>
      </c>
      <c r="F87" s="49">
        <f t="shared" si="6"/>
        <v>0</v>
      </c>
      <c r="G87" s="74">
        <f t="shared" si="1"/>
        <v>0</v>
      </c>
      <c r="H87" s="49">
        <f t="shared" si="2"/>
        <v>2090.160187</v>
      </c>
      <c r="I87" s="49">
        <f t="shared" si="3"/>
        <v>576668.8398</v>
      </c>
      <c r="J87" s="76" t="str">
        <f>'MAIN MODEL - Current Trends'!J87</f>
        <v/>
      </c>
      <c r="K87" s="49">
        <f t="shared" si="7"/>
        <v>0</v>
      </c>
      <c r="L87" s="49">
        <f t="shared" si="18"/>
        <v>2085</v>
      </c>
      <c r="M87" s="63">
        <f t="shared" si="14"/>
        <v>22.79762025</v>
      </c>
      <c r="N87" s="75">
        <f t="shared" si="22"/>
        <v>1684.477752</v>
      </c>
      <c r="O87" s="34" t="str">
        <f>'MAIN MODEL - Current Trends'!O87</f>
        <v/>
      </c>
      <c r="P87" s="11" t="str">
        <f t="shared" si="19"/>
        <v/>
      </c>
      <c r="Q87" s="11">
        <f t="shared" si="9"/>
        <v>0</v>
      </c>
      <c r="R87" s="69">
        <f t="shared" si="16"/>
        <v>0.003581801752</v>
      </c>
      <c r="S87" s="70">
        <f t="shared" si="10"/>
        <v>578759</v>
      </c>
      <c r="T87" s="71" t="str">
        <f t="shared" si="17"/>
        <v>#DIV/0!</v>
      </c>
      <c r="U87" s="72">
        <f t="shared" si="11"/>
        <v>0.9963885483</v>
      </c>
      <c r="W87" s="65" t="str">
        <f t="shared" si="4"/>
        <v/>
      </c>
    </row>
    <row r="88">
      <c r="C88" s="61">
        <f t="shared" si="13"/>
        <v>44173</v>
      </c>
      <c r="D88" s="32">
        <f t="shared" si="21"/>
        <v>2.4</v>
      </c>
      <c r="E88" s="49">
        <f t="shared" si="5"/>
        <v>576668.8398</v>
      </c>
      <c r="F88" s="49">
        <f t="shared" si="6"/>
        <v>0</v>
      </c>
      <c r="G88" s="74">
        <f t="shared" si="1"/>
        <v>0</v>
      </c>
      <c r="H88" s="49">
        <f t="shared" si="2"/>
        <v>2090.160187</v>
      </c>
      <c r="I88" s="49">
        <f t="shared" si="3"/>
        <v>576668.8398</v>
      </c>
      <c r="J88" s="76" t="str">
        <f>'MAIN MODEL - Current Trends'!J88</f>
        <v/>
      </c>
      <c r="K88" s="49">
        <f t="shared" si="7"/>
        <v>0</v>
      </c>
      <c r="L88" s="49">
        <f t="shared" si="18"/>
        <v>2085</v>
      </c>
      <c r="M88" s="63">
        <f t="shared" si="14"/>
        <v>22.79762025</v>
      </c>
      <c r="N88" s="75">
        <f t="shared" si="22"/>
        <v>1684.477752</v>
      </c>
      <c r="O88" s="34" t="str">
        <f>'MAIN MODEL - Current Trends'!O88</f>
        <v/>
      </c>
      <c r="P88" s="11" t="str">
        <f t="shared" si="19"/>
        <v/>
      </c>
      <c r="Q88" s="11">
        <f t="shared" si="9"/>
        <v>0</v>
      </c>
      <c r="R88" s="69">
        <f t="shared" si="16"/>
        <v>0.003581801752</v>
      </c>
      <c r="S88" s="70">
        <f t="shared" si="10"/>
        <v>578759</v>
      </c>
      <c r="T88" s="71" t="str">
        <f t="shared" si="17"/>
        <v>#DIV/0!</v>
      </c>
      <c r="U88" s="72">
        <f t="shared" si="11"/>
        <v>0.9963885483</v>
      </c>
      <c r="W88" s="65" t="str">
        <f t="shared" si="4"/>
        <v/>
      </c>
    </row>
    <row r="89">
      <c r="C89" s="61">
        <f t="shared" si="13"/>
        <v>44177</v>
      </c>
      <c r="D89" s="32">
        <f t="shared" si="21"/>
        <v>2.4</v>
      </c>
      <c r="E89" s="49">
        <f t="shared" si="5"/>
        <v>576668.8398</v>
      </c>
      <c r="F89" s="49">
        <f t="shared" si="6"/>
        <v>0</v>
      </c>
      <c r="G89" s="74">
        <f t="shared" si="1"/>
        <v>0</v>
      </c>
      <c r="H89" s="49">
        <f t="shared" si="2"/>
        <v>2090.160187</v>
      </c>
      <c r="I89" s="49">
        <f t="shared" si="3"/>
        <v>576668.8398</v>
      </c>
      <c r="J89" s="76" t="str">
        <f>'MAIN MODEL - Current Trends'!J89</f>
        <v/>
      </c>
      <c r="K89" s="49">
        <f t="shared" si="7"/>
        <v>0</v>
      </c>
      <c r="L89" s="49">
        <f t="shared" si="18"/>
        <v>2085</v>
      </c>
      <c r="M89" s="63">
        <f t="shared" si="14"/>
        <v>22.79762025</v>
      </c>
      <c r="N89" s="75">
        <f t="shared" si="22"/>
        <v>1684.477752</v>
      </c>
      <c r="O89" s="34" t="str">
        <f>'MAIN MODEL - Current Trends'!O89</f>
        <v/>
      </c>
      <c r="P89" s="11" t="str">
        <f t="shared" si="19"/>
        <v/>
      </c>
      <c r="Q89" s="11">
        <f t="shared" si="9"/>
        <v>0</v>
      </c>
      <c r="R89" s="69">
        <f t="shared" si="16"/>
        <v>0.003581801752</v>
      </c>
      <c r="S89" s="70">
        <f t="shared" si="10"/>
        <v>578759</v>
      </c>
      <c r="T89" s="71" t="str">
        <f t="shared" si="17"/>
        <v>#DIV/0!</v>
      </c>
      <c r="U89" s="72">
        <f t="shared" si="11"/>
        <v>0.9963885483</v>
      </c>
      <c r="W89" s="65" t="str">
        <f t="shared" si="4"/>
        <v/>
      </c>
    </row>
    <row r="90">
      <c r="C90" s="61">
        <f t="shared" si="13"/>
        <v>44181</v>
      </c>
      <c r="D90" s="32">
        <f t="shared" si="21"/>
        <v>2.4</v>
      </c>
      <c r="E90" s="49">
        <f t="shared" si="5"/>
        <v>576668.8398</v>
      </c>
      <c r="F90" s="49">
        <f t="shared" si="6"/>
        <v>0</v>
      </c>
      <c r="G90" s="74">
        <f t="shared" si="1"/>
        <v>0</v>
      </c>
      <c r="H90" s="49">
        <f t="shared" si="2"/>
        <v>2090.160187</v>
      </c>
      <c r="I90" s="49">
        <f t="shared" si="3"/>
        <v>576668.8398</v>
      </c>
      <c r="J90" s="76" t="str">
        <f>'MAIN MODEL - Current Trends'!J90</f>
        <v/>
      </c>
      <c r="K90" s="49">
        <f t="shared" si="7"/>
        <v>0</v>
      </c>
      <c r="L90" s="49">
        <f t="shared" si="18"/>
        <v>2085</v>
      </c>
      <c r="M90" s="63">
        <f t="shared" si="14"/>
        <v>22.79762025</v>
      </c>
      <c r="N90" s="75">
        <f t="shared" si="22"/>
        <v>1684.477752</v>
      </c>
      <c r="O90" s="34" t="str">
        <f>'MAIN MODEL - Current Trends'!O90</f>
        <v/>
      </c>
      <c r="P90" s="11" t="str">
        <f t="shared" si="19"/>
        <v/>
      </c>
      <c r="Q90" s="11">
        <f t="shared" si="9"/>
        <v>0</v>
      </c>
      <c r="R90" s="69">
        <f t="shared" si="16"/>
        <v>0.003581801752</v>
      </c>
      <c r="S90" s="70">
        <f t="shared" si="10"/>
        <v>578759</v>
      </c>
      <c r="T90" s="71" t="str">
        <f t="shared" si="17"/>
        <v>#DIV/0!</v>
      </c>
      <c r="U90" s="72">
        <f t="shared" si="11"/>
        <v>0.9963885483</v>
      </c>
      <c r="W90" s="65" t="str">
        <f t="shared" si="4"/>
        <v/>
      </c>
    </row>
    <row r="91">
      <c r="C91" s="61">
        <f t="shared" si="13"/>
        <v>44185</v>
      </c>
      <c r="D91" s="32">
        <f t="shared" si="21"/>
        <v>2.4</v>
      </c>
      <c r="E91" s="49">
        <f t="shared" si="5"/>
        <v>576668.8398</v>
      </c>
      <c r="F91" s="49">
        <f t="shared" si="6"/>
        <v>0</v>
      </c>
      <c r="G91" s="74">
        <f t="shared" si="1"/>
        <v>0</v>
      </c>
      <c r="H91" s="49">
        <f t="shared" si="2"/>
        <v>2090.160187</v>
      </c>
      <c r="I91" s="49">
        <f t="shared" si="3"/>
        <v>576668.8398</v>
      </c>
      <c r="J91" s="76" t="str">
        <f>'MAIN MODEL - Current Trends'!J91</f>
        <v/>
      </c>
      <c r="K91" s="49">
        <f t="shared" si="7"/>
        <v>0</v>
      </c>
      <c r="L91" s="49">
        <f t="shared" si="18"/>
        <v>2085</v>
      </c>
      <c r="M91" s="63">
        <f t="shared" si="14"/>
        <v>22.79762025</v>
      </c>
      <c r="N91" s="75">
        <f t="shared" si="22"/>
        <v>1684.477752</v>
      </c>
      <c r="O91" s="34" t="str">
        <f>'MAIN MODEL - Current Trends'!O91</f>
        <v/>
      </c>
      <c r="P91" s="11" t="str">
        <f t="shared" si="19"/>
        <v/>
      </c>
      <c r="Q91" s="11">
        <f t="shared" si="9"/>
        <v>0</v>
      </c>
      <c r="R91" s="69">
        <f t="shared" si="16"/>
        <v>0.003581801752</v>
      </c>
      <c r="S91" s="70">
        <f t="shared" si="10"/>
        <v>578759</v>
      </c>
      <c r="T91" s="71" t="str">
        <f t="shared" si="17"/>
        <v>#DIV/0!</v>
      </c>
      <c r="U91" s="72">
        <f t="shared" si="11"/>
        <v>0.9963885483</v>
      </c>
      <c r="W91" s="65" t="str">
        <f t="shared" si="4"/>
        <v/>
      </c>
    </row>
    <row r="92">
      <c r="C92" s="61">
        <f t="shared" si="13"/>
        <v>44189</v>
      </c>
      <c r="D92" s="32">
        <f t="shared" si="21"/>
        <v>2.4</v>
      </c>
      <c r="E92" s="49">
        <f t="shared" si="5"/>
        <v>576668.8398</v>
      </c>
      <c r="F92" s="49">
        <f t="shared" si="6"/>
        <v>0</v>
      </c>
      <c r="G92" s="74">
        <f t="shared" si="1"/>
        <v>0</v>
      </c>
      <c r="H92" s="49">
        <f t="shared" si="2"/>
        <v>2090.160187</v>
      </c>
      <c r="I92" s="49">
        <f t="shared" si="3"/>
        <v>576668.8398</v>
      </c>
      <c r="J92" s="76" t="str">
        <f>'MAIN MODEL - Current Trends'!J92</f>
        <v/>
      </c>
      <c r="K92" s="49">
        <f t="shared" si="7"/>
        <v>0</v>
      </c>
      <c r="L92" s="49">
        <f t="shared" si="18"/>
        <v>2085</v>
      </c>
      <c r="M92" s="63">
        <f t="shared" si="14"/>
        <v>22.79762025</v>
      </c>
      <c r="N92" s="75">
        <f t="shared" si="22"/>
        <v>1684.477752</v>
      </c>
      <c r="O92" s="34" t="str">
        <f>'MAIN MODEL - Current Trends'!O92</f>
        <v/>
      </c>
      <c r="P92" s="11"/>
      <c r="Q92" s="11"/>
      <c r="R92" s="81"/>
      <c r="S92" s="70">
        <f t="shared" si="10"/>
        <v>578759</v>
      </c>
      <c r="T92" s="71" t="str">
        <f t="shared" si="17"/>
        <v>#DIV/0!</v>
      </c>
      <c r="U92" s="72">
        <f t="shared" si="11"/>
        <v>0.9963885483</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'Model w Full Containment'!B3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48"/>
      <c r="P8" s="11"/>
      <c r="Q8" s="11"/>
      <c r="R8" s="9"/>
      <c r="S8" s="9"/>
      <c r="T8" s="9"/>
      <c r="U8" s="9"/>
    </row>
    <row r="9">
      <c r="A9" s="28" t="s">
        <v>17</v>
      </c>
      <c r="B9" s="49">
        <f>'Model w FlatteningTheCurve'!B9</f>
        <v>578759</v>
      </c>
      <c r="G9" s="28" t="s">
        <v>234</v>
      </c>
      <c r="H9" s="47">
        <f>'MAIN MODEL - Current Trends'!H3</f>
        <v>14</v>
      </c>
      <c r="I9" s="34" t="s">
        <v>34</v>
      </c>
      <c r="L9" s="48"/>
      <c r="P9" s="11"/>
      <c r="Q9" s="11"/>
      <c r="R9" s="9"/>
      <c r="S9" s="9"/>
      <c r="T9" s="9"/>
      <c r="U9" s="9"/>
    </row>
    <row r="10">
      <c r="A10" s="28" t="s">
        <v>236</v>
      </c>
      <c r="B10" s="49">
        <f>'Model w Full Containment'!B10</f>
        <v>2025.6565</v>
      </c>
      <c r="C10" s="50">
        <f>B10/B9</f>
        <v>0.0035</v>
      </c>
      <c r="G10" s="28" t="s">
        <v>237</v>
      </c>
      <c r="H10" s="47">
        <f>'MAIN MODEL - Current Trends'!H4</f>
        <v>5</v>
      </c>
      <c r="I10" s="34" t="s">
        <v>34</v>
      </c>
      <c r="L10" s="36"/>
      <c r="P10" s="11"/>
      <c r="Q10" s="11"/>
      <c r="R10" s="9"/>
      <c r="S10" s="9"/>
      <c r="T10" s="9"/>
      <c r="U10" s="9"/>
    </row>
    <row r="11">
      <c r="A11" s="28" t="s">
        <v>238</v>
      </c>
      <c r="B11" s="51">
        <f>'Model w FlatteningTheCurve'!B11</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477</v>
      </c>
      <c r="K13" s="53" t="s">
        <v>479</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810.2626</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810.2626</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C21" s="61">
        <f t="shared" si="13"/>
        <v>43905</v>
      </c>
      <c r="D21" s="62">
        <f>'MAIN MODEL - Current Trends'!D21</f>
        <v>2.4</v>
      </c>
      <c r="E21" s="49">
        <f t="shared" si="5"/>
        <v>578712.8398</v>
      </c>
      <c r="F21" s="49">
        <f t="shared" si="6"/>
        <v>70</v>
      </c>
      <c r="G21" s="74">
        <f t="shared" si="1"/>
        <v>46.16018741</v>
      </c>
      <c r="H21" s="49">
        <f t="shared" si="2"/>
        <v>0</v>
      </c>
      <c r="I21" s="49">
        <f t="shared" si="3"/>
        <v>578642.8398</v>
      </c>
      <c r="J21" s="76">
        <f>'MAIN MODEL - Current Trends'!J21</f>
        <v>3</v>
      </c>
      <c r="K21" s="49">
        <f t="shared" si="7"/>
        <v>5.08702454</v>
      </c>
      <c r="L21" s="49">
        <f t="shared" ref="L21:L92" si="18">F21+L20</f>
        <v>111</v>
      </c>
      <c r="M21" s="63">
        <f t="shared" si="14"/>
        <v>1.213686258</v>
      </c>
      <c r="N21" s="75">
        <f t="shared" si="15"/>
        <v>810.2626</v>
      </c>
      <c r="O21" s="32">
        <f>'MAIN MODEL - Current Trends'!O21</f>
        <v>2409</v>
      </c>
      <c r="P21" s="11">
        <f t="shared" ref="P21:P91" si="19">if(J21,((J21/$B$6*2)/S22),"")</f>
        <v>0.0001426552306</v>
      </c>
      <c r="Q21" s="11">
        <f t="shared" si="9"/>
        <v>0.0007256906588</v>
      </c>
      <c r="R21" s="69">
        <f t="shared" si="16"/>
        <v>0.0008967463141</v>
      </c>
      <c r="S21" s="70">
        <f t="shared" si="10"/>
        <v>578759</v>
      </c>
      <c r="T21" s="71">
        <f t="shared" si="17"/>
        <v>2.413793103</v>
      </c>
      <c r="U21" s="72">
        <f t="shared" si="11"/>
        <v>0.9999202428</v>
      </c>
      <c r="W21" s="65">
        <f t="shared" si="4"/>
        <v>2409000</v>
      </c>
      <c r="X21" s="65" t="str">
        <f t="shared" si="12"/>
        <v/>
      </c>
    </row>
    <row r="22">
      <c r="B22" s="77" t="s">
        <v>261</v>
      </c>
      <c r="C22" s="61">
        <f t="shared" si="13"/>
        <v>43909</v>
      </c>
      <c r="D22" s="62">
        <f>'MAIN MODEL - Current Trends'!D22</f>
        <v>6</v>
      </c>
      <c r="E22" s="49">
        <f t="shared" si="5"/>
        <v>578642.8398</v>
      </c>
      <c r="F22" s="49">
        <f t="shared" si="6"/>
        <v>420</v>
      </c>
      <c r="G22" s="74">
        <f t="shared" si="1"/>
        <v>111</v>
      </c>
      <c r="H22" s="49">
        <f t="shared" si="2"/>
        <v>5.160187413</v>
      </c>
      <c r="I22" s="49">
        <f t="shared" si="3"/>
        <v>578222.8398</v>
      </c>
      <c r="J22" s="76">
        <f>'MAIN MODEL - Current Trends'!J22</f>
        <v>18</v>
      </c>
      <c r="K22" s="49">
        <f t="shared" si="7"/>
        <v>30.52214724</v>
      </c>
      <c r="L22" s="49">
        <f t="shared" si="18"/>
        <v>531</v>
      </c>
      <c r="M22" s="63">
        <f t="shared" si="14"/>
        <v>5.806012638</v>
      </c>
      <c r="N22" s="78">
        <f t="shared" ref="N22:N36" si="20">N21*1.05</f>
        <v>850.77573</v>
      </c>
      <c r="O22" s="34" t="str">
        <f>'MAIN MODEL - Current Trends'!O22</f>
        <v/>
      </c>
      <c r="P22" s="11">
        <f t="shared" si="19"/>
        <v>0.0008559313836</v>
      </c>
      <c r="Q22" s="11">
        <f t="shared" si="9"/>
        <v>0.001739929746</v>
      </c>
      <c r="R22" s="69">
        <f t="shared" si="16"/>
        <v>0.00263667606</v>
      </c>
      <c r="S22" s="70">
        <f t="shared" si="10"/>
        <v>578759</v>
      </c>
      <c r="T22" s="71">
        <f t="shared" si="17"/>
        <v>6</v>
      </c>
      <c r="U22" s="72">
        <f t="shared" si="11"/>
        <v>0.9997992944</v>
      </c>
      <c r="W22" s="65" t="str">
        <f t="shared" si="4"/>
        <v/>
      </c>
      <c r="X22" s="65" t="str">
        <f t="shared" si="12"/>
        <v/>
      </c>
    </row>
    <row r="23">
      <c r="C23" s="61">
        <f t="shared" si="13"/>
        <v>43913</v>
      </c>
      <c r="D23" s="109">
        <f>'MAIN MODEL - Current Trends'!D23</f>
        <v>2.4</v>
      </c>
      <c r="E23" s="49">
        <f t="shared" si="5"/>
        <v>578222.8398</v>
      </c>
      <c r="F23" s="49">
        <f t="shared" si="6"/>
        <v>1007</v>
      </c>
      <c r="G23" s="74">
        <f t="shared" si="1"/>
        <v>519</v>
      </c>
      <c r="H23" s="49">
        <f t="shared" si="2"/>
        <v>17.16018741</v>
      </c>
      <c r="I23" s="49">
        <f t="shared" si="3"/>
        <v>577215.8398</v>
      </c>
      <c r="J23" s="67" t="str">
        <f>'MAIN MODEL - Current Trends'!J23</f>
        <v/>
      </c>
      <c r="K23" s="49">
        <f t="shared" si="7"/>
        <v>73.1804816</v>
      </c>
      <c r="L23" s="49">
        <f t="shared" si="18"/>
        <v>1538</v>
      </c>
      <c r="M23" s="63">
        <f t="shared" si="14"/>
        <v>16.81666184</v>
      </c>
      <c r="N23" s="78">
        <f t="shared" si="20"/>
        <v>893.3145165</v>
      </c>
      <c r="O23" s="34" t="str">
        <f>'MAIN MODEL - Current Trends'!O23</f>
        <v/>
      </c>
      <c r="P23" s="11" t="str">
        <f t="shared" si="19"/>
        <v/>
      </c>
      <c r="Q23" s="11">
        <f t="shared" si="9"/>
        <v>0.004164082114</v>
      </c>
      <c r="R23" s="69">
        <f t="shared" si="16"/>
        <v>0.006800758174</v>
      </c>
      <c r="S23" s="70">
        <f t="shared" si="10"/>
        <v>578759</v>
      </c>
      <c r="T23" s="71">
        <f t="shared" si="17"/>
        <v>2.397619048</v>
      </c>
      <c r="U23" s="72">
        <f t="shared" si="11"/>
        <v>0.9990736037</v>
      </c>
      <c r="W23" s="65" t="str">
        <f t="shared" si="4"/>
        <v/>
      </c>
      <c r="X23" s="65" t="str">
        <f t="shared" si="12"/>
        <v/>
      </c>
    </row>
    <row r="24">
      <c r="C24" s="61">
        <f t="shared" si="13"/>
        <v>43917</v>
      </c>
      <c r="D24" s="109">
        <f>'MAIN MODEL - Current Trends'!D24</f>
        <v>2.4</v>
      </c>
      <c r="E24" s="49">
        <f t="shared" si="5"/>
        <v>577215.8398</v>
      </c>
      <c r="F24" s="49">
        <f t="shared" si="6"/>
        <v>2410</v>
      </c>
      <c r="G24" s="74">
        <f t="shared" si="1"/>
        <v>1497</v>
      </c>
      <c r="H24" s="49">
        <f t="shared" si="2"/>
        <v>46.16018741</v>
      </c>
      <c r="I24" s="49">
        <f t="shared" si="3"/>
        <v>574805.8398</v>
      </c>
      <c r="J24" s="67" t="str">
        <f>'MAIN MODEL - Current Trends'!J24</f>
        <v/>
      </c>
      <c r="K24" s="49">
        <f t="shared" si="7"/>
        <v>175.1389877</v>
      </c>
      <c r="L24" s="49">
        <f t="shared" si="18"/>
        <v>3948</v>
      </c>
      <c r="M24" s="63">
        <f t="shared" si="14"/>
        <v>43.16786798</v>
      </c>
      <c r="N24" s="78">
        <f t="shared" si="20"/>
        <v>937.9802423</v>
      </c>
      <c r="O24" s="34" t="str">
        <f>'MAIN MODEL - Current Trends'!O24</f>
        <v/>
      </c>
      <c r="P24" s="11" t="str">
        <f t="shared" si="19"/>
        <v/>
      </c>
      <c r="Q24" s="11">
        <f t="shared" si="9"/>
        <v>0.005377022215</v>
      </c>
      <c r="R24" s="69">
        <f t="shared" si="16"/>
        <v>0.01217778039</v>
      </c>
      <c r="S24" s="70">
        <f t="shared" si="10"/>
        <v>578759</v>
      </c>
      <c r="T24" s="71">
        <f t="shared" si="17"/>
        <v>2.393247269</v>
      </c>
      <c r="U24" s="72">
        <f t="shared" si="11"/>
        <v>0.997333674</v>
      </c>
      <c r="W24" s="65" t="str">
        <f t="shared" si="4"/>
        <v/>
      </c>
      <c r="X24" s="65" t="str">
        <f t="shared" si="12"/>
        <v/>
      </c>
    </row>
    <row r="25">
      <c r="C25" s="61">
        <f t="shared" si="13"/>
        <v>43921</v>
      </c>
      <c r="D25" s="79">
        <v>1.3</v>
      </c>
      <c r="E25" s="49">
        <f t="shared" si="5"/>
        <v>574805.8398</v>
      </c>
      <c r="F25" s="49">
        <f t="shared" si="6"/>
        <v>3112</v>
      </c>
      <c r="G25" s="74">
        <f t="shared" si="1"/>
        <v>3837</v>
      </c>
      <c r="H25" s="49">
        <f t="shared" si="2"/>
        <v>116.1601874</v>
      </c>
      <c r="I25" s="49">
        <f t="shared" si="3"/>
        <v>571693.8398</v>
      </c>
      <c r="J25" s="67" t="str">
        <f>'MAIN MODEL - Current Trends'!J25</f>
        <v/>
      </c>
      <c r="K25" s="49">
        <f t="shared" si="7"/>
        <v>226.1545767</v>
      </c>
      <c r="L25" s="49">
        <f t="shared" si="18"/>
        <v>7060</v>
      </c>
      <c r="M25" s="63">
        <f t="shared" si="14"/>
        <v>77.19481963</v>
      </c>
      <c r="N25" s="78">
        <f t="shared" si="20"/>
        <v>984.8792544</v>
      </c>
      <c r="O25" s="34" t="str">
        <f>'MAIN MODEL - Current Trends'!O25</f>
        <v/>
      </c>
      <c r="P25" s="11" t="str">
        <f t="shared" si="19"/>
        <v/>
      </c>
      <c r="Q25" s="11">
        <f t="shared" si="9"/>
        <v>0.006904428268</v>
      </c>
      <c r="R25" s="69">
        <f t="shared" si="16"/>
        <v>0.01908220866</v>
      </c>
      <c r="S25" s="70">
        <f t="shared" si="10"/>
        <v>578759</v>
      </c>
      <c r="T25" s="71">
        <f t="shared" si="17"/>
        <v>1.291286307</v>
      </c>
      <c r="U25" s="72">
        <f t="shared" si="11"/>
        <v>0.9931695919</v>
      </c>
      <c r="W25" s="65" t="str">
        <f t="shared" si="4"/>
        <v/>
      </c>
      <c r="X25" s="65" t="str">
        <f t="shared" si="12"/>
        <v/>
      </c>
    </row>
    <row r="26">
      <c r="C26" s="61">
        <f t="shared" si="13"/>
        <v>43925</v>
      </c>
      <c r="D26" s="79">
        <v>1.3</v>
      </c>
      <c r="E26" s="49">
        <f t="shared" si="5"/>
        <v>571693.8398</v>
      </c>
      <c r="F26" s="49">
        <f t="shared" si="6"/>
        <v>3996</v>
      </c>
      <c r="G26" s="74">
        <f t="shared" si="1"/>
        <v>6529</v>
      </c>
      <c r="H26" s="49">
        <f t="shared" si="2"/>
        <v>536.1601874</v>
      </c>
      <c r="I26" s="49">
        <f t="shared" si="3"/>
        <v>567697.8398</v>
      </c>
      <c r="J26" s="67" t="str">
        <f>'MAIN MODEL - Current Trends'!J26</f>
        <v/>
      </c>
      <c r="K26" s="49">
        <f t="shared" si="7"/>
        <v>290.3964294</v>
      </c>
      <c r="L26" s="49">
        <f t="shared" si="18"/>
        <v>11056</v>
      </c>
      <c r="M26" s="63">
        <f t="shared" si="14"/>
        <v>120.8875249</v>
      </c>
      <c r="N26" s="78">
        <f t="shared" si="20"/>
        <v>1034.123217</v>
      </c>
      <c r="O26" s="34" t="str">
        <f>'MAIN MODEL - Current Trends'!O26</f>
        <v/>
      </c>
      <c r="P26" s="11" t="str">
        <f t="shared" si="19"/>
        <v/>
      </c>
      <c r="Q26" s="11">
        <f t="shared" si="9"/>
        <v>0.002031933845</v>
      </c>
      <c r="R26" s="69">
        <f t="shared" si="16"/>
        <v>0.0211141425</v>
      </c>
      <c r="S26" s="70">
        <f t="shared" si="10"/>
        <v>578759</v>
      </c>
      <c r="T26" s="71">
        <f t="shared" si="17"/>
        <v>1.284061697</v>
      </c>
      <c r="U26" s="72">
        <f t="shared" si="11"/>
        <v>0.9877925696</v>
      </c>
      <c r="W26" s="65" t="str">
        <f t="shared" si="4"/>
        <v/>
      </c>
      <c r="X26" s="65" t="str">
        <f t="shared" si="12"/>
        <v/>
      </c>
    </row>
    <row r="27">
      <c r="C27" s="61">
        <f t="shared" si="13"/>
        <v>43929</v>
      </c>
      <c r="D27" s="79">
        <v>0.3</v>
      </c>
      <c r="E27" s="49">
        <f t="shared" si="5"/>
        <v>567697.8398</v>
      </c>
      <c r="F27" s="49">
        <f t="shared" si="6"/>
        <v>1176</v>
      </c>
      <c r="G27" s="80">
        <f t="shared" si="1"/>
        <v>9518</v>
      </c>
      <c r="H27" s="49">
        <f t="shared" si="2"/>
        <v>1543.160187</v>
      </c>
      <c r="I27" s="49">
        <f t="shared" si="3"/>
        <v>566521.8398</v>
      </c>
      <c r="J27" s="67" t="str">
        <f>'MAIN MODEL - Current Trends'!J27</f>
        <v/>
      </c>
      <c r="K27" s="49">
        <f t="shared" si="7"/>
        <v>85.46201227</v>
      </c>
      <c r="L27" s="49">
        <f t="shared" si="18"/>
        <v>12232</v>
      </c>
      <c r="M27" s="63">
        <f t="shared" si="14"/>
        <v>133.7460388</v>
      </c>
      <c r="N27" s="78">
        <f t="shared" si="20"/>
        <v>1085.829378</v>
      </c>
      <c r="O27" s="34" t="str">
        <f>'MAIN MODEL - Current Trends'!O27</f>
        <v/>
      </c>
      <c r="P27" s="11" t="str">
        <f t="shared" si="19"/>
        <v/>
      </c>
      <c r="Q27" s="11">
        <f t="shared" si="9"/>
        <v>0.0005961030412</v>
      </c>
      <c r="R27" s="69">
        <f t="shared" si="16"/>
        <v>0.02171024554</v>
      </c>
      <c r="S27" s="70">
        <f t="shared" si="10"/>
        <v>578759</v>
      </c>
      <c r="T27" s="71">
        <f t="shared" si="17"/>
        <v>0.2942942943</v>
      </c>
      <c r="U27" s="72">
        <f t="shared" si="11"/>
        <v>0.9808881414</v>
      </c>
      <c r="W27" s="65" t="str">
        <f t="shared" si="4"/>
        <v/>
      </c>
      <c r="X27" s="65" t="str">
        <f t="shared" si="12"/>
        <v/>
      </c>
    </row>
    <row r="28">
      <c r="C28" s="61">
        <f t="shared" si="13"/>
        <v>43933</v>
      </c>
      <c r="D28" s="79">
        <v>0.3</v>
      </c>
      <c r="E28" s="49">
        <f t="shared" si="5"/>
        <v>566521.8398</v>
      </c>
      <c r="F28" s="49">
        <f t="shared" si="6"/>
        <v>345</v>
      </c>
      <c r="G28" s="80">
        <f t="shared" si="1"/>
        <v>8284</v>
      </c>
      <c r="H28" s="49">
        <f t="shared" si="2"/>
        <v>3953.160187</v>
      </c>
      <c r="I28" s="49">
        <f t="shared" si="3"/>
        <v>566176.8398</v>
      </c>
      <c r="J28" s="67" t="str">
        <f>'MAIN MODEL - Current Trends'!J28</f>
        <v/>
      </c>
      <c r="K28" s="49">
        <f t="shared" si="7"/>
        <v>25.0717638</v>
      </c>
      <c r="L28" s="49">
        <f t="shared" si="18"/>
        <v>12577</v>
      </c>
      <c r="M28" s="63">
        <f t="shared" si="14"/>
        <v>137.5183069</v>
      </c>
      <c r="N28" s="78">
        <f t="shared" si="20"/>
        <v>1140.120847</v>
      </c>
      <c r="O28" s="34" t="str">
        <f>'MAIN MODEL - Current Trends'!O28</f>
        <v/>
      </c>
      <c r="P28" s="11" t="str">
        <f t="shared" si="19"/>
        <v/>
      </c>
      <c r="Q28" s="11">
        <f t="shared" si="9"/>
        <v>0.0001745113251</v>
      </c>
      <c r="R28" s="69">
        <f t="shared" si="16"/>
        <v>0.02188475687</v>
      </c>
      <c r="S28" s="70">
        <f t="shared" si="10"/>
        <v>578759</v>
      </c>
      <c r="T28" s="71">
        <f t="shared" si="17"/>
        <v>0.2933673469</v>
      </c>
      <c r="U28" s="72">
        <f t="shared" si="11"/>
        <v>0.9788562075</v>
      </c>
      <c r="W28" s="65" t="str">
        <f t="shared" si="4"/>
        <v/>
      </c>
      <c r="X28" s="65" t="str">
        <f t="shared" si="12"/>
        <v/>
      </c>
    </row>
    <row r="29">
      <c r="C29" s="61">
        <f t="shared" si="13"/>
        <v>43937</v>
      </c>
      <c r="D29" s="79">
        <v>0.3</v>
      </c>
      <c r="E29" s="49">
        <f t="shared" si="5"/>
        <v>566176.8398</v>
      </c>
      <c r="F29" s="49">
        <f t="shared" si="6"/>
        <v>101</v>
      </c>
      <c r="G29" s="80">
        <f t="shared" si="1"/>
        <v>5517</v>
      </c>
      <c r="H29" s="49">
        <f t="shared" si="2"/>
        <v>7065.160187</v>
      </c>
      <c r="I29" s="49">
        <f t="shared" si="3"/>
        <v>566075.8398</v>
      </c>
      <c r="J29" s="67" t="str">
        <f>'MAIN MODEL - Current Trends'!J29</f>
        <v/>
      </c>
      <c r="K29" s="49">
        <f t="shared" si="7"/>
        <v>7.339849693</v>
      </c>
      <c r="L29" s="49">
        <f t="shared" si="18"/>
        <v>12678</v>
      </c>
      <c r="M29" s="63">
        <f t="shared" si="14"/>
        <v>138.622652</v>
      </c>
      <c r="N29" s="78">
        <f t="shared" si="20"/>
        <v>1197.126889</v>
      </c>
      <c r="O29" s="34" t="str">
        <f>'MAIN MODEL - Current Trends'!O29</f>
        <v/>
      </c>
      <c r="P29" s="11" t="str">
        <f t="shared" si="19"/>
        <v/>
      </c>
      <c r="Q29" s="11">
        <f t="shared" si="9"/>
        <v>0.00005183504706</v>
      </c>
      <c r="R29" s="69">
        <f t="shared" si="16"/>
        <v>0.02193659191</v>
      </c>
      <c r="S29" s="70">
        <f t="shared" si="10"/>
        <v>578759</v>
      </c>
      <c r="T29" s="71">
        <f t="shared" si="17"/>
        <v>0.2927536232</v>
      </c>
      <c r="U29" s="72">
        <f t="shared" si="11"/>
        <v>0.9782601045</v>
      </c>
      <c r="W29" s="65" t="str">
        <f t="shared" si="4"/>
        <v/>
      </c>
      <c r="X29" s="65" t="str">
        <f t="shared" si="12"/>
        <v/>
      </c>
    </row>
    <row r="30">
      <c r="C30" s="61">
        <f t="shared" si="13"/>
        <v>43941</v>
      </c>
      <c r="D30" s="79">
        <v>0.3</v>
      </c>
      <c r="E30" s="49">
        <f t="shared" si="5"/>
        <v>566075.8398</v>
      </c>
      <c r="F30" s="49">
        <f t="shared" si="6"/>
        <v>30</v>
      </c>
      <c r="G30" s="80">
        <f t="shared" si="1"/>
        <v>1622</v>
      </c>
      <c r="H30" s="49">
        <f t="shared" si="2"/>
        <v>11061.16019</v>
      </c>
      <c r="I30" s="49">
        <f t="shared" si="3"/>
        <v>566045.8398</v>
      </c>
      <c r="J30" s="67" t="str">
        <f>'MAIN MODEL - Current Trends'!J30</f>
        <v/>
      </c>
      <c r="K30" s="49">
        <f t="shared" si="7"/>
        <v>2.180153374</v>
      </c>
      <c r="L30" s="49">
        <f t="shared" si="18"/>
        <v>12708</v>
      </c>
      <c r="M30" s="63">
        <f t="shared" si="14"/>
        <v>138.9506753</v>
      </c>
      <c r="N30" s="78">
        <f t="shared" si="20"/>
        <v>1256.983234</v>
      </c>
      <c r="O30" s="34" t="str">
        <f>'MAIN MODEL - Current Trends'!O30</f>
        <v/>
      </c>
      <c r="P30" s="11" t="str">
        <f t="shared" si="19"/>
        <v/>
      </c>
      <c r="Q30" s="11">
        <f t="shared" si="9"/>
        <v>0.00001555051412</v>
      </c>
      <c r="R30" s="69">
        <f t="shared" si="16"/>
        <v>0.02195214243</v>
      </c>
      <c r="S30" s="70">
        <f t="shared" si="10"/>
        <v>578759</v>
      </c>
      <c r="T30" s="71">
        <f t="shared" si="17"/>
        <v>0.297029703</v>
      </c>
      <c r="U30" s="72">
        <f t="shared" si="11"/>
        <v>0.9780855932</v>
      </c>
      <c r="W30" s="65" t="str">
        <f t="shared" si="4"/>
        <v/>
      </c>
      <c r="X30" s="65" t="str">
        <f t="shared" si="12"/>
        <v/>
      </c>
    </row>
    <row r="31">
      <c r="C31" s="61">
        <f t="shared" si="13"/>
        <v>43945</v>
      </c>
      <c r="D31" s="79">
        <v>0.3</v>
      </c>
      <c r="E31" s="49">
        <f t="shared" si="5"/>
        <v>566045.8398</v>
      </c>
      <c r="F31" s="49">
        <f t="shared" si="6"/>
        <v>9</v>
      </c>
      <c r="G31" s="80">
        <f t="shared" si="1"/>
        <v>476</v>
      </c>
      <c r="H31" s="49">
        <f t="shared" si="2"/>
        <v>12237.16019</v>
      </c>
      <c r="I31" s="49">
        <f t="shared" si="3"/>
        <v>566036.8398</v>
      </c>
      <c r="J31" s="67" t="str">
        <f>'MAIN MODEL - Current Trends'!J31</f>
        <v/>
      </c>
      <c r="K31" s="49">
        <f t="shared" si="7"/>
        <v>0.6540460123</v>
      </c>
      <c r="L31" s="49">
        <f t="shared" si="18"/>
        <v>12717</v>
      </c>
      <c r="M31" s="63">
        <f t="shared" si="14"/>
        <v>139.0490823</v>
      </c>
      <c r="N31" s="78">
        <f t="shared" si="20"/>
        <v>1319.832395</v>
      </c>
      <c r="O31" s="34" t="str">
        <f>'MAIN MODEL - Current Trends'!O31</f>
        <v/>
      </c>
      <c r="P31" s="11" t="str">
        <f t="shared" si="19"/>
        <v/>
      </c>
      <c r="Q31" s="11">
        <f t="shared" si="9"/>
        <v>0.000005183504706</v>
      </c>
      <c r="R31" s="69">
        <f t="shared" si="16"/>
        <v>0.02195732593</v>
      </c>
      <c r="S31" s="70">
        <f t="shared" si="10"/>
        <v>578759</v>
      </c>
      <c r="T31" s="71">
        <f t="shared" si="17"/>
        <v>0.3</v>
      </c>
      <c r="U31" s="72">
        <f t="shared" si="11"/>
        <v>0.9780337581</v>
      </c>
      <c r="W31" s="65" t="str">
        <f t="shared" si="4"/>
        <v/>
      </c>
      <c r="X31" s="65" t="str">
        <f t="shared" si="12"/>
        <v/>
      </c>
    </row>
    <row r="32">
      <c r="C32" s="61">
        <f t="shared" si="13"/>
        <v>43949</v>
      </c>
      <c r="D32" s="79">
        <v>0.3</v>
      </c>
      <c r="E32" s="49">
        <f t="shared" si="5"/>
        <v>566036.8398</v>
      </c>
      <c r="F32" s="49">
        <f t="shared" si="6"/>
        <v>3</v>
      </c>
      <c r="G32" s="80">
        <f t="shared" si="1"/>
        <v>140</v>
      </c>
      <c r="H32" s="49">
        <f t="shared" si="2"/>
        <v>12582.16019</v>
      </c>
      <c r="I32" s="49">
        <f t="shared" si="3"/>
        <v>566033.8398</v>
      </c>
      <c r="J32" s="67" t="str">
        <f>'MAIN MODEL - Current Trends'!J32</f>
        <v/>
      </c>
      <c r="K32" s="49">
        <f t="shared" si="7"/>
        <v>0.2180153374</v>
      </c>
      <c r="L32" s="49">
        <f t="shared" si="18"/>
        <v>12720</v>
      </c>
      <c r="M32" s="63">
        <f t="shared" si="14"/>
        <v>139.0818847</v>
      </c>
      <c r="N32" s="78">
        <f t="shared" si="20"/>
        <v>1385.824015</v>
      </c>
      <c r="O32" s="34" t="str">
        <f>'MAIN MODEL - Current Trends'!O32</f>
        <v/>
      </c>
      <c r="P32" s="11" t="str">
        <f t="shared" si="19"/>
        <v/>
      </c>
      <c r="Q32" s="11">
        <f t="shared" si="9"/>
        <v>0.000001727834902</v>
      </c>
      <c r="R32" s="69">
        <f t="shared" si="16"/>
        <v>0.02195905377</v>
      </c>
      <c r="S32" s="70">
        <f t="shared" si="10"/>
        <v>578759</v>
      </c>
      <c r="T32" s="71">
        <f t="shared" si="17"/>
        <v>0.3333333333</v>
      </c>
      <c r="U32" s="72">
        <f t="shared" si="11"/>
        <v>0.9780182076</v>
      </c>
      <c r="W32" s="65" t="str">
        <f t="shared" si="4"/>
        <v/>
      </c>
      <c r="X32" s="65" t="str">
        <f t="shared" si="12"/>
        <v/>
      </c>
    </row>
    <row r="33">
      <c r="C33" s="61">
        <f t="shared" si="13"/>
        <v>43953</v>
      </c>
      <c r="D33" s="79">
        <v>0.3</v>
      </c>
      <c r="E33" s="49">
        <f t="shared" si="5"/>
        <v>566033.8398</v>
      </c>
      <c r="F33" s="49">
        <f t="shared" si="6"/>
        <v>1</v>
      </c>
      <c r="G33" s="80">
        <f t="shared" si="1"/>
        <v>42</v>
      </c>
      <c r="H33" s="49">
        <f t="shared" si="2"/>
        <v>12683.16019</v>
      </c>
      <c r="I33" s="49">
        <f t="shared" si="3"/>
        <v>566032.8398</v>
      </c>
      <c r="J33" s="67" t="str">
        <f>'MAIN MODEL - Current Trends'!J33</f>
        <v/>
      </c>
      <c r="K33" s="49">
        <f t="shared" si="7"/>
        <v>0.07267177914</v>
      </c>
      <c r="L33" s="49">
        <f t="shared" si="18"/>
        <v>12721</v>
      </c>
      <c r="M33" s="63">
        <f t="shared" si="14"/>
        <v>139.0928188</v>
      </c>
      <c r="N33" s="78">
        <f t="shared" si="20"/>
        <v>1455.115216</v>
      </c>
      <c r="O33" s="34" t="str">
        <f>'MAIN MODEL - Current Trends'!O33</f>
        <v/>
      </c>
      <c r="P33" s="11" t="str">
        <f t="shared" si="19"/>
        <v/>
      </c>
      <c r="Q33" s="11">
        <f t="shared" si="9"/>
        <v>0</v>
      </c>
      <c r="R33" s="69">
        <f t="shared" si="16"/>
        <v>0.02195905377</v>
      </c>
      <c r="S33" s="70">
        <f t="shared" si="10"/>
        <v>578759</v>
      </c>
      <c r="T33" s="71">
        <f t="shared" si="17"/>
        <v>0.3333333333</v>
      </c>
      <c r="U33" s="72">
        <f t="shared" si="11"/>
        <v>0.9780130241</v>
      </c>
      <c r="W33" s="65" t="str">
        <f t="shared" si="4"/>
        <v/>
      </c>
      <c r="X33" s="65" t="str">
        <f t="shared" si="12"/>
        <v/>
      </c>
    </row>
    <row r="34">
      <c r="C34" s="61">
        <f t="shared" si="13"/>
        <v>43957</v>
      </c>
      <c r="D34" s="79">
        <v>0.2</v>
      </c>
      <c r="E34" s="49">
        <f t="shared" si="5"/>
        <v>566032.8398</v>
      </c>
      <c r="F34" s="49">
        <f t="shared" si="6"/>
        <v>0</v>
      </c>
      <c r="G34" s="80">
        <f t="shared" si="1"/>
        <v>13</v>
      </c>
      <c r="H34" s="49">
        <f t="shared" si="2"/>
        <v>12713.16019</v>
      </c>
      <c r="I34" s="49">
        <f t="shared" si="3"/>
        <v>566032.8398</v>
      </c>
      <c r="J34" s="67" t="str">
        <f>'MAIN MODEL - Current Trends'!J34</f>
        <v/>
      </c>
      <c r="K34" s="49">
        <f t="shared" si="7"/>
        <v>0</v>
      </c>
      <c r="L34" s="49">
        <f t="shared" si="18"/>
        <v>12721</v>
      </c>
      <c r="M34" s="63">
        <f t="shared" si="14"/>
        <v>139.0928188</v>
      </c>
      <c r="N34" s="78">
        <f t="shared" si="20"/>
        <v>1527.870977</v>
      </c>
      <c r="O34" s="34" t="str">
        <f>'MAIN MODEL - Current Trends'!O34</f>
        <v/>
      </c>
      <c r="P34" s="11" t="str">
        <f t="shared" si="19"/>
        <v/>
      </c>
      <c r="Q34" s="11">
        <f t="shared" si="9"/>
        <v>0</v>
      </c>
      <c r="R34" s="69">
        <f t="shared" si="16"/>
        <v>0.02195905377</v>
      </c>
      <c r="S34" s="70">
        <f t="shared" si="10"/>
        <v>578759</v>
      </c>
      <c r="T34" s="71">
        <f t="shared" si="17"/>
        <v>0</v>
      </c>
      <c r="U34" s="72">
        <f t="shared" si="11"/>
        <v>0.9780112963</v>
      </c>
      <c r="W34" s="65" t="str">
        <f t="shared" si="4"/>
        <v/>
      </c>
      <c r="X34" s="65" t="str">
        <f t="shared" si="12"/>
        <v/>
      </c>
    </row>
    <row r="35">
      <c r="C35" s="61">
        <f t="shared" si="13"/>
        <v>43961</v>
      </c>
      <c r="D35" s="79">
        <v>0.2</v>
      </c>
      <c r="E35" s="49">
        <f t="shared" si="5"/>
        <v>566032.8398</v>
      </c>
      <c r="F35" s="49">
        <f t="shared" si="6"/>
        <v>0</v>
      </c>
      <c r="G35" s="80">
        <f t="shared" si="1"/>
        <v>4</v>
      </c>
      <c r="H35" s="49">
        <f t="shared" si="2"/>
        <v>12722.16019</v>
      </c>
      <c r="I35" s="49">
        <f t="shared" si="3"/>
        <v>566032.8398</v>
      </c>
      <c r="J35" s="67" t="str">
        <f>'MAIN MODEL - Current Trends'!J35</f>
        <v/>
      </c>
      <c r="K35" s="49">
        <f t="shared" si="7"/>
        <v>0</v>
      </c>
      <c r="L35" s="49">
        <f t="shared" si="18"/>
        <v>12721</v>
      </c>
      <c r="M35" s="63">
        <f t="shared" si="14"/>
        <v>139.0928188</v>
      </c>
      <c r="N35" s="78">
        <f t="shared" si="20"/>
        <v>1604.264526</v>
      </c>
      <c r="O35" s="34" t="str">
        <f>'MAIN MODEL - Current Trends'!O35</f>
        <v/>
      </c>
      <c r="P35" s="11" t="str">
        <f t="shared" si="19"/>
        <v/>
      </c>
      <c r="Q35" s="11">
        <f t="shared" si="9"/>
        <v>0</v>
      </c>
      <c r="R35" s="69">
        <f t="shared" si="16"/>
        <v>0.02195905377</v>
      </c>
      <c r="S35" s="70">
        <f t="shared" si="10"/>
        <v>578759</v>
      </c>
      <c r="T35" s="71" t="str">
        <f t="shared" si="17"/>
        <v>#DIV/0!</v>
      </c>
      <c r="U35" s="72">
        <f t="shared" si="11"/>
        <v>0.9780112963</v>
      </c>
      <c r="W35" s="65" t="str">
        <f t="shared" si="4"/>
        <v/>
      </c>
      <c r="X35" s="65" t="str">
        <f t="shared" si="12"/>
        <v/>
      </c>
    </row>
    <row r="36">
      <c r="C36" s="61">
        <f t="shared" si="13"/>
        <v>43965</v>
      </c>
      <c r="D36" s="79">
        <v>0.1</v>
      </c>
      <c r="E36" s="49">
        <f t="shared" si="5"/>
        <v>566032.8398</v>
      </c>
      <c r="F36" s="49">
        <f t="shared" si="6"/>
        <v>0</v>
      </c>
      <c r="G36" s="80">
        <f t="shared" si="1"/>
        <v>1</v>
      </c>
      <c r="H36" s="49">
        <f t="shared" si="2"/>
        <v>12725.16019</v>
      </c>
      <c r="I36" s="49">
        <f t="shared" si="3"/>
        <v>566032.8398</v>
      </c>
      <c r="J36" s="67" t="str">
        <f>'MAIN MODEL - Current Trends'!J36</f>
        <v/>
      </c>
      <c r="K36" s="49">
        <f t="shared" si="7"/>
        <v>0</v>
      </c>
      <c r="L36" s="49">
        <f t="shared" si="18"/>
        <v>12721</v>
      </c>
      <c r="M36" s="63">
        <f t="shared" si="14"/>
        <v>139.0928188</v>
      </c>
      <c r="N36" s="78">
        <f t="shared" si="20"/>
        <v>1684.477752</v>
      </c>
      <c r="O36" s="34" t="str">
        <f>'MAIN MODEL - Current Trends'!O36</f>
        <v/>
      </c>
      <c r="P36" s="11" t="str">
        <f t="shared" si="19"/>
        <v/>
      </c>
      <c r="Q36" s="11">
        <f t="shared" si="9"/>
        <v>0</v>
      </c>
      <c r="R36" s="69">
        <f t="shared" si="16"/>
        <v>0.02195905377</v>
      </c>
      <c r="S36" s="70">
        <f t="shared" si="10"/>
        <v>578759</v>
      </c>
      <c r="T36" s="71" t="str">
        <f t="shared" si="17"/>
        <v>#DIV/0!</v>
      </c>
      <c r="U36" s="72">
        <f t="shared" si="11"/>
        <v>0.9780112963</v>
      </c>
      <c r="W36" s="65" t="str">
        <f t="shared" si="4"/>
        <v/>
      </c>
      <c r="X36" s="65" t="str">
        <f t="shared" si="12"/>
        <v/>
      </c>
    </row>
    <row r="37">
      <c r="C37" s="61">
        <f t="shared" si="13"/>
        <v>43969</v>
      </c>
      <c r="D37" s="79">
        <v>0.035</v>
      </c>
      <c r="E37" s="49">
        <f t="shared" si="5"/>
        <v>566032.8398</v>
      </c>
      <c r="F37" s="49">
        <f t="shared" si="6"/>
        <v>0</v>
      </c>
      <c r="G37" s="80">
        <f t="shared" si="1"/>
        <v>0</v>
      </c>
      <c r="H37" s="49">
        <f t="shared" si="2"/>
        <v>12726.16019</v>
      </c>
      <c r="I37" s="49">
        <f t="shared" si="3"/>
        <v>566032.8398</v>
      </c>
      <c r="J37" s="67" t="str">
        <f>'MAIN MODEL - Current Trends'!J37</f>
        <v/>
      </c>
      <c r="K37" s="49">
        <f t="shared" si="7"/>
        <v>0</v>
      </c>
      <c r="L37" s="49">
        <f t="shared" si="18"/>
        <v>12721</v>
      </c>
      <c r="M37" s="63">
        <f t="shared" si="14"/>
        <v>139.0928188</v>
      </c>
      <c r="N37" s="75">
        <f t="shared" ref="N37:N92" si="21">N36</f>
        <v>1684.477752</v>
      </c>
      <c r="O37" s="34" t="str">
        <f>'MAIN MODEL - Current Trends'!O37</f>
        <v/>
      </c>
      <c r="P37" s="11" t="str">
        <f t="shared" si="19"/>
        <v/>
      </c>
      <c r="Q37" s="11">
        <f t="shared" si="9"/>
        <v>0</v>
      </c>
      <c r="R37" s="69">
        <f t="shared" si="16"/>
        <v>0.02195905377</v>
      </c>
      <c r="S37" s="70">
        <f t="shared" si="10"/>
        <v>578759</v>
      </c>
      <c r="T37" s="71" t="str">
        <f t="shared" si="17"/>
        <v>#DIV/0!</v>
      </c>
      <c r="U37" s="72">
        <f t="shared" si="11"/>
        <v>0.9780112963</v>
      </c>
      <c r="W37" s="65" t="str">
        <f t="shared" si="4"/>
        <v/>
      </c>
      <c r="X37" s="65" t="str">
        <f t="shared" si="12"/>
        <v/>
      </c>
    </row>
    <row r="38">
      <c r="C38" s="61">
        <f t="shared" si="13"/>
        <v>43973</v>
      </c>
      <c r="D38" s="79">
        <v>0.035</v>
      </c>
      <c r="E38" s="49">
        <f t="shared" si="5"/>
        <v>566032.8398</v>
      </c>
      <c r="F38" s="49">
        <f t="shared" si="6"/>
        <v>0</v>
      </c>
      <c r="G38" s="74">
        <f t="shared" si="1"/>
        <v>0</v>
      </c>
      <c r="H38" s="49">
        <f t="shared" si="2"/>
        <v>12726.16019</v>
      </c>
      <c r="I38" s="49">
        <f t="shared" si="3"/>
        <v>566032.8398</v>
      </c>
      <c r="J38" s="67" t="str">
        <f>'MAIN MODEL - Current Trends'!J38</f>
        <v/>
      </c>
      <c r="K38" s="49">
        <f t="shared" si="7"/>
        <v>0</v>
      </c>
      <c r="L38" s="49">
        <f t="shared" si="18"/>
        <v>12721</v>
      </c>
      <c r="M38" s="63">
        <f t="shared" si="14"/>
        <v>139.0928188</v>
      </c>
      <c r="N38" s="75">
        <f t="shared" si="21"/>
        <v>1684.477752</v>
      </c>
      <c r="O38" s="34" t="str">
        <f>'MAIN MODEL - Current Trends'!O38</f>
        <v/>
      </c>
      <c r="P38" s="11" t="str">
        <f t="shared" si="19"/>
        <v/>
      </c>
      <c r="Q38" s="11">
        <f t="shared" si="9"/>
        <v>0</v>
      </c>
      <c r="R38" s="69">
        <f t="shared" si="16"/>
        <v>0.02195905377</v>
      </c>
      <c r="S38" s="70">
        <f t="shared" si="10"/>
        <v>578759</v>
      </c>
      <c r="T38" s="71" t="str">
        <f t="shared" si="17"/>
        <v>#DIV/0!</v>
      </c>
      <c r="U38" s="72">
        <f t="shared" si="11"/>
        <v>0.9780112963</v>
      </c>
      <c r="W38" s="65" t="str">
        <f t="shared" si="4"/>
        <v/>
      </c>
      <c r="X38" s="65" t="str">
        <f t="shared" si="12"/>
        <v/>
      </c>
    </row>
    <row r="39">
      <c r="C39" s="61">
        <f t="shared" si="13"/>
        <v>43977</v>
      </c>
      <c r="D39" s="32">
        <f t="shared" ref="D39:D92" si="22">$B$3</f>
        <v>2.4</v>
      </c>
      <c r="E39" s="49">
        <f t="shared" si="5"/>
        <v>566032.8398</v>
      </c>
      <c r="F39" s="49">
        <f t="shared" si="6"/>
        <v>0</v>
      </c>
      <c r="G39" s="74">
        <f t="shared" si="1"/>
        <v>0</v>
      </c>
      <c r="H39" s="49">
        <f t="shared" si="2"/>
        <v>12726.16019</v>
      </c>
      <c r="I39" s="49">
        <f t="shared" si="3"/>
        <v>566032.8398</v>
      </c>
      <c r="J39" s="67" t="str">
        <f>'MAIN MODEL - Current Trends'!J39</f>
        <v/>
      </c>
      <c r="K39" s="49">
        <f t="shared" si="7"/>
        <v>0</v>
      </c>
      <c r="L39" s="49">
        <f t="shared" si="18"/>
        <v>12721</v>
      </c>
      <c r="M39" s="63">
        <f t="shared" si="14"/>
        <v>139.0928188</v>
      </c>
      <c r="N39" s="75">
        <f t="shared" si="21"/>
        <v>1684.477752</v>
      </c>
      <c r="O39" s="34" t="str">
        <f>'MAIN MODEL - Current Trends'!O39</f>
        <v/>
      </c>
      <c r="P39" s="11" t="str">
        <f t="shared" si="19"/>
        <v/>
      </c>
      <c r="Q39" s="11">
        <f t="shared" si="9"/>
        <v>0</v>
      </c>
      <c r="R39" s="69">
        <f t="shared" si="16"/>
        <v>0.02195905377</v>
      </c>
      <c r="S39" s="70">
        <f t="shared" si="10"/>
        <v>578759</v>
      </c>
      <c r="T39" s="71" t="str">
        <f t="shared" si="17"/>
        <v>#DIV/0!</v>
      </c>
      <c r="U39" s="72">
        <f t="shared" si="11"/>
        <v>0.9780112963</v>
      </c>
      <c r="W39" s="65" t="str">
        <f t="shared" si="4"/>
        <v/>
      </c>
      <c r="X39" s="65" t="str">
        <f t="shared" si="12"/>
        <v/>
      </c>
    </row>
    <row r="40">
      <c r="C40" s="61">
        <f t="shared" si="13"/>
        <v>43981</v>
      </c>
      <c r="D40" s="32">
        <f t="shared" si="22"/>
        <v>2.4</v>
      </c>
      <c r="E40" s="49">
        <f t="shared" si="5"/>
        <v>566032.8398</v>
      </c>
      <c r="F40" s="49">
        <f t="shared" si="6"/>
        <v>0</v>
      </c>
      <c r="G40" s="74">
        <f t="shared" si="1"/>
        <v>0</v>
      </c>
      <c r="H40" s="49">
        <f t="shared" si="2"/>
        <v>12726.16019</v>
      </c>
      <c r="I40" s="49">
        <f t="shared" si="3"/>
        <v>566032.8398</v>
      </c>
      <c r="J40" s="67" t="str">
        <f>'MAIN MODEL - Current Trends'!J40</f>
        <v/>
      </c>
      <c r="K40" s="49">
        <f t="shared" si="7"/>
        <v>0</v>
      </c>
      <c r="L40" s="49">
        <f t="shared" si="18"/>
        <v>12721</v>
      </c>
      <c r="M40" s="63">
        <f t="shared" si="14"/>
        <v>139.0928188</v>
      </c>
      <c r="N40" s="75">
        <f t="shared" si="21"/>
        <v>1684.477752</v>
      </c>
      <c r="O40" s="34" t="str">
        <f>'MAIN MODEL - Current Trends'!O40</f>
        <v/>
      </c>
      <c r="P40" s="11" t="str">
        <f t="shared" si="19"/>
        <v/>
      </c>
      <c r="Q40" s="11">
        <f t="shared" si="9"/>
        <v>0</v>
      </c>
      <c r="R40" s="69">
        <f t="shared" si="16"/>
        <v>0.02195905377</v>
      </c>
      <c r="S40" s="70">
        <f t="shared" si="10"/>
        <v>578759</v>
      </c>
      <c r="T40" s="71" t="str">
        <f t="shared" si="17"/>
        <v>#DIV/0!</v>
      </c>
      <c r="U40" s="72">
        <f t="shared" si="11"/>
        <v>0.9780112963</v>
      </c>
      <c r="W40" s="65" t="str">
        <f t="shared" si="4"/>
        <v/>
      </c>
      <c r="X40" s="65" t="str">
        <f t="shared" si="12"/>
        <v/>
      </c>
    </row>
    <row r="41">
      <c r="C41" s="61">
        <f t="shared" si="13"/>
        <v>43985</v>
      </c>
      <c r="D41" s="32">
        <f t="shared" si="22"/>
        <v>2.4</v>
      </c>
      <c r="E41" s="49">
        <f t="shared" si="5"/>
        <v>566032.8398</v>
      </c>
      <c r="F41" s="49">
        <f t="shared" si="6"/>
        <v>0</v>
      </c>
      <c r="G41" s="74">
        <f t="shared" si="1"/>
        <v>0</v>
      </c>
      <c r="H41" s="49">
        <f t="shared" si="2"/>
        <v>12726.16019</v>
      </c>
      <c r="I41" s="49">
        <f t="shared" si="3"/>
        <v>566032.8398</v>
      </c>
      <c r="J41" s="67" t="str">
        <f>'MAIN MODEL - Current Trends'!J41</f>
        <v/>
      </c>
      <c r="K41" s="49">
        <f t="shared" si="7"/>
        <v>0</v>
      </c>
      <c r="L41" s="49">
        <f t="shared" si="18"/>
        <v>12721</v>
      </c>
      <c r="M41" s="63">
        <f t="shared" si="14"/>
        <v>139.0928188</v>
      </c>
      <c r="N41" s="75">
        <f t="shared" si="21"/>
        <v>1684.477752</v>
      </c>
      <c r="O41" s="34" t="str">
        <f>'MAIN MODEL - Current Trends'!O41</f>
        <v/>
      </c>
      <c r="P41" s="11" t="str">
        <f t="shared" si="19"/>
        <v/>
      </c>
      <c r="Q41" s="11">
        <f t="shared" si="9"/>
        <v>0</v>
      </c>
      <c r="R41" s="69">
        <f t="shared" si="16"/>
        <v>0.02195905377</v>
      </c>
      <c r="S41" s="70">
        <f t="shared" si="10"/>
        <v>578759</v>
      </c>
      <c r="T41" s="71" t="str">
        <f t="shared" si="17"/>
        <v>#DIV/0!</v>
      </c>
      <c r="U41" s="72">
        <f t="shared" si="11"/>
        <v>0.9780112963</v>
      </c>
      <c r="W41" s="65" t="str">
        <f t="shared" si="4"/>
        <v/>
      </c>
      <c r="X41" s="65" t="str">
        <f t="shared" si="12"/>
        <v/>
      </c>
    </row>
    <row r="42">
      <c r="C42" s="61">
        <f t="shared" si="13"/>
        <v>43989</v>
      </c>
      <c r="D42" s="32">
        <f t="shared" si="22"/>
        <v>2.4</v>
      </c>
      <c r="E42" s="49">
        <f t="shared" si="5"/>
        <v>566032.8398</v>
      </c>
      <c r="F42" s="49">
        <f t="shared" si="6"/>
        <v>0</v>
      </c>
      <c r="G42" s="74">
        <f t="shared" si="1"/>
        <v>0</v>
      </c>
      <c r="H42" s="49">
        <f t="shared" si="2"/>
        <v>12726.16019</v>
      </c>
      <c r="I42" s="49">
        <f t="shared" si="3"/>
        <v>566032.8398</v>
      </c>
      <c r="J42" s="67" t="str">
        <f>'MAIN MODEL - Current Trends'!J42</f>
        <v/>
      </c>
      <c r="K42" s="49">
        <f t="shared" si="7"/>
        <v>0</v>
      </c>
      <c r="L42" s="49">
        <f t="shared" si="18"/>
        <v>12721</v>
      </c>
      <c r="M42" s="63">
        <f t="shared" si="14"/>
        <v>139.0928188</v>
      </c>
      <c r="N42" s="75">
        <f t="shared" si="21"/>
        <v>1684.477752</v>
      </c>
      <c r="O42" s="34" t="str">
        <f>'MAIN MODEL - Current Trends'!O42</f>
        <v/>
      </c>
      <c r="P42" s="11" t="str">
        <f t="shared" si="19"/>
        <v/>
      </c>
      <c r="Q42" s="11">
        <f t="shared" si="9"/>
        <v>0</v>
      </c>
      <c r="R42" s="69">
        <f t="shared" si="16"/>
        <v>0.02195905377</v>
      </c>
      <c r="S42" s="70">
        <f t="shared" si="10"/>
        <v>578759</v>
      </c>
      <c r="T42" s="71" t="str">
        <f t="shared" si="17"/>
        <v>#DIV/0!</v>
      </c>
      <c r="U42" s="72">
        <f t="shared" si="11"/>
        <v>0.9780112963</v>
      </c>
      <c r="W42" s="65" t="str">
        <f t="shared" si="4"/>
        <v/>
      </c>
      <c r="X42" s="65" t="str">
        <f t="shared" si="12"/>
        <v/>
      </c>
    </row>
    <row r="43">
      <c r="C43" s="61">
        <f t="shared" si="13"/>
        <v>43993</v>
      </c>
      <c r="D43" s="32">
        <f t="shared" si="22"/>
        <v>2.4</v>
      </c>
      <c r="E43" s="49">
        <f t="shared" si="5"/>
        <v>566032.8398</v>
      </c>
      <c r="F43" s="49">
        <f t="shared" si="6"/>
        <v>0</v>
      </c>
      <c r="G43" s="74">
        <f t="shared" si="1"/>
        <v>0</v>
      </c>
      <c r="H43" s="49">
        <f t="shared" si="2"/>
        <v>12726.16019</v>
      </c>
      <c r="I43" s="49">
        <f t="shared" si="3"/>
        <v>566032.8398</v>
      </c>
      <c r="J43" s="67" t="str">
        <f>'MAIN MODEL - Current Trends'!J43</f>
        <v/>
      </c>
      <c r="K43" s="49">
        <f t="shared" si="7"/>
        <v>0</v>
      </c>
      <c r="L43" s="49">
        <f t="shared" si="18"/>
        <v>12721</v>
      </c>
      <c r="M43" s="63">
        <f t="shared" si="14"/>
        <v>139.0928188</v>
      </c>
      <c r="N43" s="75">
        <f t="shared" si="21"/>
        <v>1684.477752</v>
      </c>
      <c r="O43" s="34" t="str">
        <f>'MAIN MODEL - Current Trends'!O43</f>
        <v/>
      </c>
      <c r="P43" s="11" t="str">
        <f t="shared" si="19"/>
        <v/>
      </c>
      <c r="Q43" s="11">
        <f t="shared" si="9"/>
        <v>0</v>
      </c>
      <c r="R43" s="69">
        <f t="shared" si="16"/>
        <v>0.02195905377</v>
      </c>
      <c r="S43" s="70">
        <f t="shared" si="10"/>
        <v>578759</v>
      </c>
      <c r="T43" s="71" t="str">
        <f t="shared" si="17"/>
        <v>#DIV/0!</v>
      </c>
      <c r="U43" s="72">
        <f t="shared" si="11"/>
        <v>0.9780112963</v>
      </c>
      <c r="W43" s="65" t="str">
        <f t="shared" si="4"/>
        <v/>
      </c>
      <c r="X43" s="65" t="str">
        <f t="shared" si="12"/>
        <v/>
      </c>
    </row>
    <row r="44">
      <c r="C44" s="61">
        <f t="shared" si="13"/>
        <v>43997</v>
      </c>
      <c r="D44" s="32">
        <f t="shared" si="22"/>
        <v>2.4</v>
      </c>
      <c r="E44" s="49">
        <f t="shared" si="5"/>
        <v>566032.8398</v>
      </c>
      <c r="F44" s="49">
        <f t="shared" si="6"/>
        <v>0</v>
      </c>
      <c r="G44" s="74">
        <f t="shared" si="1"/>
        <v>0</v>
      </c>
      <c r="H44" s="49">
        <f t="shared" si="2"/>
        <v>12726.16019</v>
      </c>
      <c r="I44" s="49">
        <f t="shared" si="3"/>
        <v>566032.8398</v>
      </c>
      <c r="J44" s="76" t="str">
        <f>'MAIN MODEL - Current Trends'!J44</f>
        <v/>
      </c>
      <c r="K44" s="49">
        <f t="shared" si="7"/>
        <v>0</v>
      </c>
      <c r="L44" s="49">
        <f t="shared" si="18"/>
        <v>12721</v>
      </c>
      <c r="M44" s="63">
        <f t="shared" si="14"/>
        <v>139.0928188</v>
      </c>
      <c r="N44" s="75">
        <f t="shared" si="21"/>
        <v>1684.477752</v>
      </c>
      <c r="O44" s="34" t="str">
        <f>'MAIN MODEL - Current Trends'!O44</f>
        <v/>
      </c>
      <c r="P44" s="11" t="str">
        <f t="shared" si="19"/>
        <v/>
      </c>
      <c r="Q44" s="11">
        <f t="shared" si="9"/>
        <v>0</v>
      </c>
      <c r="R44" s="69">
        <f t="shared" si="16"/>
        <v>0.02195905377</v>
      </c>
      <c r="S44" s="70">
        <f t="shared" si="10"/>
        <v>578759</v>
      </c>
      <c r="T44" s="71" t="str">
        <f t="shared" si="17"/>
        <v>#DIV/0!</v>
      </c>
      <c r="U44" s="72">
        <f t="shared" si="11"/>
        <v>0.9780112963</v>
      </c>
      <c r="W44" s="65" t="str">
        <f t="shared" si="4"/>
        <v/>
      </c>
      <c r="X44" s="65" t="str">
        <f t="shared" si="12"/>
        <v/>
      </c>
    </row>
    <row r="45">
      <c r="C45" s="61">
        <f t="shared" si="13"/>
        <v>44001</v>
      </c>
      <c r="D45" s="32">
        <f t="shared" si="22"/>
        <v>2.4</v>
      </c>
      <c r="E45" s="49">
        <f t="shared" si="5"/>
        <v>566032.8398</v>
      </c>
      <c r="F45" s="49">
        <f t="shared" si="6"/>
        <v>0</v>
      </c>
      <c r="G45" s="74">
        <f t="shared" si="1"/>
        <v>0</v>
      </c>
      <c r="H45" s="49">
        <f t="shared" si="2"/>
        <v>12726.16019</v>
      </c>
      <c r="I45" s="49">
        <f t="shared" si="3"/>
        <v>566032.8398</v>
      </c>
      <c r="J45" s="76" t="str">
        <f>'MAIN MODEL - Current Trends'!J45</f>
        <v/>
      </c>
      <c r="K45" s="49">
        <f t="shared" si="7"/>
        <v>0</v>
      </c>
      <c r="L45" s="49">
        <f t="shared" si="18"/>
        <v>12721</v>
      </c>
      <c r="M45" s="63">
        <f t="shared" si="14"/>
        <v>139.0928188</v>
      </c>
      <c r="N45" s="75">
        <f t="shared" si="21"/>
        <v>1684.477752</v>
      </c>
      <c r="O45" s="34" t="str">
        <f>'MAIN MODEL - Current Trends'!O45</f>
        <v/>
      </c>
      <c r="P45" s="11" t="str">
        <f t="shared" si="19"/>
        <v/>
      </c>
      <c r="Q45" s="11">
        <f t="shared" si="9"/>
        <v>0</v>
      </c>
      <c r="R45" s="69">
        <f t="shared" si="16"/>
        <v>0.02195905377</v>
      </c>
      <c r="S45" s="70">
        <f t="shared" si="10"/>
        <v>578759</v>
      </c>
      <c r="T45" s="71" t="str">
        <f t="shared" si="17"/>
        <v>#DIV/0!</v>
      </c>
      <c r="U45" s="72">
        <f t="shared" si="11"/>
        <v>0.9780112963</v>
      </c>
      <c r="W45" s="65" t="str">
        <f t="shared" si="4"/>
        <v/>
      </c>
      <c r="X45" s="65" t="str">
        <f t="shared" si="12"/>
        <v/>
      </c>
    </row>
    <row r="46">
      <c r="C46" s="61">
        <f t="shared" si="13"/>
        <v>44005</v>
      </c>
      <c r="D46" s="32">
        <f t="shared" si="22"/>
        <v>2.4</v>
      </c>
      <c r="E46" s="49">
        <f t="shared" si="5"/>
        <v>566032.8398</v>
      </c>
      <c r="F46" s="49">
        <f t="shared" si="6"/>
        <v>0</v>
      </c>
      <c r="G46" s="74">
        <f t="shared" si="1"/>
        <v>0</v>
      </c>
      <c r="H46" s="49">
        <f t="shared" si="2"/>
        <v>12726.16019</v>
      </c>
      <c r="I46" s="49">
        <f t="shared" si="3"/>
        <v>566032.8398</v>
      </c>
      <c r="J46" s="76" t="str">
        <f>'MAIN MODEL - Current Trends'!J46</f>
        <v/>
      </c>
      <c r="K46" s="49">
        <f t="shared" si="7"/>
        <v>0</v>
      </c>
      <c r="L46" s="49">
        <f t="shared" si="18"/>
        <v>12721</v>
      </c>
      <c r="M46" s="63">
        <f t="shared" si="14"/>
        <v>139.0928188</v>
      </c>
      <c r="N46" s="75">
        <f t="shared" si="21"/>
        <v>1684.477752</v>
      </c>
      <c r="O46" s="34" t="str">
        <f>'MAIN MODEL - Current Trends'!O46</f>
        <v/>
      </c>
      <c r="P46" s="11" t="str">
        <f t="shared" si="19"/>
        <v/>
      </c>
      <c r="Q46" s="11">
        <f t="shared" si="9"/>
        <v>0</v>
      </c>
      <c r="R46" s="69">
        <f t="shared" si="16"/>
        <v>0.02195905377</v>
      </c>
      <c r="S46" s="70">
        <f t="shared" si="10"/>
        <v>578759</v>
      </c>
      <c r="T46" s="71" t="str">
        <f t="shared" si="17"/>
        <v>#DIV/0!</v>
      </c>
      <c r="U46" s="72">
        <f t="shared" si="11"/>
        <v>0.9780112963</v>
      </c>
      <c r="W46" s="65" t="str">
        <f t="shared" si="4"/>
        <v/>
      </c>
      <c r="X46" s="65" t="str">
        <f t="shared" si="12"/>
        <v/>
      </c>
    </row>
    <row r="47">
      <c r="C47" s="61">
        <f t="shared" si="13"/>
        <v>44009</v>
      </c>
      <c r="D47" s="32">
        <f t="shared" si="22"/>
        <v>2.4</v>
      </c>
      <c r="E47" s="49">
        <f t="shared" si="5"/>
        <v>566032.8398</v>
      </c>
      <c r="F47" s="49">
        <f t="shared" si="6"/>
        <v>0</v>
      </c>
      <c r="G47" s="74">
        <f t="shared" si="1"/>
        <v>0</v>
      </c>
      <c r="H47" s="49">
        <f t="shared" si="2"/>
        <v>12726.16019</v>
      </c>
      <c r="I47" s="49">
        <f t="shared" si="3"/>
        <v>566032.8398</v>
      </c>
      <c r="J47" s="76" t="str">
        <f>'MAIN MODEL - Current Trends'!J47</f>
        <v/>
      </c>
      <c r="K47" s="49">
        <f t="shared" si="7"/>
        <v>0</v>
      </c>
      <c r="L47" s="49">
        <f t="shared" si="18"/>
        <v>12721</v>
      </c>
      <c r="M47" s="63">
        <f t="shared" si="14"/>
        <v>139.0928188</v>
      </c>
      <c r="N47" s="75">
        <f t="shared" si="21"/>
        <v>1684.477752</v>
      </c>
      <c r="O47" s="34" t="str">
        <f>'MAIN MODEL - Current Trends'!O47</f>
        <v/>
      </c>
      <c r="P47" s="11" t="str">
        <f t="shared" si="19"/>
        <v/>
      </c>
      <c r="Q47" s="11">
        <f t="shared" si="9"/>
        <v>0</v>
      </c>
      <c r="R47" s="69">
        <f t="shared" si="16"/>
        <v>0.02195905377</v>
      </c>
      <c r="S47" s="70">
        <f t="shared" si="10"/>
        <v>578759</v>
      </c>
      <c r="T47" s="71" t="str">
        <f t="shared" si="17"/>
        <v>#DIV/0!</v>
      </c>
      <c r="U47" s="72">
        <f t="shared" si="11"/>
        <v>0.9780112963</v>
      </c>
      <c r="W47" s="65" t="str">
        <f t="shared" si="4"/>
        <v/>
      </c>
      <c r="X47" s="65" t="str">
        <f t="shared" si="12"/>
        <v/>
      </c>
    </row>
    <row r="48">
      <c r="C48" s="61">
        <f t="shared" si="13"/>
        <v>44013</v>
      </c>
      <c r="D48" s="32">
        <f t="shared" si="22"/>
        <v>2.4</v>
      </c>
      <c r="E48" s="49">
        <f t="shared" si="5"/>
        <v>566032.8398</v>
      </c>
      <c r="F48" s="49">
        <f t="shared" si="6"/>
        <v>0</v>
      </c>
      <c r="G48" s="74">
        <f t="shared" si="1"/>
        <v>0</v>
      </c>
      <c r="H48" s="49">
        <f t="shared" si="2"/>
        <v>12726.16019</v>
      </c>
      <c r="I48" s="49">
        <f t="shared" si="3"/>
        <v>566032.8398</v>
      </c>
      <c r="J48" s="76" t="str">
        <f>'MAIN MODEL - Current Trends'!J48</f>
        <v/>
      </c>
      <c r="K48" s="49">
        <f t="shared" si="7"/>
        <v>0</v>
      </c>
      <c r="L48" s="49">
        <f t="shared" si="18"/>
        <v>12721</v>
      </c>
      <c r="M48" s="63">
        <f t="shared" si="14"/>
        <v>139.0928188</v>
      </c>
      <c r="N48" s="75">
        <f t="shared" si="21"/>
        <v>1684.477752</v>
      </c>
      <c r="O48" s="34" t="str">
        <f>'MAIN MODEL - Current Trends'!O48</f>
        <v/>
      </c>
      <c r="P48" s="11" t="str">
        <f t="shared" si="19"/>
        <v/>
      </c>
      <c r="Q48" s="11">
        <f t="shared" si="9"/>
        <v>0</v>
      </c>
      <c r="R48" s="69">
        <f t="shared" si="16"/>
        <v>0.02195905377</v>
      </c>
      <c r="S48" s="70">
        <f t="shared" si="10"/>
        <v>578759</v>
      </c>
      <c r="T48" s="71" t="str">
        <f t="shared" si="17"/>
        <v>#DIV/0!</v>
      </c>
      <c r="U48" s="72">
        <f t="shared" si="11"/>
        <v>0.9780112963</v>
      </c>
      <c r="W48" s="65" t="str">
        <f t="shared" si="4"/>
        <v/>
      </c>
      <c r="X48" s="65" t="str">
        <f t="shared" si="12"/>
        <v/>
      </c>
    </row>
    <row r="49">
      <c r="C49" s="61">
        <f t="shared" si="13"/>
        <v>44017</v>
      </c>
      <c r="D49" s="32">
        <f t="shared" si="22"/>
        <v>2.4</v>
      </c>
      <c r="E49" s="49">
        <f t="shared" si="5"/>
        <v>566032.8398</v>
      </c>
      <c r="F49" s="49">
        <f t="shared" si="6"/>
        <v>0</v>
      </c>
      <c r="G49" s="74">
        <f t="shared" si="1"/>
        <v>0</v>
      </c>
      <c r="H49" s="49">
        <f t="shared" si="2"/>
        <v>12726.16019</v>
      </c>
      <c r="I49" s="49">
        <f t="shared" si="3"/>
        <v>566032.8398</v>
      </c>
      <c r="J49" s="76" t="str">
        <f>'MAIN MODEL - Current Trends'!J49</f>
        <v/>
      </c>
      <c r="K49" s="49">
        <f t="shared" si="7"/>
        <v>0</v>
      </c>
      <c r="L49" s="49">
        <f t="shared" si="18"/>
        <v>12721</v>
      </c>
      <c r="M49" s="63">
        <f t="shared" si="14"/>
        <v>139.0928188</v>
      </c>
      <c r="N49" s="75">
        <f t="shared" si="21"/>
        <v>1684.477752</v>
      </c>
      <c r="O49" s="34" t="str">
        <f>'MAIN MODEL - Current Trends'!O49</f>
        <v/>
      </c>
      <c r="P49" s="11" t="str">
        <f t="shared" si="19"/>
        <v/>
      </c>
      <c r="Q49" s="11">
        <f t="shared" si="9"/>
        <v>0</v>
      </c>
      <c r="R49" s="69">
        <f t="shared" si="16"/>
        <v>0.02195905377</v>
      </c>
      <c r="S49" s="70">
        <f t="shared" si="10"/>
        <v>578759</v>
      </c>
      <c r="T49" s="71" t="str">
        <f t="shared" si="17"/>
        <v>#DIV/0!</v>
      </c>
      <c r="U49" s="72">
        <f t="shared" si="11"/>
        <v>0.9780112963</v>
      </c>
      <c r="W49" s="65" t="str">
        <f t="shared" si="4"/>
        <v/>
      </c>
      <c r="X49" s="65" t="str">
        <f t="shared" si="12"/>
        <v/>
      </c>
    </row>
    <row r="50">
      <c r="C50" s="61">
        <f t="shared" si="13"/>
        <v>44021</v>
      </c>
      <c r="D50" s="32">
        <f t="shared" si="22"/>
        <v>2.4</v>
      </c>
      <c r="E50" s="49">
        <f t="shared" si="5"/>
        <v>566032.8398</v>
      </c>
      <c r="F50" s="49">
        <f t="shared" si="6"/>
        <v>0</v>
      </c>
      <c r="G50" s="74">
        <f t="shared" si="1"/>
        <v>0</v>
      </c>
      <c r="H50" s="49">
        <f t="shared" si="2"/>
        <v>12726.16019</v>
      </c>
      <c r="I50" s="49">
        <f t="shared" si="3"/>
        <v>566032.8398</v>
      </c>
      <c r="J50" s="76" t="str">
        <f>'MAIN MODEL - Current Trends'!J50</f>
        <v/>
      </c>
      <c r="K50" s="49">
        <f t="shared" si="7"/>
        <v>0</v>
      </c>
      <c r="L50" s="49">
        <f t="shared" si="18"/>
        <v>12721</v>
      </c>
      <c r="M50" s="63">
        <f t="shared" si="14"/>
        <v>139.0928188</v>
      </c>
      <c r="N50" s="75">
        <f t="shared" si="21"/>
        <v>1684.477752</v>
      </c>
      <c r="O50" s="34" t="str">
        <f>'MAIN MODEL - Current Trends'!O50</f>
        <v/>
      </c>
      <c r="P50" s="11" t="str">
        <f t="shared" si="19"/>
        <v/>
      </c>
      <c r="Q50" s="11">
        <f t="shared" si="9"/>
        <v>0</v>
      </c>
      <c r="R50" s="69">
        <f t="shared" si="16"/>
        <v>0.02195905377</v>
      </c>
      <c r="S50" s="70">
        <f t="shared" si="10"/>
        <v>578759</v>
      </c>
      <c r="T50" s="71" t="str">
        <f t="shared" si="17"/>
        <v>#DIV/0!</v>
      </c>
      <c r="U50" s="72">
        <f t="shared" si="11"/>
        <v>0.9780112963</v>
      </c>
      <c r="W50" s="65" t="str">
        <f t="shared" si="4"/>
        <v/>
      </c>
      <c r="X50" s="65" t="str">
        <f t="shared" si="12"/>
        <v/>
      </c>
    </row>
    <row r="51">
      <c r="C51" s="61">
        <f t="shared" si="13"/>
        <v>44025</v>
      </c>
      <c r="D51" s="32">
        <f t="shared" si="22"/>
        <v>2.4</v>
      </c>
      <c r="E51" s="49">
        <f t="shared" si="5"/>
        <v>566032.8398</v>
      </c>
      <c r="F51" s="49">
        <f t="shared" si="6"/>
        <v>0</v>
      </c>
      <c r="G51" s="74">
        <f t="shared" si="1"/>
        <v>0</v>
      </c>
      <c r="H51" s="49">
        <f t="shared" si="2"/>
        <v>12726.16019</v>
      </c>
      <c r="I51" s="49">
        <f t="shared" si="3"/>
        <v>566032.8398</v>
      </c>
      <c r="J51" s="76" t="str">
        <f>'MAIN MODEL - Current Trends'!J51</f>
        <v/>
      </c>
      <c r="K51" s="49">
        <f t="shared" si="7"/>
        <v>0</v>
      </c>
      <c r="L51" s="49">
        <f t="shared" si="18"/>
        <v>12721</v>
      </c>
      <c r="M51" s="63">
        <f t="shared" si="14"/>
        <v>139.0928188</v>
      </c>
      <c r="N51" s="75">
        <f t="shared" si="21"/>
        <v>1684.477752</v>
      </c>
      <c r="O51" s="34" t="str">
        <f>'MAIN MODEL - Current Trends'!O51</f>
        <v/>
      </c>
      <c r="P51" s="11" t="str">
        <f t="shared" si="19"/>
        <v/>
      </c>
      <c r="Q51" s="11">
        <f t="shared" si="9"/>
        <v>0</v>
      </c>
      <c r="R51" s="69">
        <f t="shared" si="16"/>
        <v>0.02195905377</v>
      </c>
      <c r="S51" s="70">
        <f t="shared" si="10"/>
        <v>578759</v>
      </c>
      <c r="T51" s="71" t="str">
        <f t="shared" si="17"/>
        <v>#DIV/0!</v>
      </c>
      <c r="U51" s="72">
        <f t="shared" si="11"/>
        <v>0.9780112963</v>
      </c>
      <c r="W51" s="65" t="str">
        <f t="shared" si="4"/>
        <v/>
      </c>
      <c r="X51" s="65" t="str">
        <f t="shared" si="12"/>
        <v/>
      </c>
    </row>
    <row r="52">
      <c r="C52" s="61">
        <f t="shared" si="13"/>
        <v>44029</v>
      </c>
      <c r="D52" s="32">
        <f t="shared" si="22"/>
        <v>2.4</v>
      </c>
      <c r="E52" s="49">
        <f t="shared" si="5"/>
        <v>566032.8398</v>
      </c>
      <c r="F52" s="49">
        <f t="shared" si="6"/>
        <v>0</v>
      </c>
      <c r="G52" s="74">
        <f t="shared" si="1"/>
        <v>0</v>
      </c>
      <c r="H52" s="49">
        <f t="shared" si="2"/>
        <v>12726.16019</v>
      </c>
      <c r="I52" s="49">
        <f t="shared" si="3"/>
        <v>566032.8398</v>
      </c>
      <c r="J52" s="76" t="str">
        <f>'MAIN MODEL - Current Trends'!J52</f>
        <v/>
      </c>
      <c r="K52" s="49">
        <f t="shared" si="7"/>
        <v>0</v>
      </c>
      <c r="L52" s="49">
        <f t="shared" si="18"/>
        <v>12721</v>
      </c>
      <c r="M52" s="63">
        <f t="shared" si="14"/>
        <v>139.0928188</v>
      </c>
      <c r="N52" s="75">
        <f t="shared" si="21"/>
        <v>1684.477752</v>
      </c>
      <c r="O52" s="34" t="str">
        <f>'MAIN MODEL - Current Trends'!O52</f>
        <v/>
      </c>
      <c r="P52" s="11" t="str">
        <f t="shared" si="19"/>
        <v/>
      </c>
      <c r="Q52" s="11">
        <f t="shared" si="9"/>
        <v>0</v>
      </c>
      <c r="R52" s="69">
        <f t="shared" si="16"/>
        <v>0.02195905377</v>
      </c>
      <c r="S52" s="70">
        <f t="shared" si="10"/>
        <v>578759</v>
      </c>
      <c r="T52" s="71" t="str">
        <f t="shared" si="17"/>
        <v>#DIV/0!</v>
      </c>
      <c r="U52" s="72">
        <f t="shared" si="11"/>
        <v>0.9780112963</v>
      </c>
      <c r="W52" s="65" t="str">
        <f t="shared" si="4"/>
        <v/>
      </c>
      <c r="X52" s="65" t="str">
        <f t="shared" si="12"/>
        <v/>
      </c>
    </row>
    <row r="53">
      <c r="C53" s="61">
        <f t="shared" si="13"/>
        <v>44033</v>
      </c>
      <c r="D53" s="32">
        <f t="shared" si="22"/>
        <v>2.4</v>
      </c>
      <c r="E53" s="49">
        <f t="shared" si="5"/>
        <v>566032.8398</v>
      </c>
      <c r="F53" s="49">
        <f t="shared" si="6"/>
        <v>0</v>
      </c>
      <c r="G53" s="74">
        <f t="shared" si="1"/>
        <v>0</v>
      </c>
      <c r="H53" s="49">
        <f t="shared" si="2"/>
        <v>12726.16019</v>
      </c>
      <c r="I53" s="49">
        <f t="shared" si="3"/>
        <v>566032.8398</v>
      </c>
      <c r="J53" s="76" t="str">
        <f>'MAIN MODEL - Current Trends'!J53</f>
        <v/>
      </c>
      <c r="K53" s="49">
        <f t="shared" si="7"/>
        <v>0</v>
      </c>
      <c r="L53" s="49">
        <f t="shared" si="18"/>
        <v>12721</v>
      </c>
      <c r="M53" s="63">
        <f t="shared" si="14"/>
        <v>139.0928188</v>
      </c>
      <c r="N53" s="75">
        <f t="shared" si="21"/>
        <v>1684.477752</v>
      </c>
      <c r="O53" s="34" t="str">
        <f>'MAIN MODEL - Current Trends'!O53</f>
        <v/>
      </c>
      <c r="P53" s="11" t="str">
        <f t="shared" si="19"/>
        <v/>
      </c>
      <c r="Q53" s="11">
        <f t="shared" si="9"/>
        <v>0</v>
      </c>
      <c r="R53" s="69">
        <f t="shared" si="16"/>
        <v>0.02195905377</v>
      </c>
      <c r="S53" s="70">
        <f t="shared" si="10"/>
        <v>578759</v>
      </c>
      <c r="T53" s="71" t="str">
        <f t="shared" si="17"/>
        <v>#DIV/0!</v>
      </c>
      <c r="U53" s="72">
        <f t="shared" si="11"/>
        <v>0.9780112963</v>
      </c>
      <c r="W53" s="65" t="str">
        <f t="shared" si="4"/>
        <v/>
      </c>
      <c r="X53" s="65" t="str">
        <f t="shared" si="12"/>
        <v/>
      </c>
    </row>
    <row r="54">
      <c r="C54" s="61">
        <f t="shared" si="13"/>
        <v>44037</v>
      </c>
      <c r="D54" s="32">
        <f t="shared" si="22"/>
        <v>2.4</v>
      </c>
      <c r="E54" s="49">
        <f t="shared" si="5"/>
        <v>566032.8398</v>
      </c>
      <c r="F54" s="49">
        <f t="shared" si="6"/>
        <v>0</v>
      </c>
      <c r="G54" s="74">
        <f t="shared" si="1"/>
        <v>0</v>
      </c>
      <c r="H54" s="49">
        <f t="shared" si="2"/>
        <v>12726.16019</v>
      </c>
      <c r="I54" s="49">
        <f t="shared" si="3"/>
        <v>566032.8398</v>
      </c>
      <c r="J54" s="76" t="str">
        <f>'MAIN MODEL - Current Trends'!J54</f>
        <v/>
      </c>
      <c r="K54" s="49">
        <f t="shared" si="7"/>
        <v>0</v>
      </c>
      <c r="L54" s="49">
        <f t="shared" si="18"/>
        <v>12721</v>
      </c>
      <c r="M54" s="63">
        <f t="shared" si="14"/>
        <v>139.0928188</v>
      </c>
      <c r="N54" s="75">
        <f t="shared" si="21"/>
        <v>1684.477752</v>
      </c>
      <c r="O54" s="34" t="str">
        <f>'MAIN MODEL - Current Trends'!O54</f>
        <v/>
      </c>
      <c r="P54" s="11" t="str">
        <f t="shared" si="19"/>
        <v/>
      </c>
      <c r="Q54" s="11">
        <f t="shared" si="9"/>
        <v>0</v>
      </c>
      <c r="R54" s="69">
        <f t="shared" si="16"/>
        <v>0.02195905377</v>
      </c>
      <c r="S54" s="70">
        <f t="shared" si="10"/>
        <v>578759</v>
      </c>
      <c r="T54" s="71" t="str">
        <f t="shared" si="17"/>
        <v>#DIV/0!</v>
      </c>
      <c r="U54" s="72">
        <f t="shared" si="11"/>
        <v>0.9780112963</v>
      </c>
      <c r="W54" s="65" t="str">
        <f t="shared" si="4"/>
        <v/>
      </c>
      <c r="X54" s="65" t="str">
        <f t="shared" si="12"/>
        <v/>
      </c>
    </row>
    <row r="55">
      <c r="C55" s="61">
        <f t="shared" si="13"/>
        <v>44041</v>
      </c>
      <c r="D55" s="32">
        <f t="shared" si="22"/>
        <v>2.4</v>
      </c>
      <c r="E55" s="49">
        <f t="shared" si="5"/>
        <v>566032.8398</v>
      </c>
      <c r="F55" s="49">
        <f t="shared" si="6"/>
        <v>0</v>
      </c>
      <c r="G55" s="74">
        <f t="shared" si="1"/>
        <v>0</v>
      </c>
      <c r="H55" s="49">
        <f t="shared" si="2"/>
        <v>12726.16019</v>
      </c>
      <c r="I55" s="49">
        <f t="shared" si="3"/>
        <v>566032.8398</v>
      </c>
      <c r="J55" s="76" t="str">
        <f>'MAIN MODEL - Current Trends'!J55</f>
        <v/>
      </c>
      <c r="K55" s="49">
        <f t="shared" si="7"/>
        <v>0</v>
      </c>
      <c r="L55" s="49">
        <f t="shared" si="18"/>
        <v>12721</v>
      </c>
      <c r="M55" s="63">
        <f t="shared" si="14"/>
        <v>139.0928188</v>
      </c>
      <c r="N55" s="75">
        <f t="shared" si="21"/>
        <v>1684.477752</v>
      </c>
      <c r="O55" s="34" t="str">
        <f>'MAIN MODEL - Current Trends'!O55</f>
        <v/>
      </c>
      <c r="P55" s="11" t="str">
        <f t="shared" si="19"/>
        <v/>
      </c>
      <c r="Q55" s="11">
        <f t="shared" si="9"/>
        <v>0</v>
      </c>
      <c r="R55" s="69">
        <f t="shared" si="16"/>
        <v>0.02195905377</v>
      </c>
      <c r="S55" s="70">
        <f t="shared" si="10"/>
        <v>578759</v>
      </c>
      <c r="T55" s="71" t="str">
        <f t="shared" si="17"/>
        <v>#DIV/0!</v>
      </c>
      <c r="U55" s="72">
        <f t="shared" si="11"/>
        <v>0.9780112963</v>
      </c>
      <c r="W55" s="65" t="str">
        <f t="shared" si="4"/>
        <v/>
      </c>
    </row>
    <row r="56">
      <c r="C56" s="61">
        <f t="shared" si="13"/>
        <v>44045</v>
      </c>
      <c r="D56" s="32">
        <f t="shared" si="22"/>
        <v>2.4</v>
      </c>
      <c r="E56" s="49">
        <f t="shared" si="5"/>
        <v>566032.8398</v>
      </c>
      <c r="F56" s="49">
        <f t="shared" si="6"/>
        <v>0</v>
      </c>
      <c r="G56" s="74">
        <f t="shared" si="1"/>
        <v>0</v>
      </c>
      <c r="H56" s="49">
        <f t="shared" si="2"/>
        <v>12726.16019</v>
      </c>
      <c r="I56" s="49">
        <f t="shared" si="3"/>
        <v>566032.8398</v>
      </c>
      <c r="J56" s="76" t="str">
        <f>'MAIN MODEL - Current Trends'!J56</f>
        <v/>
      </c>
      <c r="K56" s="49">
        <f t="shared" si="7"/>
        <v>0</v>
      </c>
      <c r="L56" s="49">
        <f t="shared" si="18"/>
        <v>12721</v>
      </c>
      <c r="M56" s="63">
        <f t="shared" si="14"/>
        <v>139.0928188</v>
      </c>
      <c r="N56" s="75">
        <f t="shared" si="21"/>
        <v>1684.477752</v>
      </c>
      <c r="O56" s="34" t="str">
        <f>'MAIN MODEL - Current Trends'!O56</f>
        <v/>
      </c>
      <c r="P56" s="11" t="str">
        <f t="shared" si="19"/>
        <v/>
      </c>
      <c r="Q56" s="11">
        <f t="shared" si="9"/>
        <v>0</v>
      </c>
      <c r="R56" s="69">
        <f t="shared" si="16"/>
        <v>0.02195905377</v>
      </c>
      <c r="S56" s="70">
        <f t="shared" si="10"/>
        <v>578759</v>
      </c>
      <c r="T56" s="71" t="str">
        <f t="shared" si="17"/>
        <v>#DIV/0!</v>
      </c>
      <c r="U56" s="72">
        <f t="shared" si="11"/>
        <v>0.9780112963</v>
      </c>
      <c r="W56" s="65" t="str">
        <f t="shared" si="4"/>
        <v/>
      </c>
    </row>
    <row r="57">
      <c r="C57" s="61">
        <f t="shared" si="13"/>
        <v>44049</v>
      </c>
      <c r="D57" s="32">
        <f t="shared" si="22"/>
        <v>2.4</v>
      </c>
      <c r="E57" s="49">
        <f t="shared" si="5"/>
        <v>566032.8398</v>
      </c>
      <c r="F57" s="49">
        <f t="shared" si="6"/>
        <v>0</v>
      </c>
      <c r="G57" s="74">
        <f t="shared" si="1"/>
        <v>0</v>
      </c>
      <c r="H57" s="49">
        <f t="shared" si="2"/>
        <v>12726.16019</v>
      </c>
      <c r="I57" s="49">
        <f t="shared" si="3"/>
        <v>566032.8398</v>
      </c>
      <c r="J57" s="76" t="str">
        <f>'MAIN MODEL - Current Trends'!J57</f>
        <v/>
      </c>
      <c r="K57" s="49">
        <f t="shared" si="7"/>
        <v>0</v>
      </c>
      <c r="L57" s="49">
        <f t="shared" si="18"/>
        <v>12721</v>
      </c>
      <c r="M57" s="63">
        <f t="shared" si="14"/>
        <v>139.0928188</v>
      </c>
      <c r="N57" s="75">
        <f t="shared" si="21"/>
        <v>1684.477752</v>
      </c>
      <c r="O57" s="34" t="str">
        <f>'MAIN MODEL - Current Trends'!O57</f>
        <v/>
      </c>
      <c r="P57" s="11" t="str">
        <f t="shared" si="19"/>
        <v/>
      </c>
      <c r="Q57" s="11">
        <f t="shared" si="9"/>
        <v>0</v>
      </c>
      <c r="R57" s="69">
        <f t="shared" si="16"/>
        <v>0.02195905377</v>
      </c>
      <c r="S57" s="70">
        <f t="shared" si="10"/>
        <v>578759</v>
      </c>
      <c r="T57" s="71" t="str">
        <f t="shared" si="17"/>
        <v>#DIV/0!</v>
      </c>
      <c r="U57" s="72">
        <f t="shared" si="11"/>
        <v>0.9780112963</v>
      </c>
      <c r="W57" s="65" t="str">
        <f t="shared" si="4"/>
        <v/>
      </c>
    </row>
    <row r="58">
      <c r="C58" s="61">
        <f t="shared" si="13"/>
        <v>44053</v>
      </c>
      <c r="D58" s="32">
        <f t="shared" si="22"/>
        <v>2.4</v>
      </c>
      <c r="E58" s="49">
        <f t="shared" si="5"/>
        <v>566032.8398</v>
      </c>
      <c r="F58" s="49">
        <f t="shared" si="6"/>
        <v>0</v>
      </c>
      <c r="G58" s="74">
        <f t="shared" si="1"/>
        <v>0</v>
      </c>
      <c r="H58" s="49">
        <f t="shared" si="2"/>
        <v>12726.16019</v>
      </c>
      <c r="I58" s="49">
        <f t="shared" si="3"/>
        <v>566032.8398</v>
      </c>
      <c r="J58" s="76" t="str">
        <f>'MAIN MODEL - Current Trends'!J58</f>
        <v/>
      </c>
      <c r="K58" s="49">
        <f t="shared" si="7"/>
        <v>0</v>
      </c>
      <c r="L58" s="49">
        <f t="shared" si="18"/>
        <v>12721</v>
      </c>
      <c r="M58" s="63">
        <f t="shared" si="14"/>
        <v>139.0928188</v>
      </c>
      <c r="N58" s="75">
        <f t="shared" si="21"/>
        <v>1684.477752</v>
      </c>
      <c r="O58" s="34" t="str">
        <f>'MAIN MODEL - Current Trends'!O58</f>
        <v/>
      </c>
      <c r="P58" s="11" t="str">
        <f t="shared" si="19"/>
        <v/>
      </c>
      <c r="Q58" s="11">
        <f t="shared" si="9"/>
        <v>0</v>
      </c>
      <c r="R58" s="69">
        <f t="shared" si="16"/>
        <v>0.02195905377</v>
      </c>
      <c r="S58" s="70">
        <f t="shared" si="10"/>
        <v>578759</v>
      </c>
      <c r="T58" s="71" t="str">
        <f t="shared" si="17"/>
        <v>#DIV/0!</v>
      </c>
      <c r="U58" s="72">
        <f t="shared" si="11"/>
        <v>0.9780112963</v>
      </c>
      <c r="W58" s="65" t="str">
        <f t="shared" si="4"/>
        <v/>
      </c>
    </row>
    <row r="59">
      <c r="C59" s="61">
        <f t="shared" si="13"/>
        <v>44057</v>
      </c>
      <c r="D59" s="32">
        <f t="shared" si="22"/>
        <v>2.4</v>
      </c>
      <c r="E59" s="49">
        <f t="shared" si="5"/>
        <v>566032.8398</v>
      </c>
      <c r="F59" s="49">
        <f t="shared" si="6"/>
        <v>0</v>
      </c>
      <c r="G59" s="74">
        <f t="shared" si="1"/>
        <v>0</v>
      </c>
      <c r="H59" s="49">
        <f t="shared" si="2"/>
        <v>12726.16019</v>
      </c>
      <c r="I59" s="49">
        <f t="shared" si="3"/>
        <v>566032.8398</v>
      </c>
      <c r="J59" s="76" t="str">
        <f>'MAIN MODEL - Current Trends'!J59</f>
        <v/>
      </c>
      <c r="K59" s="49">
        <f t="shared" si="7"/>
        <v>0</v>
      </c>
      <c r="L59" s="49">
        <f t="shared" si="18"/>
        <v>12721</v>
      </c>
      <c r="M59" s="63">
        <f t="shared" si="14"/>
        <v>139.0928188</v>
      </c>
      <c r="N59" s="75">
        <f t="shared" si="21"/>
        <v>1684.477752</v>
      </c>
      <c r="O59" s="34" t="str">
        <f>'MAIN MODEL - Current Trends'!O59</f>
        <v/>
      </c>
      <c r="P59" s="11" t="str">
        <f t="shared" si="19"/>
        <v/>
      </c>
      <c r="Q59" s="11">
        <f t="shared" si="9"/>
        <v>0</v>
      </c>
      <c r="R59" s="69">
        <f t="shared" si="16"/>
        <v>0.02195905377</v>
      </c>
      <c r="S59" s="70">
        <f t="shared" si="10"/>
        <v>578759</v>
      </c>
      <c r="T59" s="71" t="str">
        <f t="shared" si="17"/>
        <v>#DIV/0!</v>
      </c>
      <c r="U59" s="72">
        <f t="shared" si="11"/>
        <v>0.9780112963</v>
      </c>
      <c r="W59" s="65" t="str">
        <f t="shared" si="4"/>
        <v/>
      </c>
    </row>
    <row r="60">
      <c r="C60" s="61">
        <f t="shared" si="13"/>
        <v>44061</v>
      </c>
      <c r="D60" s="32">
        <f t="shared" si="22"/>
        <v>2.4</v>
      </c>
      <c r="E60" s="49">
        <f t="shared" si="5"/>
        <v>566032.8398</v>
      </c>
      <c r="F60" s="49">
        <f t="shared" si="6"/>
        <v>0</v>
      </c>
      <c r="G60" s="74">
        <f t="shared" si="1"/>
        <v>0</v>
      </c>
      <c r="H60" s="49">
        <f t="shared" si="2"/>
        <v>12726.16019</v>
      </c>
      <c r="I60" s="49">
        <f t="shared" si="3"/>
        <v>566032.8398</v>
      </c>
      <c r="J60" s="76" t="str">
        <f>'MAIN MODEL - Current Trends'!J60</f>
        <v/>
      </c>
      <c r="K60" s="49">
        <f t="shared" si="7"/>
        <v>0</v>
      </c>
      <c r="L60" s="49">
        <f t="shared" si="18"/>
        <v>12721</v>
      </c>
      <c r="M60" s="63">
        <f t="shared" si="14"/>
        <v>139.0928188</v>
      </c>
      <c r="N60" s="75">
        <f t="shared" si="21"/>
        <v>1684.477752</v>
      </c>
      <c r="O60" s="34" t="str">
        <f>'MAIN MODEL - Current Trends'!O60</f>
        <v/>
      </c>
      <c r="P60" s="11" t="str">
        <f t="shared" si="19"/>
        <v/>
      </c>
      <c r="Q60" s="11">
        <f t="shared" si="9"/>
        <v>0</v>
      </c>
      <c r="R60" s="69">
        <f t="shared" si="16"/>
        <v>0.02195905377</v>
      </c>
      <c r="S60" s="70">
        <f t="shared" si="10"/>
        <v>578759</v>
      </c>
      <c r="T60" s="71" t="str">
        <f t="shared" si="17"/>
        <v>#DIV/0!</v>
      </c>
      <c r="U60" s="72">
        <f t="shared" si="11"/>
        <v>0.9780112963</v>
      </c>
      <c r="W60" s="65" t="str">
        <f t="shared" si="4"/>
        <v/>
      </c>
    </row>
    <row r="61">
      <c r="C61" s="61">
        <f t="shared" si="13"/>
        <v>44065</v>
      </c>
      <c r="D61" s="32">
        <f t="shared" si="22"/>
        <v>2.4</v>
      </c>
      <c r="E61" s="49">
        <f t="shared" si="5"/>
        <v>566032.8398</v>
      </c>
      <c r="F61" s="49">
        <f t="shared" si="6"/>
        <v>0</v>
      </c>
      <c r="G61" s="74">
        <f t="shared" si="1"/>
        <v>0</v>
      </c>
      <c r="H61" s="49">
        <f t="shared" si="2"/>
        <v>12726.16019</v>
      </c>
      <c r="I61" s="49">
        <f t="shared" si="3"/>
        <v>566032.8398</v>
      </c>
      <c r="J61" s="76" t="str">
        <f>'MAIN MODEL - Current Trends'!J61</f>
        <v/>
      </c>
      <c r="K61" s="49">
        <f t="shared" si="7"/>
        <v>0</v>
      </c>
      <c r="L61" s="49">
        <f t="shared" si="18"/>
        <v>12721</v>
      </c>
      <c r="M61" s="63">
        <f t="shared" si="14"/>
        <v>139.0928188</v>
      </c>
      <c r="N61" s="75">
        <f t="shared" si="21"/>
        <v>1684.477752</v>
      </c>
      <c r="O61" s="34" t="str">
        <f>'MAIN MODEL - Current Trends'!O61</f>
        <v/>
      </c>
      <c r="P61" s="11" t="str">
        <f t="shared" si="19"/>
        <v/>
      </c>
      <c r="Q61" s="11">
        <f t="shared" si="9"/>
        <v>0</v>
      </c>
      <c r="R61" s="69">
        <f t="shared" si="16"/>
        <v>0.02195905377</v>
      </c>
      <c r="S61" s="70">
        <f t="shared" si="10"/>
        <v>578759</v>
      </c>
      <c r="T61" s="71" t="str">
        <f t="shared" si="17"/>
        <v>#DIV/0!</v>
      </c>
      <c r="U61" s="72">
        <f t="shared" si="11"/>
        <v>0.9780112963</v>
      </c>
      <c r="W61" s="65" t="str">
        <f t="shared" si="4"/>
        <v/>
      </c>
    </row>
    <row r="62">
      <c r="C62" s="61">
        <f t="shared" si="13"/>
        <v>44069</v>
      </c>
      <c r="D62" s="32">
        <f t="shared" si="22"/>
        <v>2.4</v>
      </c>
      <c r="E62" s="49">
        <f t="shared" si="5"/>
        <v>566032.8398</v>
      </c>
      <c r="F62" s="49">
        <f t="shared" si="6"/>
        <v>0</v>
      </c>
      <c r="G62" s="74">
        <f t="shared" si="1"/>
        <v>0</v>
      </c>
      <c r="H62" s="49">
        <f t="shared" si="2"/>
        <v>12726.16019</v>
      </c>
      <c r="I62" s="49">
        <f t="shared" si="3"/>
        <v>566032.8398</v>
      </c>
      <c r="J62" s="76" t="str">
        <f>'MAIN MODEL - Current Trends'!J62</f>
        <v/>
      </c>
      <c r="K62" s="49">
        <f t="shared" si="7"/>
        <v>0</v>
      </c>
      <c r="L62" s="49">
        <f t="shared" si="18"/>
        <v>12721</v>
      </c>
      <c r="M62" s="63">
        <f t="shared" si="14"/>
        <v>139.0928188</v>
      </c>
      <c r="N62" s="75">
        <f t="shared" si="21"/>
        <v>1684.477752</v>
      </c>
      <c r="O62" s="34" t="str">
        <f>'MAIN MODEL - Current Trends'!O62</f>
        <v/>
      </c>
      <c r="P62" s="11" t="str">
        <f t="shared" si="19"/>
        <v/>
      </c>
      <c r="Q62" s="11">
        <f t="shared" si="9"/>
        <v>0</v>
      </c>
      <c r="R62" s="69">
        <f t="shared" si="16"/>
        <v>0.02195905377</v>
      </c>
      <c r="S62" s="70">
        <f t="shared" si="10"/>
        <v>578759</v>
      </c>
      <c r="T62" s="71" t="str">
        <f t="shared" si="17"/>
        <v>#DIV/0!</v>
      </c>
      <c r="U62" s="72">
        <f t="shared" si="11"/>
        <v>0.9780112963</v>
      </c>
      <c r="W62" s="65" t="str">
        <f t="shared" si="4"/>
        <v/>
      </c>
    </row>
    <row r="63">
      <c r="C63" s="61">
        <f t="shared" si="13"/>
        <v>44073</v>
      </c>
      <c r="D63" s="32">
        <f t="shared" si="22"/>
        <v>2.4</v>
      </c>
      <c r="E63" s="49">
        <f t="shared" si="5"/>
        <v>566032.8398</v>
      </c>
      <c r="F63" s="49">
        <f t="shared" si="6"/>
        <v>0</v>
      </c>
      <c r="G63" s="74">
        <f t="shared" si="1"/>
        <v>0</v>
      </c>
      <c r="H63" s="49">
        <f t="shared" si="2"/>
        <v>12726.16019</v>
      </c>
      <c r="I63" s="49">
        <f t="shared" si="3"/>
        <v>566032.8398</v>
      </c>
      <c r="J63" s="76" t="str">
        <f>'MAIN MODEL - Current Trends'!J63</f>
        <v/>
      </c>
      <c r="K63" s="49">
        <f t="shared" si="7"/>
        <v>0</v>
      </c>
      <c r="L63" s="49">
        <f t="shared" si="18"/>
        <v>12721</v>
      </c>
      <c r="M63" s="63">
        <f t="shared" si="14"/>
        <v>139.0928188</v>
      </c>
      <c r="N63" s="75">
        <f t="shared" si="21"/>
        <v>1684.477752</v>
      </c>
      <c r="O63" s="34" t="str">
        <f>'MAIN MODEL - Current Trends'!O63</f>
        <v/>
      </c>
      <c r="P63" s="11" t="str">
        <f t="shared" si="19"/>
        <v/>
      </c>
      <c r="Q63" s="11">
        <f t="shared" si="9"/>
        <v>0</v>
      </c>
      <c r="R63" s="69">
        <f t="shared" si="16"/>
        <v>0.02195905377</v>
      </c>
      <c r="S63" s="70">
        <f t="shared" si="10"/>
        <v>578759</v>
      </c>
      <c r="T63" s="71" t="str">
        <f t="shared" si="17"/>
        <v>#DIV/0!</v>
      </c>
      <c r="U63" s="72">
        <f t="shared" si="11"/>
        <v>0.9780112963</v>
      </c>
      <c r="W63" s="65" t="str">
        <f t="shared" si="4"/>
        <v/>
      </c>
    </row>
    <row r="64">
      <c r="C64" s="61">
        <f t="shared" si="13"/>
        <v>44077</v>
      </c>
      <c r="D64" s="32">
        <f t="shared" si="22"/>
        <v>2.4</v>
      </c>
      <c r="E64" s="49">
        <f t="shared" si="5"/>
        <v>566032.8398</v>
      </c>
      <c r="F64" s="49">
        <f t="shared" si="6"/>
        <v>0</v>
      </c>
      <c r="G64" s="74">
        <f t="shared" si="1"/>
        <v>0</v>
      </c>
      <c r="H64" s="49">
        <f t="shared" si="2"/>
        <v>12726.16019</v>
      </c>
      <c r="I64" s="49">
        <f t="shared" si="3"/>
        <v>566032.8398</v>
      </c>
      <c r="J64" s="76" t="str">
        <f>'MAIN MODEL - Current Trends'!J64</f>
        <v/>
      </c>
      <c r="K64" s="49">
        <f t="shared" si="7"/>
        <v>0</v>
      </c>
      <c r="L64" s="49">
        <f t="shared" si="18"/>
        <v>12721</v>
      </c>
      <c r="M64" s="63">
        <f t="shared" si="14"/>
        <v>139.0928188</v>
      </c>
      <c r="N64" s="75">
        <f t="shared" si="21"/>
        <v>1684.477752</v>
      </c>
      <c r="O64" s="34" t="str">
        <f>'MAIN MODEL - Current Trends'!O64</f>
        <v/>
      </c>
      <c r="P64" s="11" t="str">
        <f t="shared" si="19"/>
        <v/>
      </c>
      <c r="Q64" s="11">
        <f t="shared" si="9"/>
        <v>0</v>
      </c>
      <c r="R64" s="69">
        <f t="shared" si="16"/>
        <v>0.02195905377</v>
      </c>
      <c r="S64" s="70">
        <f t="shared" si="10"/>
        <v>578759</v>
      </c>
      <c r="T64" s="71" t="str">
        <f t="shared" si="17"/>
        <v>#DIV/0!</v>
      </c>
      <c r="U64" s="72">
        <f t="shared" si="11"/>
        <v>0.9780112963</v>
      </c>
      <c r="W64" s="65" t="str">
        <f t="shared" si="4"/>
        <v/>
      </c>
    </row>
    <row r="65">
      <c r="C65" s="61">
        <f t="shared" si="13"/>
        <v>44081</v>
      </c>
      <c r="D65" s="32">
        <f t="shared" si="22"/>
        <v>2.4</v>
      </c>
      <c r="E65" s="49">
        <f t="shared" si="5"/>
        <v>566032.8398</v>
      </c>
      <c r="F65" s="49">
        <f t="shared" si="6"/>
        <v>0</v>
      </c>
      <c r="G65" s="74">
        <f t="shared" si="1"/>
        <v>0</v>
      </c>
      <c r="H65" s="49">
        <f t="shared" si="2"/>
        <v>12726.16019</v>
      </c>
      <c r="I65" s="49">
        <f t="shared" si="3"/>
        <v>566032.8398</v>
      </c>
      <c r="J65" s="76" t="str">
        <f>'MAIN MODEL - Current Trends'!J65</f>
        <v/>
      </c>
      <c r="K65" s="49">
        <f t="shared" si="7"/>
        <v>0</v>
      </c>
      <c r="L65" s="49">
        <f t="shared" si="18"/>
        <v>12721</v>
      </c>
      <c r="M65" s="63">
        <f t="shared" si="14"/>
        <v>139.0928188</v>
      </c>
      <c r="N65" s="75">
        <f t="shared" si="21"/>
        <v>1684.477752</v>
      </c>
      <c r="O65" s="34" t="str">
        <f>'MAIN MODEL - Current Trends'!O65</f>
        <v/>
      </c>
      <c r="P65" s="11" t="str">
        <f t="shared" si="19"/>
        <v/>
      </c>
      <c r="Q65" s="11">
        <f t="shared" si="9"/>
        <v>0</v>
      </c>
      <c r="R65" s="69">
        <f t="shared" si="16"/>
        <v>0.02195905377</v>
      </c>
      <c r="S65" s="70">
        <f t="shared" si="10"/>
        <v>578759</v>
      </c>
      <c r="T65" s="71" t="str">
        <f t="shared" si="17"/>
        <v>#DIV/0!</v>
      </c>
      <c r="U65" s="72">
        <f t="shared" si="11"/>
        <v>0.9780112963</v>
      </c>
      <c r="W65" s="65" t="str">
        <f t="shared" si="4"/>
        <v/>
      </c>
    </row>
    <row r="66">
      <c r="C66" s="61">
        <f t="shared" si="13"/>
        <v>44085</v>
      </c>
      <c r="D66" s="32">
        <f t="shared" si="22"/>
        <v>2.4</v>
      </c>
      <c r="E66" s="49">
        <f t="shared" si="5"/>
        <v>566032.8398</v>
      </c>
      <c r="F66" s="49">
        <f t="shared" si="6"/>
        <v>0</v>
      </c>
      <c r="G66" s="74">
        <f t="shared" si="1"/>
        <v>0</v>
      </c>
      <c r="H66" s="49">
        <f t="shared" si="2"/>
        <v>12726.16019</v>
      </c>
      <c r="I66" s="49">
        <f t="shared" si="3"/>
        <v>566032.8398</v>
      </c>
      <c r="J66" s="76" t="str">
        <f>'MAIN MODEL - Current Trends'!J66</f>
        <v/>
      </c>
      <c r="K66" s="49">
        <f t="shared" si="7"/>
        <v>0</v>
      </c>
      <c r="L66" s="49">
        <f t="shared" si="18"/>
        <v>12721</v>
      </c>
      <c r="M66" s="63">
        <f t="shared" si="14"/>
        <v>139.0928188</v>
      </c>
      <c r="N66" s="75">
        <f t="shared" si="21"/>
        <v>1684.477752</v>
      </c>
      <c r="O66" s="34" t="str">
        <f>'MAIN MODEL - Current Trends'!O66</f>
        <v/>
      </c>
      <c r="P66" s="11" t="str">
        <f t="shared" si="19"/>
        <v/>
      </c>
      <c r="Q66" s="11">
        <f t="shared" si="9"/>
        <v>0</v>
      </c>
      <c r="R66" s="69">
        <f t="shared" si="16"/>
        <v>0.02195905377</v>
      </c>
      <c r="S66" s="70">
        <f t="shared" si="10"/>
        <v>578759</v>
      </c>
      <c r="T66" s="71" t="str">
        <f t="shared" si="17"/>
        <v>#DIV/0!</v>
      </c>
      <c r="U66" s="72">
        <f t="shared" si="11"/>
        <v>0.9780112963</v>
      </c>
      <c r="W66" s="65" t="str">
        <f t="shared" si="4"/>
        <v/>
      </c>
    </row>
    <row r="67">
      <c r="C67" s="61">
        <f t="shared" si="13"/>
        <v>44089</v>
      </c>
      <c r="D67" s="32">
        <f t="shared" si="22"/>
        <v>2.4</v>
      </c>
      <c r="E67" s="49">
        <f t="shared" si="5"/>
        <v>566032.8398</v>
      </c>
      <c r="F67" s="49">
        <f t="shared" si="6"/>
        <v>0</v>
      </c>
      <c r="G67" s="74">
        <f t="shared" si="1"/>
        <v>0</v>
      </c>
      <c r="H67" s="49">
        <f t="shared" si="2"/>
        <v>12726.16019</v>
      </c>
      <c r="I67" s="49">
        <f t="shared" si="3"/>
        <v>566032.8398</v>
      </c>
      <c r="J67" s="76" t="str">
        <f>'MAIN MODEL - Current Trends'!J67</f>
        <v/>
      </c>
      <c r="K67" s="49">
        <f t="shared" si="7"/>
        <v>0</v>
      </c>
      <c r="L67" s="49">
        <f t="shared" si="18"/>
        <v>12721</v>
      </c>
      <c r="M67" s="63">
        <f t="shared" si="14"/>
        <v>139.0928188</v>
      </c>
      <c r="N67" s="75">
        <f t="shared" si="21"/>
        <v>1684.477752</v>
      </c>
      <c r="O67" s="34" t="str">
        <f>'MAIN MODEL - Current Trends'!O67</f>
        <v/>
      </c>
      <c r="P67" s="11" t="str">
        <f t="shared" si="19"/>
        <v/>
      </c>
      <c r="Q67" s="11">
        <f t="shared" si="9"/>
        <v>0</v>
      </c>
      <c r="R67" s="69">
        <f t="shared" si="16"/>
        <v>0.02195905377</v>
      </c>
      <c r="S67" s="70">
        <f t="shared" si="10"/>
        <v>578759</v>
      </c>
      <c r="T67" s="71" t="str">
        <f t="shared" si="17"/>
        <v>#DIV/0!</v>
      </c>
      <c r="U67" s="72">
        <f t="shared" si="11"/>
        <v>0.9780112963</v>
      </c>
      <c r="W67" s="65" t="str">
        <f t="shared" si="4"/>
        <v/>
      </c>
    </row>
    <row r="68">
      <c r="C68" s="61">
        <f t="shared" si="13"/>
        <v>44093</v>
      </c>
      <c r="D68" s="32">
        <f t="shared" si="22"/>
        <v>2.4</v>
      </c>
      <c r="E68" s="49">
        <f t="shared" si="5"/>
        <v>566032.8398</v>
      </c>
      <c r="F68" s="49">
        <f t="shared" si="6"/>
        <v>0</v>
      </c>
      <c r="G68" s="74">
        <f t="shared" si="1"/>
        <v>0</v>
      </c>
      <c r="H68" s="49">
        <f t="shared" si="2"/>
        <v>12726.16019</v>
      </c>
      <c r="I68" s="49">
        <f t="shared" si="3"/>
        <v>566032.8398</v>
      </c>
      <c r="J68" s="76" t="str">
        <f>'MAIN MODEL - Current Trends'!J68</f>
        <v/>
      </c>
      <c r="K68" s="49">
        <f t="shared" si="7"/>
        <v>0</v>
      </c>
      <c r="L68" s="49">
        <f t="shared" si="18"/>
        <v>12721</v>
      </c>
      <c r="M68" s="63">
        <f t="shared" si="14"/>
        <v>139.0928188</v>
      </c>
      <c r="N68" s="75">
        <f t="shared" si="21"/>
        <v>1684.477752</v>
      </c>
      <c r="O68" s="34" t="str">
        <f>'MAIN MODEL - Current Trends'!O68</f>
        <v/>
      </c>
      <c r="P68" s="11" t="str">
        <f t="shared" si="19"/>
        <v/>
      </c>
      <c r="Q68" s="11">
        <f t="shared" si="9"/>
        <v>0</v>
      </c>
      <c r="R68" s="69">
        <f t="shared" si="16"/>
        <v>0.02195905377</v>
      </c>
      <c r="S68" s="70">
        <f t="shared" si="10"/>
        <v>578759</v>
      </c>
      <c r="T68" s="71" t="str">
        <f t="shared" si="17"/>
        <v>#DIV/0!</v>
      </c>
      <c r="U68" s="72">
        <f t="shared" si="11"/>
        <v>0.9780112963</v>
      </c>
      <c r="W68" s="65" t="str">
        <f t="shared" si="4"/>
        <v/>
      </c>
    </row>
    <row r="69">
      <c r="C69" s="61">
        <f t="shared" si="13"/>
        <v>44097</v>
      </c>
      <c r="D69" s="32">
        <f t="shared" si="22"/>
        <v>2.4</v>
      </c>
      <c r="E69" s="49">
        <f t="shared" si="5"/>
        <v>566032.8398</v>
      </c>
      <c r="F69" s="49">
        <f t="shared" si="6"/>
        <v>0</v>
      </c>
      <c r="G69" s="74">
        <f t="shared" si="1"/>
        <v>0</v>
      </c>
      <c r="H69" s="49">
        <f t="shared" si="2"/>
        <v>12726.16019</v>
      </c>
      <c r="I69" s="49">
        <f t="shared" si="3"/>
        <v>566032.8398</v>
      </c>
      <c r="J69" s="76" t="str">
        <f>'MAIN MODEL - Current Trends'!J69</f>
        <v/>
      </c>
      <c r="K69" s="49">
        <f t="shared" si="7"/>
        <v>0</v>
      </c>
      <c r="L69" s="49">
        <f t="shared" si="18"/>
        <v>12721</v>
      </c>
      <c r="M69" s="63">
        <f t="shared" si="14"/>
        <v>139.0928188</v>
      </c>
      <c r="N69" s="75">
        <f t="shared" si="21"/>
        <v>1684.477752</v>
      </c>
      <c r="O69" s="34" t="str">
        <f>'MAIN MODEL - Current Trends'!O69</f>
        <v/>
      </c>
      <c r="P69" s="11" t="str">
        <f t="shared" si="19"/>
        <v/>
      </c>
      <c r="Q69" s="11">
        <f t="shared" si="9"/>
        <v>0</v>
      </c>
      <c r="R69" s="69">
        <f t="shared" si="16"/>
        <v>0.02195905377</v>
      </c>
      <c r="S69" s="70">
        <f t="shared" si="10"/>
        <v>578759</v>
      </c>
      <c r="T69" s="71" t="str">
        <f t="shared" si="17"/>
        <v>#DIV/0!</v>
      </c>
      <c r="U69" s="72">
        <f t="shared" si="11"/>
        <v>0.9780112963</v>
      </c>
      <c r="W69" s="65" t="str">
        <f t="shared" si="4"/>
        <v/>
      </c>
    </row>
    <row r="70">
      <c r="C70" s="61">
        <f t="shared" si="13"/>
        <v>44101</v>
      </c>
      <c r="D70" s="32">
        <f t="shared" si="22"/>
        <v>2.4</v>
      </c>
      <c r="E70" s="49">
        <f t="shared" si="5"/>
        <v>566032.8398</v>
      </c>
      <c r="F70" s="49">
        <f t="shared" si="6"/>
        <v>0</v>
      </c>
      <c r="G70" s="74">
        <f t="shared" si="1"/>
        <v>0</v>
      </c>
      <c r="H70" s="49">
        <f t="shared" si="2"/>
        <v>12726.16019</v>
      </c>
      <c r="I70" s="49">
        <f t="shared" si="3"/>
        <v>566032.8398</v>
      </c>
      <c r="J70" s="76" t="str">
        <f>'MAIN MODEL - Current Trends'!J70</f>
        <v/>
      </c>
      <c r="K70" s="49">
        <f t="shared" si="7"/>
        <v>0</v>
      </c>
      <c r="L70" s="49">
        <f t="shared" si="18"/>
        <v>12721</v>
      </c>
      <c r="M70" s="63">
        <f t="shared" si="14"/>
        <v>139.0928188</v>
      </c>
      <c r="N70" s="75">
        <f t="shared" si="21"/>
        <v>1684.477752</v>
      </c>
      <c r="O70" s="34" t="str">
        <f>'MAIN MODEL - Current Trends'!O70</f>
        <v/>
      </c>
      <c r="P70" s="11" t="str">
        <f t="shared" si="19"/>
        <v/>
      </c>
      <c r="Q70" s="11">
        <f t="shared" si="9"/>
        <v>0</v>
      </c>
      <c r="R70" s="69">
        <f t="shared" si="16"/>
        <v>0.02195905377</v>
      </c>
      <c r="S70" s="70">
        <f t="shared" si="10"/>
        <v>578759</v>
      </c>
      <c r="T70" s="71" t="str">
        <f t="shared" si="17"/>
        <v>#DIV/0!</v>
      </c>
      <c r="U70" s="72">
        <f t="shared" si="11"/>
        <v>0.9780112963</v>
      </c>
      <c r="W70" s="65" t="str">
        <f t="shared" si="4"/>
        <v/>
      </c>
    </row>
    <row r="71">
      <c r="C71" s="61">
        <f t="shared" si="13"/>
        <v>44105</v>
      </c>
      <c r="D71" s="32">
        <f t="shared" si="22"/>
        <v>2.4</v>
      </c>
      <c r="E71" s="49">
        <f t="shared" si="5"/>
        <v>566032.8398</v>
      </c>
      <c r="F71" s="49">
        <f t="shared" si="6"/>
        <v>0</v>
      </c>
      <c r="G71" s="74">
        <f t="shared" si="1"/>
        <v>0</v>
      </c>
      <c r="H71" s="49">
        <f t="shared" si="2"/>
        <v>12726.16019</v>
      </c>
      <c r="I71" s="49">
        <f t="shared" si="3"/>
        <v>566032.8398</v>
      </c>
      <c r="J71" s="76" t="str">
        <f>'MAIN MODEL - Current Trends'!J71</f>
        <v/>
      </c>
      <c r="K71" s="49">
        <f t="shared" si="7"/>
        <v>0</v>
      </c>
      <c r="L71" s="49">
        <f t="shared" si="18"/>
        <v>12721</v>
      </c>
      <c r="M71" s="63">
        <f t="shared" si="14"/>
        <v>139.0928188</v>
      </c>
      <c r="N71" s="75">
        <f t="shared" si="21"/>
        <v>1684.477752</v>
      </c>
      <c r="O71" s="34" t="str">
        <f>'MAIN MODEL - Current Trends'!O71</f>
        <v/>
      </c>
      <c r="P71" s="11" t="str">
        <f t="shared" si="19"/>
        <v/>
      </c>
      <c r="Q71" s="11">
        <f t="shared" si="9"/>
        <v>0</v>
      </c>
      <c r="R71" s="69">
        <f t="shared" si="16"/>
        <v>0.02195905377</v>
      </c>
      <c r="S71" s="70">
        <f t="shared" si="10"/>
        <v>578759</v>
      </c>
      <c r="T71" s="71" t="str">
        <f t="shared" si="17"/>
        <v>#DIV/0!</v>
      </c>
      <c r="U71" s="72">
        <f t="shared" si="11"/>
        <v>0.9780112963</v>
      </c>
      <c r="W71" s="65" t="str">
        <f t="shared" si="4"/>
        <v/>
      </c>
    </row>
    <row r="72">
      <c r="C72" s="61">
        <f t="shared" si="13"/>
        <v>44109</v>
      </c>
      <c r="D72" s="32">
        <f t="shared" si="22"/>
        <v>2.4</v>
      </c>
      <c r="E72" s="49">
        <f t="shared" si="5"/>
        <v>566032.8398</v>
      </c>
      <c r="F72" s="49">
        <f t="shared" si="6"/>
        <v>0</v>
      </c>
      <c r="G72" s="74">
        <f t="shared" si="1"/>
        <v>0</v>
      </c>
      <c r="H72" s="49">
        <f t="shared" si="2"/>
        <v>12726.16019</v>
      </c>
      <c r="I72" s="49">
        <f t="shared" si="3"/>
        <v>566032.8398</v>
      </c>
      <c r="J72" s="76" t="str">
        <f>'MAIN MODEL - Current Trends'!J72</f>
        <v/>
      </c>
      <c r="K72" s="49">
        <f t="shared" si="7"/>
        <v>0</v>
      </c>
      <c r="L72" s="49">
        <f t="shared" si="18"/>
        <v>12721</v>
      </c>
      <c r="M72" s="63">
        <f t="shared" si="14"/>
        <v>139.0928188</v>
      </c>
      <c r="N72" s="75">
        <f t="shared" si="21"/>
        <v>1684.477752</v>
      </c>
      <c r="O72" s="34" t="str">
        <f>'MAIN MODEL - Current Trends'!O72</f>
        <v/>
      </c>
      <c r="P72" s="11" t="str">
        <f t="shared" si="19"/>
        <v/>
      </c>
      <c r="Q72" s="11">
        <f t="shared" si="9"/>
        <v>0</v>
      </c>
      <c r="R72" s="69">
        <f t="shared" si="16"/>
        <v>0.02195905377</v>
      </c>
      <c r="S72" s="70">
        <f t="shared" si="10"/>
        <v>578759</v>
      </c>
      <c r="T72" s="71" t="str">
        <f t="shared" si="17"/>
        <v>#DIV/0!</v>
      </c>
      <c r="U72" s="72">
        <f t="shared" si="11"/>
        <v>0.9780112963</v>
      </c>
      <c r="W72" s="65" t="str">
        <f t="shared" si="4"/>
        <v/>
      </c>
    </row>
    <row r="73">
      <c r="C73" s="61">
        <f t="shared" si="13"/>
        <v>44113</v>
      </c>
      <c r="D73" s="32">
        <f t="shared" si="22"/>
        <v>2.4</v>
      </c>
      <c r="E73" s="49">
        <f t="shared" si="5"/>
        <v>566032.8398</v>
      </c>
      <c r="F73" s="49">
        <f t="shared" si="6"/>
        <v>0</v>
      </c>
      <c r="G73" s="74">
        <f t="shared" si="1"/>
        <v>0</v>
      </c>
      <c r="H73" s="49">
        <f t="shared" si="2"/>
        <v>12726.16019</v>
      </c>
      <c r="I73" s="49">
        <f t="shared" si="3"/>
        <v>566032.8398</v>
      </c>
      <c r="J73" s="76" t="str">
        <f>'MAIN MODEL - Current Trends'!J73</f>
        <v/>
      </c>
      <c r="K73" s="49">
        <f t="shared" si="7"/>
        <v>0</v>
      </c>
      <c r="L73" s="49">
        <f t="shared" si="18"/>
        <v>12721</v>
      </c>
      <c r="M73" s="63">
        <f t="shared" si="14"/>
        <v>139.0928188</v>
      </c>
      <c r="N73" s="75">
        <f t="shared" si="21"/>
        <v>1684.477752</v>
      </c>
      <c r="O73" s="34" t="str">
        <f>'MAIN MODEL - Current Trends'!O73</f>
        <v/>
      </c>
      <c r="P73" s="11" t="str">
        <f t="shared" si="19"/>
        <v/>
      </c>
      <c r="Q73" s="11">
        <f t="shared" si="9"/>
        <v>0</v>
      </c>
      <c r="R73" s="69">
        <f t="shared" si="16"/>
        <v>0.02195905377</v>
      </c>
      <c r="S73" s="70">
        <f t="shared" si="10"/>
        <v>578759</v>
      </c>
      <c r="T73" s="71" t="str">
        <f t="shared" si="17"/>
        <v>#DIV/0!</v>
      </c>
      <c r="U73" s="72">
        <f t="shared" si="11"/>
        <v>0.9780112963</v>
      </c>
      <c r="W73" s="65" t="str">
        <f t="shared" si="4"/>
        <v/>
      </c>
    </row>
    <row r="74">
      <c r="C74" s="61">
        <f t="shared" si="13"/>
        <v>44117</v>
      </c>
      <c r="D74" s="32">
        <f t="shared" si="22"/>
        <v>2.4</v>
      </c>
      <c r="E74" s="49">
        <f t="shared" si="5"/>
        <v>566032.8398</v>
      </c>
      <c r="F74" s="49">
        <f t="shared" si="6"/>
        <v>0</v>
      </c>
      <c r="G74" s="74">
        <f t="shared" si="1"/>
        <v>0</v>
      </c>
      <c r="H74" s="49">
        <f t="shared" si="2"/>
        <v>12726.16019</v>
      </c>
      <c r="I74" s="49">
        <f t="shared" si="3"/>
        <v>566032.8398</v>
      </c>
      <c r="J74" s="76" t="str">
        <f>'MAIN MODEL - Current Trends'!J74</f>
        <v/>
      </c>
      <c r="K74" s="49">
        <f t="shared" si="7"/>
        <v>0</v>
      </c>
      <c r="L74" s="49">
        <f t="shared" si="18"/>
        <v>12721</v>
      </c>
      <c r="M74" s="63">
        <f t="shared" si="14"/>
        <v>139.0928188</v>
      </c>
      <c r="N74" s="75">
        <f t="shared" si="21"/>
        <v>1684.477752</v>
      </c>
      <c r="O74" s="34" t="str">
        <f>'MAIN MODEL - Current Trends'!O74</f>
        <v/>
      </c>
      <c r="P74" s="11" t="str">
        <f t="shared" si="19"/>
        <v/>
      </c>
      <c r="Q74" s="11">
        <f t="shared" si="9"/>
        <v>0</v>
      </c>
      <c r="R74" s="69">
        <f t="shared" si="16"/>
        <v>0.02195905377</v>
      </c>
      <c r="S74" s="70">
        <f t="shared" si="10"/>
        <v>578759</v>
      </c>
      <c r="T74" s="71" t="str">
        <f t="shared" si="17"/>
        <v>#DIV/0!</v>
      </c>
      <c r="U74" s="72">
        <f t="shared" si="11"/>
        <v>0.9780112963</v>
      </c>
      <c r="W74" s="65" t="str">
        <f t="shared" si="4"/>
        <v/>
      </c>
    </row>
    <row r="75">
      <c r="C75" s="61">
        <f t="shared" si="13"/>
        <v>44121</v>
      </c>
      <c r="D75" s="32">
        <f t="shared" si="22"/>
        <v>2.4</v>
      </c>
      <c r="E75" s="49">
        <f t="shared" si="5"/>
        <v>566032.8398</v>
      </c>
      <c r="F75" s="49">
        <f t="shared" si="6"/>
        <v>0</v>
      </c>
      <c r="G75" s="74">
        <f t="shared" si="1"/>
        <v>0</v>
      </c>
      <c r="H75" s="49">
        <f t="shared" si="2"/>
        <v>12726.16019</v>
      </c>
      <c r="I75" s="49">
        <f t="shared" si="3"/>
        <v>566032.8398</v>
      </c>
      <c r="J75" s="76" t="str">
        <f>'MAIN MODEL - Current Trends'!J75</f>
        <v/>
      </c>
      <c r="K75" s="49">
        <f t="shared" si="7"/>
        <v>0</v>
      </c>
      <c r="L75" s="49">
        <f t="shared" si="18"/>
        <v>12721</v>
      </c>
      <c r="M75" s="63">
        <f t="shared" si="14"/>
        <v>139.0928188</v>
      </c>
      <c r="N75" s="75">
        <f t="shared" si="21"/>
        <v>1684.477752</v>
      </c>
      <c r="O75" s="34" t="str">
        <f>'MAIN MODEL - Current Trends'!O75</f>
        <v/>
      </c>
      <c r="P75" s="11" t="str">
        <f t="shared" si="19"/>
        <v/>
      </c>
      <c r="Q75" s="11">
        <f t="shared" si="9"/>
        <v>0</v>
      </c>
      <c r="R75" s="69">
        <f t="shared" si="16"/>
        <v>0.02195905377</v>
      </c>
      <c r="S75" s="70">
        <f t="shared" si="10"/>
        <v>578759</v>
      </c>
      <c r="T75" s="71" t="str">
        <f t="shared" si="17"/>
        <v>#DIV/0!</v>
      </c>
      <c r="U75" s="72">
        <f t="shared" si="11"/>
        <v>0.9780112963</v>
      </c>
      <c r="W75" s="65" t="str">
        <f t="shared" si="4"/>
        <v/>
      </c>
    </row>
    <row r="76">
      <c r="C76" s="61">
        <f t="shared" si="13"/>
        <v>44125</v>
      </c>
      <c r="D76" s="32">
        <f t="shared" si="22"/>
        <v>2.4</v>
      </c>
      <c r="E76" s="49">
        <f t="shared" si="5"/>
        <v>566032.8398</v>
      </c>
      <c r="F76" s="49">
        <f t="shared" si="6"/>
        <v>0</v>
      </c>
      <c r="G76" s="74">
        <f t="shared" si="1"/>
        <v>0</v>
      </c>
      <c r="H76" s="49">
        <f t="shared" si="2"/>
        <v>12726.16019</v>
      </c>
      <c r="I76" s="49">
        <f t="shared" si="3"/>
        <v>566032.8398</v>
      </c>
      <c r="J76" s="76" t="str">
        <f>'MAIN MODEL - Current Trends'!J76</f>
        <v/>
      </c>
      <c r="K76" s="49">
        <f t="shared" si="7"/>
        <v>0</v>
      </c>
      <c r="L76" s="49">
        <f t="shared" si="18"/>
        <v>12721</v>
      </c>
      <c r="M76" s="63">
        <f t="shared" si="14"/>
        <v>139.0928188</v>
      </c>
      <c r="N76" s="75">
        <f t="shared" si="21"/>
        <v>1684.477752</v>
      </c>
      <c r="O76" s="34" t="str">
        <f>'MAIN MODEL - Current Trends'!O76</f>
        <v/>
      </c>
      <c r="P76" s="11" t="str">
        <f t="shared" si="19"/>
        <v/>
      </c>
      <c r="Q76" s="11">
        <f t="shared" si="9"/>
        <v>0</v>
      </c>
      <c r="R76" s="69">
        <f t="shared" si="16"/>
        <v>0.02195905377</v>
      </c>
      <c r="S76" s="70">
        <f t="shared" si="10"/>
        <v>578759</v>
      </c>
      <c r="T76" s="71" t="str">
        <f t="shared" si="17"/>
        <v>#DIV/0!</v>
      </c>
      <c r="U76" s="72">
        <f t="shared" si="11"/>
        <v>0.9780112963</v>
      </c>
      <c r="W76" s="65" t="str">
        <f t="shared" si="4"/>
        <v/>
      </c>
    </row>
    <row r="77">
      <c r="C77" s="61">
        <f t="shared" si="13"/>
        <v>44129</v>
      </c>
      <c r="D77" s="32">
        <f t="shared" si="22"/>
        <v>2.4</v>
      </c>
      <c r="E77" s="49">
        <f t="shared" si="5"/>
        <v>566032.8398</v>
      </c>
      <c r="F77" s="49">
        <f t="shared" si="6"/>
        <v>0</v>
      </c>
      <c r="G77" s="74">
        <f t="shared" si="1"/>
        <v>0</v>
      </c>
      <c r="H77" s="49">
        <f t="shared" si="2"/>
        <v>12726.16019</v>
      </c>
      <c r="I77" s="49">
        <f t="shared" si="3"/>
        <v>566032.8398</v>
      </c>
      <c r="J77" s="76" t="str">
        <f>'MAIN MODEL - Current Trends'!J77</f>
        <v/>
      </c>
      <c r="K77" s="49">
        <f t="shared" si="7"/>
        <v>0</v>
      </c>
      <c r="L77" s="49">
        <f t="shared" si="18"/>
        <v>12721</v>
      </c>
      <c r="M77" s="63">
        <f t="shared" si="14"/>
        <v>139.0928188</v>
      </c>
      <c r="N77" s="75">
        <f t="shared" si="21"/>
        <v>1684.477752</v>
      </c>
      <c r="O77" s="34" t="str">
        <f>'MAIN MODEL - Current Trends'!O77</f>
        <v/>
      </c>
      <c r="P77" s="11" t="str">
        <f t="shared" si="19"/>
        <v/>
      </c>
      <c r="Q77" s="11">
        <f t="shared" si="9"/>
        <v>0</v>
      </c>
      <c r="R77" s="69">
        <f t="shared" si="16"/>
        <v>0.02195905377</v>
      </c>
      <c r="S77" s="70">
        <f t="shared" si="10"/>
        <v>578759</v>
      </c>
      <c r="T77" s="71" t="str">
        <f t="shared" si="17"/>
        <v>#DIV/0!</v>
      </c>
      <c r="U77" s="72">
        <f t="shared" si="11"/>
        <v>0.9780112963</v>
      </c>
      <c r="W77" s="65" t="str">
        <f t="shared" si="4"/>
        <v/>
      </c>
    </row>
    <row r="78">
      <c r="C78" s="61">
        <f t="shared" si="13"/>
        <v>44133</v>
      </c>
      <c r="D78" s="32">
        <f t="shared" si="22"/>
        <v>2.4</v>
      </c>
      <c r="E78" s="49">
        <f t="shared" si="5"/>
        <v>566032.8398</v>
      </c>
      <c r="F78" s="49">
        <f t="shared" si="6"/>
        <v>0</v>
      </c>
      <c r="G78" s="74">
        <f t="shared" si="1"/>
        <v>0</v>
      </c>
      <c r="H78" s="49">
        <f t="shared" si="2"/>
        <v>12726.16019</v>
      </c>
      <c r="I78" s="49">
        <f t="shared" si="3"/>
        <v>566032.8398</v>
      </c>
      <c r="J78" s="76" t="str">
        <f>'MAIN MODEL - Current Trends'!J78</f>
        <v/>
      </c>
      <c r="K78" s="49">
        <f t="shared" si="7"/>
        <v>0</v>
      </c>
      <c r="L78" s="49">
        <f t="shared" si="18"/>
        <v>12721</v>
      </c>
      <c r="M78" s="63">
        <f t="shared" si="14"/>
        <v>139.0928188</v>
      </c>
      <c r="N78" s="75">
        <f t="shared" si="21"/>
        <v>1684.477752</v>
      </c>
      <c r="O78" s="34" t="str">
        <f>'MAIN MODEL - Current Trends'!O78</f>
        <v/>
      </c>
      <c r="P78" s="11" t="str">
        <f t="shared" si="19"/>
        <v/>
      </c>
      <c r="Q78" s="11">
        <f t="shared" si="9"/>
        <v>0</v>
      </c>
      <c r="R78" s="69">
        <f t="shared" si="16"/>
        <v>0.02195905377</v>
      </c>
      <c r="S78" s="70">
        <f t="shared" si="10"/>
        <v>578759</v>
      </c>
      <c r="T78" s="71" t="str">
        <f t="shared" si="17"/>
        <v>#DIV/0!</v>
      </c>
      <c r="U78" s="72">
        <f t="shared" si="11"/>
        <v>0.9780112963</v>
      </c>
      <c r="W78" s="65" t="str">
        <f t="shared" si="4"/>
        <v/>
      </c>
    </row>
    <row r="79">
      <c r="C79" s="61">
        <f t="shared" si="13"/>
        <v>44137</v>
      </c>
      <c r="D79" s="32">
        <f t="shared" si="22"/>
        <v>2.4</v>
      </c>
      <c r="E79" s="49">
        <f t="shared" si="5"/>
        <v>566032.8398</v>
      </c>
      <c r="F79" s="49">
        <f t="shared" si="6"/>
        <v>0</v>
      </c>
      <c r="G79" s="74">
        <f t="shared" si="1"/>
        <v>0</v>
      </c>
      <c r="H79" s="49">
        <f t="shared" si="2"/>
        <v>12726.16019</v>
      </c>
      <c r="I79" s="49">
        <f t="shared" si="3"/>
        <v>566032.8398</v>
      </c>
      <c r="J79" s="76" t="str">
        <f>'MAIN MODEL - Current Trends'!J79</f>
        <v/>
      </c>
      <c r="K79" s="49">
        <f t="shared" si="7"/>
        <v>0</v>
      </c>
      <c r="L79" s="49">
        <f t="shared" si="18"/>
        <v>12721</v>
      </c>
      <c r="M79" s="63">
        <f t="shared" si="14"/>
        <v>139.0928188</v>
      </c>
      <c r="N79" s="75">
        <f t="shared" si="21"/>
        <v>1684.477752</v>
      </c>
      <c r="O79" s="34" t="str">
        <f>'MAIN MODEL - Current Trends'!O79</f>
        <v/>
      </c>
      <c r="P79" s="11" t="str">
        <f t="shared" si="19"/>
        <v/>
      </c>
      <c r="Q79" s="11">
        <f t="shared" si="9"/>
        <v>0</v>
      </c>
      <c r="R79" s="69">
        <f t="shared" si="16"/>
        <v>0.02195905377</v>
      </c>
      <c r="S79" s="70">
        <f t="shared" si="10"/>
        <v>578759</v>
      </c>
      <c r="T79" s="71" t="str">
        <f t="shared" si="17"/>
        <v>#DIV/0!</v>
      </c>
      <c r="U79" s="72">
        <f t="shared" si="11"/>
        <v>0.9780112963</v>
      </c>
      <c r="W79" s="65" t="str">
        <f t="shared" si="4"/>
        <v/>
      </c>
    </row>
    <row r="80">
      <c r="C80" s="61">
        <f t="shared" si="13"/>
        <v>44141</v>
      </c>
      <c r="D80" s="32">
        <f t="shared" si="22"/>
        <v>2.4</v>
      </c>
      <c r="E80" s="49">
        <f t="shared" si="5"/>
        <v>566032.8398</v>
      </c>
      <c r="F80" s="49">
        <f t="shared" si="6"/>
        <v>0</v>
      </c>
      <c r="G80" s="74">
        <f t="shared" si="1"/>
        <v>0</v>
      </c>
      <c r="H80" s="49">
        <f t="shared" si="2"/>
        <v>12726.16019</v>
      </c>
      <c r="I80" s="49">
        <f t="shared" si="3"/>
        <v>566032.8398</v>
      </c>
      <c r="J80" s="76" t="str">
        <f>'MAIN MODEL - Current Trends'!J80</f>
        <v/>
      </c>
      <c r="K80" s="49">
        <f t="shared" si="7"/>
        <v>0</v>
      </c>
      <c r="L80" s="49">
        <f t="shared" si="18"/>
        <v>12721</v>
      </c>
      <c r="M80" s="63">
        <f t="shared" si="14"/>
        <v>139.0928188</v>
      </c>
      <c r="N80" s="75">
        <f t="shared" si="21"/>
        <v>1684.477752</v>
      </c>
      <c r="O80" s="34" t="str">
        <f>'MAIN MODEL - Current Trends'!O80</f>
        <v/>
      </c>
      <c r="P80" s="11" t="str">
        <f t="shared" si="19"/>
        <v/>
      </c>
      <c r="Q80" s="11">
        <f t="shared" si="9"/>
        <v>0</v>
      </c>
      <c r="R80" s="69">
        <f t="shared" si="16"/>
        <v>0.02195905377</v>
      </c>
      <c r="S80" s="70">
        <f t="shared" si="10"/>
        <v>578759</v>
      </c>
      <c r="T80" s="71" t="str">
        <f t="shared" si="17"/>
        <v>#DIV/0!</v>
      </c>
      <c r="U80" s="72">
        <f t="shared" si="11"/>
        <v>0.9780112963</v>
      </c>
      <c r="W80" s="65" t="str">
        <f t="shared" si="4"/>
        <v/>
      </c>
    </row>
    <row r="81">
      <c r="C81" s="61">
        <f t="shared" si="13"/>
        <v>44145</v>
      </c>
      <c r="D81" s="32">
        <f t="shared" si="22"/>
        <v>2.4</v>
      </c>
      <c r="E81" s="49">
        <f t="shared" si="5"/>
        <v>566032.8398</v>
      </c>
      <c r="F81" s="49">
        <f t="shared" si="6"/>
        <v>0</v>
      </c>
      <c r="G81" s="74">
        <f t="shared" si="1"/>
        <v>0</v>
      </c>
      <c r="H81" s="49">
        <f t="shared" si="2"/>
        <v>12726.16019</v>
      </c>
      <c r="I81" s="49">
        <f t="shared" si="3"/>
        <v>566032.8398</v>
      </c>
      <c r="J81" s="76" t="str">
        <f>'MAIN MODEL - Current Trends'!J81</f>
        <v/>
      </c>
      <c r="K81" s="49">
        <f t="shared" si="7"/>
        <v>0</v>
      </c>
      <c r="L81" s="49">
        <f t="shared" si="18"/>
        <v>12721</v>
      </c>
      <c r="M81" s="63">
        <f t="shared" si="14"/>
        <v>139.0928188</v>
      </c>
      <c r="N81" s="75">
        <f t="shared" si="21"/>
        <v>1684.477752</v>
      </c>
      <c r="O81" s="34" t="str">
        <f>'MAIN MODEL - Current Trends'!O81</f>
        <v/>
      </c>
      <c r="P81" s="11" t="str">
        <f t="shared" si="19"/>
        <v/>
      </c>
      <c r="Q81" s="11">
        <f t="shared" si="9"/>
        <v>0</v>
      </c>
      <c r="R81" s="69">
        <f t="shared" si="16"/>
        <v>0.02195905377</v>
      </c>
      <c r="S81" s="70">
        <f t="shared" si="10"/>
        <v>578759</v>
      </c>
      <c r="T81" s="71" t="str">
        <f t="shared" si="17"/>
        <v>#DIV/0!</v>
      </c>
      <c r="U81" s="72">
        <f t="shared" si="11"/>
        <v>0.9780112963</v>
      </c>
      <c r="W81" s="65" t="str">
        <f t="shared" si="4"/>
        <v/>
      </c>
    </row>
    <row r="82">
      <c r="C82" s="61">
        <f t="shared" si="13"/>
        <v>44149</v>
      </c>
      <c r="D82" s="32">
        <f t="shared" si="22"/>
        <v>2.4</v>
      </c>
      <c r="E82" s="49">
        <f t="shared" si="5"/>
        <v>566032.8398</v>
      </c>
      <c r="F82" s="49">
        <f t="shared" si="6"/>
        <v>0</v>
      </c>
      <c r="G82" s="74">
        <f t="shared" si="1"/>
        <v>0</v>
      </c>
      <c r="H82" s="49">
        <f t="shared" si="2"/>
        <v>12726.16019</v>
      </c>
      <c r="I82" s="49">
        <f t="shared" si="3"/>
        <v>566032.8398</v>
      </c>
      <c r="J82" s="76" t="str">
        <f>'MAIN MODEL - Current Trends'!J82</f>
        <v/>
      </c>
      <c r="K82" s="49">
        <f t="shared" si="7"/>
        <v>0</v>
      </c>
      <c r="L82" s="49">
        <f t="shared" si="18"/>
        <v>12721</v>
      </c>
      <c r="M82" s="63">
        <f t="shared" si="14"/>
        <v>139.0928188</v>
      </c>
      <c r="N82" s="75">
        <f t="shared" si="21"/>
        <v>1684.477752</v>
      </c>
      <c r="O82" s="34" t="str">
        <f>'MAIN MODEL - Current Trends'!O82</f>
        <v/>
      </c>
      <c r="P82" s="11" t="str">
        <f t="shared" si="19"/>
        <v/>
      </c>
      <c r="Q82" s="11">
        <f t="shared" si="9"/>
        <v>0</v>
      </c>
      <c r="R82" s="69">
        <f t="shared" si="16"/>
        <v>0.02195905377</v>
      </c>
      <c r="S82" s="70">
        <f t="shared" si="10"/>
        <v>578759</v>
      </c>
      <c r="T82" s="71" t="str">
        <f t="shared" si="17"/>
        <v>#DIV/0!</v>
      </c>
      <c r="U82" s="72">
        <f t="shared" si="11"/>
        <v>0.9780112963</v>
      </c>
      <c r="W82" s="65" t="str">
        <f t="shared" si="4"/>
        <v/>
      </c>
    </row>
    <row r="83">
      <c r="C83" s="61">
        <f t="shared" si="13"/>
        <v>44153</v>
      </c>
      <c r="D83" s="32">
        <f t="shared" si="22"/>
        <v>2.4</v>
      </c>
      <c r="E83" s="49">
        <f t="shared" si="5"/>
        <v>566032.8398</v>
      </c>
      <c r="F83" s="49">
        <f t="shared" si="6"/>
        <v>0</v>
      </c>
      <c r="G83" s="74">
        <f t="shared" si="1"/>
        <v>0</v>
      </c>
      <c r="H83" s="49">
        <f t="shared" si="2"/>
        <v>12726.16019</v>
      </c>
      <c r="I83" s="49">
        <f t="shared" si="3"/>
        <v>566032.8398</v>
      </c>
      <c r="J83" s="76" t="str">
        <f>'MAIN MODEL - Current Trends'!J83</f>
        <v/>
      </c>
      <c r="K83" s="49">
        <f t="shared" si="7"/>
        <v>0</v>
      </c>
      <c r="L83" s="49">
        <f t="shared" si="18"/>
        <v>12721</v>
      </c>
      <c r="M83" s="63">
        <f t="shared" si="14"/>
        <v>139.0928188</v>
      </c>
      <c r="N83" s="75">
        <f t="shared" si="21"/>
        <v>1684.477752</v>
      </c>
      <c r="O83" s="34" t="str">
        <f>'MAIN MODEL - Current Trends'!O83</f>
        <v/>
      </c>
      <c r="P83" s="11" t="str">
        <f t="shared" si="19"/>
        <v/>
      </c>
      <c r="Q83" s="11">
        <f t="shared" si="9"/>
        <v>0</v>
      </c>
      <c r="R83" s="69">
        <f t="shared" si="16"/>
        <v>0.02195905377</v>
      </c>
      <c r="S83" s="70">
        <f t="shared" si="10"/>
        <v>578759</v>
      </c>
      <c r="T83" s="71" t="str">
        <f t="shared" si="17"/>
        <v>#DIV/0!</v>
      </c>
      <c r="U83" s="72">
        <f t="shared" si="11"/>
        <v>0.9780112963</v>
      </c>
      <c r="W83" s="65" t="str">
        <f t="shared" si="4"/>
        <v/>
      </c>
    </row>
    <row r="84">
      <c r="C84" s="61">
        <f t="shared" si="13"/>
        <v>44157</v>
      </c>
      <c r="D84" s="32">
        <f t="shared" si="22"/>
        <v>2.4</v>
      </c>
      <c r="E84" s="49">
        <f t="shared" si="5"/>
        <v>566032.8398</v>
      </c>
      <c r="F84" s="49">
        <f t="shared" si="6"/>
        <v>0</v>
      </c>
      <c r="G84" s="74">
        <f t="shared" si="1"/>
        <v>0</v>
      </c>
      <c r="H84" s="49">
        <f t="shared" si="2"/>
        <v>12726.16019</v>
      </c>
      <c r="I84" s="49">
        <f t="shared" si="3"/>
        <v>566032.8398</v>
      </c>
      <c r="J84" s="76" t="str">
        <f>'MAIN MODEL - Current Trends'!J84</f>
        <v/>
      </c>
      <c r="K84" s="49">
        <f t="shared" si="7"/>
        <v>0</v>
      </c>
      <c r="L84" s="49">
        <f t="shared" si="18"/>
        <v>12721</v>
      </c>
      <c r="M84" s="63">
        <f t="shared" si="14"/>
        <v>139.0928188</v>
      </c>
      <c r="N84" s="75">
        <f t="shared" si="21"/>
        <v>1684.477752</v>
      </c>
      <c r="O84" s="34" t="str">
        <f>'MAIN MODEL - Current Trends'!O84</f>
        <v/>
      </c>
      <c r="P84" s="11" t="str">
        <f t="shared" si="19"/>
        <v/>
      </c>
      <c r="Q84" s="11">
        <f t="shared" si="9"/>
        <v>0</v>
      </c>
      <c r="R84" s="69">
        <f t="shared" si="16"/>
        <v>0.02195905377</v>
      </c>
      <c r="S84" s="70">
        <f t="shared" si="10"/>
        <v>578759</v>
      </c>
      <c r="T84" s="71" t="str">
        <f t="shared" si="17"/>
        <v>#DIV/0!</v>
      </c>
      <c r="U84" s="72">
        <f t="shared" si="11"/>
        <v>0.9780112963</v>
      </c>
      <c r="W84" s="65" t="str">
        <f t="shared" si="4"/>
        <v/>
      </c>
    </row>
    <row r="85">
      <c r="C85" s="61">
        <f t="shared" si="13"/>
        <v>44161</v>
      </c>
      <c r="D85" s="32">
        <f t="shared" si="22"/>
        <v>2.4</v>
      </c>
      <c r="E85" s="49">
        <f t="shared" si="5"/>
        <v>566032.8398</v>
      </c>
      <c r="F85" s="49">
        <f t="shared" si="6"/>
        <v>0</v>
      </c>
      <c r="G85" s="74">
        <f t="shared" si="1"/>
        <v>0</v>
      </c>
      <c r="H85" s="49">
        <f t="shared" si="2"/>
        <v>12726.16019</v>
      </c>
      <c r="I85" s="49">
        <f t="shared" si="3"/>
        <v>566032.8398</v>
      </c>
      <c r="J85" s="76" t="str">
        <f>'MAIN MODEL - Current Trends'!J85</f>
        <v/>
      </c>
      <c r="K85" s="49">
        <f t="shared" si="7"/>
        <v>0</v>
      </c>
      <c r="L85" s="49">
        <f t="shared" si="18"/>
        <v>12721</v>
      </c>
      <c r="M85" s="63">
        <f t="shared" si="14"/>
        <v>139.0928188</v>
      </c>
      <c r="N85" s="75">
        <f t="shared" si="21"/>
        <v>1684.477752</v>
      </c>
      <c r="O85" s="34" t="str">
        <f>'MAIN MODEL - Current Trends'!O85</f>
        <v/>
      </c>
      <c r="P85" s="11" t="str">
        <f t="shared" si="19"/>
        <v/>
      </c>
      <c r="Q85" s="11">
        <f t="shared" si="9"/>
        <v>0</v>
      </c>
      <c r="R85" s="69">
        <f t="shared" si="16"/>
        <v>0.02195905377</v>
      </c>
      <c r="S85" s="70">
        <f t="shared" si="10"/>
        <v>578759</v>
      </c>
      <c r="T85" s="71" t="str">
        <f t="shared" si="17"/>
        <v>#DIV/0!</v>
      </c>
      <c r="U85" s="72">
        <f t="shared" si="11"/>
        <v>0.9780112963</v>
      </c>
      <c r="W85" s="65" t="str">
        <f t="shared" si="4"/>
        <v/>
      </c>
    </row>
    <row r="86">
      <c r="C86" s="61">
        <f t="shared" si="13"/>
        <v>44165</v>
      </c>
      <c r="D86" s="32">
        <f t="shared" si="22"/>
        <v>2.4</v>
      </c>
      <c r="E86" s="49">
        <f t="shared" si="5"/>
        <v>566032.8398</v>
      </c>
      <c r="F86" s="49">
        <f t="shared" si="6"/>
        <v>0</v>
      </c>
      <c r="G86" s="74">
        <f t="shared" si="1"/>
        <v>0</v>
      </c>
      <c r="H86" s="49">
        <f t="shared" si="2"/>
        <v>12726.16019</v>
      </c>
      <c r="I86" s="49">
        <f t="shared" si="3"/>
        <v>566032.8398</v>
      </c>
      <c r="J86" s="76" t="str">
        <f>'MAIN MODEL - Current Trends'!J86</f>
        <v/>
      </c>
      <c r="K86" s="49">
        <f t="shared" si="7"/>
        <v>0</v>
      </c>
      <c r="L86" s="49">
        <f t="shared" si="18"/>
        <v>12721</v>
      </c>
      <c r="M86" s="63">
        <f t="shared" si="14"/>
        <v>139.0928188</v>
      </c>
      <c r="N86" s="75">
        <f t="shared" si="21"/>
        <v>1684.477752</v>
      </c>
      <c r="O86" s="34" t="str">
        <f>'MAIN MODEL - Current Trends'!O86</f>
        <v/>
      </c>
      <c r="P86" s="11" t="str">
        <f t="shared" si="19"/>
        <v/>
      </c>
      <c r="Q86" s="11">
        <f t="shared" si="9"/>
        <v>0</v>
      </c>
      <c r="R86" s="69">
        <f t="shared" si="16"/>
        <v>0.02195905377</v>
      </c>
      <c r="S86" s="70">
        <f t="shared" si="10"/>
        <v>578759</v>
      </c>
      <c r="T86" s="71" t="str">
        <f t="shared" si="17"/>
        <v>#DIV/0!</v>
      </c>
      <c r="U86" s="72">
        <f t="shared" si="11"/>
        <v>0.9780112963</v>
      </c>
      <c r="W86" s="65" t="str">
        <f t="shared" si="4"/>
        <v/>
      </c>
    </row>
    <row r="87">
      <c r="C87" s="61">
        <f t="shared" si="13"/>
        <v>44169</v>
      </c>
      <c r="D87" s="32">
        <f t="shared" si="22"/>
        <v>2.4</v>
      </c>
      <c r="E87" s="49">
        <f t="shared" si="5"/>
        <v>566032.8398</v>
      </c>
      <c r="F87" s="49">
        <f t="shared" si="6"/>
        <v>0</v>
      </c>
      <c r="G87" s="74">
        <f t="shared" si="1"/>
        <v>0</v>
      </c>
      <c r="H87" s="49">
        <f t="shared" si="2"/>
        <v>12726.16019</v>
      </c>
      <c r="I87" s="49">
        <f t="shared" si="3"/>
        <v>566032.8398</v>
      </c>
      <c r="J87" s="76" t="str">
        <f>'MAIN MODEL - Current Trends'!J87</f>
        <v/>
      </c>
      <c r="K87" s="49">
        <f t="shared" si="7"/>
        <v>0</v>
      </c>
      <c r="L87" s="49">
        <f t="shared" si="18"/>
        <v>12721</v>
      </c>
      <c r="M87" s="63">
        <f t="shared" si="14"/>
        <v>139.0928188</v>
      </c>
      <c r="N87" s="75">
        <f t="shared" si="21"/>
        <v>1684.477752</v>
      </c>
      <c r="O87" s="34" t="str">
        <f>'MAIN MODEL - Current Trends'!O87</f>
        <v/>
      </c>
      <c r="P87" s="11" t="str">
        <f t="shared" si="19"/>
        <v/>
      </c>
      <c r="Q87" s="11">
        <f t="shared" si="9"/>
        <v>0</v>
      </c>
      <c r="R87" s="69">
        <f t="shared" si="16"/>
        <v>0.02195905377</v>
      </c>
      <c r="S87" s="70">
        <f t="shared" si="10"/>
        <v>578759</v>
      </c>
      <c r="T87" s="71" t="str">
        <f t="shared" si="17"/>
        <v>#DIV/0!</v>
      </c>
      <c r="U87" s="72">
        <f t="shared" si="11"/>
        <v>0.9780112963</v>
      </c>
      <c r="W87" s="65" t="str">
        <f t="shared" si="4"/>
        <v/>
      </c>
    </row>
    <row r="88">
      <c r="C88" s="61">
        <f t="shared" si="13"/>
        <v>44173</v>
      </c>
      <c r="D88" s="32">
        <f t="shared" si="22"/>
        <v>2.4</v>
      </c>
      <c r="E88" s="49">
        <f t="shared" si="5"/>
        <v>566032.8398</v>
      </c>
      <c r="F88" s="49">
        <f t="shared" si="6"/>
        <v>0</v>
      </c>
      <c r="G88" s="74">
        <f t="shared" si="1"/>
        <v>0</v>
      </c>
      <c r="H88" s="49">
        <f t="shared" si="2"/>
        <v>12726.16019</v>
      </c>
      <c r="I88" s="49">
        <f t="shared" si="3"/>
        <v>566032.8398</v>
      </c>
      <c r="J88" s="76" t="str">
        <f>'MAIN MODEL - Current Trends'!J88</f>
        <v/>
      </c>
      <c r="K88" s="49">
        <f t="shared" si="7"/>
        <v>0</v>
      </c>
      <c r="L88" s="49">
        <f t="shared" si="18"/>
        <v>12721</v>
      </c>
      <c r="M88" s="63">
        <f t="shared" si="14"/>
        <v>139.0928188</v>
      </c>
      <c r="N88" s="75">
        <f t="shared" si="21"/>
        <v>1684.477752</v>
      </c>
      <c r="O88" s="34" t="str">
        <f>'MAIN MODEL - Current Trends'!O88</f>
        <v/>
      </c>
      <c r="P88" s="11" t="str">
        <f t="shared" si="19"/>
        <v/>
      </c>
      <c r="Q88" s="11">
        <f t="shared" si="9"/>
        <v>0</v>
      </c>
      <c r="R88" s="69">
        <f t="shared" si="16"/>
        <v>0.02195905377</v>
      </c>
      <c r="S88" s="70">
        <f t="shared" si="10"/>
        <v>578759</v>
      </c>
      <c r="T88" s="71" t="str">
        <f t="shared" si="17"/>
        <v>#DIV/0!</v>
      </c>
      <c r="U88" s="72">
        <f t="shared" si="11"/>
        <v>0.9780112963</v>
      </c>
      <c r="W88" s="65" t="str">
        <f t="shared" si="4"/>
        <v/>
      </c>
    </row>
    <row r="89">
      <c r="C89" s="61">
        <f t="shared" si="13"/>
        <v>44177</v>
      </c>
      <c r="D89" s="32">
        <f t="shared" si="22"/>
        <v>2.4</v>
      </c>
      <c r="E89" s="49">
        <f t="shared" si="5"/>
        <v>566032.8398</v>
      </c>
      <c r="F89" s="49">
        <f t="shared" si="6"/>
        <v>0</v>
      </c>
      <c r="G89" s="74">
        <f t="shared" si="1"/>
        <v>0</v>
      </c>
      <c r="H89" s="49">
        <f t="shared" si="2"/>
        <v>12726.16019</v>
      </c>
      <c r="I89" s="49">
        <f t="shared" si="3"/>
        <v>566032.8398</v>
      </c>
      <c r="J89" s="76" t="str">
        <f>'MAIN MODEL - Current Trends'!J89</f>
        <v/>
      </c>
      <c r="K89" s="49">
        <f t="shared" si="7"/>
        <v>0</v>
      </c>
      <c r="L89" s="49">
        <f t="shared" si="18"/>
        <v>12721</v>
      </c>
      <c r="M89" s="63">
        <f t="shared" si="14"/>
        <v>139.0928188</v>
      </c>
      <c r="N89" s="75">
        <f t="shared" si="21"/>
        <v>1684.477752</v>
      </c>
      <c r="O89" s="34" t="str">
        <f>'MAIN MODEL - Current Trends'!O89</f>
        <v/>
      </c>
      <c r="P89" s="11" t="str">
        <f t="shared" si="19"/>
        <v/>
      </c>
      <c r="Q89" s="11">
        <f t="shared" si="9"/>
        <v>0</v>
      </c>
      <c r="R89" s="69">
        <f t="shared" si="16"/>
        <v>0.02195905377</v>
      </c>
      <c r="S89" s="70">
        <f t="shared" si="10"/>
        <v>578759</v>
      </c>
      <c r="T89" s="71" t="str">
        <f t="shared" si="17"/>
        <v>#DIV/0!</v>
      </c>
      <c r="U89" s="72">
        <f t="shared" si="11"/>
        <v>0.9780112963</v>
      </c>
      <c r="W89" s="65" t="str">
        <f t="shared" si="4"/>
        <v/>
      </c>
    </row>
    <row r="90">
      <c r="C90" s="61">
        <f t="shared" si="13"/>
        <v>44181</v>
      </c>
      <c r="D90" s="32">
        <f t="shared" si="22"/>
        <v>2.4</v>
      </c>
      <c r="E90" s="49">
        <f t="shared" si="5"/>
        <v>566032.8398</v>
      </c>
      <c r="F90" s="49">
        <f t="shared" si="6"/>
        <v>0</v>
      </c>
      <c r="G90" s="74">
        <f t="shared" si="1"/>
        <v>0</v>
      </c>
      <c r="H90" s="49">
        <f t="shared" si="2"/>
        <v>12726.16019</v>
      </c>
      <c r="I90" s="49">
        <f t="shared" si="3"/>
        <v>566032.8398</v>
      </c>
      <c r="J90" s="76" t="str">
        <f>'MAIN MODEL - Current Trends'!J90</f>
        <v/>
      </c>
      <c r="K90" s="49">
        <f t="shared" si="7"/>
        <v>0</v>
      </c>
      <c r="L90" s="49">
        <f t="shared" si="18"/>
        <v>12721</v>
      </c>
      <c r="M90" s="63">
        <f t="shared" si="14"/>
        <v>139.0928188</v>
      </c>
      <c r="N90" s="75">
        <f t="shared" si="21"/>
        <v>1684.477752</v>
      </c>
      <c r="O90" s="34" t="str">
        <f>'MAIN MODEL - Current Trends'!O90</f>
        <v/>
      </c>
      <c r="P90" s="11" t="str">
        <f t="shared" si="19"/>
        <v/>
      </c>
      <c r="Q90" s="11">
        <f t="shared" si="9"/>
        <v>0</v>
      </c>
      <c r="R90" s="69">
        <f t="shared" si="16"/>
        <v>0.02195905377</v>
      </c>
      <c r="S90" s="70">
        <f t="shared" si="10"/>
        <v>578759</v>
      </c>
      <c r="T90" s="71" t="str">
        <f t="shared" si="17"/>
        <v>#DIV/0!</v>
      </c>
      <c r="U90" s="72">
        <f t="shared" si="11"/>
        <v>0.9780112963</v>
      </c>
      <c r="W90" s="65" t="str">
        <f t="shared" si="4"/>
        <v/>
      </c>
    </row>
    <row r="91">
      <c r="C91" s="61">
        <f t="shared" si="13"/>
        <v>44185</v>
      </c>
      <c r="D91" s="32">
        <f t="shared" si="22"/>
        <v>2.4</v>
      </c>
      <c r="E91" s="49">
        <f t="shared" si="5"/>
        <v>566032.8398</v>
      </c>
      <c r="F91" s="49">
        <f t="shared" si="6"/>
        <v>0</v>
      </c>
      <c r="G91" s="74">
        <f t="shared" si="1"/>
        <v>0</v>
      </c>
      <c r="H91" s="49">
        <f t="shared" si="2"/>
        <v>12726.16019</v>
      </c>
      <c r="I91" s="49">
        <f t="shared" si="3"/>
        <v>566032.8398</v>
      </c>
      <c r="J91" s="76" t="str">
        <f>'MAIN MODEL - Current Trends'!J91</f>
        <v/>
      </c>
      <c r="K91" s="49">
        <f t="shared" si="7"/>
        <v>0</v>
      </c>
      <c r="L91" s="49">
        <f t="shared" si="18"/>
        <v>12721</v>
      </c>
      <c r="M91" s="63">
        <f t="shared" si="14"/>
        <v>139.0928188</v>
      </c>
      <c r="N91" s="75">
        <f t="shared" si="21"/>
        <v>1684.477752</v>
      </c>
      <c r="O91" s="34" t="str">
        <f>'MAIN MODEL - Current Trends'!O91</f>
        <v/>
      </c>
      <c r="P91" s="11" t="str">
        <f t="shared" si="19"/>
        <v/>
      </c>
      <c r="Q91" s="11">
        <f t="shared" si="9"/>
        <v>0</v>
      </c>
      <c r="R91" s="69">
        <f t="shared" si="16"/>
        <v>0.02195905377</v>
      </c>
      <c r="S91" s="70">
        <f t="shared" si="10"/>
        <v>578759</v>
      </c>
      <c r="T91" s="71" t="str">
        <f t="shared" si="17"/>
        <v>#DIV/0!</v>
      </c>
      <c r="U91" s="72">
        <f t="shared" si="11"/>
        <v>0.9780112963</v>
      </c>
      <c r="W91" s="65" t="str">
        <f t="shared" si="4"/>
        <v/>
      </c>
    </row>
    <row r="92">
      <c r="C92" s="61">
        <f t="shared" si="13"/>
        <v>44189</v>
      </c>
      <c r="D92" s="32">
        <f t="shared" si="22"/>
        <v>2.4</v>
      </c>
      <c r="E92" s="49">
        <f t="shared" si="5"/>
        <v>566032.8398</v>
      </c>
      <c r="F92" s="49">
        <f t="shared" si="6"/>
        <v>0</v>
      </c>
      <c r="G92" s="74">
        <f t="shared" si="1"/>
        <v>0</v>
      </c>
      <c r="H92" s="49">
        <f t="shared" si="2"/>
        <v>12726.16019</v>
      </c>
      <c r="I92" s="49">
        <f t="shared" si="3"/>
        <v>566032.8398</v>
      </c>
      <c r="J92" s="76" t="str">
        <f>'MAIN MODEL - Current Trends'!J92</f>
        <v/>
      </c>
      <c r="K92" s="49">
        <f t="shared" si="7"/>
        <v>0</v>
      </c>
      <c r="L92" s="49">
        <f t="shared" si="18"/>
        <v>12721</v>
      </c>
      <c r="M92" s="63">
        <f t="shared" si="14"/>
        <v>139.0928188</v>
      </c>
      <c r="N92" s="75">
        <f t="shared" si="21"/>
        <v>1684.477752</v>
      </c>
      <c r="O92" s="34" t="str">
        <f>'MAIN MODEL - Current Trends'!O92</f>
        <v/>
      </c>
      <c r="P92" s="11"/>
      <c r="Q92" s="11"/>
      <c r="R92" s="81"/>
      <c r="S92" s="70">
        <f t="shared" si="10"/>
        <v>578759</v>
      </c>
      <c r="T92" s="71" t="str">
        <f t="shared" si="17"/>
        <v>#DIV/0!</v>
      </c>
      <c r="U92" s="72">
        <f t="shared" si="11"/>
        <v>0.9780112963</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'Model w Full Containment (1 wk '!B3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36"/>
      <c r="P8" s="11"/>
      <c r="Q8" s="11"/>
      <c r="R8" s="9"/>
      <c r="S8" s="9"/>
      <c r="T8" s="9"/>
      <c r="U8" s="9"/>
    </row>
    <row r="9">
      <c r="A9" s="28" t="s">
        <v>17</v>
      </c>
      <c r="B9" s="49">
        <f>'Model w FlatteningTheCurve'!B9</f>
        <v>578759</v>
      </c>
      <c r="G9" s="28" t="s">
        <v>234</v>
      </c>
      <c r="H9" s="47">
        <f>'MAIN MODEL - Current Trends'!H3</f>
        <v>14</v>
      </c>
      <c r="I9" s="34" t="s">
        <v>34</v>
      </c>
      <c r="L9" s="48"/>
      <c r="P9" s="11"/>
      <c r="Q9" s="11"/>
      <c r="R9" s="9"/>
      <c r="S9" s="9"/>
      <c r="T9" s="9"/>
      <c r="U9" s="9"/>
    </row>
    <row r="10">
      <c r="A10" s="28" t="s">
        <v>236</v>
      </c>
      <c r="B10" s="49">
        <f>'Model w Full Containment (1 wk '!B10</f>
        <v>2025.6565</v>
      </c>
      <c r="C10" s="50">
        <f>B10/B9</f>
        <v>0.0035</v>
      </c>
      <c r="G10" s="28" t="s">
        <v>237</v>
      </c>
      <c r="H10" s="47">
        <f>'MAIN MODEL - Current Trends'!H4</f>
        <v>5</v>
      </c>
      <c r="I10" s="34" t="s">
        <v>34</v>
      </c>
      <c r="L10" s="36"/>
      <c r="P10" s="11"/>
      <c r="Q10" s="11"/>
      <c r="R10" s="9"/>
      <c r="S10" s="9"/>
      <c r="T10" s="9"/>
      <c r="U10" s="9"/>
    </row>
    <row r="11">
      <c r="A11" s="28" t="s">
        <v>238</v>
      </c>
      <c r="B11" s="51">
        <f>'Model w FlatteningTheCurve'!B11</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477</v>
      </c>
      <c r="K13" s="53" t="s">
        <v>480</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810.2626</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810.2626</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C21" s="61">
        <f t="shared" si="13"/>
        <v>43905</v>
      </c>
      <c r="D21" s="62">
        <f>'MAIN MODEL - Current Trends'!D21</f>
        <v>2.4</v>
      </c>
      <c r="E21" s="49">
        <f t="shared" si="5"/>
        <v>578712.8398</v>
      </c>
      <c r="F21" s="49">
        <f t="shared" si="6"/>
        <v>70</v>
      </c>
      <c r="G21" s="74">
        <f t="shared" si="1"/>
        <v>46.16018741</v>
      </c>
      <c r="H21" s="49">
        <f t="shared" si="2"/>
        <v>0</v>
      </c>
      <c r="I21" s="49">
        <f t="shared" si="3"/>
        <v>578642.8398</v>
      </c>
      <c r="J21" s="76">
        <f>'MAIN MODEL - Current Trends'!J21</f>
        <v>3</v>
      </c>
      <c r="K21" s="49">
        <f t="shared" si="7"/>
        <v>5.08702454</v>
      </c>
      <c r="L21" s="49">
        <f t="shared" ref="L21:L92" si="18">F21+L20</f>
        <v>111</v>
      </c>
      <c r="M21" s="63">
        <f t="shared" si="14"/>
        <v>1.213686258</v>
      </c>
      <c r="N21" s="75">
        <f t="shared" si="15"/>
        <v>810.2626</v>
      </c>
      <c r="O21" s="32">
        <f>'MAIN MODEL - Current Trends'!O21</f>
        <v>2409</v>
      </c>
      <c r="P21" s="11">
        <f t="shared" ref="P21:P91" si="19">if(J21,((J21/$B$6*2)/S22),"")</f>
        <v>0.0001426552306</v>
      </c>
      <c r="Q21" s="11">
        <f t="shared" si="9"/>
        <v>0.0007256906588</v>
      </c>
      <c r="R21" s="69">
        <f t="shared" si="16"/>
        <v>0.0008967463141</v>
      </c>
      <c r="S21" s="70">
        <f t="shared" si="10"/>
        <v>578759</v>
      </c>
      <c r="T21" s="71">
        <f t="shared" si="17"/>
        <v>2.413793103</v>
      </c>
      <c r="U21" s="72">
        <f t="shared" si="11"/>
        <v>0.9999202428</v>
      </c>
      <c r="W21" s="65">
        <f t="shared" si="4"/>
        <v>2409000</v>
      </c>
      <c r="X21" s="65" t="str">
        <f t="shared" si="12"/>
        <v/>
      </c>
    </row>
    <row r="22">
      <c r="B22" s="77" t="s">
        <v>261</v>
      </c>
      <c r="C22" s="61">
        <f t="shared" si="13"/>
        <v>43909</v>
      </c>
      <c r="D22" s="62">
        <f>'MAIN MODEL - Current Trends'!D22</f>
        <v>6</v>
      </c>
      <c r="E22" s="49">
        <f t="shared" si="5"/>
        <v>578642.8398</v>
      </c>
      <c r="F22" s="49">
        <f t="shared" si="6"/>
        <v>420</v>
      </c>
      <c r="G22" s="74">
        <f t="shared" si="1"/>
        <v>111</v>
      </c>
      <c r="H22" s="49">
        <f t="shared" si="2"/>
        <v>5.160187413</v>
      </c>
      <c r="I22" s="49">
        <f t="shared" si="3"/>
        <v>578222.8398</v>
      </c>
      <c r="J22" s="76">
        <f>'MAIN MODEL - Current Trends'!J22</f>
        <v>18</v>
      </c>
      <c r="K22" s="49">
        <f t="shared" si="7"/>
        <v>30.52214724</v>
      </c>
      <c r="L22" s="49">
        <f t="shared" si="18"/>
        <v>531</v>
      </c>
      <c r="M22" s="63">
        <f t="shared" si="14"/>
        <v>5.806012638</v>
      </c>
      <c r="N22" s="78">
        <f t="shared" ref="N22:N36" si="20">N21*1.05</f>
        <v>850.77573</v>
      </c>
      <c r="O22" s="34" t="str">
        <f>'MAIN MODEL - Current Trends'!O22</f>
        <v/>
      </c>
      <c r="P22" s="11">
        <f t="shared" si="19"/>
        <v>0.0008559313836</v>
      </c>
      <c r="Q22" s="11">
        <f t="shared" si="9"/>
        <v>0.001739929746</v>
      </c>
      <c r="R22" s="69">
        <f t="shared" si="16"/>
        <v>0.00263667606</v>
      </c>
      <c r="S22" s="70">
        <f t="shared" si="10"/>
        <v>578759</v>
      </c>
      <c r="T22" s="71">
        <f t="shared" si="17"/>
        <v>6</v>
      </c>
      <c r="U22" s="72">
        <f t="shared" si="11"/>
        <v>0.9997992944</v>
      </c>
      <c r="W22" s="65" t="str">
        <f t="shared" si="4"/>
        <v/>
      </c>
      <c r="X22" s="65" t="str">
        <f t="shared" si="12"/>
        <v/>
      </c>
    </row>
    <row r="23">
      <c r="C23" s="61">
        <f t="shared" si="13"/>
        <v>43913</v>
      </c>
      <c r="D23" s="109">
        <f>'MAIN MODEL - Current Trends'!D23</f>
        <v>2.4</v>
      </c>
      <c r="E23" s="49">
        <f t="shared" si="5"/>
        <v>578222.8398</v>
      </c>
      <c r="F23" s="49">
        <f t="shared" si="6"/>
        <v>1007</v>
      </c>
      <c r="G23" s="74">
        <f t="shared" si="1"/>
        <v>519</v>
      </c>
      <c r="H23" s="49">
        <f t="shared" si="2"/>
        <v>17.16018741</v>
      </c>
      <c r="I23" s="49">
        <f t="shared" si="3"/>
        <v>577215.8398</v>
      </c>
      <c r="J23" s="67" t="str">
        <f>'MAIN MODEL - Current Trends'!J23</f>
        <v/>
      </c>
      <c r="K23" s="49">
        <f t="shared" si="7"/>
        <v>73.1804816</v>
      </c>
      <c r="L23" s="49">
        <f t="shared" si="18"/>
        <v>1538</v>
      </c>
      <c r="M23" s="63">
        <f t="shared" si="14"/>
        <v>16.81666184</v>
      </c>
      <c r="N23" s="78">
        <f t="shared" si="20"/>
        <v>893.3145165</v>
      </c>
      <c r="O23" s="34" t="str">
        <f>'MAIN MODEL - Current Trends'!O23</f>
        <v/>
      </c>
      <c r="P23" s="11" t="str">
        <f t="shared" si="19"/>
        <v/>
      </c>
      <c r="Q23" s="11">
        <f t="shared" si="9"/>
        <v>0.004164082114</v>
      </c>
      <c r="R23" s="69">
        <f t="shared" si="16"/>
        <v>0.006800758174</v>
      </c>
      <c r="S23" s="70">
        <f t="shared" si="10"/>
        <v>578759</v>
      </c>
      <c r="T23" s="71">
        <f t="shared" si="17"/>
        <v>2.397619048</v>
      </c>
      <c r="U23" s="72">
        <f t="shared" si="11"/>
        <v>0.9990736037</v>
      </c>
      <c r="W23" s="65" t="str">
        <f t="shared" si="4"/>
        <v/>
      </c>
      <c r="X23" s="65" t="str">
        <f t="shared" si="12"/>
        <v/>
      </c>
    </row>
    <row r="24">
      <c r="C24" s="61">
        <f t="shared" si="13"/>
        <v>43917</v>
      </c>
      <c r="D24" s="109">
        <f>'MAIN MODEL - Current Trends'!D24</f>
        <v>2.4</v>
      </c>
      <c r="E24" s="49">
        <f t="shared" si="5"/>
        <v>577215.8398</v>
      </c>
      <c r="F24" s="49">
        <f t="shared" si="6"/>
        <v>2410</v>
      </c>
      <c r="G24" s="74">
        <f t="shared" si="1"/>
        <v>1497</v>
      </c>
      <c r="H24" s="49">
        <f t="shared" si="2"/>
        <v>46.16018741</v>
      </c>
      <c r="I24" s="49">
        <f t="shared" si="3"/>
        <v>574805.8398</v>
      </c>
      <c r="J24" s="67" t="str">
        <f>'MAIN MODEL - Current Trends'!J24</f>
        <v/>
      </c>
      <c r="K24" s="49">
        <f t="shared" si="7"/>
        <v>175.1389877</v>
      </c>
      <c r="L24" s="49">
        <f t="shared" si="18"/>
        <v>3948</v>
      </c>
      <c r="M24" s="63">
        <f t="shared" si="14"/>
        <v>43.16786798</v>
      </c>
      <c r="N24" s="78">
        <f t="shared" si="20"/>
        <v>937.9802423</v>
      </c>
      <c r="O24" s="34" t="str">
        <f>'MAIN MODEL - Current Trends'!O24</f>
        <v/>
      </c>
      <c r="P24" s="11" t="str">
        <f t="shared" si="19"/>
        <v/>
      </c>
      <c r="Q24" s="11">
        <f t="shared" si="9"/>
        <v>0.009924683677</v>
      </c>
      <c r="R24" s="69">
        <f t="shared" si="16"/>
        <v>0.01672544185</v>
      </c>
      <c r="S24" s="70">
        <f t="shared" si="10"/>
        <v>578759</v>
      </c>
      <c r="T24" s="71">
        <f t="shared" si="17"/>
        <v>2.393247269</v>
      </c>
      <c r="U24" s="72">
        <f t="shared" si="11"/>
        <v>0.997333674</v>
      </c>
      <c r="W24" s="65" t="str">
        <f t="shared" si="4"/>
        <v/>
      </c>
      <c r="X24" s="65" t="str">
        <f t="shared" si="12"/>
        <v/>
      </c>
    </row>
    <row r="25">
      <c r="C25" s="61">
        <f t="shared" si="13"/>
        <v>43921</v>
      </c>
      <c r="D25" s="109">
        <f>'MAIN MODEL - Current Trends'!D25</f>
        <v>2.4</v>
      </c>
      <c r="E25" s="49">
        <f t="shared" si="5"/>
        <v>574805.8398</v>
      </c>
      <c r="F25" s="49">
        <f t="shared" si="6"/>
        <v>5744</v>
      </c>
      <c r="G25" s="74">
        <f t="shared" si="1"/>
        <v>3837</v>
      </c>
      <c r="H25" s="49">
        <f t="shared" si="2"/>
        <v>116.1601874</v>
      </c>
      <c r="I25" s="49">
        <f t="shared" si="3"/>
        <v>569061.8398</v>
      </c>
      <c r="J25" s="67" t="str">
        <f>'MAIN MODEL - Current Trends'!J25</f>
        <v/>
      </c>
      <c r="K25" s="49">
        <f t="shared" si="7"/>
        <v>417.4266994</v>
      </c>
      <c r="L25" s="49">
        <f t="shared" si="18"/>
        <v>9692</v>
      </c>
      <c r="M25" s="63">
        <f t="shared" si="14"/>
        <v>105.9733983</v>
      </c>
      <c r="N25" s="78">
        <f t="shared" si="20"/>
        <v>984.8792544</v>
      </c>
      <c r="O25" s="34" t="str">
        <f>'MAIN MODEL - Current Trends'!O25</f>
        <v/>
      </c>
      <c r="P25" s="11" t="str">
        <f t="shared" si="19"/>
        <v/>
      </c>
      <c r="Q25" s="11">
        <f t="shared" si="9"/>
        <v>0.0234208021</v>
      </c>
      <c r="R25" s="69">
        <f t="shared" si="16"/>
        <v>0.04014624395</v>
      </c>
      <c r="S25" s="70">
        <f t="shared" si="10"/>
        <v>578759</v>
      </c>
      <c r="T25" s="71">
        <f t="shared" si="17"/>
        <v>2.38340249</v>
      </c>
      <c r="U25" s="72">
        <f t="shared" si="11"/>
        <v>0.9931695919</v>
      </c>
      <c r="W25" s="65" t="str">
        <f t="shared" si="4"/>
        <v/>
      </c>
      <c r="X25" s="65" t="str">
        <f t="shared" si="12"/>
        <v/>
      </c>
    </row>
    <row r="26">
      <c r="C26" s="61">
        <f t="shared" si="13"/>
        <v>43925</v>
      </c>
      <c r="D26" s="109">
        <f>'MAIN MODEL - Current Trends'!D26</f>
        <v>2.4</v>
      </c>
      <c r="E26" s="49">
        <f t="shared" si="5"/>
        <v>569061.8398</v>
      </c>
      <c r="F26" s="49">
        <f t="shared" si="6"/>
        <v>13555</v>
      </c>
      <c r="G26" s="74">
        <f t="shared" si="1"/>
        <v>9161</v>
      </c>
      <c r="H26" s="49">
        <f t="shared" si="2"/>
        <v>536.1601874</v>
      </c>
      <c r="I26" s="49">
        <f t="shared" si="3"/>
        <v>555506.8398</v>
      </c>
      <c r="J26" s="67" t="str">
        <f>'MAIN MODEL - Current Trends'!J26</f>
        <v/>
      </c>
      <c r="K26" s="49">
        <f t="shared" si="7"/>
        <v>985.0659663</v>
      </c>
      <c r="L26" s="49">
        <f t="shared" si="18"/>
        <v>23247</v>
      </c>
      <c r="M26" s="63">
        <f t="shared" si="14"/>
        <v>254.1852652</v>
      </c>
      <c r="N26" s="78">
        <f t="shared" si="20"/>
        <v>1034.123217</v>
      </c>
      <c r="O26" s="34" t="str">
        <f>'MAIN MODEL - Current Trends'!O26</f>
        <v/>
      </c>
      <c r="P26" s="11" t="str">
        <f t="shared" si="19"/>
        <v/>
      </c>
      <c r="Q26" s="11">
        <f t="shared" si="9"/>
        <v>0.02922459953</v>
      </c>
      <c r="R26" s="69">
        <f t="shared" si="16"/>
        <v>0.06937084348</v>
      </c>
      <c r="S26" s="70">
        <f t="shared" si="10"/>
        <v>578759</v>
      </c>
      <c r="T26" s="71">
        <f t="shared" si="17"/>
        <v>2.35985376</v>
      </c>
      <c r="U26" s="72">
        <f t="shared" si="11"/>
        <v>0.9832449082</v>
      </c>
      <c r="W26" s="65" t="str">
        <f t="shared" si="4"/>
        <v/>
      </c>
      <c r="X26" s="65" t="str">
        <f t="shared" si="12"/>
        <v/>
      </c>
    </row>
    <row r="27">
      <c r="C27" s="61">
        <f t="shared" si="13"/>
        <v>43929</v>
      </c>
      <c r="D27" s="79">
        <v>1.3</v>
      </c>
      <c r="E27" s="49">
        <f t="shared" si="5"/>
        <v>555506.8398</v>
      </c>
      <c r="F27" s="49">
        <f t="shared" si="6"/>
        <v>16914</v>
      </c>
      <c r="G27" s="80">
        <f t="shared" si="1"/>
        <v>21709</v>
      </c>
      <c r="H27" s="49">
        <f t="shared" si="2"/>
        <v>1543.160187</v>
      </c>
      <c r="I27" s="49">
        <f t="shared" si="3"/>
        <v>538592.8398</v>
      </c>
      <c r="J27" s="67" t="str">
        <f>'MAIN MODEL - Current Trends'!J27</f>
        <v/>
      </c>
      <c r="K27" s="49">
        <f t="shared" si="7"/>
        <v>1229.170472</v>
      </c>
      <c r="L27" s="49">
        <f t="shared" si="18"/>
        <v>40161</v>
      </c>
      <c r="M27" s="63">
        <f t="shared" si="14"/>
        <v>610.8467108</v>
      </c>
      <c r="N27" s="78">
        <f t="shared" si="20"/>
        <v>1085.829378</v>
      </c>
      <c r="O27" s="34" t="str">
        <f>'MAIN MODEL - Current Trends'!O27</f>
        <v/>
      </c>
      <c r="P27" s="11" t="str">
        <f t="shared" si="19"/>
        <v/>
      </c>
      <c r="Q27" s="11">
        <f t="shared" si="9"/>
        <v>0.03535495776</v>
      </c>
      <c r="R27" s="69">
        <f t="shared" si="16"/>
        <v>0.1047258012</v>
      </c>
      <c r="S27" s="70">
        <f t="shared" si="10"/>
        <v>578759</v>
      </c>
      <c r="T27" s="71">
        <f t="shared" si="17"/>
        <v>1.247805238</v>
      </c>
      <c r="U27" s="72">
        <f t="shared" si="11"/>
        <v>0.9598241061</v>
      </c>
      <c r="W27" s="65" t="str">
        <f t="shared" si="4"/>
        <v/>
      </c>
      <c r="X27" s="65" t="str">
        <f t="shared" si="12"/>
        <v/>
      </c>
    </row>
    <row r="28">
      <c r="C28" s="61">
        <f t="shared" si="13"/>
        <v>43933</v>
      </c>
      <c r="D28" s="79">
        <v>1.3</v>
      </c>
      <c r="E28" s="49">
        <f t="shared" si="5"/>
        <v>538592.8398</v>
      </c>
      <c r="F28" s="49">
        <f t="shared" si="6"/>
        <v>20462</v>
      </c>
      <c r="G28" s="80">
        <f t="shared" si="1"/>
        <v>36213</v>
      </c>
      <c r="H28" s="49">
        <f t="shared" si="2"/>
        <v>3953.160187</v>
      </c>
      <c r="I28" s="49">
        <f t="shared" si="3"/>
        <v>518130.8398</v>
      </c>
      <c r="J28" s="67" t="str">
        <f>'MAIN MODEL - Current Trends'!J28</f>
        <v/>
      </c>
      <c r="K28" s="49">
        <f t="shared" si="7"/>
        <v>1487.009945</v>
      </c>
      <c r="L28" s="49">
        <f t="shared" si="18"/>
        <v>60623</v>
      </c>
      <c r="M28" s="63">
        <f t="shared" si="14"/>
        <v>1042.323978</v>
      </c>
      <c r="N28" s="78">
        <f t="shared" si="20"/>
        <v>1140.120847</v>
      </c>
      <c r="O28" s="34" t="str">
        <f>'MAIN MODEL - Current Trends'!O28</f>
        <v/>
      </c>
      <c r="P28" s="11" t="str">
        <f t="shared" si="19"/>
        <v/>
      </c>
      <c r="Q28" s="11">
        <f t="shared" si="9"/>
        <v>0.009496180621</v>
      </c>
      <c r="R28" s="69">
        <f t="shared" si="16"/>
        <v>0.1142219819</v>
      </c>
      <c r="S28" s="70">
        <f t="shared" si="10"/>
        <v>578759</v>
      </c>
      <c r="T28" s="71">
        <f t="shared" si="17"/>
        <v>1.209767057</v>
      </c>
      <c r="U28" s="72">
        <f t="shared" si="11"/>
        <v>0.9305995066</v>
      </c>
      <c r="W28" s="65" t="str">
        <f t="shared" si="4"/>
        <v/>
      </c>
      <c r="X28" s="65" t="str">
        <f t="shared" si="12"/>
        <v/>
      </c>
    </row>
    <row r="29">
      <c r="C29" s="61">
        <f t="shared" si="13"/>
        <v>43937</v>
      </c>
      <c r="D29" s="79">
        <v>0.3</v>
      </c>
      <c r="E29" s="49">
        <f t="shared" si="5"/>
        <v>518130.8398</v>
      </c>
      <c r="F29" s="49">
        <f t="shared" si="6"/>
        <v>5496</v>
      </c>
      <c r="G29" s="80">
        <f t="shared" si="1"/>
        <v>50931</v>
      </c>
      <c r="H29" s="49">
        <f t="shared" si="2"/>
        <v>9697.160187</v>
      </c>
      <c r="I29" s="49">
        <f t="shared" si="3"/>
        <v>512634.8398</v>
      </c>
      <c r="J29" s="67" t="str">
        <f>'MAIN MODEL - Current Trends'!J29</f>
        <v/>
      </c>
      <c r="K29" s="49">
        <f t="shared" si="7"/>
        <v>399.4040982</v>
      </c>
      <c r="L29" s="49">
        <f t="shared" si="18"/>
        <v>66119</v>
      </c>
      <c r="M29" s="63">
        <f t="shared" si="14"/>
        <v>1102.417849</v>
      </c>
      <c r="N29" s="78">
        <f t="shared" si="20"/>
        <v>1197.126889</v>
      </c>
      <c r="O29" s="34" t="str">
        <f>'MAIN MODEL - Current Trends'!O29</f>
        <v/>
      </c>
      <c r="P29" s="11" t="str">
        <f t="shared" si="19"/>
        <v/>
      </c>
      <c r="Q29" s="11">
        <f t="shared" si="9"/>
        <v>0.002522638957</v>
      </c>
      <c r="R29" s="69">
        <f t="shared" si="16"/>
        <v>0.1167446208</v>
      </c>
      <c r="S29" s="70">
        <f t="shared" si="10"/>
        <v>578759</v>
      </c>
      <c r="T29" s="71">
        <f t="shared" si="17"/>
        <v>0.2685954452</v>
      </c>
      <c r="U29" s="72">
        <f t="shared" si="11"/>
        <v>0.8952445488</v>
      </c>
      <c r="W29" s="65" t="str">
        <f t="shared" si="4"/>
        <v/>
      </c>
      <c r="X29" s="65" t="str">
        <f t="shared" si="12"/>
        <v/>
      </c>
    </row>
    <row r="30">
      <c r="C30" s="61">
        <f t="shared" si="13"/>
        <v>43941</v>
      </c>
      <c r="D30" s="79">
        <v>0.3</v>
      </c>
      <c r="E30" s="49">
        <f t="shared" si="5"/>
        <v>512634.8398</v>
      </c>
      <c r="F30" s="49">
        <f t="shared" si="6"/>
        <v>1460</v>
      </c>
      <c r="G30" s="80">
        <f t="shared" si="1"/>
        <v>42872</v>
      </c>
      <c r="H30" s="49">
        <f t="shared" si="2"/>
        <v>23252.16019</v>
      </c>
      <c r="I30" s="49">
        <f t="shared" si="3"/>
        <v>511174.8398</v>
      </c>
      <c r="J30" s="67" t="str">
        <f>'MAIN MODEL - Current Trends'!J30</f>
        <v/>
      </c>
      <c r="K30" s="49">
        <f t="shared" si="7"/>
        <v>106.1007975</v>
      </c>
      <c r="L30" s="49">
        <f t="shared" si="18"/>
        <v>67579</v>
      </c>
      <c r="M30" s="63">
        <f t="shared" si="14"/>
        <v>1118.38165</v>
      </c>
      <c r="N30" s="78">
        <f t="shared" si="20"/>
        <v>1256.983234</v>
      </c>
      <c r="O30" s="34" t="str">
        <f>'MAIN MODEL - Current Trends'!O30</f>
        <v/>
      </c>
      <c r="P30" s="11" t="str">
        <f t="shared" si="19"/>
        <v/>
      </c>
      <c r="Q30" s="11">
        <f t="shared" si="9"/>
        <v>0.000668672107</v>
      </c>
      <c r="R30" s="69">
        <f t="shared" si="16"/>
        <v>0.1174132929</v>
      </c>
      <c r="S30" s="70">
        <f t="shared" si="10"/>
        <v>578759</v>
      </c>
      <c r="T30" s="71">
        <f t="shared" si="17"/>
        <v>0.2656477438</v>
      </c>
      <c r="U30" s="72">
        <f t="shared" si="11"/>
        <v>0.8857483682</v>
      </c>
      <c r="W30" s="65" t="str">
        <f t="shared" si="4"/>
        <v/>
      </c>
      <c r="X30" s="65" t="str">
        <f t="shared" si="12"/>
        <v/>
      </c>
    </row>
    <row r="31">
      <c r="C31" s="61">
        <f t="shared" si="13"/>
        <v>43945</v>
      </c>
      <c r="D31" s="79">
        <v>0.3</v>
      </c>
      <c r="E31" s="49">
        <f t="shared" si="5"/>
        <v>511174.8398</v>
      </c>
      <c r="F31" s="49">
        <f t="shared" si="6"/>
        <v>387</v>
      </c>
      <c r="G31" s="80">
        <f t="shared" si="1"/>
        <v>27418</v>
      </c>
      <c r="H31" s="49">
        <f t="shared" si="2"/>
        <v>40166.16019</v>
      </c>
      <c r="I31" s="49">
        <f t="shared" si="3"/>
        <v>510787.8398</v>
      </c>
      <c r="J31" s="67" t="str">
        <f>'MAIN MODEL - Current Trends'!J31</f>
        <v/>
      </c>
      <c r="K31" s="49">
        <f t="shared" si="7"/>
        <v>28.12397853</v>
      </c>
      <c r="L31" s="49">
        <f t="shared" si="18"/>
        <v>67966</v>
      </c>
      <c r="M31" s="63">
        <f t="shared" si="14"/>
        <v>1122.613151</v>
      </c>
      <c r="N31" s="78">
        <f t="shared" si="20"/>
        <v>1319.832395</v>
      </c>
      <c r="O31" s="34" t="str">
        <f>'MAIN MODEL - Current Trends'!O31</f>
        <v/>
      </c>
      <c r="P31" s="11" t="str">
        <f t="shared" si="19"/>
        <v/>
      </c>
      <c r="Q31" s="11">
        <f t="shared" si="9"/>
        <v>0.00017623916</v>
      </c>
      <c r="R31" s="69">
        <f t="shared" si="16"/>
        <v>0.1175895321</v>
      </c>
      <c r="S31" s="70">
        <f t="shared" si="10"/>
        <v>578759</v>
      </c>
      <c r="T31" s="71">
        <f t="shared" si="17"/>
        <v>0.2650684932</v>
      </c>
      <c r="U31" s="72">
        <f t="shared" si="11"/>
        <v>0.8832257292</v>
      </c>
      <c r="W31" s="65" t="str">
        <f t="shared" si="4"/>
        <v/>
      </c>
      <c r="X31" s="65" t="str">
        <f t="shared" si="12"/>
        <v/>
      </c>
    </row>
    <row r="32">
      <c r="C32" s="61">
        <f t="shared" si="13"/>
        <v>43949</v>
      </c>
      <c r="D32" s="79">
        <v>0.3</v>
      </c>
      <c r="E32" s="49">
        <f t="shared" si="5"/>
        <v>510787.8398</v>
      </c>
      <c r="F32" s="49">
        <f t="shared" si="6"/>
        <v>102</v>
      </c>
      <c r="G32" s="80">
        <f t="shared" si="1"/>
        <v>7343</v>
      </c>
      <c r="H32" s="49">
        <f t="shared" si="2"/>
        <v>60628.16019</v>
      </c>
      <c r="I32" s="49">
        <f t="shared" si="3"/>
        <v>510685.8398</v>
      </c>
      <c r="J32" s="67" t="str">
        <f>'MAIN MODEL - Current Trends'!J32</f>
        <v/>
      </c>
      <c r="K32" s="49">
        <f t="shared" si="7"/>
        <v>7.412521472</v>
      </c>
      <c r="L32" s="49">
        <f t="shared" si="18"/>
        <v>68068</v>
      </c>
      <c r="M32" s="63">
        <f t="shared" si="14"/>
        <v>1123.72843</v>
      </c>
      <c r="N32" s="78">
        <f t="shared" si="20"/>
        <v>1385.824015</v>
      </c>
      <c r="O32" s="34" t="str">
        <f>'MAIN MODEL - Current Trends'!O32</f>
        <v/>
      </c>
      <c r="P32" s="11" t="str">
        <f t="shared" si="19"/>
        <v/>
      </c>
      <c r="Q32" s="11">
        <f t="shared" si="9"/>
        <v>0.00004665154235</v>
      </c>
      <c r="R32" s="69">
        <f t="shared" si="16"/>
        <v>0.1176361836</v>
      </c>
      <c r="S32" s="70">
        <f t="shared" si="10"/>
        <v>578759</v>
      </c>
      <c r="T32" s="71">
        <f t="shared" si="17"/>
        <v>0.2635658915</v>
      </c>
      <c r="U32" s="72">
        <f t="shared" si="11"/>
        <v>0.8825570571</v>
      </c>
      <c r="W32" s="65" t="str">
        <f t="shared" si="4"/>
        <v/>
      </c>
      <c r="X32" s="65" t="str">
        <f t="shared" si="12"/>
        <v/>
      </c>
    </row>
    <row r="33">
      <c r="C33" s="61">
        <f t="shared" si="13"/>
        <v>43953</v>
      </c>
      <c r="D33" s="79">
        <v>0.3</v>
      </c>
      <c r="E33" s="49">
        <f t="shared" si="5"/>
        <v>510685.8398</v>
      </c>
      <c r="F33" s="49">
        <f t="shared" si="6"/>
        <v>27</v>
      </c>
      <c r="G33" s="80">
        <f t="shared" si="1"/>
        <v>1949</v>
      </c>
      <c r="H33" s="49">
        <f t="shared" si="2"/>
        <v>66124.16019</v>
      </c>
      <c r="I33" s="49">
        <f t="shared" si="3"/>
        <v>510658.8398</v>
      </c>
      <c r="J33" s="67" t="str">
        <f>'MAIN MODEL - Current Trends'!J33</f>
        <v/>
      </c>
      <c r="K33" s="49">
        <f t="shared" si="7"/>
        <v>1.962138037</v>
      </c>
      <c r="L33" s="49">
        <f t="shared" si="18"/>
        <v>68095</v>
      </c>
      <c r="M33" s="63">
        <f t="shared" si="14"/>
        <v>1124.023651</v>
      </c>
      <c r="N33" s="78">
        <f t="shared" si="20"/>
        <v>1455.115216</v>
      </c>
      <c r="O33" s="34" t="str">
        <f>'MAIN MODEL - Current Trends'!O33</f>
        <v/>
      </c>
      <c r="P33" s="11" t="str">
        <f t="shared" si="19"/>
        <v/>
      </c>
      <c r="Q33" s="11">
        <f t="shared" si="9"/>
        <v>0.00001209484431</v>
      </c>
      <c r="R33" s="69">
        <f t="shared" si="16"/>
        <v>0.1176482785</v>
      </c>
      <c r="S33" s="70">
        <f t="shared" si="10"/>
        <v>578759</v>
      </c>
      <c r="T33" s="71">
        <f t="shared" si="17"/>
        <v>0.2647058824</v>
      </c>
      <c r="U33" s="72">
        <f t="shared" si="11"/>
        <v>0.8823808179</v>
      </c>
      <c r="W33" s="65" t="str">
        <f t="shared" si="4"/>
        <v/>
      </c>
      <c r="X33" s="65" t="str">
        <f t="shared" si="12"/>
        <v/>
      </c>
    </row>
    <row r="34">
      <c r="C34" s="61">
        <f t="shared" si="13"/>
        <v>43957</v>
      </c>
      <c r="D34" s="79">
        <v>0.3</v>
      </c>
      <c r="E34" s="49">
        <f t="shared" si="5"/>
        <v>510658.8398</v>
      </c>
      <c r="F34" s="49">
        <f t="shared" si="6"/>
        <v>7</v>
      </c>
      <c r="G34" s="80">
        <f t="shared" si="1"/>
        <v>516</v>
      </c>
      <c r="H34" s="49">
        <f t="shared" si="2"/>
        <v>67584.16019</v>
      </c>
      <c r="I34" s="49">
        <f t="shared" si="3"/>
        <v>510651.8398</v>
      </c>
      <c r="J34" s="67" t="str">
        <f>'MAIN MODEL - Current Trends'!J34</f>
        <v/>
      </c>
      <c r="K34" s="49">
        <f t="shared" si="7"/>
        <v>0.508702454</v>
      </c>
      <c r="L34" s="49">
        <f t="shared" si="18"/>
        <v>68102</v>
      </c>
      <c r="M34" s="63">
        <f t="shared" si="14"/>
        <v>1124.10019</v>
      </c>
      <c r="N34" s="78">
        <f t="shared" si="20"/>
        <v>1527.870977</v>
      </c>
      <c r="O34" s="34" t="str">
        <f>'MAIN MODEL - Current Trends'!O34</f>
        <v/>
      </c>
      <c r="P34" s="11" t="str">
        <f t="shared" si="19"/>
        <v/>
      </c>
      <c r="Q34" s="11">
        <f t="shared" si="9"/>
        <v>0.000003455669804</v>
      </c>
      <c r="R34" s="69">
        <f t="shared" si="16"/>
        <v>0.1176517341</v>
      </c>
      <c r="S34" s="70">
        <f t="shared" si="10"/>
        <v>578759</v>
      </c>
      <c r="T34" s="71">
        <f t="shared" si="17"/>
        <v>0.2592592593</v>
      </c>
      <c r="U34" s="72">
        <f t="shared" si="11"/>
        <v>0.8823341664</v>
      </c>
      <c r="W34" s="65" t="str">
        <f t="shared" si="4"/>
        <v/>
      </c>
      <c r="X34" s="65" t="str">
        <f t="shared" si="12"/>
        <v/>
      </c>
    </row>
    <row r="35">
      <c r="C35" s="61">
        <f t="shared" si="13"/>
        <v>43961</v>
      </c>
      <c r="D35" s="79">
        <v>0.3</v>
      </c>
      <c r="E35" s="49">
        <f t="shared" si="5"/>
        <v>510651.8398</v>
      </c>
      <c r="F35" s="49">
        <f t="shared" si="6"/>
        <v>2</v>
      </c>
      <c r="G35" s="80">
        <f t="shared" si="1"/>
        <v>136</v>
      </c>
      <c r="H35" s="49">
        <f t="shared" si="2"/>
        <v>67971.16019</v>
      </c>
      <c r="I35" s="49">
        <f t="shared" si="3"/>
        <v>510649.8398</v>
      </c>
      <c r="J35" s="67" t="str">
        <f>'MAIN MODEL - Current Trends'!J35</f>
        <v/>
      </c>
      <c r="K35" s="49">
        <f t="shared" si="7"/>
        <v>0.1453435583</v>
      </c>
      <c r="L35" s="49">
        <f t="shared" si="18"/>
        <v>68104</v>
      </c>
      <c r="M35" s="63">
        <f t="shared" si="14"/>
        <v>1124.122058</v>
      </c>
      <c r="N35" s="78">
        <f t="shared" si="20"/>
        <v>1604.264526</v>
      </c>
      <c r="O35" s="34" t="str">
        <f>'MAIN MODEL - Current Trends'!O35</f>
        <v/>
      </c>
      <c r="P35" s="11" t="str">
        <f t="shared" si="19"/>
        <v/>
      </c>
      <c r="Q35" s="11">
        <f t="shared" si="9"/>
        <v>0</v>
      </c>
      <c r="R35" s="69">
        <f t="shared" si="16"/>
        <v>0.1176517341</v>
      </c>
      <c r="S35" s="70">
        <f t="shared" si="10"/>
        <v>578759</v>
      </c>
      <c r="T35" s="71">
        <f t="shared" si="17"/>
        <v>0.2857142857</v>
      </c>
      <c r="U35" s="72">
        <f t="shared" si="11"/>
        <v>0.8823220716</v>
      </c>
      <c r="W35" s="65" t="str">
        <f t="shared" si="4"/>
        <v/>
      </c>
      <c r="X35" s="65" t="str">
        <f t="shared" si="12"/>
        <v/>
      </c>
    </row>
    <row r="36">
      <c r="C36" s="61">
        <f t="shared" si="13"/>
        <v>43965</v>
      </c>
      <c r="D36" s="79">
        <v>0.2</v>
      </c>
      <c r="E36" s="49">
        <f t="shared" si="5"/>
        <v>510649.8398</v>
      </c>
      <c r="F36" s="49">
        <f t="shared" si="6"/>
        <v>0</v>
      </c>
      <c r="G36" s="80">
        <f t="shared" si="1"/>
        <v>36</v>
      </c>
      <c r="H36" s="49">
        <f t="shared" si="2"/>
        <v>68073.16019</v>
      </c>
      <c r="I36" s="49">
        <f t="shared" si="3"/>
        <v>510649.8398</v>
      </c>
      <c r="J36" s="67" t="str">
        <f>'MAIN MODEL - Current Trends'!J36</f>
        <v/>
      </c>
      <c r="K36" s="49">
        <f t="shared" si="7"/>
        <v>0</v>
      </c>
      <c r="L36" s="49">
        <f t="shared" si="18"/>
        <v>68104</v>
      </c>
      <c r="M36" s="63">
        <f t="shared" si="14"/>
        <v>1124.122058</v>
      </c>
      <c r="N36" s="78">
        <f t="shared" si="20"/>
        <v>1684.477752</v>
      </c>
      <c r="O36" s="34" t="str">
        <f>'MAIN MODEL - Current Trends'!O36</f>
        <v/>
      </c>
      <c r="P36" s="11" t="str">
        <f t="shared" si="19"/>
        <v/>
      </c>
      <c r="Q36" s="11">
        <f t="shared" si="9"/>
        <v>0</v>
      </c>
      <c r="R36" s="69">
        <f t="shared" si="16"/>
        <v>0.1176517341</v>
      </c>
      <c r="S36" s="70">
        <f t="shared" si="10"/>
        <v>578759</v>
      </c>
      <c r="T36" s="71">
        <f t="shared" si="17"/>
        <v>0</v>
      </c>
      <c r="U36" s="72">
        <f t="shared" si="11"/>
        <v>0.8823186159</v>
      </c>
      <c r="W36" s="65" t="str">
        <f t="shared" si="4"/>
        <v/>
      </c>
      <c r="X36" s="65" t="str">
        <f t="shared" si="12"/>
        <v/>
      </c>
    </row>
    <row r="37">
      <c r="C37" s="61">
        <f t="shared" si="13"/>
        <v>43969</v>
      </c>
      <c r="D37" s="79">
        <v>0.2</v>
      </c>
      <c r="E37" s="49">
        <f t="shared" si="5"/>
        <v>510649.8398</v>
      </c>
      <c r="F37" s="49">
        <f t="shared" si="6"/>
        <v>0</v>
      </c>
      <c r="G37" s="80">
        <f t="shared" si="1"/>
        <v>9</v>
      </c>
      <c r="H37" s="49">
        <f t="shared" si="2"/>
        <v>68100.16019</v>
      </c>
      <c r="I37" s="49">
        <f t="shared" si="3"/>
        <v>510649.8398</v>
      </c>
      <c r="J37" s="67" t="str">
        <f>'MAIN MODEL - Current Trends'!J37</f>
        <v/>
      </c>
      <c r="K37" s="49">
        <f t="shared" si="7"/>
        <v>0</v>
      </c>
      <c r="L37" s="49">
        <f t="shared" si="18"/>
        <v>68104</v>
      </c>
      <c r="M37" s="63">
        <f t="shared" si="14"/>
        <v>1124.122058</v>
      </c>
      <c r="N37" s="75">
        <f t="shared" ref="N37:N92" si="21">N36</f>
        <v>1684.477752</v>
      </c>
      <c r="O37" s="34" t="str">
        <f>'MAIN MODEL - Current Trends'!O37</f>
        <v/>
      </c>
      <c r="P37" s="11" t="str">
        <f t="shared" si="19"/>
        <v/>
      </c>
      <c r="Q37" s="11">
        <f t="shared" si="9"/>
        <v>0</v>
      </c>
      <c r="R37" s="69">
        <f t="shared" si="16"/>
        <v>0.1176517341</v>
      </c>
      <c r="S37" s="70">
        <f t="shared" si="10"/>
        <v>578759</v>
      </c>
      <c r="T37" s="71" t="str">
        <f t="shared" si="17"/>
        <v>#DIV/0!</v>
      </c>
      <c r="U37" s="72">
        <f t="shared" si="11"/>
        <v>0.8823186159</v>
      </c>
      <c r="W37" s="65" t="str">
        <f t="shared" si="4"/>
        <v/>
      </c>
      <c r="X37" s="65" t="str">
        <f t="shared" si="12"/>
        <v/>
      </c>
    </row>
    <row r="38">
      <c r="C38" s="61">
        <f t="shared" si="13"/>
        <v>43973</v>
      </c>
      <c r="D38" s="79">
        <v>0.1</v>
      </c>
      <c r="E38" s="49">
        <f t="shared" si="5"/>
        <v>510649.8398</v>
      </c>
      <c r="F38" s="49">
        <f t="shared" si="6"/>
        <v>0</v>
      </c>
      <c r="G38" s="74">
        <f t="shared" si="1"/>
        <v>2</v>
      </c>
      <c r="H38" s="49">
        <f t="shared" si="2"/>
        <v>68107.16019</v>
      </c>
      <c r="I38" s="49">
        <f t="shared" si="3"/>
        <v>510649.8398</v>
      </c>
      <c r="J38" s="67" t="str">
        <f>'MAIN MODEL - Current Trends'!J38</f>
        <v/>
      </c>
      <c r="K38" s="49">
        <f t="shared" si="7"/>
        <v>0</v>
      </c>
      <c r="L38" s="49">
        <f t="shared" si="18"/>
        <v>68104</v>
      </c>
      <c r="M38" s="63">
        <f t="shared" si="14"/>
        <v>1124.122058</v>
      </c>
      <c r="N38" s="75">
        <f t="shared" si="21"/>
        <v>1684.477752</v>
      </c>
      <c r="O38" s="34" t="str">
        <f>'MAIN MODEL - Current Trends'!O38</f>
        <v/>
      </c>
      <c r="P38" s="11" t="str">
        <f t="shared" si="19"/>
        <v/>
      </c>
      <c r="Q38" s="11">
        <f t="shared" si="9"/>
        <v>0</v>
      </c>
      <c r="R38" s="69">
        <f t="shared" si="16"/>
        <v>0.1176517341</v>
      </c>
      <c r="S38" s="70">
        <f t="shared" si="10"/>
        <v>578759</v>
      </c>
      <c r="T38" s="71" t="str">
        <f t="shared" si="17"/>
        <v>#DIV/0!</v>
      </c>
      <c r="U38" s="72">
        <f t="shared" si="11"/>
        <v>0.8823186159</v>
      </c>
      <c r="W38" s="65" t="str">
        <f t="shared" si="4"/>
        <v/>
      </c>
      <c r="X38" s="65" t="str">
        <f t="shared" si="12"/>
        <v/>
      </c>
    </row>
    <row r="39">
      <c r="C39" s="61">
        <f t="shared" si="13"/>
        <v>43977</v>
      </c>
      <c r="D39" s="79">
        <v>0.035</v>
      </c>
      <c r="E39" s="49">
        <f t="shared" si="5"/>
        <v>510649.8398</v>
      </c>
      <c r="F39" s="49">
        <f t="shared" si="6"/>
        <v>0</v>
      </c>
      <c r="G39" s="74">
        <f t="shared" si="1"/>
        <v>0</v>
      </c>
      <c r="H39" s="49">
        <f t="shared" si="2"/>
        <v>68109.16019</v>
      </c>
      <c r="I39" s="49">
        <f t="shared" si="3"/>
        <v>510649.8398</v>
      </c>
      <c r="J39" s="67" t="str">
        <f>'MAIN MODEL - Current Trends'!J39</f>
        <v/>
      </c>
      <c r="K39" s="49">
        <f t="shared" si="7"/>
        <v>0</v>
      </c>
      <c r="L39" s="49">
        <f t="shared" si="18"/>
        <v>68104</v>
      </c>
      <c r="M39" s="63">
        <f t="shared" si="14"/>
        <v>1124.122058</v>
      </c>
      <c r="N39" s="75">
        <f t="shared" si="21"/>
        <v>1684.477752</v>
      </c>
      <c r="O39" s="34" t="str">
        <f>'MAIN MODEL - Current Trends'!O39</f>
        <v/>
      </c>
      <c r="P39" s="11" t="str">
        <f t="shared" si="19"/>
        <v/>
      </c>
      <c r="Q39" s="11">
        <f t="shared" si="9"/>
        <v>0</v>
      </c>
      <c r="R39" s="69">
        <f t="shared" si="16"/>
        <v>0.1176517341</v>
      </c>
      <c r="S39" s="70">
        <f t="shared" si="10"/>
        <v>578759</v>
      </c>
      <c r="T39" s="71" t="str">
        <f t="shared" si="17"/>
        <v>#DIV/0!</v>
      </c>
      <c r="U39" s="72">
        <f t="shared" si="11"/>
        <v>0.8823186159</v>
      </c>
      <c r="W39" s="65" t="str">
        <f t="shared" si="4"/>
        <v/>
      </c>
      <c r="X39" s="65" t="str">
        <f t="shared" si="12"/>
        <v/>
      </c>
    </row>
    <row r="40">
      <c r="C40" s="61">
        <f t="shared" si="13"/>
        <v>43981</v>
      </c>
      <c r="D40" s="79">
        <v>0.035</v>
      </c>
      <c r="E40" s="49">
        <f t="shared" si="5"/>
        <v>510649.8398</v>
      </c>
      <c r="F40" s="49">
        <f t="shared" si="6"/>
        <v>0</v>
      </c>
      <c r="G40" s="74">
        <f t="shared" si="1"/>
        <v>0</v>
      </c>
      <c r="H40" s="49">
        <f t="shared" si="2"/>
        <v>68109.16019</v>
      </c>
      <c r="I40" s="49">
        <f t="shared" si="3"/>
        <v>510649.8398</v>
      </c>
      <c r="J40" s="67" t="str">
        <f>'MAIN MODEL - Current Trends'!J40</f>
        <v/>
      </c>
      <c r="K40" s="49">
        <f t="shared" si="7"/>
        <v>0</v>
      </c>
      <c r="L40" s="49">
        <f t="shared" si="18"/>
        <v>68104</v>
      </c>
      <c r="M40" s="63">
        <f t="shared" si="14"/>
        <v>1124.122058</v>
      </c>
      <c r="N40" s="75">
        <f t="shared" si="21"/>
        <v>1684.477752</v>
      </c>
      <c r="O40" s="34" t="str">
        <f>'MAIN MODEL - Current Trends'!O40</f>
        <v/>
      </c>
      <c r="P40" s="11" t="str">
        <f t="shared" si="19"/>
        <v/>
      </c>
      <c r="Q40" s="11">
        <f t="shared" si="9"/>
        <v>0</v>
      </c>
      <c r="R40" s="69">
        <f t="shared" si="16"/>
        <v>0.1176517341</v>
      </c>
      <c r="S40" s="70">
        <f t="shared" si="10"/>
        <v>578759</v>
      </c>
      <c r="T40" s="71" t="str">
        <f t="shared" si="17"/>
        <v>#DIV/0!</v>
      </c>
      <c r="U40" s="72">
        <f t="shared" si="11"/>
        <v>0.8823186159</v>
      </c>
      <c r="W40" s="65" t="str">
        <f t="shared" si="4"/>
        <v/>
      </c>
      <c r="X40" s="65" t="str">
        <f t="shared" si="12"/>
        <v/>
      </c>
    </row>
    <row r="41">
      <c r="C41" s="61">
        <f t="shared" si="13"/>
        <v>43985</v>
      </c>
      <c r="D41" s="32">
        <f t="shared" ref="D41:D92" si="22">$B$3</f>
        <v>2.4</v>
      </c>
      <c r="E41" s="49">
        <f t="shared" si="5"/>
        <v>510649.8398</v>
      </c>
      <c r="F41" s="49">
        <f t="shared" si="6"/>
        <v>0</v>
      </c>
      <c r="G41" s="74">
        <f t="shared" si="1"/>
        <v>0</v>
      </c>
      <c r="H41" s="49">
        <f t="shared" si="2"/>
        <v>68109.16019</v>
      </c>
      <c r="I41" s="49">
        <f t="shared" si="3"/>
        <v>510649.8398</v>
      </c>
      <c r="J41" s="67" t="str">
        <f>'MAIN MODEL - Current Trends'!J41</f>
        <v/>
      </c>
      <c r="K41" s="49">
        <f t="shared" si="7"/>
        <v>0</v>
      </c>
      <c r="L41" s="49">
        <f t="shared" si="18"/>
        <v>68104</v>
      </c>
      <c r="M41" s="63">
        <f t="shared" si="14"/>
        <v>1124.122058</v>
      </c>
      <c r="N41" s="75">
        <f t="shared" si="21"/>
        <v>1684.477752</v>
      </c>
      <c r="O41" s="34" t="str">
        <f>'MAIN MODEL - Current Trends'!O41</f>
        <v/>
      </c>
      <c r="P41" s="11" t="str">
        <f t="shared" si="19"/>
        <v/>
      </c>
      <c r="Q41" s="11">
        <f t="shared" si="9"/>
        <v>0</v>
      </c>
      <c r="R41" s="69">
        <f t="shared" si="16"/>
        <v>0.1176517341</v>
      </c>
      <c r="S41" s="70">
        <f t="shared" si="10"/>
        <v>578759</v>
      </c>
      <c r="T41" s="71" t="str">
        <f t="shared" si="17"/>
        <v>#DIV/0!</v>
      </c>
      <c r="U41" s="72">
        <f t="shared" si="11"/>
        <v>0.8823186159</v>
      </c>
      <c r="W41" s="65" t="str">
        <f t="shared" si="4"/>
        <v/>
      </c>
      <c r="X41" s="65" t="str">
        <f t="shared" si="12"/>
        <v/>
      </c>
    </row>
    <row r="42">
      <c r="C42" s="61">
        <f t="shared" si="13"/>
        <v>43989</v>
      </c>
      <c r="D42" s="32">
        <f t="shared" si="22"/>
        <v>2.4</v>
      </c>
      <c r="E42" s="49">
        <f t="shared" si="5"/>
        <v>510649.8398</v>
      </c>
      <c r="F42" s="49">
        <f t="shared" si="6"/>
        <v>0</v>
      </c>
      <c r="G42" s="74">
        <f t="shared" si="1"/>
        <v>0</v>
      </c>
      <c r="H42" s="49">
        <f t="shared" si="2"/>
        <v>68109.16019</v>
      </c>
      <c r="I42" s="49">
        <f t="shared" si="3"/>
        <v>510649.8398</v>
      </c>
      <c r="J42" s="67" t="str">
        <f>'MAIN MODEL - Current Trends'!J42</f>
        <v/>
      </c>
      <c r="K42" s="49">
        <f t="shared" si="7"/>
        <v>0</v>
      </c>
      <c r="L42" s="49">
        <f t="shared" si="18"/>
        <v>68104</v>
      </c>
      <c r="M42" s="63">
        <f t="shared" si="14"/>
        <v>1124.122058</v>
      </c>
      <c r="N42" s="75">
        <f t="shared" si="21"/>
        <v>1684.477752</v>
      </c>
      <c r="O42" s="34" t="str">
        <f>'MAIN MODEL - Current Trends'!O42</f>
        <v/>
      </c>
      <c r="P42" s="11" t="str">
        <f t="shared" si="19"/>
        <v/>
      </c>
      <c r="Q42" s="11">
        <f t="shared" si="9"/>
        <v>0</v>
      </c>
      <c r="R42" s="69">
        <f t="shared" si="16"/>
        <v>0.1176517341</v>
      </c>
      <c r="S42" s="70">
        <f t="shared" si="10"/>
        <v>578759</v>
      </c>
      <c r="T42" s="71" t="str">
        <f t="shared" si="17"/>
        <v>#DIV/0!</v>
      </c>
      <c r="U42" s="72">
        <f t="shared" si="11"/>
        <v>0.8823186159</v>
      </c>
      <c r="W42" s="65" t="str">
        <f t="shared" si="4"/>
        <v/>
      </c>
      <c r="X42" s="65" t="str">
        <f t="shared" si="12"/>
        <v/>
      </c>
    </row>
    <row r="43">
      <c r="C43" s="61">
        <f t="shared" si="13"/>
        <v>43993</v>
      </c>
      <c r="D43" s="32">
        <f t="shared" si="22"/>
        <v>2.4</v>
      </c>
      <c r="E43" s="49">
        <f t="shared" si="5"/>
        <v>510649.8398</v>
      </c>
      <c r="F43" s="49">
        <f t="shared" si="6"/>
        <v>0</v>
      </c>
      <c r="G43" s="74">
        <f t="shared" si="1"/>
        <v>0</v>
      </c>
      <c r="H43" s="49">
        <f t="shared" si="2"/>
        <v>68109.16019</v>
      </c>
      <c r="I43" s="49">
        <f t="shared" si="3"/>
        <v>510649.8398</v>
      </c>
      <c r="J43" s="67" t="str">
        <f>'MAIN MODEL - Current Trends'!J43</f>
        <v/>
      </c>
      <c r="K43" s="49">
        <f t="shared" si="7"/>
        <v>0</v>
      </c>
      <c r="L43" s="49">
        <f t="shared" si="18"/>
        <v>68104</v>
      </c>
      <c r="M43" s="63">
        <f t="shared" si="14"/>
        <v>1124.122058</v>
      </c>
      <c r="N43" s="75">
        <f t="shared" si="21"/>
        <v>1684.477752</v>
      </c>
      <c r="O43" s="34" t="str">
        <f>'MAIN MODEL - Current Trends'!O43</f>
        <v/>
      </c>
      <c r="P43" s="11" t="str">
        <f t="shared" si="19"/>
        <v/>
      </c>
      <c r="Q43" s="11">
        <f t="shared" si="9"/>
        <v>0</v>
      </c>
      <c r="R43" s="69">
        <f t="shared" si="16"/>
        <v>0.1176517341</v>
      </c>
      <c r="S43" s="70">
        <f t="shared" si="10"/>
        <v>578759</v>
      </c>
      <c r="T43" s="71" t="str">
        <f t="shared" si="17"/>
        <v>#DIV/0!</v>
      </c>
      <c r="U43" s="72">
        <f t="shared" si="11"/>
        <v>0.8823186159</v>
      </c>
      <c r="W43" s="65" t="str">
        <f t="shared" si="4"/>
        <v/>
      </c>
      <c r="X43" s="65" t="str">
        <f t="shared" si="12"/>
        <v/>
      </c>
    </row>
    <row r="44">
      <c r="C44" s="61">
        <f t="shared" si="13"/>
        <v>43997</v>
      </c>
      <c r="D44" s="32">
        <f t="shared" si="22"/>
        <v>2.4</v>
      </c>
      <c r="E44" s="49">
        <f t="shared" si="5"/>
        <v>510649.8398</v>
      </c>
      <c r="F44" s="49">
        <f t="shared" si="6"/>
        <v>0</v>
      </c>
      <c r="G44" s="74">
        <f t="shared" si="1"/>
        <v>0</v>
      </c>
      <c r="H44" s="49">
        <f t="shared" si="2"/>
        <v>68109.16019</v>
      </c>
      <c r="I44" s="49">
        <f t="shared" si="3"/>
        <v>510649.8398</v>
      </c>
      <c r="J44" s="76" t="str">
        <f>'MAIN MODEL - Current Trends'!J44</f>
        <v/>
      </c>
      <c r="K44" s="49">
        <f t="shared" si="7"/>
        <v>0</v>
      </c>
      <c r="L44" s="49">
        <f t="shared" si="18"/>
        <v>68104</v>
      </c>
      <c r="M44" s="63">
        <f t="shared" si="14"/>
        <v>1124.122058</v>
      </c>
      <c r="N44" s="75">
        <f t="shared" si="21"/>
        <v>1684.477752</v>
      </c>
      <c r="O44" s="34" t="str">
        <f>'MAIN MODEL - Current Trends'!O44</f>
        <v/>
      </c>
      <c r="P44" s="11" t="str">
        <f t="shared" si="19"/>
        <v/>
      </c>
      <c r="Q44" s="11">
        <f t="shared" si="9"/>
        <v>0</v>
      </c>
      <c r="R44" s="69">
        <f t="shared" si="16"/>
        <v>0.1176517341</v>
      </c>
      <c r="S44" s="70">
        <f t="shared" si="10"/>
        <v>578759</v>
      </c>
      <c r="T44" s="71" t="str">
        <f t="shared" si="17"/>
        <v>#DIV/0!</v>
      </c>
      <c r="U44" s="72">
        <f t="shared" si="11"/>
        <v>0.8823186159</v>
      </c>
      <c r="W44" s="65" t="str">
        <f t="shared" si="4"/>
        <v/>
      </c>
      <c r="X44" s="65" t="str">
        <f t="shared" si="12"/>
        <v/>
      </c>
    </row>
    <row r="45">
      <c r="C45" s="61">
        <f t="shared" si="13"/>
        <v>44001</v>
      </c>
      <c r="D45" s="32">
        <f t="shared" si="22"/>
        <v>2.4</v>
      </c>
      <c r="E45" s="49">
        <f t="shared" si="5"/>
        <v>510649.8398</v>
      </c>
      <c r="F45" s="49">
        <f t="shared" si="6"/>
        <v>0</v>
      </c>
      <c r="G45" s="74">
        <f t="shared" si="1"/>
        <v>0</v>
      </c>
      <c r="H45" s="49">
        <f t="shared" si="2"/>
        <v>68109.16019</v>
      </c>
      <c r="I45" s="49">
        <f t="shared" si="3"/>
        <v>510649.8398</v>
      </c>
      <c r="J45" s="76" t="str">
        <f>'MAIN MODEL - Current Trends'!J45</f>
        <v/>
      </c>
      <c r="K45" s="49">
        <f t="shared" si="7"/>
        <v>0</v>
      </c>
      <c r="L45" s="49">
        <f t="shared" si="18"/>
        <v>68104</v>
      </c>
      <c r="M45" s="63">
        <f t="shared" si="14"/>
        <v>1124.122058</v>
      </c>
      <c r="N45" s="75">
        <f t="shared" si="21"/>
        <v>1684.477752</v>
      </c>
      <c r="O45" s="34" t="str">
        <f>'MAIN MODEL - Current Trends'!O45</f>
        <v/>
      </c>
      <c r="P45" s="11" t="str">
        <f t="shared" si="19"/>
        <v/>
      </c>
      <c r="Q45" s="11">
        <f t="shared" si="9"/>
        <v>0</v>
      </c>
      <c r="R45" s="69">
        <f t="shared" si="16"/>
        <v>0.1176517341</v>
      </c>
      <c r="S45" s="70">
        <f t="shared" si="10"/>
        <v>578759</v>
      </c>
      <c r="T45" s="71" t="str">
        <f t="shared" si="17"/>
        <v>#DIV/0!</v>
      </c>
      <c r="U45" s="72">
        <f t="shared" si="11"/>
        <v>0.8823186159</v>
      </c>
      <c r="W45" s="65" t="str">
        <f t="shared" si="4"/>
        <v/>
      </c>
      <c r="X45" s="65" t="str">
        <f t="shared" si="12"/>
        <v/>
      </c>
    </row>
    <row r="46">
      <c r="C46" s="61">
        <f t="shared" si="13"/>
        <v>44005</v>
      </c>
      <c r="D46" s="32">
        <f t="shared" si="22"/>
        <v>2.4</v>
      </c>
      <c r="E46" s="49">
        <f t="shared" si="5"/>
        <v>510649.8398</v>
      </c>
      <c r="F46" s="49">
        <f t="shared" si="6"/>
        <v>0</v>
      </c>
      <c r="G46" s="74">
        <f t="shared" si="1"/>
        <v>0</v>
      </c>
      <c r="H46" s="49">
        <f t="shared" si="2"/>
        <v>68109.16019</v>
      </c>
      <c r="I46" s="49">
        <f t="shared" si="3"/>
        <v>510649.8398</v>
      </c>
      <c r="J46" s="76" t="str">
        <f>'MAIN MODEL - Current Trends'!J46</f>
        <v/>
      </c>
      <c r="K46" s="49">
        <f t="shared" si="7"/>
        <v>0</v>
      </c>
      <c r="L46" s="49">
        <f t="shared" si="18"/>
        <v>68104</v>
      </c>
      <c r="M46" s="63">
        <f t="shared" si="14"/>
        <v>1124.122058</v>
      </c>
      <c r="N46" s="75">
        <f t="shared" si="21"/>
        <v>1684.477752</v>
      </c>
      <c r="O46" s="34" t="str">
        <f>'MAIN MODEL - Current Trends'!O46</f>
        <v/>
      </c>
      <c r="P46" s="11" t="str">
        <f t="shared" si="19"/>
        <v/>
      </c>
      <c r="Q46" s="11">
        <f t="shared" si="9"/>
        <v>0</v>
      </c>
      <c r="R46" s="69">
        <f t="shared" si="16"/>
        <v>0.1176517341</v>
      </c>
      <c r="S46" s="70">
        <f t="shared" si="10"/>
        <v>578759</v>
      </c>
      <c r="T46" s="71" t="str">
        <f t="shared" si="17"/>
        <v>#DIV/0!</v>
      </c>
      <c r="U46" s="72">
        <f t="shared" si="11"/>
        <v>0.8823186159</v>
      </c>
      <c r="W46" s="65" t="str">
        <f t="shared" si="4"/>
        <v/>
      </c>
      <c r="X46" s="65" t="str">
        <f t="shared" si="12"/>
        <v/>
      </c>
    </row>
    <row r="47">
      <c r="C47" s="61">
        <f t="shared" si="13"/>
        <v>44009</v>
      </c>
      <c r="D47" s="32">
        <f t="shared" si="22"/>
        <v>2.4</v>
      </c>
      <c r="E47" s="49">
        <f t="shared" si="5"/>
        <v>510649.8398</v>
      </c>
      <c r="F47" s="49">
        <f t="shared" si="6"/>
        <v>0</v>
      </c>
      <c r="G47" s="74">
        <f t="shared" si="1"/>
        <v>0</v>
      </c>
      <c r="H47" s="49">
        <f t="shared" si="2"/>
        <v>68109.16019</v>
      </c>
      <c r="I47" s="49">
        <f t="shared" si="3"/>
        <v>510649.8398</v>
      </c>
      <c r="J47" s="76" t="str">
        <f>'MAIN MODEL - Current Trends'!J47</f>
        <v/>
      </c>
      <c r="K47" s="49">
        <f t="shared" si="7"/>
        <v>0</v>
      </c>
      <c r="L47" s="49">
        <f t="shared" si="18"/>
        <v>68104</v>
      </c>
      <c r="M47" s="63">
        <f t="shared" si="14"/>
        <v>1124.122058</v>
      </c>
      <c r="N47" s="75">
        <f t="shared" si="21"/>
        <v>1684.477752</v>
      </c>
      <c r="O47" s="34" t="str">
        <f>'MAIN MODEL - Current Trends'!O47</f>
        <v/>
      </c>
      <c r="P47" s="11" t="str">
        <f t="shared" si="19"/>
        <v/>
      </c>
      <c r="Q47" s="11">
        <f t="shared" si="9"/>
        <v>0</v>
      </c>
      <c r="R47" s="69">
        <f t="shared" si="16"/>
        <v>0.1176517341</v>
      </c>
      <c r="S47" s="70">
        <f t="shared" si="10"/>
        <v>578759</v>
      </c>
      <c r="T47" s="71" t="str">
        <f t="shared" si="17"/>
        <v>#DIV/0!</v>
      </c>
      <c r="U47" s="72">
        <f t="shared" si="11"/>
        <v>0.8823186159</v>
      </c>
      <c r="W47" s="65" t="str">
        <f t="shared" si="4"/>
        <v/>
      </c>
      <c r="X47" s="65" t="str">
        <f t="shared" si="12"/>
        <v/>
      </c>
    </row>
    <row r="48">
      <c r="C48" s="61">
        <f t="shared" si="13"/>
        <v>44013</v>
      </c>
      <c r="D48" s="32">
        <f t="shared" si="22"/>
        <v>2.4</v>
      </c>
      <c r="E48" s="49">
        <f t="shared" si="5"/>
        <v>510649.8398</v>
      </c>
      <c r="F48" s="49">
        <f t="shared" si="6"/>
        <v>0</v>
      </c>
      <c r="G48" s="74">
        <f t="shared" si="1"/>
        <v>0</v>
      </c>
      <c r="H48" s="49">
        <f t="shared" si="2"/>
        <v>68109.16019</v>
      </c>
      <c r="I48" s="49">
        <f t="shared" si="3"/>
        <v>510649.8398</v>
      </c>
      <c r="J48" s="76" t="str">
        <f>'MAIN MODEL - Current Trends'!J48</f>
        <v/>
      </c>
      <c r="K48" s="49">
        <f t="shared" si="7"/>
        <v>0</v>
      </c>
      <c r="L48" s="49">
        <f t="shared" si="18"/>
        <v>68104</v>
      </c>
      <c r="M48" s="63">
        <f t="shared" si="14"/>
        <v>1124.122058</v>
      </c>
      <c r="N48" s="75">
        <f t="shared" si="21"/>
        <v>1684.477752</v>
      </c>
      <c r="O48" s="34" t="str">
        <f>'MAIN MODEL - Current Trends'!O48</f>
        <v/>
      </c>
      <c r="P48" s="11" t="str">
        <f t="shared" si="19"/>
        <v/>
      </c>
      <c r="Q48" s="11">
        <f t="shared" si="9"/>
        <v>0</v>
      </c>
      <c r="R48" s="69">
        <f t="shared" si="16"/>
        <v>0.1176517341</v>
      </c>
      <c r="S48" s="70">
        <f t="shared" si="10"/>
        <v>578759</v>
      </c>
      <c r="T48" s="71" t="str">
        <f t="shared" si="17"/>
        <v>#DIV/0!</v>
      </c>
      <c r="U48" s="72">
        <f t="shared" si="11"/>
        <v>0.8823186159</v>
      </c>
      <c r="W48" s="65" t="str">
        <f t="shared" si="4"/>
        <v/>
      </c>
      <c r="X48" s="65" t="str">
        <f t="shared" si="12"/>
        <v/>
      </c>
    </row>
    <row r="49">
      <c r="C49" s="61">
        <f t="shared" si="13"/>
        <v>44017</v>
      </c>
      <c r="D49" s="32">
        <f t="shared" si="22"/>
        <v>2.4</v>
      </c>
      <c r="E49" s="49">
        <f t="shared" si="5"/>
        <v>510649.8398</v>
      </c>
      <c r="F49" s="49">
        <f t="shared" si="6"/>
        <v>0</v>
      </c>
      <c r="G49" s="74">
        <f t="shared" si="1"/>
        <v>0</v>
      </c>
      <c r="H49" s="49">
        <f t="shared" si="2"/>
        <v>68109.16019</v>
      </c>
      <c r="I49" s="49">
        <f t="shared" si="3"/>
        <v>510649.8398</v>
      </c>
      <c r="J49" s="76" t="str">
        <f>'MAIN MODEL - Current Trends'!J49</f>
        <v/>
      </c>
      <c r="K49" s="49">
        <f t="shared" si="7"/>
        <v>0</v>
      </c>
      <c r="L49" s="49">
        <f t="shared" si="18"/>
        <v>68104</v>
      </c>
      <c r="M49" s="63">
        <f t="shared" si="14"/>
        <v>1124.122058</v>
      </c>
      <c r="N49" s="75">
        <f t="shared" si="21"/>
        <v>1684.477752</v>
      </c>
      <c r="O49" s="34" t="str">
        <f>'MAIN MODEL - Current Trends'!O49</f>
        <v/>
      </c>
      <c r="P49" s="11" t="str">
        <f t="shared" si="19"/>
        <v/>
      </c>
      <c r="Q49" s="11">
        <f t="shared" si="9"/>
        <v>0</v>
      </c>
      <c r="R49" s="69">
        <f t="shared" si="16"/>
        <v>0.1176517341</v>
      </c>
      <c r="S49" s="70">
        <f t="shared" si="10"/>
        <v>578759</v>
      </c>
      <c r="T49" s="71" t="str">
        <f t="shared" si="17"/>
        <v>#DIV/0!</v>
      </c>
      <c r="U49" s="72">
        <f t="shared" si="11"/>
        <v>0.8823186159</v>
      </c>
      <c r="W49" s="65" t="str">
        <f t="shared" si="4"/>
        <v/>
      </c>
      <c r="X49" s="65" t="str">
        <f t="shared" si="12"/>
        <v/>
      </c>
    </row>
    <row r="50">
      <c r="C50" s="61">
        <f t="shared" si="13"/>
        <v>44021</v>
      </c>
      <c r="D50" s="32">
        <f t="shared" si="22"/>
        <v>2.4</v>
      </c>
      <c r="E50" s="49">
        <f t="shared" si="5"/>
        <v>510649.8398</v>
      </c>
      <c r="F50" s="49">
        <f t="shared" si="6"/>
        <v>0</v>
      </c>
      <c r="G50" s="74">
        <f t="shared" si="1"/>
        <v>0</v>
      </c>
      <c r="H50" s="49">
        <f t="shared" si="2"/>
        <v>68109.16019</v>
      </c>
      <c r="I50" s="49">
        <f t="shared" si="3"/>
        <v>510649.8398</v>
      </c>
      <c r="J50" s="76" t="str">
        <f>'MAIN MODEL - Current Trends'!J50</f>
        <v/>
      </c>
      <c r="K50" s="49">
        <f t="shared" si="7"/>
        <v>0</v>
      </c>
      <c r="L50" s="49">
        <f t="shared" si="18"/>
        <v>68104</v>
      </c>
      <c r="M50" s="63">
        <f t="shared" si="14"/>
        <v>1124.122058</v>
      </c>
      <c r="N50" s="75">
        <f t="shared" si="21"/>
        <v>1684.477752</v>
      </c>
      <c r="O50" s="34" t="str">
        <f>'MAIN MODEL - Current Trends'!O50</f>
        <v/>
      </c>
      <c r="P50" s="11" t="str">
        <f t="shared" si="19"/>
        <v/>
      </c>
      <c r="Q50" s="11">
        <f t="shared" si="9"/>
        <v>0</v>
      </c>
      <c r="R50" s="69">
        <f t="shared" si="16"/>
        <v>0.1176517341</v>
      </c>
      <c r="S50" s="70">
        <f t="shared" si="10"/>
        <v>578759</v>
      </c>
      <c r="T50" s="71" t="str">
        <f t="shared" si="17"/>
        <v>#DIV/0!</v>
      </c>
      <c r="U50" s="72">
        <f t="shared" si="11"/>
        <v>0.8823186159</v>
      </c>
      <c r="W50" s="65" t="str">
        <f t="shared" si="4"/>
        <v/>
      </c>
      <c r="X50" s="65" t="str">
        <f t="shared" si="12"/>
        <v/>
      </c>
    </row>
    <row r="51">
      <c r="C51" s="61">
        <f t="shared" si="13"/>
        <v>44025</v>
      </c>
      <c r="D51" s="32">
        <f t="shared" si="22"/>
        <v>2.4</v>
      </c>
      <c r="E51" s="49">
        <f t="shared" si="5"/>
        <v>510649.8398</v>
      </c>
      <c r="F51" s="49">
        <f t="shared" si="6"/>
        <v>0</v>
      </c>
      <c r="G51" s="74">
        <f t="shared" si="1"/>
        <v>0</v>
      </c>
      <c r="H51" s="49">
        <f t="shared" si="2"/>
        <v>68109.16019</v>
      </c>
      <c r="I51" s="49">
        <f t="shared" si="3"/>
        <v>510649.8398</v>
      </c>
      <c r="J51" s="76" t="str">
        <f>'MAIN MODEL - Current Trends'!J51</f>
        <v/>
      </c>
      <c r="K51" s="49">
        <f t="shared" si="7"/>
        <v>0</v>
      </c>
      <c r="L51" s="49">
        <f t="shared" si="18"/>
        <v>68104</v>
      </c>
      <c r="M51" s="63">
        <f t="shared" si="14"/>
        <v>1124.122058</v>
      </c>
      <c r="N51" s="75">
        <f t="shared" si="21"/>
        <v>1684.477752</v>
      </c>
      <c r="O51" s="34" t="str">
        <f>'MAIN MODEL - Current Trends'!O51</f>
        <v/>
      </c>
      <c r="P51" s="11" t="str">
        <f t="shared" si="19"/>
        <v/>
      </c>
      <c r="Q51" s="11">
        <f t="shared" si="9"/>
        <v>0</v>
      </c>
      <c r="R51" s="69">
        <f t="shared" si="16"/>
        <v>0.1176517341</v>
      </c>
      <c r="S51" s="70">
        <f t="shared" si="10"/>
        <v>578759</v>
      </c>
      <c r="T51" s="71" t="str">
        <f t="shared" si="17"/>
        <v>#DIV/0!</v>
      </c>
      <c r="U51" s="72">
        <f t="shared" si="11"/>
        <v>0.8823186159</v>
      </c>
      <c r="W51" s="65" t="str">
        <f t="shared" si="4"/>
        <v/>
      </c>
      <c r="X51" s="65" t="str">
        <f t="shared" si="12"/>
        <v/>
      </c>
    </row>
    <row r="52">
      <c r="C52" s="61">
        <f t="shared" si="13"/>
        <v>44029</v>
      </c>
      <c r="D52" s="32">
        <f t="shared" si="22"/>
        <v>2.4</v>
      </c>
      <c r="E52" s="49">
        <f t="shared" si="5"/>
        <v>510649.8398</v>
      </c>
      <c r="F52" s="49">
        <f t="shared" si="6"/>
        <v>0</v>
      </c>
      <c r="G52" s="74">
        <f t="shared" si="1"/>
        <v>0</v>
      </c>
      <c r="H52" s="49">
        <f t="shared" si="2"/>
        <v>68109.16019</v>
      </c>
      <c r="I52" s="49">
        <f t="shared" si="3"/>
        <v>510649.8398</v>
      </c>
      <c r="J52" s="76" t="str">
        <f>'MAIN MODEL - Current Trends'!J52</f>
        <v/>
      </c>
      <c r="K52" s="49">
        <f t="shared" si="7"/>
        <v>0</v>
      </c>
      <c r="L52" s="49">
        <f t="shared" si="18"/>
        <v>68104</v>
      </c>
      <c r="M52" s="63">
        <f t="shared" si="14"/>
        <v>1124.122058</v>
      </c>
      <c r="N52" s="75">
        <f t="shared" si="21"/>
        <v>1684.477752</v>
      </c>
      <c r="O52" s="34" t="str">
        <f>'MAIN MODEL - Current Trends'!O52</f>
        <v/>
      </c>
      <c r="P52" s="11" t="str">
        <f t="shared" si="19"/>
        <v/>
      </c>
      <c r="Q52" s="11">
        <f t="shared" si="9"/>
        <v>0</v>
      </c>
      <c r="R52" s="69">
        <f t="shared" si="16"/>
        <v>0.1176517341</v>
      </c>
      <c r="S52" s="70">
        <f t="shared" si="10"/>
        <v>578759</v>
      </c>
      <c r="T52" s="71" t="str">
        <f t="shared" si="17"/>
        <v>#DIV/0!</v>
      </c>
      <c r="U52" s="72">
        <f t="shared" si="11"/>
        <v>0.8823186159</v>
      </c>
      <c r="W52" s="65" t="str">
        <f t="shared" si="4"/>
        <v/>
      </c>
      <c r="X52" s="65" t="str">
        <f t="shared" si="12"/>
        <v/>
      </c>
    </row>
    <row r="53">
      <c r="C53" s="61">
        <f t="shared" si="13"/>
        <v>44033</v>
      </c>
      <c r="D53" s="32">
        <f t="shared" si="22"/>
        <v>2.4</v>
      </c>
      <c r="E53" s="49">
        <f t="shared" si="5"/>
        <v>510649.8398</v>
      </c>
      <c r="F53" s="49">
        <f t="shared" si="6"/>
        <v>0</v>
      </c>
      <c r="G53" s="74">
        <f t="shared" si="1"/>
        <v>0</v>
      </c>
      <c r="H53" s="49">
        <f t="shared" si="2"/>
        <v>68109.16019</v>
      </c>
      <c r="I53" s="49">
        <f t="shared" si="3"/>
        <v>510649.8398</v>
      </c>
      <c r="J53" s="76" t="str">
        <f>'MAIN MODEL - Current Trends'!J53</f>
        <v/>
      </c>
      <c r="K53" s="49">
        <f t="shared" si="7"/>
        <v>0</v>
      </c>
      <c r="L53" s="49">
        <f t="shared" si="18"/>
        <v>68104</v>
      </c>
      <c r="M53" s="63">
        <f t="shared" si="14"/>
        <v>1124.122058</v>
      </c>
      <c r="N53" s="75">
        <f t="shared" si="21"/>
        <v>1684.477752</v>
      </c>
      <c r="O53" s="34" t="str">
        <f>'MAIN MODEL - Current Trends'!O53</f>
        <v/>
      </c>
      <c r="P53" s="11" t="str">
        <f t="shared" si="19"/>
        <v/>
      </c>
      <c r="Q53" s="11">
        <f t="shared" si="9"/>
        <v>0</v>
      </c>
      <c r="R53" s="69">
        <f t="shared" si="16"/>
        <v>0.1176517341</v>
      </c>
      <c r="S53" s="70">
        <f t="shared" si="10"/>
        <v>578759</v>
      </c>
      <c r="T53" s="71" t="str">
        <f t="shared" si="17"/>
        <v>#DIV/0!</v>
      </c>
      <c r="U53" s="72">
        <f t="shared" si="11"/>
        <v>0.8823186159</v>
      </c>
      <c r="W53" s="65" t="str">
        <f t="shared" si="4"/>
        <v/>
      </c>
      <c r="X53" s="65" t="str">
        <f t="shared" si="12"/>
        <v/>
      </c>
    </row>
    <row r="54">
      <c r="C54" s="61">
        <f t="shared" si="13"/>
        <v>44037</v>
      </c>
      <c r="D54" s="32">
        <f t="shared" si="22"/>
        <v>2.4</v>
      </c>
      <c r="E54" s="49">
        <f t="shared" si="5"/>
        <v>510649.8398</v>
      </c>
      <c r="F54" s="49">
        <f t="shared" si="6"/>
        <v>0</v>
      </c>
      <c r="G54" s="74">
        <f t="shared" si="1"/>
        <v>0</v>
      </c>
      <c r="H54" s="49">
        <f t="shared" si="2"/>
        <v>68109.16019</v>
      </c>
      <c r="I54" s="49">
        <f t="shared" si="3"/>
        <v>510649.8398</v>
      </c>
      <c r="J54" s="76" t="str">
        <f>'MAIN MODEL - Current Trends'!J54</f>
        <v/>
      </c>
      <c r="K54" s="49">
        <f t="shared" si="7"/>
        <v>0</v>
      </c>
      <c r="L54" s="49">
        <f t="shared" si="18"/>
        <v>68104</v>
      </c>
      <c r="M54" s="63">
        <f t="shared" si="14"/>
        <v>1124.122058</v>
      </c>
      <c r="N54" s="75">
        <f t="shared" si="21"/>
        <v>1684.477752</v>
      </c>
      <c r="O54" s="34" t="str">
        <f>'MAIN MODEL - Current Trends'!O54</f>
        <v/>
      </c>
      <c r="P54" s="11" t="str">
        <f t="shared" si="19"/>
        <v/>
      </c>
      <c r="Q54" s="11">
        <f t="shared" si="9"/>
        <v>0</v>
      </c>
      <c r="R54" s="69">
        <f t="shared" si="16"/>
        <v>0.1176517341</v>
      </c>
      <c r="S54" s="70">
        <f t="shared" si="10"/>
        <v>578759</v>
      </c>
      <c r="T54" s="71" t="str">
        <f t="shared" si="17"/>
        <v>#DIV/0!</v>
      </c>
      <c r="U54" s="72">
        <f t="shared" si="11"/>
        <v>0.8823186159</v>
      </c>
      <c r="W54" s="65" t="str">
        <f t="shared" si="4"/>
        <v/>
      </c>
      <c r="X54" s="65" t="str">
        <f t="shared" si="12"/>
        <v/>
      </c>
    </row>
    <row r="55">
      <c r="C55" s="61">
        <f t="shared" si="13"/>
        <v>44041</v>
      </c>
      <c r="D55" s="32">
        <f t="shared" si="22"/>
        <v>2.4</v>
      </c>
      <c r="E55" s="49">
        <f t="shared" si="5"/>
        <v>510649.8398</v>
      </c>
      <c r="F55" s="49">
        <f t="shared" si="6"/>
        <v>0</v>
      </c>
      <c r="G55" s="74">
        <f t="shared" si="1"/>
        <v>0</v>
      </c>
      <c r="H55" s="49">
        <f t="shared" si="2"/>
        <v>68109.16019</v>
      </c>
      <c r="I55" s="49">
        <f t="shared" si="3"/>
        <v>510649.8398</v>
      </c>
      <c r="J55" s="76" t="str">
        <f>'MAIN MODEL - Current Trends'!J55</f>
        <v/>
      </c>
      <c r="K55" s="49">
        <f t="shared" si="7"/>
        <v>0</v>
      </c>
      <c r="L55" s="49">
        <f t="shared" si="18"/>
        <v>68104</v>
      </c>
      <c r="M55" s="63">
        <f t="shared" si="14"/>
        <v>1124.122058</v>
      </c>
      <c r="N55" s="75">
        <f t="shared" si="21"/>
        <v>1684.477752</v>
      </c>
      <c r="O55" s="34" t="str">
        <f>'MAIN MODEL - Current Trends'!O55</f>
        <v/>
      </c>
      <c r="P55" s="11" t="str">
        <f t="shared" si="19"/>
        <v/>
      </c>
      <c r="Q55" s="11">
        <f t="shared" si="9"/>
        <v>0</v>
      </c>
      <c r="R55" s="69">
        <f t="shared" si="16"/>
        <v>0.1176517341</v>
      </c>
      <c r="S55" s="70">
        <f t="shared" si="10"/>
        <v>578759</v>
      </c>
      <c r="T55" s="71" t="str">
        <f t="shared" si="17"/>
        <v>#DIV/0!</v>
      </c>
      <c r="U55" s="72">
        <f t="shared" si="11"/>
        <v>0.8823186159</v>
      </c>
      <c r="W55" s="65" t="str">
        <f t="shared" si="4"/>
        <v/>
      </c>
    </row>
    <row r="56">
      <c r="C56" s="61">
        <f t="shared" si="13"/>
        <v>44045</v>
      </c>
      <c r="D56" s="32">
        <f t="shared" si="22"/>
        <v>2.4</v>
      </c>
      <c r="E56" s="49">
        <f t="shared" si="5"/>
        <v>510649.8398</v>
      </c>
      <c r="F56" s="49">
        <f t="shared" si="6"/>
        <v>0</v>
      </c>
      <c r="G56" s="74">
        <f t="shared" si="1"/>
        <v>0</v>
      </c>
      <c r="H56" s="49">
        <f t="shared" si="2"/>
        <v>68109.16019</v>
      </c>
      <c r="I56" s="49">
        <f t="shared" si="3"/>
        <v>510649.8398</v>
      </c>
      <c r="J56" s="76" t="str">
        <f>'MAIN MODEL - Current Trends'!J56</f>
        <v/>
      </c>
      <c r="K56" s="49">
        <f t="shared" si="7"/>
        <v>0</v>
      </c>
      <c r="L56" s="49">
        <f t="shared" si="18"/>
        <v>68104</v>
      </c>
      <c r="M56" s="63">
        <f t="shared" si="14"/>
        <v>1124.122058</v>
      </c>
      <c r="N56" s="75">
        <f t="shared" si="21"/>
        <v>1684.477752</v>
      </c>
      <c r="O56" s="34" t="str">
        <f>'MAIN MODEL - Current Trends'!O56</f>
        <v/>
      </c>
      <c r="P56" s="11" t="str">
        <f t="shared" si="19"/>
        <v/>
      </c>
      <c r="Q56" s="11">
        <f t="shared" si="9"/>
        <v>0</v>
      </c>
      <c r="R56" s="69">
        <f t="shared" si="16"/>
        <v>0.1176517341</v>
      </c>
      <c r="S56" s="70">
        <f t="shared" si="10"/>
        <v>578759</v>
      </c>
      <c r="T56" s="71" t="str">
        <f t="shared" si="17"/>
        <v>#DIV/0!</v>
      </c>
      <c r="U56" s="72">
        <f t="shared" si="11"/>
        <v>0.8823186159</v>
      </c>
      <c r="W56" s="65" t="str">
        <f t="shared" si="4"/>
        <v/>
      </c>
    </row>
    <row r="57">
      <c r="C57" s="61">
        <f t="shared" si="13"/>
        <v>44049</v>
      </c>
      <c r="D57" s="32">
        <f t="shared" si="22"/>
        <v>2.4</v>
      </c>
      <c r="E57" s="49">
        <f t="shared" si="5"/>
        <v>510649.8398</v>
      </c>
      <c r="F57" s="49">
        <f t="shared" si="6"/>
        <v>0</v>
      </c>
      <c r="G57" s="74">
        <f t="shared" si="1"/>
        <v>0</v>
      </c>
      <c r="H57" s="49">
        <f t="shared" si="2"/>
        <v>68109.16019</v>
      </c>
      <c r="I57" s="49">
        <f t="shared" si="3"/>
        <v>510649.8398</v>
      </c>
      <c r="J57" s="76" t="str">
        <f>'MAIN MODEL - Current Trends'!J57</f>
        <v/>
      </c>
      <c r="K57" s="49">
        <f t="shared" si="7"/>
        <v>0</v>
      </c>
      <c r="L57" s="49">
        <f t="shared" si="18"/>
        <v>68104</v>
      </c>
      <c r="M57" s="63">
        <f t="shared" si="14"/>
        <v>1124.122058</v>
      </c>
      <c r="N57" s="75">
        <f t="shared" si="21"/>
        <v>1684.477752</v>
      </c>
      <c r="O57" s="34" t="str">
        <f>'MAIN MODEL - Current Trends'!O57</f>
        <v/>
      </c>
      <c r="P57" s="11" t="str">
        <f t="shared" si="19"/>
        <v/>
      </c>
      <c r="Q57" s="11">
        <f t="shared" si="9"/>
        <v>0</v>
      </c>
      <c r="R57" s="69">
        <f t="shared" si="16"/>
        <v>0.1176517341</v>
      </c>
      <c r="S57" s="70">
        <f t="shared" si="10"/>
        <v>578759</v>
      </c>
      <c r="T57" s="71" t="str">
        <f t="shared" si="17"/>
        <v>#DIV/0!</v>
      </c>
      <c r="U57" s="72">
        <f t="shared" si="11"/>
        <v>0.8823186159</v>
      </c>
      <c r="W57" s="65" t="str">
        <f t="shared" si="4"/>
        <v/>
      </c>
    </row>
    <row r="58">
      <c r="C58" s="61">
        <f t="shared" si="13"/>
        <v>44053</v>
      </c>
      <c r="D58" s="32">
        <f t="shared" si="22"/>
        <v>2.4</v>
      </c>
      <c r="E58" s="49">
        <f t="shared" si="5"/>
        <v>510649.8398</v>
      </c>
      <c r="F58" s="49">
        <f t="shared" si="6"/>
        <v>0</v>
      </c>
      <c r="G58" s="74">
        <f t="shared" si="1"/>
        <v>0</v>
      </c>
      <c r="H58" s="49">
        <f t="shared" si="2"/>
        <v>68109.16019</v>
      </c>
      <c r="I58" s="49">
        <f t="shared" si="3"/>
        <v>510649.8398</v>
      </c>
      <c r="J58" s="76" t="str">
        <f>'MAIN MODEL - Current Trends'!J58</f>
        <v/>
      </c>
      <c r="K58" s="49">
        <f t="shared" si="7"/>
        <v>0</v>
      </c>
      <c r="L58" s="49">
        <f t="shared" si="18"/>
        <v>68104</v>
      </c>
      <c r="M58" s="63">
        <f t="shared" si="14"/>
        <v>1124.122058</v>
      </c>
      <c r="N58" s="75">
        <f t="shared" si="21"/>
        <v>1684.477752</v>
      </c>
      <c r="O58" s="34" t="str">
        <f>'MAIN MODEL - Current Trends'!O58</f>
        <v/>
      </c>
      <c r="P58" s="11" t="str">
        <f t="shared" si="19"/>
        <v/>
      </c>
      <c r="Q58" s="11">
        <f t="shared" si="9"/>
        <v>0</v>
      </c>
      <c r="R58" s="69">
        <f t="shared" si="16"/>
        <v>0.1176517341</v>
      </c>
      <c r="S58" s="70">
        <f t="shared" si="10"/>
        <v>578759</v>
      </c>
      <c r="T58" s="71" t="str">
        <f t="shared" si="17"/>
        <v>#DIV/0!</v>
      </c>
      <c r="U58" s="72">
        <f t="shared" si="11"/>
        <v>0.8823186159</v>
      </c>
      <c r="W58" s="65" t="str">
        <f t="shared" si="4"/>
        <v/>
      </c>
    </row>
    <row r="59">
      <c r="C59" s="61">
        <f t="shared" si="13"/>
        <v>44057</v>
      </c>
      <c r="D59" s="32">
        <f t="shared" si="22"/>
        <v>2.4</v>
      </c>
      <c r="E59" s="49">
        <f t="shared" si="5"/>
        <v>510649.8398</v>
      </c>
      <c r="F59" s="49">
        <f t="shared" si="6"/>
        <v>0</v>
      </c>
      <c r="G59" s="74">
        <f t="shared" si="1"/>
        <v>0</v>
      </c>
      <c r="H59" s="49">
        <f t="shared" si="2"/>
        <v>68109.16019</v>
      </c>
      <c r="I59" s="49">
        <f t="shared" si="3"/>
        <v>510649.8398</v>
      </c>
      <c r="J59" s="76" t="str">
        <f>'MAIN MODEL - Current Trends'!J59</f>
        <v/>
      </c>
      <c r="K59" s="49">
        <f t="shared" si="7"/>
        <v>0</v>
      </c>
      <c r="L59" s="49">
        <f t="shared" si="18"/>
        <v>68104</v>
      </c>
      <c r="M59" s="63">
        <f t="shared" si="14"/>
        <v>1124.122058</v>
      </c>
      <c r="N59" s="75">
        <f t="shared" si="21"/>
        <v>1684.477752</v>
      </c>
      <c r="O59" s="34" t="str">
        <f>'MAIN MODEL - Current Trends'!O59</f>
        <v/>
      </c>
      <c r="P59" s="11" t="str">
        <f t="shared" si="19"/>
        <v/>
      </c>
      <c r="Q59" s="11">
        <f t="shared" si="9"/>
        <v>0</v>
      </c>
      <c r="R59" s="69">
        <f t="shared" si="16"/>
        <v>0.1176517341</v>
      </c>
      <c r="S59" s="70">
        <f t="shared" si="10"/>
        <v>578759</v>
      </c>
      <c r="T59" s="71" t="str">
        <f t="shared" si="17"/>
        <v>#DIV/0!</v>
      </c>
      <c r="U59" s="72">
        <f t="shared" si="11"/>
        <v>0.8823186159</v>
      </c>
      <c r="W59" s="65" t="str">
        <f t="shared" si="4"/>
        <v/>
      </c>
    </row>
    <row r="60">
      <c r="C60" s="61">
        <f t="shared" si="13"/>
        <v>44061</v>
      </c>
      <c r="D60" s="32">
        <f t="shared" si="22"/>
        <v>2.4</v>
      </c>
      <c r="E60" s="49">
        <f t="shared" si="5"/>
        <v>510649.8398</v>
      </c>
      <c r="F60" s="49">
        <f t="shared" si="6"/>
        <v>0</v>
      </c>
      <c r="G60" s="74">
        <f t="shared" si="1"/>
        <v>0</v>
      </c>
      <c r="H60" s="49">
        <f t="shared" si="2"/>
        <v>68109.16019</v>
      </c>
      <c r="I60" s="49">
        <f t="shared" si="3"/>
        <v>510649.8398</v>
      </c>
      <c r="J60" s="76" t="str">
        <f>'MAIN MODEL - Current Trends'!J60</f>
        <v/>
      </c>
      <c r="K60" s="49">
        <f t="shared" si="7"/>
        <v>0</v>
      </c>
      <c r="L60" s="49">
        <f t="shared" si="18"/>
        <v>68104</v>
      </c>
      <c r="M60" s="63">
        <f t="shared" si="14"/>
        <v>1124.122058</v>
      </c>
      <c r="N60" s="75">
        <f t="shared" si="21"/>
        <v>1684.477752</v>
      </c>
      <c r="O60" s="34" t="str">
        <f>'MAIN MODEL - Current Trends'!O60</f>
        <v/>
      </c>
      <c r="P60" s="11" t="str">
        <f t="shared" si="19"/>
        <v/>
      </c>
      <c r="Q60" s="11">
        <f t="shared" si="9"/>
        <v>0</v>
      </c>
      <c r="R60" s="69">
        <f t="shared" si="16"/>
        <v>0.1176517341</v>
      </c>
      <c r="S60" s="70">
        <f t="shared" si="10"/>
        <v>578759</v>
      </c>
      <c r="T60" s="71" t="str">
        <f t="shared" si="17"/>
        <v>#DIV/0!</v>
      </c>
      <c r="U60" s="72">
        <f t="shared" si="11"/>
        <v>0.8823186159</v>
      </c>
      <c r="W60" s="65" t="str">
        <f t="shared" si="4"/>
        <v/>
      </c>
    </row>
    <row r="61">
      <c r="C61" s="61">
        <f t="shared" si="13"/>
        <v>44065</v>
      </c>
      <c r="D61" s="32">
        <f t="shared" si="22"/>
        <v>2.4</v>
      </c>
      <c r="E61" s="49">
        <f t="shared" si="5"/>
        <v>510649.8398</v>
      </c>
      <c r="F61" s="49">
        <f t="shared" si="6"/>
        <v>0</v>
      </c>
      <c r="G61" s="74">
        <f t="shared" si="1"/>
        <v>0</v>
      </c>
      <c r="H61" s="49">
        <f t="shared" si="2"/>
        <v>68109.16019</v>
      </c>
      <c r="I61" s="49">
        <f t="shared" si="3"/>
        <v>510649.8398</v>
      </c>
      <c r="J61" s="76" t="str">
        <f>'MAIN MODEL - Current Trends'!J61</f>
        <v/>
      </c>
      <c r="K61" s="49">
        <f t="shared" si="7"/>
        <v>0</v>
      </c>
      <c r="L61" s="49">
        <f t="shared" si="18"/>
        <v>68104</v>
      </c>
      <c r="M61" s="63">
        <f t="shared" si="14"/>
        <v>1124.122058</v>
      </c>
      <c r="N61" s="75">
        <f t="shared" si="21"/>
        <v>1684.477752</v>
      </c>
      <c r="O61" s="34" t="str">
        <f>'MAIN MODEL - Current Trends'!O61</f>
        <v/>
      </c>
      <c r="P61" s="11" t="str">
        <f t="shared" si="19"/>
        <v/>
      </c>
      <c r="Q61" s="11">
        <f t="shared" si="9"/>
        <v>0</v>
      </c>
      <c r="R61" s="69">
        <f t="shared" si="16"/>
        <v>0.1176517341</v>
      </c>
      <c r="S61" s="70">
        <f t="shared" si="10"/>
        <v>578759</v>
      </c>
      <c r="T61" s="71" t="str">
        <f t="shared" si="17"/>
        <v>#DIV/0!</v>
      </c>
      <c r="U61" s="72">
        <f t="shared" si="11"/>
        <v>0.8823186159</v>
      </c>
      <c r="W61" s="65" t="str">
        <f t="shared" si="4"/>
        <v/>
      </c>
    </row>
    <row r="62">
      <c r="C62" s="61">
        <f t="shared" si="13"/>
        <v>44069</v>
      </c>
      <c r="D62" s="32">
        <f t="shared" si="22"/>
        <v>2.4</v>
      </c>
      <c r="E62" s="49">
        <f t="shared" si="5"/>
        <v>510649.8398</v>
      </c>
      <c r="F62" s="49">
        <f t="shared" si="6"/>
        <v>0</v>
      </c>
      <c r="G62" s="74">
        <f t="shared" si="1"/>
        <v>0</v>
      </c>
      <c r="H62" s="49">
        <f t="shared" si="2"/>
        <v>68109.16019</v>
      </c>
      <c r="I62" s="49">
        <f t="shared" si="3"/>
        <v>510649.8398</v>
      </c>
      <c r="J62" s="76" t="str">
        <f>'MAIN MODEL - Current Trends'!J62</f>
        <v/>
      </c>
      <c r="K62" s="49">
        <f t="shared" si="7"/>
        <v>0</v>
      </c>
      <c r="L62" s="49">
        <f t="shared" si="18"/>
        <v>68104</v>
      </c>
      <c r="M62" s="63">
        <f t="shared" si="14"/>
        <v>1124.122058</v>
      </c>
      <c r="N62" s="75">
        <f t="shared" si="21"/>
        <v>1684.477752</v>
      </c>
      <c r="O62" s="34" t="str">
        <f>'MAIN MODEL - Current Trends'!O62</f>
        <v/>
      </c>
      <c r="P62" s="11" t="str">
        <f t="shared" si="19"/>
        <v/>
      </c>
      <c r="Q62" s="11">
        <f t="shared" si="9"/>
        <v>0</v>
      </c>
      <c r="R62" s="69">
        <f t="shared" si="16"/>
        <v>0.1176517341</v>
      </c>
      <c r="S62" s="70">
        <f t="shared" si="10"/>
        <v>578759</v>
      </c>
      <c r="T62" s="71" t="str">
        <f t="shared" si="17"/>
        <v>#DIV/0!</v>
      </c>
      <c r="U62" s="72">
        <f t="shared" si="11"/>
        <v>0.8823186159</v>
      </c>
      <c r="W62" s="65" t="str">
        <f t="shared" si="4"/>
        <v/>
      </c>
    </row>
    <row r="63">
      <c r="C63" s="61">
        <f t="shared" si="13"/>
        <v>44073</v>
      </c>
      <c r="D63" s="32">
        <f t="shared" si="22"/>
        <v>2.4</v>
      </c>
      <c r="E63" s="49">
        <f t="shared" si="5"/>
        <v>510649.8398</v>
      </c>
      <c r="F63" s="49">
        <f t="shared" si="6"/>
        <v>0</v>
      </c>
      <c r="G63" s="74">
        <f t="shared" si="1"/>
        <v>0</v>
      </c>
      <c r="H63" s="49">
        <f t="shared" si="2"/>
        <v>68109.16019</v>
      </c>
      <c r="I63" s="49">
        <f t="shared" si="3"/>
        <v>510649.8398</v>
      </c>
      <c r="J63" s="76" t="str">
        <f>'MAIN MODEL - Current Trends'!J63</f>
        <v/>
      </c>
      <c r="K63" s="49">
        <f t="shared" si="7"/>
        <v>0</v>
      </c>
      <c r="L63" s="49">
        <f t="shared" si="18"/>
        <v>68104</v>
      </c>
      <c r="M63" s="63">
        <f t="shared" si="14"/>
        <v>1124.122058</v>
      </c>
      <c r="N63" s="75">
        <f t="shared" si="21"/>
        <v>1684.477752</v>
      </c>
      <c r="O63" s="34" t="str">
        <f>'MAIN MODEL - Current Trends'!O63</f>
        <v/>
      </c>
      <c r="P63" s="11" t="str">
        <f t="shared" si="19"/>
        <v/>
      </c>
      <c r="Q63" s="11">
        <f t="shared" si="9"/>
        <v>0</v>
      </c>
      <c r="R63" s="69">
        <f t="shared" si="16"/>
        <v>0.1176517341</v>
      </c>
      <c r="S63" s="70">
        <f t="shared" si="10"/>
        <v>578759</v>
      </c>
      <c r="T63" s="71" t="str">
        <f t="shared" si="17"/>
        <v>#DIV/0!</v>
      </c>
      <c r="U63" s="72">
        <f t="shared" si="11"/>
        <v>0.8823186159</v>
      </c>
      <c r="W63" s="65" t="str">
        <f t="shared" si="4"/>
        <v/>
      </c>
    </row>
    <row r="64">
      <c r="C64" s="61">
        <f t="shared" si="13"/>
        <v>44077</v>
      </c>
      <c r="D64" s="32">
        <f t="shared" si="22"/>
        <v>2.4</v>
      </c>
      <c r="E64" s="49">
        <f t="shared" si="5"/>
        <v>510649.8398</v>
      </c>
      <c r="F64" s="49">
        <f t="shared" si="6"/>
        <v>0</v>
      </c>
      <c r="G64" s="74">
        <f t="shared" si="1"/>
        <v>0</v>
      </c>
      <c r="H64" s="49">
        <f t="shared" si="2"/>
        <v>68109.16019</v>
      </c>
      <c r="I64" s="49">
        <f t="shared" si="3"/>
        <v>510649.8398</v>
      </c>
      <c r="J64" s="76" t="str">
        <f>'MAIN MODEL - Current Trends'!J64</f>
        <v/>
      </c>
      <c r="K64" s="49">
        <f t="shared" si="7"/>
        <v>0</v>
      </c>
      <c r="L64" s="49">
        <f t="shared" si="18"/>
        <v>68104</v>
      </c>
      <c r="M64" s="63">
        <f t="shared" si="14"/>
        <v>1124.122058</v>
      </c>
      <c r="N64" s="75">
        <f t="shared" si="21"/>
        <v>1684.477752</v>
      </c>
      <c r="O64" s="34" t="str">
        <f>'MAIN MODEL - Current Trends'!O64</f>
        <v/>
      </c>
      <c r="P64" s="11" t="str">
        <f t="shared" si="19"/>
        <v/>
      </c>
      <c r="Q64" s="11">
        <f t="shared" si="9"/>
        <v>0</v>
      </c>
      <c r="R64" s="69">
        <f t="shared" si="16"/>
        <v>0.1176517341</v>
      </c>
      <c r="S64" s="70">
        <f t="shared" si="10"/>
        <v>578759</v>
      </c>
      <c r="T64" s="71" t="str">
        <f t="shared" si="17"/>
        <v>#DIV/0!</v>
      </c>
      <c r="U64" s="72">
        <f t="shared" si="11"/>
        <v>0.8823186159</v>
      </c>
      <c r="W64" s="65" t="str">
        <f t="shared" si="4"/>
        <v/>
      </c>
    </row>
    <row r="65">
      <c r="C65" s="61">
        <f t="shared" si="13"/>
        <v>44081</v>
      </c>
      <c r="D65" s="32">
        <f t="shared" si="22"/>
        <v>2.4</v>
      </c>
      <c r="E65" s="49">
        <f t="shared" si="5"/>
        <v>510649.8398</v>
      </c>
      <c r="F65" s="49">
        <f t="shared" si="6"/>
        <v>0</v>
      </c>
      <c r="G65" s="74">
        <f t="shared" si="1"/>
        <v>0</v>
      </c>
      <c r="H65" s="49">
        <f t="shared" si="2"/>
        <v>68109.16019</v>
      </c>
      <c r="I65" s="49">
        <f t="shared" si="3"/>
        <v>510649.8398</v>
      </c>
      <c r="J65" s="76" t="str">
        <f>'MAIN MODEL - Current Trends'!J65</f>
        <v/>
      </c>
      <c r="K65" s="49">
        <f t="shared" si="7"/>
        <v>0</v>
      </c>
      <c r="L65" s="49">
        <f t="shared" si="18"/>
        <v>68104</v>
      </c>
      <c r="M65" s="63">
        <f t="shared" si="14"/>
        <v>1124.122058</v>
      </c>
      <c r="N65" s="75">
        <f t="shared" si="21"/>
        <v>1684.477752</v>
      </c>
      <c r="O65" s="34" t="str">
        <f>'MAIN MODEL - Current Trends'!O65</f>
        <v/>
      </c>
      <c r="P65" s="11" t="str">
        <f t="shared" si="19"/>
        <v/>
      </c>
      <c r="Q65" s="11">
        <f t="shared" si="9"/>
        <v>0</v>
      </c>
      <c r="R65" s="69">
        <f t="shared" si="16"/>
        <v>0.1176517341</v>
      </c>
      <c r="S65" s="70">
        <f t="shared" si="10"/>
        <v>578759</v>
      </c>
      <c r="T65" s="71" t="str">
        <f t="shared" si="17"/>
        <v>#DIV/0!</v>
      </c>
      <c r="U65" s="72">
        <f t="shared" si="11"/>
        <v>0.8823186159</v>
      </c>
      <c r="W65" s="65" t="str">
        <f t="shared" si="4"/>
        <v/>
      </c>
    </row>
    <row r="66">
      <c r="C66" s="61">
        <f t="shared" si="13"/>
        <v>44085</v>
      </c>
      <c r="D66" s="32">
        <f t="shared" si="22"/>
        <v>2.4</v>
      </c>
      <c r="E66" s="49">
        <f t="shared" si="5"/>
        <v>510649.8398</v>
      </c>
      <c r="F66" s="49">
        <f t="shared" si="6"/>
        <v>0</v>
      </c>
      <c r="G66" s="74">
        <f t="shared" si="1"/>
        <v>0</v>
      </c>
      <c r="H66" s="49">
        <f t="shared" si="2"/>
        <v>68109.16019</v>
      </c>
      <c r="I66" s="49">
        <f t="shared" si="3"/>
        <v>510649.8398</v>
      </c>
      <c r="J66" s="76" t="str">
        <f>'MAIN MODEL - Current Trends'!J66</f>
        <v/>
      </c>
      <c r="K66" s="49">
        <f t="shared" si="7"/>
        <v>0</v>
      </c>
      <c r="L66" s="49">
        <f t="shared" si="18"/>
        <v>68104</v>
      </c>
      <c r="M66" s="63">
        <f t="shared" si="14"/>
        <v>1124.122058</v>
      </c>
      <c r="N66" s="75">
        <f t="shared" si="21"/>
        <v>1684.477752</v>
      </c>
      <c r="O66" s="34" t="str">
        <f>'MAIN MODEL - Current Trends'!O66</f>
        <v/>
      </c>
      <c r="P66" s="11" t="str">
        <f t="shared" si="19"/>
        <v/>
      </c>
      <c r="Q66" s="11">
        <f t="shared" si="9"/>
        <v>0</v>
      </c>
      <c r="R66" s="69">
        <f t="shared" si="16"/>
        <v>0.1176517341</v>
      </c>
      <c r="S66" s="70">
        <f t="shared" si="10"/>
        <v>578759</v>
      </c>
      <c r="T66" s="71" t="str">
        <f t="shared" si="17"/>
        <v>#DIV/0!</v>
      </c>
      <c r="U66" s="72">
        <f t="shared" si="11"/>
        <v>0.8823186159</v>
      </c>
      <c r="W66" s="65" t="str">
        <f t="shared" si="4"/>
        <v/>
      </c>
    </row>
    <row r="67">
      <c r="C67" s="61">
        <f t="shared" si="13"/>
        <v>44089</v>
      </c>
      <c r="D67" s="32">
        <f t="shared" si="22"/>
        <v>2.4</v>
      </c>
      <c r="E67" s="49">
        <f t="shared" si="5"/>
        <v>510649.8398</v>
      </c>
      <c r="F67" s="49">
        <f t="shared" si="6"/>
        <v>0</v>
      </c>
      <c r="G67" s="74">
        <f t="shared" si="1"/>
        <v>0</v>
      </c>
      <c r="H67" s="49">
        <f t="shared" si="2"/>
        <v>68109.16019</v>
      </c>
      <c r="I67" s="49">
        <f t="shared" si="3"/>
        <v>510649.8398</v>
      </c>
      <c r="J67" s="76" t="str">
        <f>'MAIN MODEL - Current Trends'!J67</f>
        <v/>
      </c>
      <c r="K67" s="49">
        <f t="shared" si="7"/>
        <v>0</v>
      </c>
      <c r="L67" s="49">
        <f t="shared" si="18"/>
        <v>68104</v>
      </c>
      <c r="M67" s="63">
        <f t="shared" si="14"/>
        <v>1124.122058</v>
      </c>
      <c r="N67" s="75">
        <f t="shared" si="21"/>
        <v>1684.477752</v>
      </c>
      <c r="O67" s="34" t="str">
        <f>'MAIN MODEL - Current Trends'!O67</f>
        <v/>
      </c>
      <c r="P67" s="11" t="str">
        <f t="shared" si="19"/>
        <v/>
      </c>
      <c r="Q67" s="11">
        <f t="shared" si="9"/>
        <v>0</v>
      </c>
      <c r="R67" s="69">
        <f t="shared" si="16"/>
        <v>0.1176517341</v>
      </c>
      <c r="S67" s="70">
        <f t="shared" si="10"/>
        <v>578759</v>
      </c>
      <c r="T67" s="71" t="str">
        <f t="shared" si="17"/>
        <v>#DIV/0!</v>
      </c>
      <c r="U67" s="72">
        <f t="shared" si="11"/>
        <v>0.8823186159</v>
      </c>
      <c r="W67" s="65" t="str">
        <f t="shared" si="4"/>
        <v/>
      </c>
    </row>
    <row r="68">
      <c r="C68" s="61">
        <f t="shared" si="13"/>
        <v>44093</v>
      </c>
      <c r="D68" s="32">
        <f t="shared" si="22"/>
        <v>2.4</v>
      </c>
      <c r="E68" s="49">
        <f t="shared" si="5"/>
        <v>510649.8398</v>
      </c>
      <c r="F68" s="49">
        <f t="shared" si="6"/>
        <v>0</v>
      </c>
      <c r="G68" s="74">
        <f t="shared" si="1"/>
        <v>0</v>
      </c>
      <c r="H68" s="49">
        <f t="shared" si="2"/>
        <v>68109.16019</v>
      </c>
      <c r="I68" s="49">
        <f t="shared" si="3"/>
        <v>510649.8398</v>
      </c>
      <c r="J68" s="76" t="str">
        <f>'MAIN MODEL - Current Trends'!J68</f>
        <v/>
      </c>
      <c r="K68" s="49">
        <f t="shared" si="7"/>
        <v>0</v>
      </c>
      <c r="L68" s="49">
        <f t="shared" si="18"/>
        <v>68104</v>
      </c>
      <c r="M68" s="63">
        <f t="shared" si="14"/>
        <v>1124.122058</v>
      </c>
      <c r="N68" s="75">
        <f t="shared" si="21"/>
        <v>1684.477752</v>
      </c>
      <c r="O68" s="34" t="str">
        <f>'MAIN MODEL - Current Trends'!O68</f>
        <v/>
      </c>
      <c r="P68" s="11" t="str">
        <f t="shared" si="19"/>
        <v/>
      </c>
      <c r="Q68" s="11">
        <f t="shared" si="9"/>
        <v>0</v>
      </c>
      <c r="R68" s="69">
        <f t="shared" si="16"/>
        <v>0.1176517341</v>
      </c>
      <c r="S68" s="70">
        <f t="shared" si="10"/>
        <v>578759</v>
      </c>
      <c r="T68" s="71" t="str">
        <f t="shared" si="17"/>
        <v>#DIV/0!</v>
      </c>
      <c r="U68" s="72">
        <f t="shared" si="11"/>
        <v>0.8823186159</v>
      </c>
      <c r="W68" s="65" t="str">
        <f t="shared" si="4"/>
        <v/>
      </c>
    </row>
    <row r="69">
      <c r="C69" s="61">
        <f t="shared" si="13"/>
        <v>44097</v>
      </c>
      <c r="D69" s="32">
        <f t="shared" si="22"/>
        <v>2.4</v>
      </c>
      <c r="E69" s="49">
        <f t="shared" si="5"/>
        <v>510649.8398</v>
      </c>
      <c r="F69" s="49">
        <f t="shared" si="6"/>
        <v>0</v>
      </c>
      <c r="G69" s="74">
        <f t="shared" si="1"/>
        <v>0</v>
      </c>
      <c r="H69" s="49">
        <f t="shared" si="2"/>
        <v>68109.16019</v>
      </c>
      <c r="I69" s="49">
        <f t="shared" si="3"/>
        <v>510649.8398</v>
      </c>
      <c r="J69" s="76" t="str">
        <f>'MAIN MODEL - Current Trends'!J69</f>
        <v/>
      </c>
      <c r="K69" s="49">
        <f t="shared" si="7"/>
        <v>0</v>
      </c>
      <c r="L69" s="49">
        <f t="shared" si="18"/>
        <v>68104</v>
      </c>
      <c r="M69" s="63">
        <f t="shared" si="14"/>
        <v>1124.122058</v>
      </c>
      <c r="N69" s="75">
        <f t="shared" si="21"/>
        <v>1684.477752</v>
      </c>
      <c r="O69" s="34" t="str">
        <f>'MAIN MODEL - Current Trends'!O69</f>
        <v/>
      </c>
      <c r="P69" s="11" t="str">
        <f t="shared" si="19"/>
        <v/>
      </c>
      <c r="Q69" s="11">
        <f t="shared" si="9"/>
        <v>0</v>
      </c>
      <c r="R69" s="69">
        <f t="shared" si="16"/>
        <v>0.1176517341</v>
      </c>
      <c r="S69" s="70">
        <f t="shared" si="10"/>
        <v>578759</v>
      </c>
      <c r="T69" s="71" t="str">
        <f t="shared" si="17"/>
        <v>#DIV/0!</v>
      </c>
      <c r="U69" s="72">
        <f t="shared" si="11"/>
        <v>0.8823186159</v>
      </c>
      <c r="W69" s="65" t="str">
        <f t="shared" si="4"/>
        <v/>
      </c>
    </row>
    <row r="70">
      <c r="C70" s="61">
        <f t="shared" si="13"/>
        <v>44101</v>
      </c>
      <c r="D70" s="32">
        <f t="shared" si="22"/>
        <v>2.4</v>
      </c>
      <c r="E70" s="49">
        <f t="shared" si="5"/>
        <v>510649.8398</v>
      </c>
      <c r="F70" s="49">
        <f t="shared" si="6"/>
        <v>0</v>
      </c>
      <c r="G70" s="74">
        <f t="shared" si="1"/>
        <v>0</v>
      </c>
      <c r="H70" s="49">
        <f t="shared" si="2"/>
        <v>68109.16019</v>
      </c>
      <c r="I70" s="49">
        <f t="shared" si="3"/>
        <v>510649.8398</v>
      </c>
      <c r="J70" s="76" t="str">
        <f>'MAIN MODEL - Current Trends'!J70</f>
        <v/>
      </c>
      <c r="K70" s="49">
        <f t="shared" si="7"/>
        <v>0</v>
      </c>
      <c r="L70" s="49">
        <f t="shared" si="18"/>
        <v>68104</v>
      </c>
      <c r="M70" s="63">
        <f t="shared" si="14"/>
        <v>1124.122058</v>
      </c>
      <c r="N70" s="75">
        <f t="shared" si="21"/>
        <v>1684.477752</v>
      </c>
      <c r="O70" s="34" t="str">
        <f>'MAIN MODEL - Current Trends'!O70</f>
        <v/>
      </c>
      <c r="P70" s="11" t="str">
        <f t="shared" si="19"/>
        <v/>
      </c>
      <c r="Q70" s="11">
        <f t="shared" si="9"/>
        <v>0</v>
      </c>
      <c r="R70" s="69">
        <f t="shared" si="16"/>
        <v>0.1176517341</v>
      </c>
      <c r="S70" s="70">
        <f t="shared" si="10"/>
        <v>578759</v>
      </c>
      <c r="T70" s="71" t="str">
        <f t="shared" si="17"/>
        <v>#DIV/0!</v>
      </c>
      <c r="U70" s="72">
        <f t="shared" si="11"/>
        <v>0.8823186159</v>
      </c>
      <c r="W70" s="65" t="str">
        <f t="shared" si="4"/>
        <v/>
      </c>
    </row>
    <row r="71">
      <c r="C71" s="61">
        <f t="shared" si="13"/>
        <v>44105</v>
      </c>
      <c r="D71" s="32">
        <f t="shared" si="22"/>
        <v>2.4</v>
      </c>
      <c r="E71" s="49">
        <f t="shared" si="5"/>
        <v>510649.8398</v>
      </c>
      <c r="F71" s="49">
        <f t="shared" si="6"/>
        <v>0</v>
      </c>
      <c r="G71" s="74">
        <f t="shared" si="1"/>
        <v>0</v>
      </c>
      <c r="H71" s="49">
        <f t="shared" si="2"/>
        <v>68109.16019</v>
      </c>
      <c r="I71" s="49">
        <f t="shared" si="3"/>
        <v>510649.8398</v>
      </c>
      <c r="J71" s="76" t="str">
        <f>'MAIN MODEL - Current Trends'!J71</f>
        <v/>
      </c>
      <c r="K71" s="49">
        <f t="shared" si="7"/>
        <v>0</v>
      </c>
      <c r="L71" s="49">
        <f t="shared" si="18"/>
        <v>68104</v>
      </c>
      <c r="M71" s="63">
        <f t="shared" si="14"/>
        <v>1124.122058</v>
      </c>
      <c r="N71" s="75">
        <f t="shared" si="21"/>
        <v>1684.477752</v>
      </c>
      <c r="O71" s="34" t="str">
        <f>'MAIN MODEL - Current Trends'!O71</f>
        <v/>
      </c>
      <c r="P71" s="11" t="str">
        <f t="shared" si="19"/>
        <v/>
      </c>
      <c r="Q71" s="11">
        <f t="shared" si="9"/>
        <v>0</v>
      </c>
      <c r="R71" s="69">
        <f t="shared" si="16"/>
        <v>0.1176517341</v>
      </c>
      <c r="S71" s="70">
        <f t="shared" si="10"/>
        <v>578759</v>
      </c>
      <c r="T71" s="71" t="str">
        <f t="shared" si="17"/>
        <v>#DIV/0!</v>
      </c>
      <c r="U71" s="72">
        <f t="shared" si="11"/>
        <v>0.8823186159</v>
      </c>
      <c r="W71" s="65" t="str">
        <f t="shared" si="4"/>
        <v/>
      </c>
    </row>
    <row r="72">
      <c r="C72" s="61">
        <f t="shared" si="13"/>
        <v>44109</v>
      </c>
      <c r="D72" s="32">
        <f t="shared" si="22"/>
        <v>2.4</v>
      </c>
      <c r="E72" s="49">
        <f t="shared" si="5"/>
        <v>510649.8398</v>
      </c>
      <c r="F72" s="49">
        <f t="shared" si="6"/>
        <v>0</v>
      </c>
      <c r="G72" s="74">
        <f t="shared" si="1"/>
        <v>0</v>
      </c>
      <c r="H72" s="49">
        <f t="shared" si="2"/>
        <v>68109.16019</v>
      </c>
      <c r="I72" s="49">
        <f t="shared" si="3"/>
        <v>510649.8398</v>
      </c>
      <c r="J72" s="76" t="str">
        <f>'MAIN MODEL - Current Trends'!J72</f>
        <v/>
      </c>
      <c r="K72" s="49">
        <f t="shared" si="7"/>
        <v>0</v>
      </c>
      <c r="L72" s="49">
        <f t="shared" si="18"/>
        <v>68104</v>
      </c>
      <c r="M72" s="63">
        <f t="shared" si="14"/>
        <v>1124.122058</v>
      </c>
      <c r="N72" s="75">
        <f t="shared" si="21"/>
        <v>1684.477752</v>
      </c>
      <c r="O72" s="34" t="str">
        <f>'MAIN MODEL - Current Trends'!O72</f>
        <v/>
      </c>
      <c r="P72" s="11" t="str">
        <f t="shared" si="19"/>
        <v/>
      </c>
      <c r="Q72" s="11">
        <f t="shared" si="9"/>
        <v>0</v>
      </c>
      <c r="R72" s="69">
        <f t="shared" si="16"/>
        <v>0.1176517341</v>
      </c>
      <c r="S72" s="70">
        <f t="shared" si="10"/>
        <v>578759</v>
      </c>
      <c r="T72" s="71" t="str">
        <f t="shared" si="17"/>
        <v>#DIV/0!</v>
      </c>
      <c r="U72" s="72">
        <f t="shared" si="11"/>
        <v>0.8823186159</v>
      </c>
      <c r="W72" s="65" t="str">
        <f t="shared" si="4"/>
        <v/>
      </c>
    </row>
    <row r="73">
      <c r="C73" s="61">
        <f t="shared" si="13"/>
        <v>44113</v>
      </c>
      <c r="D73" s="32">
        <f t="shared" si="22"/>
        <v>2.4</v>
      </c>
      <c r="E73" s="49">
        <f t="shared" si="5"/>
        <v>510649.8398</v>
      </c>
      <c r="F73" s="49">
        <f t="shared" si="6"/>
        <v>0</v>
      </c>
      <c r="G73" s="74">
        <f t="shared" si="1"/>
        <v>0</v>
      </c>
      <c r="H73" s="49">
        <f t="shared" si="2"/>
        <v>68109.16019</v>
      </c>
      <c r="I73" s="49">
        <f t="shared" si="3"/>
        <v>510649.8398</v>
      </c>
      <c r="J73" s="76" t="str">
        <f>'MAIN MODEL - Current Trends'!J73</f>
        <v/>
      </c>
      <c r="K73" s="49">
        <f t="shared" si="7"/>
        <v>0</v>
      </c>
      <c r="L73" s="49">
        <f t="shared" si="18"/>
        <v>68104</v>
      </c>
      <c r="M73" s="63">
        <f t="shared" si="14"/>
        <v>1124.122058</v>
      </c>
      <c r="N73" s="75">
        <f t="shared" si="21"/>
        <v>1684.477752</v>
      </c>
      <c r="O73" s="34" t="str">
        <f>'MAIN MODEL - Current Trends'!O73</f>
        <v/>
      </c>
      <c r="P73" s="11" t="str">
        <f t="shared" si="19"/>
        <v/>
      </c>
      <c r="Q73" s="11">
        <f t="shared" si="9"/>
        <v>0</v>
      </c>
      <c r="R73" s="69">
        <f t="shared" si="16"/>
        <v>0.1176517341</v>
      </c>
      <c r="S73" s="70">
        <f t="shared" si="10"/>
        <v>578759</v>
      </c>
      <c r="T73" s="71" t="str">
        <f t="shared" si="17"/>
        <v>#DIV/0!</v>
      </c>
      <c r="U73" s="72">
        <f t="shared" si="11"/>
        <v>0.8823186159</v>
      </c>
      <c r="W73" s="65" t="str">
        <f t="shared" si="4"/>
        <v/>
      </c>
    </row>
    <row r="74">
      <c r="C74" s="61">
        <f t="shared" si="13"/>
        <v>44117</v>
      </c>
      <c r="D74" s="32">
        <f t="shared" si="22"/>
        <v>2.4</v>
      </c>
      <c r="E74" s="49">
        <f t="shared" si="5"/>
        <v>510649.8398</v>
      </c>
      <c r="F74" s="49">
        <f t="shared" si="6"/>
        <v>0</v>
      </c>
      <c r="G74" s="74">
        <f t="shared" si="1"/>
        <v>0</v>
      </c>
      <c r="H74" s="49">
        <f t="shared" si="2"/>
        <v>68109.16019</v>
      </c>
      <c r="I74" s="49">
        <f t="shared" si="3"/>
        <v>510649.8398</v>
      </c>
      <c r="J74" s="76" t="str">
        <f>'MAIN MODEL - Current Trends'!J74</f>
        <v/>
      </c>
      <c r="K74" s="49">
        <f t="shared" si="7"/>
        <v>0</v>
      </c>
      <c r="L74" s="49">
        <f t="shared" si="18"/>
        <v>68104</v>
      </c>
      <c r="M74" s="63">
        <f t="shared" si="14"/>
        <v>1124.122058</v>
      </c>
      <c r="N74" s="75">
        <f t="shared" si="21"/>
        <v>1684.477752</v>
      </c>
      <c r="O74" s="34" t="str">
        <f>'MAIN MODEL - Current Trends'!O74</f>
        <v/>
      </c>
      <c r="P74" s="11" t="str">
        <f t="shared" si="19"/>
        <v/>
      </c>
      <c r="Q74" s="11">
        <f t="shared" si="9"/>
        <v>0</v>
      </c>
      <c r="R74" s="69">
        <f t="shared" si="16"/>
        <v>0.1176517341</v>
      </c>
      <c r="S74" s="70">
        <f t="shared" si="10"/>
        <v>578759</v>
      </c>
      <c r="T74" s="71" t="str">
        <f t="shared" si="17"/>
        <v>#DIV/0!</v>
      </c>
      <c r="U74" s="72">
        <f t="shared" si="11"/>
        <v>0.8823186159</v>
      </c>
      <c r="W74" s="65" t="str">
        <f t="shared" si="4"/>
        <v/>
      </c>
    </row>
    <row r="75">
      <c r="C75" s="61">
        <f t="shared" si="13"/>
        <v>44121</v>
      </c>
      <c r="D75" s="32">
        <f t="shared" si="22"/>
        <v>2.4</v>
      </c>
      <c r="E75" s="49">
        <f t="shared" si="5"/>
        <v>510649.8398</v>
      </c>
      <c r="F75" s="49">
        <f t="shared" si="6"/>
        <v>0</v>
      </c>
      <c r="G75" s="74">
        <f t="shared" si="1"/>
        <v>0</v>
      </c>
      <c r="H75" s="49">
        <f t="shared" si="2"/>
        <v>68109.16019</v>
      </c>
      <c r="I75" s="49">
        <f t="shared" si="3"/>
        <v>510649.8398</v>
      </c>
      <c r="J75" s="76" t="str">
        <f>'MAIN MODEL - Current Trends'!J75</f>
        <v/>
      </c>
      <c r="K75" s="49">
        <f t="shared" si="7"/>
        <v>0</v>
      </c>
      <c r="L75" s="49">
        <f t="shared" si="18"/>
        <v>68104</v>
      </c>
      <c r="M75" s="63">
        <f t="shared" si="14"/>
        <v>1124.122058</v>
      </c>
      <c r="N75" s="75">
        <f t="shared" si="21"/>
        <v>1684.477752</v>
      </c>
      <c r="O75" s="34" t="str">
        <f>'MAIN MODEL - Current Trends'!O75</f>
        <v/>
      </c>
      <c r="P75" s="11" t="str">
        <f t="shared" si="19"/>
        <v/>
      </c>
      <c r="Q75" s="11">
        <f t="shared" si="9"/>
        <v>0</v>
      </c>
      <c r="R75" s="69">
        <f t="shared" si="16"/>
        <v>0.1176517341</v>
      </c>
      <c r="S75" s="70">
        <f t="shared" si="10"/>
        <v>578759</v>
      </c>
      <c r="T75" s="71" t="str">
        <f t="shared" si="17"/>
        <v>#DIV/0!</v>
      </c>
      <c r="U75" s="72">
        <f t="shared" si="11"/>
        <v>0.8823186159</v>
      </c>
      <c r="W75" s="65" t="str">
        <f t="shared" si="4"/>
        <v/>
      </c>
    </row>
    <row r="76">
      <c r="C76" s="61">
        <f t="shared" si="13"/>
        <v>44125</v>
      </c>
      <c r="D76" s="32">
        <f t="shared" si="22"/>
        <v>2.4</v>
      </c>
      <c r="E76" s="49">
        <f t="shared" si="5"/>
        <v>510649.8398</v>
      </c>
      <c r="F76" s="49">
        <f t="shared" si="6"/>
        <v>0</v>
      </c>
      <c r="G76" s="74">
        <f t="shared" si="1"/>
        <v>0</v>
      </c>
      <c r="H76" s="49">
        <f t="shared" si="2"/>
        <v>68109.16019</v>
      </c>
      <c r="I76" s="49">
        <f t="shared" si="3"/>
        <v>510649.8398</v>
      </c>
      <c r="J76" s="76" t="str">
        <f>'MAIN MODEL - Current Trends'!J76</f>
        <v/>
      </c>
      <c r="K76" s="49">
        <f t="shared" si="7"/>
        <v>0</v>
      </c>
      <c r="L76" s="49">
        <f t="shared" si="18"/>
        <v>68104</v>
      </c>
      <c r="M76" s="63">
        <f t="shared" si="14"/>
        <v>1124.122058</v>
      </c>
      <c r="N76" s="75">
        <f t="shared" si="21"/>
        <v>1684.477752</v>
      </c>
      <c r="O76" s="34" t="str">
        <f>'MAIN MODEL - Current Trends'!O76</f>
        <v/>
      </c>
      <c r="P76" s="11" t="str">
        <f t="shared" si="19"/>
        <v/>
      </c>
      <c r="Q76" s="11">
        <f t="shared" si="9"/>
        <v>0</v>
      </c>
      <c r="R76" s="69">
        <f t="shared" si="16"/>
        <v>0.1176517341</v>
      </c>
      <c r="S76" s="70">
        <f t="shared" si="10"/>
        <v>578759</v>
      </c>
      <c r="T76" s="71" t="str">
        <f t="shared" si="17"/>
        <v>#DIV/0!</v>
      </c>
      <c r="U76" s="72">
        <f t="shared" si="11"/>
        <v>0.8823186159</v>
      </c>
      <c r="W76" s="65" t="str">
        <f t="shared" si="4"/>
        <v/>
      </c>
    </row>
    <row r="77">
      <c r="C77" s="61">
        <f t="shared" si="13"/>
        <v>44129</v>
      </c>
      <c r="D77" s="32">
        <f t="shared" si="22"/>
        <v>2.4</v>
      </c>
      <c r="E77" s="49">
        <f t="shared" si="5"/>
        <v>510649.8398</v>
      </c>
      <c r="F77" s="49">
        <f t="shared" si="6"/>
        <v>0</v>
      </c>
      <c r="G77" s="74">
        <f t="shared" si="1"/>
        <v>0</v>
      </c>
      <c r="H77" s="49">
        <f t="shared" si="2"/>
        <v>68109.16019</v>
      </c>
      <c r="I77" s="49">
        <f t="shared" si="3"/>
        <v>510649.8398</v>
      </c>
      <c r="J77" s="76" t="str">
        <f>'MAIN MODEL - Current Trends'!J77</f>
        <v/>
      </c>
      <c r="K77" s="49">
        <f t="shared" si="7"/>
        <v>0</v>
      </c>
      <c r="L77" s="49">
        <f t="shared" si="18"/>
        <v>68104</v>
      </c>
      <c r="M77" s="63">
        <f t="shared" si="14"/>
        <v>1124.122058</v>
      </c>
      <c r="N77" s="75">
        <f t="shared" si="21"/>
        <v>1684.477752</v>
      </c>
      <c r="O77" s="34" t="str">
        <f>'MAIN MODEL - Current Trends'!O77</f>
        <v/>
      </c>
      <c r="P77" s="11" t="str">
        <f t="shared" si="19"/>
        <v/>
      </c>
      <c r="Q77" s="11">
        <f t="shared" si="9"/>
        <v>0</v>
      </c>
      <c r="R77" s="69">
        <f t="shared" si="16"/>
        <v>0.1176517341</v>
      </c>
      <c r="S77" s="70">
        <f t="shared" si="10"/>
        <v>578759</v>
      </c>
      <c r="T77" s="71" t="str">
        <f t="shared" si="17"/>
        <v>#DIV/0!</v>
      </c>
      <c r="U77" s="72">
        <f t="shared" si="11"/>
        <v>0.8823186159</v>
      </c>
      <c r="W77" s="65" t="str">
        <f t="shared" si="4"/>
        <v/>
      </c>
    </row>
    <row r="78">
      <c r="C78" s="61">
        <f t="shared" si="13"/>
        <v>44133</v>
      </c>
      <c r="D78" s="32">
        <f t="shared" si="22"/>
        <v>2.4</v>
      </c>
      <c r="E78" s="49">
        <f t="shared" si="5"/>
        <v>510649.8398</v>
      </c>
      <c r="F78" s="49">
        <f t="shared" si="6"/>
        <v>0</v>
      </c>
      <c r="G78" s="74">
        <f t="shared" si="1"/>
        <v>0</v>
      </c>
      <c r="H78" s="49">
        <f t="shared" si="2"/>
        <v>68109.16019</v>
      </c>
      <c r="I78" s="49">
        <f t="shared" si="3"/>
        <v>510649.8398</v>
      </c>
      <c r="J78" s="76" t="str">
        <f>'MAIN MODEL - Current Trends'!J78</f>
        <v/>
      </c>
      <c r="K78" s="49">
        <f t="shared" si="7"/>
        <v>0</v>
      </c>
      <c r="L78" s="49">
        <f t="shared" si="18"/>
        <v>68104</v>
      </c>
      <c r="M78" s="63">
        <f t="shared" si="14"/>
        <v>1124.122058</v>
      </c>
      <c r="N78" s="75">
        <f t="shared" si="21"/>
        <v>1684.477752</v>
      </c>
      <c r="O78" s="34" t="str">
        <f>'MAIN MODEL - Current Trends'!O78</f>
        <v/>
      </c>
      <c r="P78" s="11" t="str">
        <f t="shared" si="19"/>
        <v/>
      </c>
      <c r="Q78" s="11">
        <f t="shared" si="9"/>
        <v>0</v>
      </c>
      <c r="R78" s="69">
        <f t="shared" si="16"/>
        <v>0.1176517341</v>
      </c>
      <c r="S78" s="70">
        <f t="shared" si="10"/>
        <v>578759</v>
      </c>
      <c r="T78" s="71" t="str">
        <f t="shared" si="17"/>
        <v>#DIV/0!</v>
      </c>
      <c r="U78" s="72">
        <f t="shared" si="11"/>
        <v>0.8823186159</v>
      </c>
      <c r="W78" s="65" t="str">
        <f t="shared" si="4"/>
        <v/>
      </c>
    </row>
    <row r="79">
      <c r="C79" s="61">
        <f t="shared" si="13"/>
        <v>44137</v>
      </c>
      <c r="D79" s="32">
        <f t="shared" si="22"/>
        <v>2.4</v>
      </c>
      <c r="E79" s="49">
        <f t="shared" si="5"/>
        <v>510649.8398</v>
      </c>
      <c r="F79" s="49">
        <f t="shared" si="6"/>
        <v>0</v>
      </c>
      <c r="G79" s="74">
        <f t="shared" si="1"/>
        <v>0</v>
      </c>
      <c r="H79" s="49">
        <f t="shared" si="2"/>
        <v>68109.16019</v>
      </c>
      <c r="I79" s="49">
        <f t="shared" si="3"/>
        <v>510649.8398</v>
      </c>
      <c r="J79" s="76" t="str">
        <f>'MAIN MODEL - Current Trends'!J79</f>
        <v/>
      </c>
      <c r="K79" s="49">
        <f t="shared" si="7"/>
        <v>0</v>
      </c>
      <c r="L79" s="49">
        <f t="shared" si="18"/>
        <v>68104</v>
      </c>
      <c r="M79" s="63">
        <f t="shared" si="14"/>
        <v>1124.122058</v>
      </c>
      <c r="N79" s="75">
        <f t="shared" si="21"/>
        <v>1684.477752</v>
      </c>
      <c r="O79" s="34" t="str">
        <f>'MAIN MODEL - Current Trends'!O79</f>
        <v/>
      </c>
      <c r="P79" s="11" t="str">
        <f t="shared" si="19"/>
        <v/>
      </c>
      <c r="Q79" s="11">
        <f t="shared" si="9"/>
        <v>0</v>
      </c>
      <c r="R79" s="69">
        <f t="shared" si="16"/>
        <v>0.1176517341</v>
      </c>
      <c r="S79" s="70">
        <f t="shared" si="10"/>
        <v>578759</v>
      </c>
      <c r="T79" s="71" t="str">
        <f t="shared" si="17"/>
        <v>#DIV/0!</v>
      </c>
      <c r="U79" s="72">
        <f t="shared" si="11"/>
        <v>0.8823186159</v>
      </c>
      <c r="W79" s="65" t="str">
        <f t="shared" si="4"/>
        <v/>
      </c>
    </row>
    <row r="80">
      <c r="C80" s="61">
        <f t="shared" si="13"/>
        <v>44141</v>
      </c>
      <c r="D80" s="32">
        <f t="shared" si="22"/>
        <v>2.4</v>
      </c>
      <c r="E80" s="49">
        <f t="shared" si="5"/>
        <v>510649.8398</v>
      </c>
      <c r="F80" s="49">
        <f t="shared" si="6"/>
        <v>0</v>
      </c>
      <c r="G80" s="74">
        <f t="shared" si="1"/>
        <v>0</v>
      </c>
      <c r="H80" s="49">
        <f t="shared" si="2"/>
        <v>68109.16019</v>
      </c>
      <c r="I80" s="49">
        <f t="shared" si="3"/>
        <v>510649.8398</v>
      </c>
      <c r="J80" s="76" t="str">
        <f>'MAIN MODEL - Current Trends'!J80</f>
        <v/>
      </c>
      <c r="K80" s="49">
        <f t="shared" si="7"/>
        <v>0</v>
      </c>
      <c r="L80" s="49">
        <f t="shared" si="18"/>
        <v>68104</v>
      </c>
      <c r="M80" s="63">
        <f t="shared" si="14"/>
        <v>1124.122058</v>
      </c>
      <c r="N80" s="75">
        <f t="shared" si="21"/>
        <v>1684.477752</v>
      </c>
      <c r="O80" s="34" t="str">
        <f>'MAIN MODEL - Current Trends'!O80</f>
        <v/>
      </c>
      <c r="P80" s="11" t="str">
        <f t="shared" si="19"/>
        <v/>
      </c>
      <c r="Q80" s="11">
        <f t="shared" si="9"/>
        <v>0</v>
      </c>
      <c r="R80" s="69">
        <f t="shared" si="16"/>
        <v>0.1176517341</v>
      </c>
      <c r="S80" s="70">
        <f t="shared" si="10"/>
        <v>578759</v>
      </c>
      <c r="T80" s="71" t="str">
        <f t="shared" si="17"/>
        <v>#DIV/0!</v>
      </c>
      <c r="U80" s="72">
        <f t="shared" si="11"/>
        <v>0.8823186159</v>
      </c>
      <c r="W80" s="65" t="str">
        <f t="shared" si="4"/>
        <v/>
      </c>
    </row>
    <row r="81">
      <c r="C81" s="61">
        <f t="shared" si="13"/>
        <v>44145</v>
      </c>
      <c r="D81" s="32">
        <f t="shared" si="22"/>
        <v>2.4</v>
      </c>
      <c r="E81" s="49">
        <f t="shared" si="5"/>
        <v>510649.8398</v>
      </c>
      <c r="F81" s="49">
        <f t="shared" si="6"/>
        <v>0</v>
      </c>
      <c r="G81" s="74">
        <f t="shared" si="1"/>
        <v>0</v>
      </c>
      <c r="H81" s="49">
        <f t="shared" si="2"/>
        <v>68109.16019</v>
      </c>
      <c r="I81" s="49">
        <f t="shared" si="3"/>
        <v>510649.8398</v>
      </c>
      <c r="J81" s="76" t="str">
        <f>'MAIN MODEL - Current Trends'!J81</f>
        <v/>
      </c>
      <c r="K81" s="49">
        <f t="shared" si="7"/>
        <v>0</v>
      </c>
      <c r="L81" s="49">
        <f t="shared" si="18"/>
        <v>68104</v>
      </c>
      <c r="M81" s="63">
        <f t="shared" si="14"/>
        <v>1124.122058</v>
      </c>
      <c r="N81" s="75">
        <f t="shared" si="21"/>
        <v>1684.477752</v>
      </c>
      <c r="O81" s="34" t="str">
        <f>'MAIN MODEL - Current Trends'!O81</f>
        <v/>
      </c>
      <c r="P81" s="11" t="str">
        <f t="shared" si="19"/>
        <v/>
      </c>
      <c r="Q81" s="11">
        <f t="shared" si="9"/>
        <v>0</v>
      </c>
      <c r="R81" s="69">
        <f t="shared" si="16"/>
        <v>0.1176517341</v>
      </c>
      <c r="S81" s="70">
        <f t="shared" si="10"/>
        <v>578759</v>
      </c>
      <c r="T81" s="71" t="str">
        <f t="shared" si="17"/>
        <v>#DIV/0!</v>
      </c>
      <c r="U81" s="72">
        <f t="shared" si="11"/>
        <v>0.8823186159</v>
      </c>
      <c r="W81" s="65" t="str">
        <f t="shared" si="4"/>
        <v/>
      </c>
    </row>
    <row r="82">
      <c r="C82" s="61">
        <f t="shared" si="13"/>
        <v>44149</v>
      </c>
      <c r="D82" s="32">
        <f t="shared" si="22"/>
        <v>2.4</v>
      </c>
      <c r="E82" s="49">
        <f t="shared" si="5"/>
        <v>510649.8398</v>
      </c>
      <c r="F82" s="49">
        <f t="shared" si="6"/>
        <v>0</v>
      </c>
      <c r="G82" s="74">
        <f t="shared" si="1"/>
        <v>0</v>
      </c>
      <c r="H82" s="49">
        <f t="shared" si="2"/>
        <v>68109.16019</v>
      </c>
      <c r="I82" s="49">
        <f t="shared" si="3"/>
        <v>510649.8398</v>
      </c>
      <c r="J82" s="76" t="str">
        <f>'MAIN MODEL - Current Trends'!J82</f>
        <v/>
      </c>
      <c r="K82" s="49">
        <f t="shared" si="7"/>
        <v>0</v>
      </c>
      <c r="L82" s="49">
        <f t="shared" si="18"/>
        <v>68104</v>
      </c>
      <c r="M82" s="63">
        <f t="shared" si="14"/>
        <v>1124.122058</v>
      </c>
      <c r="N82" s="75">
        <f t="shared" si="21"/>
        <v>1684.477752</v>
      </c>
      <c r="O82" s="34" t="str">
        <f>'MAIN MODEL - Current Trends'!O82</f>
        <v/>
      </c>
      <c r="P82" s="11" t="str">
        <f t="shared" si="19"/>
        <v/>
      </c>
      <c r="Q82" s="11">
        <f t="shared" si="9"/>
        <v>0</v>
      </c>
      <c r="R82" s="69">
        <f t="shared" si="16"/>
        <v>0.1176517341</v>
      </c>
      <c r="S82" s="70">
        <f t="shared" si="10"/>
        <v>578759</v>
      </c>
      <c r="T82" s="71" t="str">
        <f t="shared" si="17"/>
        <v>#DIV/0!</v>
      </c>
      <c r="U82" s="72">
        <f t="shared" si="11"/>
        <v>0.8823186159</v>
      </c>
      <c r="W82" s="65" t="str">
        <f t="shared" si="4"/>
        <v/>
      </c>
    </row>
    <row r="83">
      <c r="C83" s="61">
        <f t="shared" si="13"/>
        <v>44153</v>
      </c>
      <c r="D83" s="32">
        <f t="shared" si="22"/>
        <v>2.4</v>
      </c>
      <c r="E83" s="49">
        <f t="shared" si="5"/>
        <v>510649.8398</v>
      </c>
      <c r="F83" s="49">
        <f t="shared" si="6"/>
        <v>0</v>
      </c>
      <c r="G83" s="74">
        <f t="shared" si="1"/>
        <v>0</v>
      </c>
      <c r="H83" s="49">
        <f t="shared" si="2"/>
        <v>68109.16019</v>
      </c>
      <c r="I83" s="49">
        <f t="shared" si="3"/>
        <v>510649.8398</v>
      </c>
      <c r="J83" s="76" t="str">
        <f>'MAIN MODEL - Current Trends'!J83</f>
        <v/>
      </c>
      <c r="K83" s="49">
        <f t="shared" si="7"/>
        <v>0</v>
      </c>
      <c r="L83" s="49">
        <f t="shared" si="18"/>
        <v>68104</v>
      </c>
      <c r="M83" s="63">
        <f t="shared" si="14"/>
        <v>1124.122058</v>
      </c>
      <c r="N83" s="75">
        <f t="shared" si="21"/>
        <v>1684.477752</v>
      </c>
      <c r="O83" s="34" t="str">
        <f>'MAIN MODEL - Current Trends'!O83</f>
        <v/>
      </c>
      <c r="P83" s="11" t="str">
        <f t="shared" si="19"/>
        <v/>
      </c>
      <c r="Q83" s="11">
        <f t="shared" si="9"/>
        <v>0</v>
      </c>
      <c r="R83" s="69">
        <f t="shared" si="16"/>
        <v>0.1176517341</v>
      </c>
      <c r="S83" s="70">
        <f t="shared" si="10"/>
        <v>578759</v>
      </c>
      <c r="T83" s="71" t="str">
        <f t="shared" si="17"/>
        <v>#DIV/0!</v>
      </c>
      <c r="U83" s="72">
        <f t="shared" si="11"/>
        <v>0.8823186159</v>
      </c>
      <c r="W83" s="65" t="str">
        <f t="shared" si="4"/>
        <v/>
      </c>
    </row>
    <row r="84">
      <c r="C84" s="61">
        <f t="shared" si="13"/>
        <v>44157</v>
      </c>
      <c r="D84" s="32">
        <f t="shared" si="22"/>
        <v>2.4</v>
      </c>
      <c r="E84" s="49">
        <f t="shared" si="5"/>
        <v>510649.8398</v>
      </c>
      <c r="F84" s="49">
        <f t="shared" si="6"/>
        <v>0</v>
      </c>
      <c r="G84" s="74">
        <f t="shared" si="1"/>
        <v>0</v>
      </c>
      <c r="H84" s="49">
        <f t="shared" si="2"/>
        <v>68109.16019</v>
      </c>
      <c r="I84" s="49">
        <f t="shared" si="3"/>
        <v>510649.8398</v>
      </c>
      <c r="J84" s="76" t="str">
        <f>'MAIN MODEL - Current Trends'!J84</f>
        <v/>
      </c>
      <c r="K84" s="49">
        <f t="shared" si="7"/>
        <v>0</v>
      </c>
      <c r="L84" s="49">
        <f t="shared" si="18"/>
        <v>68104</v>
      </c>
      <c r="M84" s="63">
        <f t="shared" si="14"/>
        <v>1124.122058</v>
      </c>
      <c r="N84" s="75">
        <f t="shared" si="21"/>
        <v>1684.477752</v>
      </c>
      <c r="O84" s="34" t="str">
        <f>'MAIN MODEL - Current Trends'!O84</f>
        <v/>
      </c>
      <c r="P84" s="11" t="str">
        <f t="shared" si="19"/>
        <v/>
      </c>
      <c r="Q84" s="11">
        <f t="shared" si="9"/>
        <v>0</v>
      </c>
      <c r="R84" s="69">
        <f t="shared" si="16"/>
        <v>0.1176517341</v>
      </c>
      <c r="S84" s="70">
        <f t="shared" si="10"/>
        <v>578759</v>
      </c>
      <c r="T84" s="71" t="str">
        <f t="shared" si="17"/>
        <v>#DIV/0!</v>
      </c>
      <c r="U84" s="72">
        <f t="shared" si="11"/>
        <v>0.8823186159</v>
      </c>
      <c r="W84" s="65" t="str">
        <f t="shared" si="4"/>
        <v/>
      </c>
    </row>
    <row r="85">
      <c r="C85" s="61">
        <f t="shared" si="13"/>
        <v>44161</v>
      </c>
      <c r="D85" s="32">
        <f t="shared" si="22"/>
        <v>2.4</v>
      </c>
      <c r="E85" s="49">
        <f t="shared" si="5"/>
        <v>510649.8398</v>
      </c>
      <c r="F85" s="49">
        <f t="shared" si="6"/>
        <v>0</v>
      </c>
      <c r="G85" s="74">
        <f t="shared" si="1"/>
        <v>0</v>
      </c>
      <c r="H85" s="49">
        <f t="shared" si="2"/>
        <v>68109.16019</v>
      </c>
      <c r="I85" s="49">
        <f t="shared" si="3"/>
        <v>510649.8398</v>
      </c>
      <c r="J85" s="76" t="str">
        <f>'MAIN MODEL - Current Trends'!J85</f>
        <v/>
      </c>
      <c r="K85" s="49">
        <f t="shared" si="7"/>
        <v>0</v>
      </c>
      <c r="L85" s="49">
        <f t="shared" si="18"/>
        <v>68104</v>
      </c>
      <c r="M85" s="63">
        <f t="shared" si="14"/>
        <v>1124.122058</v>
      </c>
      <c r="N85" s="75">
        <f t="shared" si="21"/>
        <v>1684.477752</v>
      </c>
      <c r="O85" s="34" t="str">
        <f>'MAIN MODEL - Current Trends'!O85</f>
        <v/>
      </c>
      <c r="P85" s="11" t="str">
        <f t="shared" si="19"/>
        <v/>
      </c>
      <c r="Q85" s="11">
        <f t="shared" si="9"/>
        <v>0</v>
      </c>
      <c r="R85" s="69">
        <f t="shared" si="16"/>
        <v>0.1176517341</v>
      </c>
      <c r="S85" s="70">
        <f t="shared" si="10"/>
        <v>578759</v>
      </c>
      <c r="T85" s="71" t="str">
        <f t="shared" si="17"/>
        <v>#DIV/0!</v>
      </c>
      <c r="U85" s="72">
        <f t="shared" si="11"/>
        <v>0.8823186159</v>
      </c>
      <c r="W85" s="65" t="str">
        <f t="shared" si="4"/>
        <v/>
      </c>
    </row>
    <row r="86">
      <c r="C86" s="61">
        <f t="shared" si="13"/>
        <v>44165</v>
      </c>
      <c r="D86" s="32">
        <f t="shared" si="22"/>
        <v>2.4</v>
      </c>
      <c r="E86" s="49">
        <f t="shared" si="5"/>
        <v>510649.8398</v>
      </c>
      <c r="F86" s="49">
        <f t="shared" si="6"/>
        <v>0</v>
      </c>
      <c r="G86" s="74">
        <f t="shared" si="1"/>
        <v>0</v>
      </c>
      <c r="H86" s="49">
        <f t="shared" si="2"/>
        <v>68109.16019</v>
      </c>
      <c r="I86" s="49">
        <f t="shared" si="3"/>
        <v>510649.8398</v>
      </c>
      <c r="J86" s="76" t="str">
        <f>'MAIN MODEL - Current Trends'!J86</f>
        <v/>
      </c>
      <c r="K86" s="49">
        <f t="shared" si="7"/>
        <v>0</v>
      </c>
      <c r="L86" s="49">
        <f t="shared" si="18"/>
        <v>68104</v>
      </c>
      <c r="M86" s="63">
        <f t="shared" si="14"/>
        <v>1124.122058</v>
      </c>
      <c r="N86" s="75">
        <f t="shared" si="21"/>
        <v>1684.477752</v>
      </c>
      <c r="O86" s="34" t="str">
        <f>'MAIN MODEL - Current Trends'!O86</f>
        <v/>
      </c>
      <c r="P86" s="11" t="str">
        <f t="shared" si="19"/>
        <v/>
      </c>
      <c r="Q86" s="11">
        <f t="shared" si="9"/>
        <v>0</v>
      </c>
      <c r="R86" s="69">
        <f t="shared" si="16"/>
        <v>0.1176517341</v>
      </c>
      <c r="S86" s="70">
        <f t="shared" si="10"/>
        <v>578759</v>
      </c>
      <c r="T86" s="71" t="str">
        <f t="shared" si="17"/>
        <v>#DIV/0!</v>
      </c>
      <c r="U86" s="72">
        <f t="shared" si="11"/>
        <v>0.8823186159</v>
      </c>
      <c r="W86" s="65" t="str">
        <f t="shared" si="4"/>
        <v/>
      </c>
    </row>
    <row r="87">
      <c r="C87" s="61">
        <f t="shared" si="13"/>
        <v>44169</v>
      </c>
      <c r="D87" s="32">
        <f t="shared" si="22"/>
        <v>2.4</v>
      </c>
      <c r="E87" s="49">
        <f t="shared" si="5"/>
        <v>510649.8398</v>
      </c>
      <c r="F87" s="49">
        <f t="shared" si="6"/>
        <v>0</v>
      </c>
      <c r="G87" s="74">
        <f t="shared" si="1"/>
        <v>0</v>
      </c>
      <c r="H87" s="49">
        <f t="shared" si="2"/>
        <v>68109.16019</v>
      </c>
      <c r="I87" s="49">
        <f t="shared" si="3"/>
        <v>510649.8398</v>
      </c>
      <c r="J87" s="76" t="str">
        <f>'MAIN MODEL - Current Trends'!J87</f>
        <v/>
      </c>
      <c r="K87" s="49">
        <f t="shared" si="7"/>
        <v>0</v>
      </c>
      <c r="L87" s="49">
        <f t="shared" si="18"/>
        <v>68104</v>
      </c>
      <c r="M87" s="63">
        <f t="shared" si="14"/>
        <v>1124.122058</v>
      </c>
      <c r="N87" s="75">
        <f t="shared" si="21"/>
        <v>1684.477752</v>
      </c>
      <c r="O87" s="34" t="str">
        <f>'MAIN MODEL - Current Trends'!O87</f>
        <v/>
      </c>
      <c r="P87" s="11" t="str">
        <f t="shared" si="19"/>
        <v/>
      </c>
      <c r="Q87" s="11">
        <f t="shared" si="9"/>
        <v>0</v>
      </c>
      <c r="R87" s="69">
        <f t="shared" si="16"/>
        <v>0.1176517341</v>
      </c>
      <c r="S87" s="70">
        <f t="shared" si="10"/>
        <v>578759</v>
      </c>
      <c r="T87" s="71" t="str">
        <f t="shared" si="17"/>
        <v>#DIV/0!</v>
      </c>
      <c r="U87" s="72">
        <f t="shared" si="11"/>
        <v>0.8823186159</v>
      </c>
      <c r="W87" s="65" t="str">
        <f t="shared" si="4"/>
        <v/>
      </c>
    </row>
    <row r="88">
      <c r="C88" s="61">
        <f t="shared" si="13"/>
        <v>44173</v>
      </c>
      <c r="D88" s="32">
        <f t="shared" si="22"/>
        <v>2.4</v>
      </c>
      <c r="E88" s="49">
        <f t="shared" si="5"/>
        <v>510649.8398</v>
      </c>
      <c r="F88" s="49">
        <f t="shared" si="6"/>
        <v>0</v>
      </c>
      <c r="G88" s="74">
        <f t="shared" si="1"/>
        <v>0</v>
      </c>
      <c r="H88" s="49">
        <f t="shared" si="2"/>
        <v>68109.16019</v>
      </c>
      <c r="I88" s="49">
        <f t="shared" si="3"/>
        <v>510649.8398</v>
      </c>
      <c r="J88" s="76" t="str">
        <f>'MAIN MODEL - Current Trends'!J88</f>
        <v/>
      </c>
      <c r="K88" s="49">
        <f t="shared" si="7"/>
        <v>0</v>
      </c>
      <c r="L88" s="49">
        <f t="shared" si="18"/>
        <v>68104</v>
      </c>
      <c r="M88" s="63">
        <f t="shared" si="14"/>
        <v>1124.122058</v>
      </c>
      <c r="N88" s="75">
        <f t="shared" si="21"/>
        <v>1684.477752</v>
      </c>
      <c r="O88" s="34" t="str">
        <f>'MAIN MODEL - Current Trends'!O88</f>
        <v/>
      </c>
      <c r="P88" s="11" t="str">
        <f t="shared" si="19"/>
        <v/>
      </c>
      <c r="Q88" s="11">
        <f t="shared" si="9"/>
        <v>0</v>
      </c>
      <c r="R88" s="69">
        <f t="shared" si="16"/>
        <v>0.1176517341</v>
      </c>
      <c r="S88" s="70">
        <f t="shared" si="10"/>
        <v>578759</v>
      </c>
      <c r="T88" s="71" t="str">
        <f t="shared" si="17"/>
        <v>#DIV/0!</v>
      </c>
      <c r="U88" s="72">
        <f t="shared" si="11"/>
        <v>0.8823186159</v>
      </c>
      <c r="W88" s="65" t="str">
        <f t="shared" si="4"/>
        <v/>
      </c>
    </row>
    <row r="89">
      <c r="C89" s="61">
        <f t="shared" si="13"/>
        <v>44177</v>
      </c>
      <c r="D89" s="32">
        <f t="shared" si="22"/>
        <v>2.4</v>
      </c>
      <c r="E89" s="49">
        <f t="shared" si="5"/>
        <v>510649.8398</v>
      </c>
      <c r="F89" s="49">
        <f t="shared" si="6"/>
        <v>0</v>
      </c>
      <c r="G89" s="74">
        <f t="shared" si="1"/>
        <v>0</v>
      </c>
      <c r="H89" s="49">
        <f t="shared" si="2"/>
        <v>68109.16019</v>
      </c>
      <c r="I89" s="49">
        <f t="shared" si="3"/>
        <v>510649.8398</v>
      </c>
      <c r="J89" s="76" t="str">
        <f>'MAIN MODEL - Current Trends'!J89</f>
        <v/>
      </c>
      <c r="K89" s="49">
        <f t="shared" si="7"/>
        <v>0</v>
      </c>
      <c r="L89" s="49">
        <f t="shared" si="18"/>
        <v>68104</v>
      </c>
      <c r="M89" s="63">
        <f t="shared" si="14"/>
        <v>1124.122058</v>
      </c>
      <c r="N89" s="75">
        <f t="shared" si="21"/>
        <v>1684.477752</v>
      </c>
      <c r="O89" s="34" t="str">
        <f>'MAIN MODEL - Current Trends'!O89</f>
        <v/>
      </c>
      <c r="P89" s="11" t="str">
        <f t="shared" si="19"/>
        <v/>
      </c>
      <c r="Q89" s="11">
        <f t="shared" si="9"/>
        <v>0</v>
      </c>
      <c r="R89" s="69">
        <f t="shared" si="16"/>
        <v>0.1176517341</v>
      </c>
      <c r="S89" s="70">
        <f t="shared" si="10"/>
        <v>578759</v>
      </c>
      <c r="T89" s="71" t="str">
        <f t="shared" si="17"/>
        <v>#DIV/0!</v>
      </c>
      <c r="U89" s="72">
        <f t="shared" si="11"/>
        <v>0.8823186159</v>
      </c>
      <c r="W89" s="65" t="str">
        <f t="shared" si="4"/>
        <v/>
      </c>
    </row>
    <row r="90">
      <c r="C90" s="61">
        <f t="shared" si="13"/>
        <v>44181</v>
      </c>
      <c r="D90" s="32">
        <f t="shared" si="22"/>
        <v>2.4</v>
      </c>
      <c r="E90" s="49">
        <f t="shared" si="5"/>
        <v>510649.8398</v>
      </c>
      <c r="F90" s="49">
        <f t="shared" si="6"/>
        <v>0</v>
      </c>
      <c r="G90" s="74">
        <f t="shared" si="1"/>
        <v>0</v>
      </c>
      <c r="H90" s="49">
        <f t="shared" si="2"/>
        <v>68109.16019</v>
      </c>
      <c r="I90" s="49">
        <f t="shared" si="3"/>
        <v>510649.8398</v>
      </c>
      <c r="J90" s="76" t="str">
        <f>'MAIN MODEL - Current Trends'!J90</f>
        <v/>
      </c>
      <c r="K90" s="49">
        <f t="shared" si="7"/>
        <v>0</v>
      </c>
      <c r="L90" s="49">
        <f t="shared" si="18"/>
        <v>68104</v>
      </c>
      <c r="M90" s="63">
        <f t="shared" si="14"/>
        <v>1124.122058</v>
      </c>
      <c r="N90" s="75">
        <f t="shared" si="21"/>
        <v>1684.477752</v>
      </c>
      <c r="O90" s="34" t="str">
        <f>'MAIN MODEL - Current Trends'!O90</f>
        <v/>
      </c>
      <c r="P90" s="11" t="str">
        <f t="shared" si="19"/>
        <v/>
      </c>
      <c r="Q90" s="11">
        <f t="shared" si="9"/>
        <v>0</v>
      </c>
      <c r="R90" s="69">
        <f t="shared" si="16"/>
        <v>0.1176517341</v>
      </c>
      <c r="S90" s="70">
        <f t="shared" si="10"/>
        <v>578759</v>
      </c>
      <c r="T90" s="71" t="str">
        <f t="shared" si="17"/>
        <v>#DIV/0!</v>
      </c>
      <c r="U90" s="72">
        <f t="shared" si="11"/>
        <v>0.8823186159</v>
      </c>
      <c r="W90" s="65" t="str">
        <f t="shared" si="4"/>
        <v/>
      </c>
    </row>
    <row r="91">
      <c r="C91" s="61">
        <f t="shared" si="13"/>
        <v>44185</v>
      </c>
      <c r="D91" s="32">
        <f t="shared" si="22"/>
        <v>2.4</v>
      </c>
      <c r="E91" s="49">
        <f t="shared" si="5"/>
        <v>510649.8398</v>
      </c>
      <c r="F91" s="49">
        <f t="shared" si="6"/>
        <v>0</v>
      </c>
      <c r="G91" s="74">
        <f t="shared" si="1"/>
        <v>0</v>
      </c>
      <c r="H91" s="49">
        <f t="shared" si="2"/>
        <v>68109.16019</v>
      </c>
      <c r="I91" s="49">
        <f t="shared" si="3"/>
        <v>510649.8398</v>
      </c>
      <c r="J91" s="76" t="str">
        <f>'MAIN MODEL - Current Trends'!J91</f>
        <v/>
      </c>
      <c r="K91" s="49">
        <f t="shared" si="7"/>
        <v>0</v>
      </c>
      <c r="L91" s="49">
        <f t="shared" si="18"/>
        <v>68104</v>
      </c>
      <c r="M91" s="63">
        <f t="shared" si="14"/>
        <v>1124.122058</v>
      </c>
      <c r="N91" s="75">
        <f t="shared" si="21"/>
        <v>1684.477752</v>
      </c>
      <c r="O91" s="34" t="str">
        <f>'MAIN MODEL - Current Trends'!O91</f>
        <v/>
      </c>
      <c r="P91" s="11" t="str">
        <f t="shared" si="19"/>
        <v/>
      </c>
      <c r="Q91" s="11">
        <f t="shared" si="9"/>
        <v>0</v>
      </c>
      <c r="R91" s="69">
        <f t="shared" si="16"/>
        <v>0.1176517341</v>
      </c>
      <c r="S91" s="70">
        <f t="shared" si="10"/>
        <v>578759</v>
      </c>
      <c r="T91" s="71" t="str">
        <f t="shared" si="17"/>
        <v>#DIV/0!</v>
      </c>
      <c r="U91" s="72">
        <f t="shared" si="11"/>
        <v>0.8823186159</v>
      </c>
      <c r="W91" s="65" t="str">
        <f t="shared" si="4"/>
        <v/>
      </c>
    </row>
    <row r="92">
      <c r="C92" s="61">
        <f t="shared" si="13"/>
        <v>44189</v>
      </c>
      <c r="D92" s="32">
        <f t="shared" si="22"/>
        <v>2.4</v>
      </c>
      <c r="E92" s="49">
        <f t="shared" si="5"/>
        <v>510649.8398</v>
      </c>
      <c r="F92" s="49">
        <f t="shared" si="6"/>
        <v>0</v>
      </c>
      <c r="G92" s="74">
        <f t="shared" si="1"/>
        <v>0</v>
      </c>
      <c r="H92" s="49">
        <f t="shared" si="2"/>
        <v>68109.16019</v>
      </c>
      <c r="I92" s="49">
        <f t="shared" si="3"/>
        <v>510649.8398</v>
      </c>
      <c r="J92" s="76" t="str">
        <f>'MAIN MODEL - Current Trends'!J92</f>
        <v/>
      </c>
      <c r="K92" s="49">
        <f t="shared" si="7"/>
        <v>0</v>
      </c>
      <c r="L92" s="49">
        <f t="shared" si="18"/>
        <v>68104</v>
      </c>
      <c r="M92" s="63">
        <f t="shared" si="14"/>
        <v>1124.122058</v>
      </c>
      <c r="N92" s="75">
        <f t="shared" si="21"/>
        <v>1684.477752</v>
      </c>
      <c r="O92" s="34" t="str">
        <f>'MAIN MODEL - Current Trends'!O92</f>
        <v/>
      </c>
      <c r="P92" s="11"/>
      <c r="Q92" s="11"/>
      <c r="R92" s="81"/>
      <c r="S92" s="70">
        <f t="shared" si="10"/>
        <v>578759</v>
      </c>
      <c r="T92" s="71" t="str">
        <f t="shared" si="17"/>
        <v>#DIV/0!</v>
      </c>
      <c r="U92" s="72">
        <f t="shared" si="11"/>
        <v>0.8823186159</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'MAIN MODEL - Current Trends'!B3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48"/>
      <c r="P8" s="11"/>
      <c r="Q8" s="11"/>
      <c r="R8" s="9"/>
      <c r="S8" s="9"/>
      <c r="T8" s="9"/>
      <c r="U8" s="9"/>
    </row>
    <row r="9">
      <c r="A9" s="28" t="s">
        <v>17</v>
      </c>
      <c r="B9" s="49">
        <f>'MAIN MODEL - Current Trends'!B7</f>
        <v>578759</v>
      </c>
      <c r="G9" s="28" t="s">
        <v>234</v>
      </c>
      <c r="H9" s="47">
        <f>'MAIN MODEL - Current Trends'!H3</f>
        <v>14</v>
      </c>
      <c r="I9" s="34" t="s">
        <v>34</v>
      </c>
      <c r="L9" s="48"/>
      <c r="P9" s="11"/>
      <c r="Q9" s="11"/>
      <c r="R9" s="9"/>
      <c r="S9" s="9"/>
      <c r="T9" s="9"/>
      <c r="U9" s="9"/>
    </row>
    <row r="10">
      <c r="A10" s="28" t="s">
        <v>236</v>
      </c>
      <c r="B10" s="49">
        <f>B9/100000*203</f>
        <v>1174.88077</v>
      </c>
      <c r="C10" s="50">
        <f>B10/B9</f>
        <v>0.00203</v>
      </c>
      <c r="G10" s="28" t="s">
        <v>237</v>
      </c>
      <c r="H10" s="47">
        <f>'MAIN MODEL - Current Trends'!H4</f>
        <v>5</v>
      </c>
      <c r="I10" s="34" t="s">
        <v>34</v>
      </c>
      <c r="L10" s="36"/>
      <c r="P10" s="11"/>
      <c r="Q10" s="11"/>
      <c r="R10" s="9"/>
      <c r="S10" s="9"/>
      <c r="T10" s="9"/>
      <c r="U10" s="9"/>
    </row>
    <row r="11">
      <c r="A11" s="28" t="s">
        <v>238</v>
      </c>
      <c r="B11" s="51">
        <f>'MAIN MODEL - Current Trends'!B9</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248</v>
      </c>
      <c r="K13" s="53">
        <v>0.8</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469.952308</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469.952308</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A21" s="59"/>
      <c r="B21" s="110" t="s">
        <v>261</v>
      </c>
      <c r="C21" s="111">
        <f t="shared" si="13"/>
        <v>43905</v>
      </c>
      <c r="D21" s="112">
        <f>'MAIN MODEL - Current Trends'!D21</f>
        <v>2.4</v>
      </c>
      <c r="E21" s="103">
        <f t="shared" si="5"/>
        <v>578712.8398</v>
      </c>
      <c r="F21" s="103">
        <f t="shared" si="6"/>
        <v>70</v>
      </c>
      <c r="G21" s="76">
        <f t="shared" si="1"/>
        <v>46.16018741</v>
      </c>
      <c r="H21" s="103">
        <f t="shared" si="2"/>
        <v>0</v>
      </c>
      <c r="I21" s="103">
        <f t="shared" si="3"/>
        <v>578642.8398</v>
      </c>
      <c r="J21" s="76">
        <f>'MAIN MODEL - Current Trends'!J21</f>
        <v>3</v>
      </c>
      <c r="K21" s="103">
        <f t="shared" si="7"/>
        <v>5.08702454</v>
      </c>
      <c r="L21" s="103">
        <f t="shared" ref="L21:L92" si="18">F21+L20</f>
        <v>111</v>
      </c>
      <c r="M21" s="113">
        <f t="shared" si="14"/>
        <v>1.213686258</v>
      </c>
      <c r="N21" s="114">
        <f t="shared" si="15"/>
        <v>469.952308</v>
      </c>
      <c r="O21" s="67">
        <f>'MAIN MODEL - Current Trends'!O21</f>
        <v>2409</v>
      </c>
      <c r="P21" s="115">
        <f t="shared" ref="P21:P91" si="19">if(J21,((J21/$B$6*2)/S22),"")</f>
        <v>0.0001426552306</v>
      </c>
      <c r="Q21" s="115">
        <f t="shared" si="9"/>
        <v>0.00009675875451</v>
      </c>
      <c r="R21" s="69">
        <f t="shared" si="16"/>
        <v>0.0002678144098</v>
      </c>
      <c r="S21" s="70">
        <f t="shared" si="10"/>
        <v>578759</v>
      </c>
      <c r="T21" s="71">
        <f t="shared" si="17"/>
        <v>2.413793103</v>
      </c>
      <c r="U21" s="72">
        <f t="shared" si="11"/>
        <v>0.9999202428</v>
      </c>
      <c r="W21" s="65">
        <f t="shared" si="4"/>
        <v>2409000</v>
      </c>
      <c r="X21" s="65" t="str">
        <f t="shared" si="12"/>
        <v/>
      </c>
    </row>
    <row r="22">
      <c r="B22" s="73"/>
      <c r="C22" s="61">
        <f t="shared" si="13"/>
        <v>43909</v>
      </c>
      <c r="D22" s="116">
        <v>0.8</v>
      </c>
      <c r="E22" s="49">
        <f t="shared" si="5"/>
        <v>578642.8398</v>
      </c>
      <c r="F22" s="49">
        <f t="shared" si="6"/>
        <v>56</v>
      </c>
      <c r="G22" s="74">
        <f t="shared" si="1"/>
        <v>111</v>
      </c>
      <c r="H22" s="49">
        <f t="shared" si="2"/>
        <v>5.160187413</v>
      </c>
      <c r="I22" s="49">
        <f t="shared" si="3"/>
        <v>578586.8398</v>
      </c>
      <c r="J22" s="76">
        <f>'MAIN MODEL - Current Trends'!J22</f>
        <v>18</v>
      </c>
      <c r="K22" s="49">
        <f t="shared" si="7"/>
        <v>4.069619632</v>
      </c>
      <c r="L22" s="49">
        <f t="shared" si="18"/>
        <v>167</v>
      </c>
      <c r="M22" s="63">
        <f t="shared" si="14"/>
        <v>1.825996442</v>
      </c>
      <c r="N22" s="78">
        <f t="shared" ref="N22:N36" si="20">N21*1.05</f>
        <v>493.4499234</v>
      </c>
      <c r="O22" s="34" t="str">
        <f>'MAIN MODEL - Current Trends'!O22</f>
        <v/>
      </c>
      <c r="P22" s="11">
        <f t="shared" si="19"/>
        <v>0.0008559313836</v>
      </c>
      <c r="Q22" s="11">
        <f t="shared" si="9"/>
        <v>0.00007775257059</v>
      </c>
      <c r="R22" s="69">
        <f t="shared" si="16"/>
        <v>0.0003455669804</v>
      </c>
      <c r="S22" s="70">
        <f t="shared" si="10"/>
        <v>578759</v>
      </c>
      <c r="T22" s="71">
        <f t="shared" si="17"/>
        <v>0.8</v>
      </c>
      <c r="U22" s="72">
        <f t="shared" si="11"/>
        <v>0.9997992944</v>
      </c>
      <c r="W22" s="65" t="str">
        <f t="shared" si="4"/>
        <v/>
      </c>
      <c r="X22" s="65" t="str">
        <f t="shared" si="12"/>
        <v/>
      </c>
    </row>
    <row r="23">
      <c r="C23" s="61">
        <f t="shared" si="13"/>
        <v>43913</v>
      </c>
      <c r="D23" s="116">
        <v>0.8</v>
      </c>
      <c r="E23" s="49">
        <f t="shared" si="5"/>
        <v>578586.8398</v>
      </c>
      <c r="F23" s="49">
        <f t="shared" si="6"/>
        <v>45</v>
      </c>
      <c r="G23" s="74">
        <f t="shared" si="1"/>
        <v>155</v>
      </c>
      <c r="H23" s="49">
        <f t="shared" si="2"/>
        <v>17.16018741</v>
      </c>
      <c r="I23" s="49">
        <f t="shared" si="3"/>
        <v>578541.8398</v>
      </c>
      <c r="J23" s="67" t="str">
        <f>'MAIN MODEL - Current Trends'!J23</f>
        <v/>
      </c>
      <c r="K23" s="49">
        <f t="shared" si="7"/>
        <v>3.270230061</v>
      </c>
      <c r="L23" s="49">
        <f t="shared" si="18"/>
        <v>212</v>
      </c>
      <c r="M23" s="63">
        <f t="shared" si="14"/>
        <v>2.318031411</v>
      </c>
      <c r="N23" s="78">
        <f t="shared" si="20"/>
        <v>518.1224196</v>
      </c>
      <c r="O23" s="34" t="str">
        <f>'MAIN MODEL - Current Trends'!O23</f>
        <v/>
      </c>
      <c r="P23" s="11" t="str">
        <f t="shared" si="19"/>
        <v/>
      </c>
      <c r="Q23" s="11">
        <f t="shared" si="9"/>
        <v>0.00006220205647</v>
      </c>
      <c r="R23" s="69">
        <f t="shared" si="16"/>
        <v>0.0004077690369</v>
      </c>
      <c r="S23" s="70">
        <f t="shared" si="10"/>
        <v>578759</v>
      </c>
      <c r="T23" s="71">
        <f t="shared" si="17"/>
        <v>0.8035714286</v>
      </c>
      <c r="U23" s="72">
        <f t="shared" si="11"/>
        <v>0.9997025356</v>
      </c>
      <c r="W23" s="65" t="str">
        <f t="shared" si="4"/>
        <v/>
      </c>
      <c r="X23" s="65" t="str">
        <f t="shared" si="12"/>
        <v/>
      </c>
    </row>
    <row r="24">
      <c r="C24" s="61">
        <f t="shared" si="13"/>
        <v>43917</v>
      </c>
      <c r="D24" s="116">
        <v>0.8</v>
      </c>
      <c r="E24" s="49">
        <f t="shared" si="5"/>
        <v>578541.8398</v>
      </c>
      <c r="F24" s="49">
        <f t="shared" si="6"/>
        <v>36</v>
      </c>
      <c r="G24" s="74">
        <f t="shared" si="1"/>
        <v>171</v>
      </c>
      <c r="H24" s="49">
        <f t="shared" si="2"/>
        <v>46.16018741</v>
      </c>
      <c r="I24" s="49">
        <f t="shared" si="3"/>
        <v>578505.8398</v>
      </c>
      <c r="J24" s="67" t="str">
        <f>'MAIN MODEL - Current Trends'!J24</f>
        <v/>
      </c>
      <c r="K24" s="49">
        <f t="shared" si="7"/>
        <v>2.616184049</v>
      </c>
      <c r="L24" s="49">
        <f t="shared" si="18"/>
        <v>248</v>
      </c>
      <c r="M24" s="63">
        <f t="shared" si="14"/>
        <v>2.711659387</v>
      </c>
      <c r="N24" s="78">
        <f t="shared" si="20"/>
        <v>544.0285405</v>
      </c>
      <c r="O24" s="34" t="str">
        <f>'MAIN MODEL - Current Trends'!O24</f>
        <v/>
      </c>
      <c r="P24" s="11" t="str">
        <f t="shared" si="19"/>
        <v/>
      </c>
      <c r="Q24" s="11">
        <f t="shared" si="9"/>
        <v>0.00005010721216</v>
      </c>
      <c r="R24" s="69">
        <f t="shared" si="16"/>
        <v>0.000457876249</v>
      </c>
      <c r="S24" s="70">
        <f t="shared" si="10"/>
        <v>578759</v>
      </c>
      <c r="T24" s="71">
        <f t="shared" si="17"/>
        <v>0.8</v>
      </c>
      <c r="U24" s="72">
        <f t="shared" si="11"/>
        <v>0.999624783</v>
      </c>
      <c r="W24" s="65" t="str">
        <f t="shared" si="4"/>
        <v/>
      </c>
      <c r="X24" s="65" t="str">
        <f t="shared" si="12"/>
        <v/>
      </c>
    </row>
    <row r="25">
      <c r="C25" s="61">
        <f t="shared" si="13"/>
        <v>43921</v>
      </c>
      <c r="D25" s="116">
        <v>0.8</v>
      </c>
      <c r="E25" s="49">
        <f t="shared" si="5"/>
        <v>578505.8398</v>
      </c>
      <c r="F25" s="49">
        <f t="shared" si="6"/>
        <v>29</v>
      </c>
      <c r="G25" s="74">
        <f t="shared" si="1"/>
        <v>137</v>
      </c>
      <c r="H25" s="49">
        <f t="shared" si="2"/>
        <v>116.1601874</v>
      </c>
      <c r="I25" s="49">
        <f t="shared" si="3"/>
        <v>578476.8398</v>
      </c>
      <c r="J25" s="67" t="str">
        <f>'MAIN MODEL - Current Trends'!J25</f>
        <v/>
      </c>
      <c r="K25" s="49">
        <f t="shared" si="7"/>
        <v>2.107481595</v>
      </c>
      <c r="L25" s="49">
        <f t="shared" si="18"/>
        <v>277</v>
      </c>
      <c r="M25" s="63">
        <f t="shared" si="14"/>
        <v>3.028748589</v>
      </c>
      <c r="N25" s="78">
        <f t="shared" si="20"/>
        <v>571.2299676</v>
      </c>
      <c r="O25" s="34" t="str">
        <f>'MAIN MODEL - Current Trends'!O25</f>
        <v/>
      </c>
      <c r="P25" s="11" t="str">
        <f t="shared" si="19"/>
        <v/>
      </c>
      <c r="Q25" s="11">
        <f t="shared" si="9"/>
        <v>0.00003974020274</v>
      </c>
      <c r="R25" s="69">
        <f t="shared" si="16"/>
        <v>0.0004976164518</v>
      </c>
      <c r="S25" s="70">
        <f t="shared" si="10"/>
        <v>578759</v>
      </c>
      <c r="T25" s="71">
        <f t="shared" si="17"/>
        <v>0.8055555556</v>
      </c>
      <c r="U25" s="72">
        <f t="shared" si="11"/>
        <v>0.999562581</v>
      </c>
      <c r="W25" s="65" t="str">
        <f t="shared" si="4"/>
        <v/>
      </c>
      <c r="X25" s="65" t="str">
        <f t="shared" si="12"/>
        <v/>
      </c>
    </row>
    <row r="26">
      <c r="C26" s="61">
        <f t="shared" si="13"/>
        <v>43925</v>
      </c>
      <c r="D26" s="116">
        <v>0.8</v>
      </c>
      <c r="E26" s="49">
        <f t="shared" si="5"/>
        <v>578476.8398</v>
      </c>
      <c r="F26" s="49">
        <f t="shared" si="6"/>
        <v>23</v>
      </c>
      <c r="G26" s="74">
        <f t="shared" si="1"/>
        <v>110</v>
      </c>
      <c r="H26" s="49">
        <f t="shared" si="2"/>
        <v>172.1601874</v>
      </c>
      <c r="I26" s="49">
        <f t="shared" si="3"/>
        <v>578453.8398</v>
      </c>
      <c r="J26" s="67" t="str">
        <f>'MAIN MODEL - Current Trends'!J26</f>
        <v/>
      </c>
      <c r="K26" s="49">
        <f t="shared" si="7"/>
        <v>1.67145092</v>
      </c>
      <c r="L26" s="49">
        <f t="shared" si="18"/>
        <v>300</v>
      </c>
      <c r="M26" s="63">
        <f t="shared" si="14"/>
        <v>3.280233129</v>
      </c>
      <c r="N26" s="78">
        <f t="shared" si="20"/>
        <v>599.791466</v>
      </c>
      <c r="O26" s="34" t="str">
        <f>'MAIN MODEL - Current Trends'!O26</f>
        <v/>
      </c>
      <c r="P26" s="11" t="str">
        <f t="shared" si="19"/>
        <v/>
      </c>
      <c r="Q26" s="11">
        <f t="shared" si="9"/>
        <v>0.00003110102823</v>
      </c>
      <c r="R26" s="69">
        <f t="shared" si="16"/>
        <v>0.00052871748</v>
      </c>
      <c r="S26" s="70">
        <f t="shared" si="10"/>
        <v>578759</v>
      </c>
      <c r="T26" s="71">
        <f t="shared" si="17"/>
        <v>0.7931034483</v>
      </c>
      <c r="U26" s="72">
        <f t="shared" si="11"/>
        <v>0.9995124738</v>
      </c>
      <c r="W26" s="65" t="str">
        <f t="shared" si="4"/>
        <v/>
      </c>
      <c r="X26" s="65" t="str">
        <f t="shared" si="12"/>
        <v/>
      </c>
    </row>
    <row r="27">
      <c r="C27" s="61">
        <f t="shared" si="13"/>
        <v>43929</v>
      </c>
      <c r="D27" s="116">
        <v>0.8</v>
      </c>
      <c r="E27" s="49">
        <f t="shared" si="5"/>
        <v>578453.8398</v>
      </c>
      <c r="F27" s="49">
        <f t="shared" si="6"/>
        <v>18</v>
      </c>
      <c r="G27" s="80">
        <f t="shared" si="1"/>
        <v>88</v>
      </c>
      <c r="H27" s="49">
        <f t="shared" si="2"/>
        <v>217.1601874</v>
      </c>
      <c r="I27" s="49">
        <f t="shared" si="3"/>
        <v>578435.8398</v>
      </c>
      <c r="J27" s="67" t="str">
        <f>'MAIN MODEL - Current Trends'!J27</f>
        <v/>
      </c>
      <c r="K27" s="49">
        <f t="shared" si="7"/>
        <v>1.308092025</v>
      </c>
      <c r="L27" s="49">
        <f t="shared" si="18"/>
        <v>318</v>
      </c>
      <c r="M27" s="63">
        <f t="shared" si="14"/>
        <v>3.477047117</v>
      </c>
      <c r="N27" s="78">
        <f t="shared" si="20"/>
        <v>629.7810393</v>
      </c>
      <c r="O27" s="34" t="str">
        <f>'MAIN MODEL - Current Trends'!O27</f>
        <v/>
      </c>
      <c r="P27" s="11" t="str">
        <f t="shared" si="19"/>
        <v/>
      </c>
      <c r="Q27" s="11">
        <f t="shared" si="9"/>
        <v>0.00002418968863</v>
      </c>
      <c r="R27" s="69">
        <f t="shared" si="16"/>
        <v>0.0005529071686</v>
      </c>
      <c r="S27" s="70">
        <f t="shared" si="10"/>
        <v>578759</v>
      </c>
      <c r="T27" s="71">
        <f t="shared" si="17"/>
        <v>0.7826086957</v>
      </c>
      <c r="U27" s="72">
        <f t="shared" si="11"/>
        <v>0.9994727336</v>
      </c>
      <c r="W27" s="65" t="str">
        <f t="shared" si="4"/>
        <v/>
      </c>
      <c r="X27" s="65" t="str">
        <f t="shared" si="12"/>
        <v/>
      </c>
    </row>
    <row r="28">
      <c r="C28" s="61">
        <f t="shared" si="13"/>
        <v>43933</v>
      </c>
      <c r="D28" s="116">
        <v>0.8</v>
      </c>
      <c r="E28" s="49">
        <f t="shared" si="5"/>
        <v>578435.8398</v>
      </c>
      <c r="F28" s="49">
        <f t="shared" si="6"/>
        <v>14</v>
      </c>
      <c r="G28" s="80">
        <f t="shared" si="1"/>
        <v>70</v>
      </c>
      <c r="H28" s="49">
        <f t="shared" si="2"/>
        <v>253.1601874</v>
      </c>
      <c r="I28" s="49">
        <f t="shared" si="3"/>
        <v>578421.8398</v>
      </c>
      <c r="J28" s="67" t="str">
        <f>'MAIN MODEL - Current Trends'!J28</f>
        <v/>
      </c>
      <c r="K28" s="49">
        <f t="shared" si="7"/>
        <v>1.017404908</v>
      </c>
      <c r="L28" s="49">
        <f t="shared" si="18"/>
        <v>332</v>
      </c>
      <c r="M28" s="63">
        <f t="shared" si="14"/>
        <v>3.630124663</v>
      </c>
      <c r="N28" s="78">
        <f t="shared" si="20"/>
        <v>661.2700912</v>
      </c>
      <c r="O28" s="34" t="str">
        <f>'MAIN MODEL - Current Trends'!O28</f>
        <v/>
      </c>
      <c r="P28" s="11" t="str">
        <f t="shared" si="19"/>
        <v/>
      </c>
      <c r="Q28" s="11">
        <f t="shared" si="9"/>
        <v>0.00001900618392</v>
      </c>
      <c r="R28" s="69">
        <f t="shared" si="16"/>
        <v>0.0005719133525</v>
      </c>
      <c r="S28" s="70">
        <f t="shared" si="10"/>
        <v>578759</v>
      </c>
      <c r="T28" s="71">
        <f t="shared" si="17"/>
        <v>0.7777777778</v>
      </c>
      <c r="U28" s="72">
        <f t="shared" si="11"/>
        <v>0.9994416325</v>
      </c>
      <c r="W28" s="65" t="str">
        <f t="shared" si="4"/>
        <v/>
      </c>
      <c r="X28" s="65" t="str">
        <f t="shared" si="12"/>
        <v/>
      </c>
    </row>
    <row r="29">
      <c r="C29" s="61">
        <f t="shared" si="13"/>
        <v>43937</v>
      </c>
      <c r="D29" s="116">
        <v>0.8</v>
      </c>
      <c r="E29" s="49">
        <f t="shared" si="5"/>
        <v>578421.8398</v>
      </c>
      <c r="F29" s="49">
        <f t="shared" si="6"/>
        <v>11</v>
      </c>
      <c r="G29" s="80">
        <f t="shared" si="1"/>
        <v>55</v>
      </c>
      <c r="H29" s="49">
        <f t="shared" si="2"/>
        <v>282.1601874</v>
      </c>
      <c r="I29" s="49">
        <f t="shared" si="3"/>
        <v>578410.8398</v>
      </c>
      <c r="J29" s="67" t="str">
        <f>'MAIN MODEL - Current Trends'!J29</f>
        <v/>
      </c>
      <c r="K29" s="49">
        <f t="shared" si="7"/>
        <v>0.7993895706</v>
      </c>
      <c r="L29" s="49">
        <f t="shared" si="18"/>
        <v>343</v>
      </c>
      <c r="M29" s="63">
        <f t="shared" si="14"/>
        <v>3.750399877</v>
      </c>
      <c r="N29" s="78">
        <f t="shared" si="20"/>
        <v>694.3335958</v>
      </c>
      <c r="O29" s="34" t="str">
        <f>'MAIN MODEL - Current Trends'!O29</f>
        <v/>
      </c>
      <c r="P29" s="11" t="str">
        <f t="shared" si="19"/>
        <v/>
      </c>
      <c r="Q29" s="11">
        <f t="shared" si="9"/>
        <v>0.00001555051412</v>
      </c>
      <c r="R29" s="69">
        <f t="shared" si="16"/>
        <v>0.0005874638667</v>
      </c>
      <c r="S29" s="70">
        <f t="shared" si="10"/>
        <v>578759</v>
      </c>
      <c r="T29" s="71">
        <f t="shared" si="17"/>
        <v>0.7857142857</v>
      </c>
      <c r="U29" s="72">
        <f t="shared" si="11"/>
        <v>0.9994174429</v>
      </c>
      <c r="W29" s="65" t="str">
        <f t="shared" si="4"/>
        <v/>
      </c>
      <c r="X29" s="65" t="str">
        <f t="shared" si="12"/>
        <v/>
      </c>
    </row>
    <row r="30">
      <c r="C30" s="61">
        <f t="shared" si="13"/>
        <v>43941</v>
      </c>
      <c r="D30" s="116">
        <v>0.8</v>
      </c>
      <c r="E30" s="49">
        <f t="shared" si="5"/>
        <v>578410.8398</v>
      </c>
      <c r="F30" s="49">
        <f t="shared" si="6"/>
        <v>9</v>
      </c>
      <c r="G30" s="80">
        <f t="shared" si="1"/>
        <v>43</v>
      </c>
      <c r="H30" s="49">
        <f t="shared" si="2"/>
        <v>305.1601874</v>
      </c>
      <c r="I30" s="49">
        <f t="shared" si="3"/>
        <v>578401.8398</v>
      </c>
      <c r="J30" s="67" t="str">
        <f>'MAIN MODEL - Current Trends'!J30</f>
        <v/>
      </c>
      <c r="K30" s="49">
        <f t="shared" si="7"/>
        <v>0.6540460123</v>
      </c>
      <c r="L30" s="49">
        <f t="shared" si="18"/>
        <v>352</v>
      </c>
      <c r="M30" s="63">
        <f t="shared" si="14"/>
        <v>3.848806871</v>
      </c>
      <c r="N30" s="78">
        <f t="shared" si="20"/>
        <v>729.0502756</v>
      </c>
      <c r="O30" s="34" t="str">
        <f>'MAIN MODEL - Current Trends'!O30</f>
        <v/>
      </c>
      <c r="P30" s="11" t="str">
        <f t="shared" si="19"/>
        <v/>
      </c>
      <c r="Q30" s="11">
        <f t="shared" si="9"/>
        <v>0.00001209484431</v>
      </c>
      <c r="R30" s="69">
        <f t="shared" si="16"/>
        <v>0.000599558711</v>
      </c>
      <c r="S30" s="70">
        <f t="shared" si="10"/>
        <v>578759</v>
      </c>
      <c r="T30" s="71">
        <f t="shared" si="17"/>
        <v>0.8181818182</v>
      </c>
      <c r="U30" s="72">
        <f t="shared" si="11"/>
        <v>0.9993984367</v>
      </c>
      <c r="W30" s="65" t="str">
        <f t="shared" si="4"/>
        <v/>
      </c>
      <c r="X30" s="65" t="str">
        <f t="shared" si="12"/>
        <v/>
      </c>
    </row>
    <row r="31">
      <c r="C31" s="61">
        <f t="shared" si="13"/>
        <v>43945</v>
      </c>
      <c r="D31" s="116">
        <v>0.8</v>
      </c>
      <c r="E31" s="49">
        <f t="shared" si="5"/>
        <v>578401.8398</v>
      </c>
      <c r="F31" s="49">
        <f t="shared" si="6"/>
        <v>7</v>
      </c>
      <c r="G31" s="80">
        <f t="shared" si="1"/>
        <v>34</v>
      </c>
      <c r="H31" s="49">
        <f t="shared" si="2"/>
        <v>323.1601874</v>
      </c>
      <c r="I31" s="49">
        <f t="shared" si="3"/>
        <v>578394.8398</v>
      </c>
      <c r="J31" s="67" t="str">
        <f>'MAIN MODEL - Current Trends'!J31</f>
        <v/>
      </c>
      <c r="K31" s="49">
        <f t="shared" si="7"/>
        <v>0.508702454</v>
      </c>
      <c r="L31" s="49">
        <f t="shared" si="18"/>
        <v>359</v>
      </c>
      <c r="M31" s="63">
        <f t="shared" si="14"/>
        <v>3.925345644</v>
      </c>
      <c r="N31" s="78">
        <f t="shared" si="20"/>
        <v>765.5027893</v>
      </c>
      <c r="O31" s="34" t="str">
        <f>'MAIN MODEL - Current Trends'!O31</f>
        <v/>
      </c>
      <c r="P31" s="11" t="str">
        <f t="shared" si="19"/>
        <v/>
      </c>
      <c r="Q31" s="11">
        <f t="shared" si="9"/>
        <v>0.00001036700941</v>
      </c>
      <c r="R31" s="69">
        <f t="shared" si="16"/>
        <v>0.0006099257204</v>
      </c>
      <c r="S31" s="70">
        <f t="shared" si="10"/>
        <v>578759</v>
      </c>
      <c r="T31" s="71">
        <f t="shared" si="17"/>
        <v>0.7777777778</v>
      </c>
      <c r="U31" s="72">
        <f t="shared" si="11"/>
        <v>0.9993828862</v>
      </c>
      <c r="W31" s="65" t="str">
        <f t="shared" si="4"/>
        <v/>
      </c>
      <c r="X31" s="65" t="str">
        <f t="shared" si="12"/>
        <v/>
      </c>
    </row>
    <row r="32">
      <c r="C32" s="61">
        <f t="shared" si="13"/>
        <v>43949</v>
      </c>
      <c r="D32" s="116">
        <v>0.8</v>
      </c>
      <c r="E32" s="49">
        <f t="shared" si="5"/>
        <v>578394.8398</v>
      </c>
      <c r="F32" s="49">
        <f t="shared" si="6"/>
        <v>6</v>
      </c>
      <c r="G32" s="80">
        <f t="shared" si="1"/>
        <v>27</v>
      </c>
      <c r="H32" s="49">
        <f t="shared" si="2"/>
        <v>337.1601874</v>
      </c>
      <c r="I32" s="49">
        <f t="shared" si="3"/>
        <v>578388.8398</v>
      </c>
      <c r="J32" s="67" t="str">
        <f>'MAIN MODEL - Current Trends'!J32</f>
        <v/>
      </c>
      <c r="K32" s="49">
        <f t="shared" si="7"/>
        <v>0.4360306748</v>
      </c>
      <c r="L32" s="49">
        <f t="shared" si="18"/>
        <v>365</v>
      </c>
      <c r="M32" s="63">
        <f t="shared" si="14"/>
        <v>3.990950307</v>
      </c>
      <c r="N32" s="78">
        <f t="shared" si="20"/>
        <v>803.7779288</v>
      </c>
      <c r="O32" s="34" t="str">
        <f>'MAIN MODEL - Current Trends'!O32</f>
        <v/>
      </c>
      <c r="P32" s="11" t="str">
        <f t="shared" si="19"/>
        <v/>
      </c>
      <c r="Q32" s="11">
        <f t="shared" si="9"/>
        <v>0.00000863917451</v>
      </c>
      <c r="R32" s="69">
        <f t="shared" si="16"/>
        <v>0.0006185648949</v>
      </c>
      <c r="S32" s="70">
        <f t="shared" si="10"/>
        <v>578759</v>
      </c>
      <c r="T32" s="71">
        <f t="shared" si="17"/>
        <v>0.8571428571</v>
      </c>
      <c r="U32" s="72">
        <f t="shared" si="11"/>
        <v>0.9993707913</v>
      </c>
      <c r="W32" s="65" t="str">
        <f t="shared" si="4"/>
        <v/>
      </c>
      <c r="X32" s="65" t="str">
        <f t="shared" si="12"/>
        <v/>
      </c>
    </row>
    <row r="33">
      <c r="C33" s="61">
        <f t="shared" si="13"/>
        <v>43953</v>
      </c>
      <c r="D33" s="116">
        <v>0.8</v>
      </c>
      <c r="E33" s="49">
        <f t="shared" si="5"/>
        <v>578388.8398</v>
      </c>
      <c r="F33" s="49">
        <f t="shared" si="6"/>
        <v>5</v>
      </c>
      <c r="G33" s="80">
        <f t="shared" si="1"/>
        <v>22</v>
      </c>
      <c r="H33" s="49">
        <f t="shared" si="2"/>
        <v>348.1601874</v>
      </c>
      <c r="I33" s="49">
        <f t="shared" si="3"/>
        <v>578383.8398</v>
      </c>
      <c r="J33" s="67" t="str">
        <f>'MAIN MODEL - Current Trends'!J33</f>
        <v/>
      </c>
      <c r="K33" s="49">
        <f t="shared" si="7"/>
        <v>0.3633588957</v>
      </c>
      <c r="L33" s="49">
        <f t="shared" si="18"/>
        <v>370</v>
      </c>
      <c r="M33" s="63">
        <f t="shared" si="14"/>
        <v>4.045620859</v>
      </c>
      <c r="N33" s="78">
        <f t="shared" si="20"/>
        <v>843.9668253</v>
      </c>
      <c r="O33" s="34" t="str">
        <f>'MAIN MODEL - Current Trends'!O33</f>
        <v/>
      </c>
      <c r="P33" s="11" t="str">
        <f t="shared" si="19"/>
        <v/>
      </c>
      <c r="Q33" s="11">
        <f t="shared" si="9"/>
        <v>0.000006911339608</v>
      </c>
      <c r="R33" s="69">
        <f t="shared" si="16"/>
        <v>0.0006254762345</v>
      </c>
      <c r="S33" s="70">
        <f t="shared" si="10"/>
        <v>578759</v>
      </c>
      <c r="T33" s="71">
        <f t="shared" si="17"/>
        <v>0.8333333333</v>
      </c>
      <c r="U33" s="72">
        <f t="shared" si="11"/>
        <v>0.9993604243</v>
      </c>
      <c r="W33" s="65" t="str">
        <f t="shared" si="4"/>
        <v/>
      </c>
      <c r="X33" s="65" t="str">
        <f t="shared" si="12"/>
        <v/>
      </c>
    </row>
    <row r="34">
      <c r="C34" s="61">
        <f t="shared" si="13"/>
        <v>43957</v>
      </c>
      <c r="D34" s="116">
        <v>0.8</v>
      </c>
      <c r="E34" s="49">
        <f t="shared" si="5"/>
        <v>578383.8398</v>
      </c>
      <c r="F34" s="49">
        <f t="shared" si="6"/>
        <v>4</v>
      </c>
      <c r="G34" s="80">
        <f t="shared" si="1"/>
        <v>18</v>
      </c>
      <c r="H34" s="49">
        <f t="shared" si="2"/>
        <v>357.1601874</v>
      </c>
      <c r="I34" s="49">
        <f t="shared" si="3"/>
        <v>578379.8398</v>
      </c>
      <c r="J34" s="67" t="str">
        <f>'MAIN MODEL - Current Trends'!J34</f>
        <v/>
      </c>
      <c r="K34" s="49">
        <f t="shared" si="7"/>
        <v>0.2906871166</v>
      </c>
      <c r="L34" s="49">
        <f t="shared" si="18"/>
        <v>374</v>
      </c>
      <c r="M34" s="63">
        <f t="shared" si="14"/>
        <v>4.089357301</v>
      </c>
      <c r="N34" s="78">
        <f t="shared" si="20"/>
        <v>886.1651665</v>
      </c>
      <c r="O34" s="34" t="str">
        <f>'MAIN MODEL - Current Trends'!O34</f>
        <v/>
      </c>
      <c r="P34" s="11" t="str">
        <f t="shared" si="19"/>
        <v/>
      </c>
      <c r="Q34" s="11">
        <f t="shared" si="9"/>
        <v>0.000005183504706</v>
      </c>
      <c r="R34" s="69">
        <f t="shared" si="16"/>
        <v>0.0006306597392</v>
      </c>
      <c r="S34" s="70">
        <f t="shared" si="10"/>
        <v>578759</v>
      </c>
      <c r="T34" s="71">
        <f t="shared" si="17"/>
        <v>0.8</v>
      </c>
      <c r="U34" s="72">
        <f t="shared" si="11"/>
        <v>0.9993517851</v>
      </c>
      <c r="W34" s="65" t="str">
        <f t="shared" si="4"/>
        <v/>
      </c>
      <c r="X34" s="65" t="str">
        <f t="shared" si="12"/>
        <v/>
      </c>
    </row>
    <row r="35">
      <c r="C35" s="61">
        <f t="shared" si="13"/>
        <v>43961</v>
      </c>
      <c r="D35" s="116">
        <v>0.8</v>
      </c>
      <c r="E35" s="49">
        <f t="shared" si="5"/>
        <v>578379.8398</v>
      </c>
      <c r="F35" s="49">
        <f t="shared" si="6"/>
        <v>3</v>
      </c>
      <c r="G35" s="80">
        <f t="shared" si="1"/>
        <v>15</v>
      </c>
      <c r="H35" s="49">
        <f t="shared" si="2"/>
        <v>364.1601874</v>
      </c>
      <c r="I35" s="49">
        <f t="shared" si="3"/>
        <v>578376.8398</v>
      </c>
      <c r="J35" s="67" t="str">
        <f>'MAIN MODEL - Current Trends'!J35</f>
        <v/>
      </c>
      <c r="K35" s="49">
        <f t="shared" si="7"/>
        <v>0.2180153374</v>
      </c>
      <c r="L35" s="49">
        <f t="shared" si="18"/>
        <v>377</v>
      </c>
      <c r="M35" s="63">
        <f t="shared" si="14"/>
        <v>4.122159632</v>
      </c>
      <c r="N35" s="78">
        <f t="shared" si="20"/>
        <v>930.4734248</v>
      </c>
      <c r="O35" s="34" t="str">
        <f>'MAIN MODEL - Current Trends'!O35</f>
        <v/>
      </c>
      <c r="P35" s="11" t="str">
        <f t="shared" si="19"/>
        <v/>
      </c>
      <c r="Q35" s="11">
        <f t="shared" si="9"/>
        <v>0.000003455669804</v>
      </c>
      <c r="R35" s="69">
        <f t="shared" si="16"/>
        <v>0.000634115409</v>
      </c>
      <c r="S35" s="70">
        <f t="shared" si="10"/>
        <v>578759</v>
      </c>
      <c r="T35" s="71">
        <f t="shared" si="17"/>
        <v>0.75</v>
      </c>
      <c r="U35" s="72">
        <f t="shared" si="11"/>
        <v>0.9993448738</v>
      </c>
      <c r="W35" s="65" t="str">
        <f t="shared" si="4"/>
        <v/>
      </c>
      <c r="X35" s="65" t="str">
        <f t="shared" si="12"/>
        <v/>
      </c>
    </row>
    <row r="36">
      <c r="C36" s="61">
        <f t="shared" si="13"/>
        <v>43965</v>
      </c>
      <c r="D36" s="116">
        <v>0.8</v>
      </c>
      <c r="E36" s="49">
        <f t="shared" si="5"/>
        <v>578376.8398</v>
      </c>
      <c r="F36" s="49">
        <f t="shared" si="6"/>
        <v>2</v>
      </c>
      <c r="G36" s="80">
        <f t="shared" si="1"/>
        <v>12</v>
      </c>
      <c r="H36" s="49">
        <f t="shared" si="2"/>
        <v>370.1601874</v>
      </c>
      <c r="I36" s="49">
        <f t="shared" si="3"/>
        <v>578374.8398</v>
      </c>
      <c r="J36" s="67" t="str">
        <f>'MAIN MODEL - Current Trends'!J36</f>
        <v/>
      </c>
      <c r="K36" s="49">
        <f t="shared" si="7"/>
        <v>0.1453435583</v>
      </c>
      <c r="L36" s="49">
        <f t="shared" si="18"/>
        <v>379</v>
      </c>
      <c r="M36" s="63">
        <f t="shared" si="14"/>
        <v>4.144027853</v>
      </c>
      <c r="N36" s="78">
        <f t="shared" si="20"/>
        <v>976.9970961</v>
      </c>
      <c r="O36" s="34" t="str">
        <f>'MAIN MODEL - Current Trends'!O36</f>
        <v/>
      </c>
      <c r="P36" s="11" t="str">
        <f t="shared" si="19"/>
        <v/>
      </c>
      <c r="Q36" s="11">
        <f t="shared" si="9"/>
        <v>0.00000863917451</v>
      </c>
      <c r="R36" s="69">
        <f t="shared" si="16"/>
        <v>0.0006427545835</v>
      </c>
      <c r="S36" s="70">
        <f t="shared" si="10"/>
        <v>578759</v>
      </c>
      <c r="T36" s="71">
        <f t="shared" si="17"/>
        <v>0.6666666667</v>
      </c>
      <c r="U36" s="72">
        <f t="shared" si="11"/>
        <v>0.9993396903</v>
      </c>
      <c r="W36" s="65" t="str">
        <f t="shared" si="4"/>
        <v/>
      </c>
      <c r="X36" s="65" t="str">
        <f t="shared" si="12"/>
        <v/>
      </c>
    </row>
    <row r="37">
      <c r="C37" s="61">
        <f t="shared" si="13"/>
        <v>43969</v>
      </c>
      <c r="D37" s="32">
        <f t="shared" ref="D37:D92" si="21">$B$3</f>
        <v>2.4</v>
      </c>
      <c r="E37" s="49">
        <f t="shared" si="5"/>
        <v>578374.8398</v>
      </c>
      <c r="F37" s="49">
        <f t="shared" si="6"/>
        <v>5</v>
      </c>
      <c r="G37" s="80">
        <f t="shared" si="1"/>
        <v>9</v>
      </c>
      <c r="H37" s="49">
        <f t="shared" si="2"/>
        <v>375.1601874</v>
      </c>
      <c r="I37" s="49">
        <f t="shared" si="3"/>
        <v>578369.8398</v>
      </c>
      <c r="J37" s="67" t="str">
        <f>'MAIN MODEL - Current Trends'!J37</f>
        <v/>
      </c>
      <c r="K37" s="49">
        <f t="shared" si="7"/>
        <v>0.3633588957</v>
      </c>
      <c r="L37" s="49">
        <f t="shared" si="18"/>
        <v>384</v>
      </c>
      <c r="M37" s="63">
        <f t="shared" si="14"/>
        <v>4.198698405</v>
      </c>
      <c r="N37" s="75">
        <f t="shared" ref="N37:N92" si="22">N36</f>
        <v>976.9970961</v>
      </c>
      <c r="O37" s="34" t="str">
        <f>'MAIN MODEL - Current Trends'!O37</f>
        <v/>
      </c>
      <c r="P37" s="11" t="str">
        <f t="shared" si="19"/>
        <v/>
      </c>
      <c r="Q37" s="11">
        <f t="shared" si="9"/>
        <v>0.00002073401882</v>
      </c>
      <c r="R37" s="69">
        <f t="shared" si="16"/>
        <v>0.0006634886023</v>
      </c>
      <c r="S37" s="70">
        <f t="shared" si="10"/>
        <v>578759</v>
      </c>
      <c r="T37" s="71">
        <f t="shared" si="17"/>
        <v>2.5</v>
      </c>
      <c r="U37" s="72">
        <f t="shared" si="11"/>
        <v>0.9993362346</v>
      </c>
      <c r="W37" s="65" t="str">
        <f t="shared" si="4"/>
        <v/>
      </c>
      <c r="X37" s="65" t="str">
        <f t="shared" si="12"/>
        <v/>
      </c>
    </row>
    <row r="38">
      <c r="C38" s="61">
        <f t="shared" si="13"/>
        <v>43973</v>
      </c>
      <c r="D38" s="32">
        <f t="shared" si="21"/>
        <v>2.4</v>
      </c>
      <c r="E38" s="49">
        <f t="shared" si="5"/>
        <v>578369.8398</v>
      </c>
      <c r="F38" s="49">
        <f t="shared" si="6"/>
        <v>12</v>
      </c>
      <c r="G38" s="74">
        <f t="shared" si="1"/>
        <v>10</v>
      </c>
      <c r="H38" s="49">
        <f t="shared" si="2"/>
        <v>379.1601874</v>
      </c>
      <c r="I38" s="49">
        <f t="shared" si="3"/>
        <v>578357.8398</v>
      </c>
      <c r="J38" s="67" t="str">
        <f>'MAIN MODEL - Current Trends'!J38</f>
        <v/>
      </c>
      <c r="K38" s="49">
        <f t="shared" si="7"/>
        <v>0.8720613497</v>
      </c>
      <c r="L38" s="49">
        <f t="shared" si="18"/>
        <v>396</v>
      </c>
      <c r="M38" s="63">
        <f t="shared" si="14"/>
        <v>4.32990773</v>
      </c>
      <c r="N38" s="75">
        <f t="shared" si="22"/>
        <v>976.9970961</v>
      </c>
      <c r="O38" s="34" t="str">
        <f>'MAIN MODEL - Current Trends'!O38</f>
        <v/>
      </c>
      <c r="P38" s="11" t="str">
        <f t="shared" si="19"/>
        <v/>
      </c>
      <c r="Q38" s="11">
        <f t="shared" si="9"/>
        <v>0.00005010721216</v>
      </c>
      <c r="R38" s="69">
        <f t="shared" si="16"/>
        <v>0.0007135958145</v>
      </c>
      <c r="S38" s="70">
        <f t="shared" si="10"/>
        <v>578759</v>
      </c>
      <c r="T38" s="71">
        <f t="shared" si="17"/>
        <v>2.4</v>
      </c>
      <c r="U38" s="72">
        <f t="shared" si="11"/>
        <v>0.9993275954</v>
      </c>
      <c r="W38" s="65" t="str">
        <f t="shared" si="4"/>
        <v/>
      </c>
      <c r="X38" s="65" t="str">
        <f t="shared" si="12"/>
        <v/>
      </c>
    </row>
    <row r="39">
      <c r="C39" s="61">
        <f t="shared" si="13"/>
        <v>43977</v>
      </c>
      <c r="D39" s="32">
        <f t="shared" si="21"/>
        <v>2.4</v>
      </c>
      <c r="E39" s="49">
        <f t="shared" si="5"/>
        <v>578357.8398</v>
      </c>
      <c r="F39" s="49">
        <f t="shared" si="6"/>
        <v>29</v>
      </c>
      <c r="G39" s="74">
        <f t="shared" si="1"/>
        <v>19</v>
      </c>
      <c r="H39" s="49">
        <f t="shared" si="2"/>
        <v>382.1601874</v>
      </c>
      <c r="I39" s="49">
        <f t="shared" si="3"/>
        <v>578328.8398</v>
      </c>
      <c r="J39" s="67" t="str">
        <f>'MAIN MODEL - Current Trends'!J39</f>
        <v/>
      </c>
      <c r="K39" s="49">
        <f t="shared" si="7"/>
        <v>2.107481595</v>
      </c>
      <c r="L39" s="49">
        <f t="shared" si="18"/>
        <v>425</v>
      </c>
      <c r="M39" s="63">
        <f t="shared" si="14"/>
        <v>4.646996933</v>
      </c>
      <c r="N39" s="75">
        <f t="shared" si="22"/>
        <v>976.9970961</v>
      </c>
      <c r="O39" s="34" t="str">
        <f>'MAIN MODEL - Current Trends'!O39</f>
        <v/>
      </c>
      <c r="P39" s="11" t="str">
        <f t="shared" si="19"/>
        <v/>
      </c>
      <c r="Q39" s="11">
        <f t="shared" si="9"/>
        <v>0.0001209484431</v>
      </c>
      <c r="R39" s="69">
        <f t="shared" si="16"/>
        <v>0.0008345442576</v>
      </c>
      <c r="S39" s="70">
        <f t="shared" si="10"/>
        <v>578759</v>
      </c>
      <c r="T39" s="71">
        <f t="shared" si="17"/>
        <v>2.416666667</v>
      </c>
      <c r="U39" s="72">
        <f t="shared" si="11"/>
        <v>0.9993068614</v>
      </c>
      <c r="W39" s="65" t="str">
        <f t="shared" si="4"/>
        <v/>
      </c>
      <c r="X39" s="65" t="str">
        <f t="shared" si="12"/>
        <v/>
      </c>
    </row>
    <row r="40">
      <c r="C40" s="61">
        <f t="shared" si="13"/>
        <v>43981</v>
      </c>
      <c r="D40" s="32">
        <f t="shared" si="21"/>
        <v>2.4</v>
      </c>
      <c r="E40" s="49">
        <f t="shared" si="5"/>
        <v>578328.8398</v>
      </c>
      <c r="F40" s="49">
        <f t="shared" si="6"/>
        <v>70</v>
      </c>
      <c r="G40" s="74">
        <f t="shared" si="1"/>
        <v>46</v>
      </c>
      <c r="H40" s="49">
        <f t="shared" si="2"/>
        <v>384.1601874</v>
      </c>
      <c r="I40" s="49">
        <f t="shared" si="3"/>
        <v>578258.8398</v>
      </c>
      <c r="J40" s="67" t="str">
        <f>'MAIN MODEL - Current Trends'!J40</f>
        <v/>
      </c>
      <c r="K40" s="49">
        <f t="shared" si="7"/>
        <v>5.08702454</v>
      </c>
      <c r="L40" s="49">
        <f t="shared" si="18"/>
        <v>495</v>
      </c>
      <c r="M40" s="63">
        <f t="shared" si="14"/>
        <v>5.412384663</v>
      </c>
      <c r="N40" s="75">
        <f t="shared" si="22"/>
        <v>976.9970961</v>
      </c>
      <c r="O40" s="34" t="str">
        <f>'MAIN MODEL - Current Trends'!O40</f>
        <v/>
      </c>
      <c r="P40" s="11" t="str">
        <f t="shared" si="19"/>
        <v/>
      </c>
      <c r="Q40" s="11">
        <f t="shared" si="9"/>
        <v>0.0002902762635</v>
      </c>
      <c r="R40" s="69">
        <f t="shared" si="16"/>
        <v>0.001124820521</v>
      </c>
      <c r="S40" s="70">
        <f t="shared" si="10"/>
        <v>578759</v>
      </c>
      <c r="T40" s="71">
        <f t="shared" si="17"/>
        <v>2.413793103</v>
      </c>
      <c r="U40" s="72">
        <f t="shared" si="11"/>
        <v>0.9992567542</v>
      </c>
      <c r="W40" s="65" t="str">
        <f t="shared" si="4"/>
        <v/>
      </c>
      <c r="X40" s="65" t="str">
        <f t="shared" si="12"/>
        <v/>
      </c>
    </row>
    <row r="41">
      <c r="C41" s="61">
        <f t="shared" si="13"/>
        <v>43985</v>
      </c>
      <c r="D41" s="32">
        <f t="shared" si="21"/>
        <v>2.4</v>
      </c>
      <c r="E41" s="49">
        <f t="shared" si="5"/>
        <v>578258.8398</v>
      </c>
      <c r="F41" s="49">
        <f t="shared" si="6"/>
        <v>168</v>
      </c>
      <c r="G41" s="74">
        <f t="shared" si="1"/>
        <v>111</v>
      </c>
      <c r="H41" s="49">
        <f t="shared" si="2"/>
        <v>389.1601874</v>
      </c>
      <c r="I41" s="49">
        <f t="shared" si="3"/>
        <v>578090.8398</v>
      </c>
      <c r="J41" s="67" t="str">
        <f>'MAIN MODEL - Current Trends'!J41</f>
        <v/>
      </c>
      <c r="K41" s="49">
        <f t="shared" si="7"/>
        <v>12.2088589</v>
      </c>
      <c r="L41" s="49">
        <f t="shared" si="18"/>
        <v>663</v>
      </c>
      <c r="M41" s="63">
        <f t="shared" si="14"/>
        <v>7.249315215</v>
      </c>
      <c r="N41" s="75">
        <f t="shared" si="22"/>
        <v>976.9970961</v>
      </c>
      <c r="O41" s="34" t="str">
        <f>'MAIN MODEL - Current Trends'!O41</f>
        <v/>
      </c>
      <c r="P41" s="11" t="str">
        <f t="shared" si="19"/>
        <v/>
      </c>
      <c r="Q41" s="11">
        <f t="shared" si="9"/>
        <v>0.0006963174655</v>
      </c>
      <c r="R41" s="69">
        <f t="shared" si="16"/>
        <v>0.001821137987</v>
      </c>
      <c r="S41" s="70">
        <f t="shared" si="10"/>
        <v>578759</v>
      </c>
      <c r="T41" s="71">
        <f t="shared" si="17"/>
        <v>2.4</v>
      </c>
      <c r="U41" s="72">
        <f t="shared" si="11"/>
        <v>0.9991358058</v>
      </c>
      <c r="W41" s="65" t="str">
        <f t="shared" si="4"/>
        <v/>
      </c>
      <c r="X41" s="65" t="str">
        <f t="shared" si="12"/>
        <v/>
      </c>
    </row>
    <row r="42">
      <c r="C42" s="61">
        <f t="shared" si="13"/>
        <v>43989</v>
      </c>
      <c r="D42" s="32">
        <f t="shared" si="21"/>
        <v>2.4</v>
      </c>
      <c r="E42" s="49">
        <f t="shared" si="5"/>
        <v>578090.8398</v>
      </c>
      <c r="F42" s="49">
        <f t="shared" si="6"/>
        <v>403</v>
      </c>
      <c r="G42" s="74">
        <f t="shared" si="1"/>
        <v>267</v>
      </c>
      <c r="H42" s="49">
        <f t="shared" si="2"/>
        <v>401.1601874</v>
      </c>
      <c r="I42" s="49">
        <f t="shared" si="3"/>
        <v>577687.8398</v>
      </c>
      <c r="J42" s="67" t="str">
        <f>'MAIN MODEL - Current Trends'!J42</f>
        <v/>
      </c>
      <c r="K42" s="49">
        <f t="shared" si="7"/>
        <v>29.28672699</v>
      </c>
      <c r="L42" s="49">
        <f t="shared" si="18"/>
        <v>1066</v>
      </c>
      <c r="M42" s="63">
        <f t="shared" si="14"/>
        <v>11.65576172</v>
      </c>
      <c r="N42" s="75">
        <f t="shared" si="22"/>
        <v>976.9970961</v>
      </c>
      <c r="O42" s="34" t="str">
        <f>'MAIN MODEL - Current Trends'!O42</f>
        <v/>
      </c>
      <c r="P42" s="11" t="str">
        <f t="shared" si="19"/>
        <v/>
      </c>
      <c r="Q42" s="11">
        <f t="shared" si="9"/>
        <v>0.00166736068</v>
      </c>
      <c r="R42" s="69">
        <f t="shared" si="16"/>
        <v>0.003488498667</v>
      </c>
      <c r="S42" s="70">
        <f t="shared" si="10"/>
        <v>578759</v>
      </c>
      <c r="T42" s="71">
        <f t="shared" si="17"/>
        <v>2.398809524</v>
      </c>
      <c r="U42" s="72">
        <f t="shared" si="11"/>
        <v>0.9988455295</v>
      </c>
      <c r="W42" s="65" t="str">
        <f t="shared" si="4"/>
        <v/>
      </c>
      <c r="X42" s="65" t="str">
        <f t="shared" si="12"/>
        <v/>
      </c>
    </row>
    <row r="43">
      <c r="C43" s="61">
        <f t="shared" si="13"/>
        <v>43993</v>
      </c>
      <c r="D43" s="32">
        <f t="shared" si="21"/>
        <v>2.4</v>
      </c>
      <c r="E43" s="49">
        <f t="shared" si="5"/>
        <v>577687.8398</v>
      </c>
      <c r="F43" s="49">
        <f t="shared" si="6"/>
        <v>965</v>
      </c>
      <c r="G43" s="74">
        <f t="shared" si="1"/>
        <v>641</v>
      </c>
      <c r="H43" s="49">
        <f t="shared" si="2"/>
        <v>430.1601874</v>
      </c>
      <c r="I43" s="49">
        <f t="shared" si="3"/>
        <v>576722.8398</v>
      </c>
      <c r="J43" s="67" t="str">
        <f>'MAIN MODEL - Current Trends'!J43</f>
        <v/>
      </c>
      <c r="K43" s="49">
        <f t="shared" si="7"/>
        <v>70.12826687</v>
      </c>
      <c r="L43" s="49">
        <f t="shared" si="18"/>
        <v>2031</v>
      </c>
      <c r="M43" s="63">
        <f t="shared" si="14"/>
        <v>22.20717828</v>
      </c>
      <c r="N43" s="75">
        <f t="shared" si="22"/>
        <v>976.9970961</v>
      </c>
      <c r="O43" s="34" t="str">
        <f>'MAIN MODEL - Current Trends'!O43</f>
        <v/>
      </c>
      <c r="P43" s="11" t="str">
        <f t="shared" si="19"/>
        <v/>
      </c>
      <c r="Q43" s="11">
        <f t="shared" si="9"/>
        <v>0.003987842954</v>
      </c>
      <c r="R43" s="69">
        <f t="shared" si="16"/>
        <v>0.007476341621</v>
      </c>
      <c r="S43" s="70">
        <f t="shared" si="10"/>
        <v>578759</v>
      </c>
      <c r="T43" s="71">
        <f t="shared" si="17"/>
        <v>2.394540943</v>
      </c>
      <c r="U43" s="72">
        <f t="shared" si="11"/>
        <v>0.998149212</v>
      </c>
      <c r="W43" s="65" t="str">
        <f t="shared" si="4"/>
        <v/>
      </c>
      <c r="X43" s="65" t="str">
        <f t="shared" si="12"/>
        <v/>
      </c>
    </row>
    <row r="44">
      <c r="C44" s="61">
        <f t="shared" si="13"/>
        <v>43997</v>
      </c>
      <c r="D44" s="32">
        <f t="shared" si="21"/>
        <v>2.4</v>
      </c>
      <c r="E44" s="49">
        <f t="shared" si="5"/>
        <v>576722.8398</v>
      </c>
      <c r="F44" s="49">
        <f t="shared" si="6"/>
        <v>2308</v>
      </c>
      <c r="G44" s="74">
        <f t="shared" si="1"/>
        <v>1536</v>
      </c>
      <c r="H44" s="49">
        <f t="shared" si="2"/>
        <v>500.1601874</v>
      </c>
      <c r="I44" s="49">
        <f t="shared" si="3"/>
        <v>574414.8398</v>
      </c>
      <c r="J44" s="76" t="str">
        <f>'MAIN MODEL - Current Trends'!J44</f>
        <v/>
      </c>
      <c r="K44" s="49">
        <f t="shared" si="7"/>
        <v>167.7264663</v>
      </c>
      <c r="L44" s="49">
        <f t="shared" si="18"/>
        <v>4339</v>
      </c>
      <c r="M44" s="63">
        <f t="shared" si="14"/>
        <v>47.44310515</v>
      </c>
      <c r="N44" s="75">
        <f t="shared" si="22"/>
        <v>976.9970961</v>
      </c>
      <c r="O44" s="34" t="str">
        <f>'MAIN MODEL - Current Trends'!O44</f>
        <v/>
      </c>
      <c r="P44" s="11" t="str">
        <f t="shared" si="19"/>
        <v/>
      </c>
      <c r="Q44" s="11">
        <f t="shared" si="9"/>
        <v>0.009499636291</v>
      </c>
      <c r="R44" s="69">
        <f t="shared" si="16"/>
        <v>0.01697597791</v>
      </c>
      <c r="S44" s="70">
        <f t="shared" si="10"/>
        <v>578759</v>
      </c>
      <c r="T44" s="71">
        <f t="shared" si="17"/>
        <v>2.391709845</v>
      </c>
      <c r="U44" s="72">
        <f t="shared" si="11"/>
        <v>0.9964818514</v>
      </c>
      <c r="W44" s="65" t="str">
        <f t="shared" si="4"/>
        <v/>
      </c>
      <c r="X44" s="65" t="str">
        <f t="shared" si="12"/>
        <v/>
      </c>
    </row>
    <row r="45">
      <c r="C45" s="61">
        <f t="shared" si="13"/>
        <v>44001</v>
      </c>
      <c r="D45" s="32">
        <f t="shared" si="21"/>
        <v>2.4</v>
      </c>
      <c r="E45" s="49">
        <f t="shared" si="5"/>
        <v>574414.8398</v>
      </c>
      <c r="F45" s="49">
        <f t="shared" si="6"/>
        <v>5498</v>
      </c>
      <c r="G45" s="74">
        <f t="shared" si="1"/>
        <v>3676</v>
      </c>
      <c r="H45" s="49">
        <f t="shared" si="2"/>
        <v>668.1601874</v>
      </c>
      <c r="I45" s="49">
        <f t="shared" si="3"/>
        <v>568916.8398</v>
      </c>
      <c r="J45" s="76" t="str">
        <f>'MAIN MODEL - Current Trends'!J45</f>
        <v/>
      </c>
      <c r="K45" s="49">
        <f t="shared" si="7"/>
        <v>399.5494417</v>
      </c>
      <c r="L45" s="49">
        <f t="shared" si="18"/>
        <v>9837</v>
      </c>
      <c r="M45" s="63">
        <f t="shared" si="14"/>
        <v>107.5588443</v>
      </c>
      <c r="N45" s="75">
        <f t="shared" si="22"/>
        <v>976.9970961</v>
      </c>
      <c r="O45" s="34" t="str">
        <f>'MAIN MODEL - Current Trends'!O45</f>
        <v/>
      </c>
      <c r="P45" s="11" t="str">
        <f t="shared" si="19"/>
        <v/>
      </c>
      <c r="Q45" s="11">
        <f t="shared" si="9"/>
        <v>0.02241174651</v>
      </c>
      <c r="R45" s="69">
        <f t="shared" si="16"/>
        <v>0.03938772442</v>
      </c>
      <c r="S45" s="70">
        <f t="shared" si="10"/>
        <v>578759</v>
      </c>
      <c r="T45" s="71">
        <f t="shared" si="17"/>
        <v>2.382149047</v>
      </c>
      <c r="U45" s="72">
        <f t="shared" si="11"/>
        <v>0.9924940084</v>
      </c>
      <c r="W45" s="65" t="str">
        <f t="shared" si="4"/>
        <v/>
      </c>
      <c r="X45" s="65" t="str">
        <f t="shared" si="12"/>
        <v/>
      </c>
    </row>
    <row r="46">
      <c r="C46" s="61">
        <f t="shared" si="13"/>
        <v>44005</v>
      </c>
      <c r="D46" s="32">
        <f t="shared" si="21"/>
        <v>2.4</v>
      </c>
      <c r="E46" s="49">
        <f t="shared" si="5"/>
        <v>568916.8398</v>
      </c>
      <c r="F46" s="49">
        <f t="shared" si="6"/>
        <v>12971</v>
      </c>
      <c r="G46" s="74">
        <f t="shared" si="1"/>
        <v>8771</v>
      </c>
      <c r="H46" s="49">
        <f t="shared" si="2"/>
        <v>1071.160187</v>
      </c>
      <c r="I46" s="49">
        <f t="shared" si="3"/>
        <v>555945.8398</v>
      </c>
      <c r="J46" s="76" t="str">
        <f>'MAIN MODEL - Current Trends'!J46</f>
        <v/>
      </c>
      <c r="K46" s="49">
        <f t="shared" si="7"/>
        <v>942.6256472</v>
      </c>
      <c r="L46" s="49">
        <f t="shared" si="18"/>
        <v>22808</v>
      </c>
      <c r="M46" s="63">
        <f t="shared" si="14"/>
        <v>249.3851907</v>
      </c>
      <c r="N46" s="75">
        <f t="shared" si="22"/>
        <v>976.9970961</v>
      </c>
      <c r="O46" s="34" t="str">
        <f>'MAIN MODEL - Current Trends'!O46</f>
        <v/>
      </c>
      <c r="P46" s="11" t="str">
        <f t="shared" si="19"/>
        <v/>
      </c>
      <c r="Q46" s="11">
        <f t="shared" si="9"/>
        <v>0.05166744707</v>
      </c>
      <c r="R46" s="69">
        <f t="shared" si="16"/>
        <v>0.0910551715</v>
      </c>
      <c r="S46" s="70">
        <f t="shared" si="10"/>
        <v>578759</v>
      </c>
      <c r="T46" s="71">
        <f t="shared" si="17"/>
        <v>2.359221535</v>
      </c>
      <c r="U46" s="72">
        <f t="shared" si="11"/>
        <v>0.9829943721</v>
      </c>
      <c r="W46" s="65" t="str">
        <f t="shared" si="4"/>
        <v/>
      </c>
      <c r="X46" s="65" t="str">
        <f t="shared" si="12"/>
        <v/>
      </c>
    </row>
    <row r="47">
      <c r="C47" s="61">
        <f t="shared" si="13"/>
        <v>44009</v>
      </c>
      <c r="D47" s="32">
        <f t="shared" si="21"/>
        <v>2.4</v>
      </c>
      <c r="E47" s="49">
        <f t="shared" si="5"/>
        <v>555945.8398</v>
      </c>
      <c r="F47" s="49">
        <f t="shared" si="6"/>
        <v>29903</v>
      </c>
      <c r="G47" s="74">
        <f t="shared" si="1"/>
        <v>20777</v>
      </c>
      <c r="H47" s="49">
        <f t="shared" si="2"/>
        <v>2036.160187</v>
      </c>
      <c r="I47" s="49">
        <f t="shared" si="3"/>
        <v>526042.8398</v>
      </c>
      <c r="J47" s="76" t="str">
        <f>'MAIN MODEL - Current Trends'!J47</f>
        <v/>
      </c>
      <c r="K47" s="49">
        <f t="shared" si="7"/>
        <v>2173.104212</v>
      </c>
      <c r="L47" s="49">
        <f t="shared" si="18"/>
        <v>52711</v>
      </c>
      <c r="M47" s="63">
        <f t="shared" si="14"/>
        <v>879.9425519</v>
      </c>
      <c r="N47" s="75">
        <f t="shared" si="22"/>
        <v>976.9970961</v>
      </c>
      <c r="O47" s="34" t="str">
        <f>'MAIN MODEL - Current Trends'!O47</f>
        <v/>
      </c>
      <c r="P47" s="11" t="str">
        <f t="shared" si="19"/>
        <v/>
      </c>
      <c r="Q47" s="11">
        <f t="shared" si="9"/>
        <v>0.1127066707</v>
      </c>
      <c r="R47" s="69">
        <f t="shared" si="16"/>
        <v>0.2037618421</v>
      </c>
      <c r="S47" s="70">
        <f t="shared" si="10"/>
        <v>578759</v>
      </c>
      <c r="T47" s="71">
        <f t="shared" si="17"/>
        <v>2.305373526</v>
      </c>
      <c r="U47" s="72">
        <f t="shared" si="11"/>
        <v>0.9605826256</v>
      </c>
      <c r="W47" s="65" t="str">
        <f t="shared" si="4"/>
        <v/>
      </c>
      <c r="X47" s="65" t="str">
        <f t="shared" si="12"/>
        <v/>
      </c>
    </row>
    <row r="48">
      <c r="C48" s="61">
        <f t="shared" si="13"/>
        <v>44013</v>
      </c>
      <c r="D48" s="32">
        <f t="shared" si="21"/>
        <v>2.4</v>
      </c>
      <c r="E48" s="49">
        <f t="shared" si="5"/>
        <v>526042.8398</v>
      </c>
      <c r="F48" s="49">
        <f t="shared" si="6"/>
        <v>65230</v>
      </c>
      <c r="G48" s="74">
        <f t="shared" si="1"/>
        <v>48372</v>
      </c>
      <c r="H48" s="49">
        <f t="shared" si="2"/>
        <v>4344.160187</v>
      </c>
      <c r="I48" s="49">
        <f t="shared" si="3"/>
        <v>460812.8398</v>
      </c>
      <c r="J48" s="76" t="str">
        <f>'MAIN MODEL - Current Trends'!J48</f>
        <v/>
      </c>
      <c r="K48" s="49">
        <f t="shared" si="7"/>
        <v>4740.380153</v>
      </c>
      <c r="L48" s="49">
        <f t="shared" si="18"/>
        <v>117941</v>
      </c>
      <c r="M48" s="63">
        <f t="shared" si="14"/>
        <v>2255.431857</v>
      </c>
      <c r="N48" s="75">
        <f t="shared" si="22"/>
        <v>976.9970961</v>
      </c>
      <c r="O48" s="34" t="str">
        <f>'MAIN MODEL - Current Trends'!O48</f>
        <v/>
      </c>
      <c r="P48" s="11" t="str">
        <f t="shared" si="19"/>
        <v/>
      </c>
      <c r="Q48" s="11">
        <f t="shared" si="9"/>
        <v>0.2153711649</v>
      </c>
      <c r="R48" s="69">
        <f t="shared" si="16"/>
        <v>0.419133007</v>
      </c>
      <c r="S48" s="70">
        <f t="shared" si="10"/>
        <v>578759</v>
      </c>
      <c r="T48" s="71">
        <f t="shared" si="17"/>
        <v>2.181386483</v>
      </c>
      <c r="U48" s="72">
        <f t="shared" si="11"/>
        <v>0.9089151785</v>
      </c>
      <c r="W48" s="65" t="str">
        <f t="shared" si="4"/>
        <v/>
      </c>
      <c r="X48" s="65" t="str">
        <f t="shared" si="12"/>
        <v/>
      </c>
    </row>
    <row r="49">
      <c r="C49" s="61">
        <f t="shared" si="13"/>
        <v>44017</v>
      </c>
      <c r="D49" s="32">
        <f t="shared" si="21"/>
        <v>2.4</v>
      </c>
      <c r="E49" s="49">
        <f t="shared" si="5"/>
        <v>460812.8398</v>
      </c>
      <c r="F49" s="49">
        <f t="shared" si="6"/>
        <v>124648</v>
      </c>
      <c r="G49" s="74">
        <f t="shared" si="1"/>
        <v>108104</v>
      </c>
      <c r="H49" s="49">
        <f t="shared" si="2"/>
        <v>9842.160187</v>
      </c>
      <c r="I49" s="49">
        <f t="shared" si="3"/>
        <v>336164.8398</v>
      </c>
      <c r="J49" s="76" t="str">
        <f>'MAIN MODEL - Current Trends'!J49</f>
        <v/>
      </c>
      <c r="K49" s="49">
        <f t="shared" si="7"/>
        <v>9058.391926</v>
      </c>
      <c r="L49" s="49">
        <f t="shared" si="18"/>
        <v>242589</v>
      </c>
      <c r="M49" s="63">
        <f t="shared" si="14"/>
        <v>4883.854221</v>
      </c>
      <c r="N49" s="75">
        <f t="shared" si="22"/>
        <v>976.9970961</v>
      </c>
      <c r="O49" s="34" t="str">
        <f>'MAIN MODEL - Current Trends'!O49</f>
        <v/>
      </c>
      <c r="P49" s="11" t="str">
        <f t="shared" si="19"/>
        <v/>
      </c>
      <c r="Q49" s="11">
        <f t="shared" si="9"/>
        <v>0.3002303204</v>
      </c>
      <c r="R49" s="69">
        <f t="shared" si="16"/>
        <v>0.7193633274</v>
      </c>
      <c r="S49" s="70">
        <f t="shared" si="10"/>
        <v>578759</v>
      </c>
      <c r="T49" s="71">
        <f t="shared" si="17"/>
        <v>1.910899893</v>
      </c>
      <c r="U49" s="72">
        <f t="shared" si="11"/>
        <v>0.7962085079</v>
      </c>
      <c r="W49" s="65" t="str">
        <f t="shared" si="4"/>
        <v/>
      </c>
      <c r="X49" s="65" t="str">
        <f t="shared" si="12"/>
        <v/>
      </c>
    </row>
    <row r="50">
      <c r="C50" s="61">
        <f t="shared" si="13"/>
        <v>44021</v>
      </c>
      <c r="D50" s="32">
        <f t="shared" si="21"/>
        <v>2.4</v>
      </c>
      <c r="E50" s="49">
        <f t="shared" si="5"/>
        <v>336164.8398</v>
      </c>
      <c r="F50" s="49">
        <f t="shared" si="6"/>
        <v>173761</v>
      </c>
      <c r="G50" s="74">
        <f t="shared" si="1"/>
        <v>219781</v>
      </c>
      <c r="H50" s="49">
        <f t="shared" si="2"/>
        <v>22813.16019</v>
      </c>
      <c r="I50" s="49">
        <f t="shared" si="3"/>
        <v>162403.8398</v>
      </c>
      <c r="J50" s="76" t="str">
        <f>'MAIN MODEL - Current Trends'!J50</f>
        <v/>
      </c>
      <c r="K50" s="49">
        <f t="shared" si="7"/>
        <v>12627.52102</v>
      </c>
      <c r="L50" s="49">
        <f t="shared" si="18"/>
        <v>416350</v>
      </c>
      <c r="M50" s="63">
        <f t="shared" si="14"/>
        <v>8547.910592</v>
      </c>
      <c r="N50" s="75">
        <f t="shared" si="22"/>
        <v>976.9970961</v>
      </c>
      <c r="O50" s="34" t="str">
        <f>'MAIN MODEL - Current Trends'!O50</f>
        <v/>
      </c>
      <c r="P50" s="11" t="str">
        <f t="shared" si="19"/>
        <v/>
      </c>
      <c r="Q50" s="11">
        <f t="shared" si="9"/>
        <v>0.2021929681</v>
      </c>
      <c r="R50" s="69">
        <f t="shared" si="16"/>
        <v>0.9215562955</v>
      </c>
      <c r="S50" s="70">
        <f t="shared" si="10"/>
        <v>578759</v>
      </c>
      <c r="T50" s="71">
        <f t="shared" si="17"/>
        <v>1.394013542</v>
      </c>
      <c r="U50" s="72">
        <f t="shared" si="11"/>
        <v>0.580837343</v>
      </c>
      <c r="W50" s="65" t="str">
        <f t="shared" si="4"/>
        <v/>
      </c>
      <c r="X50" s="65" t="str">
        <f t="shared" si="12"/>
        <v/>
      </c>
    </row>
    <row r="51">
      <c r="C51" s="61">
        <f t="shared" si="13"/>
        <v>44025</v>
      </c>
      <c r="D51" s="32">
        <f t="shared" si="21"/>
        <v>2.4</v>
      </c>
      <c r="E51" s="49">
        <f t="shared" si="5"/>
        <v>162403.8398</v>
      </c>
      <c r="F51" s="49">
        <f t="shared" si="6"/>
        <v>117021</v>
      </c>
      <c r="G51" s="74">
        <f t="shared" si="1"/>
        <v>363639</v>
      </c>
      <c r="H51" s="49">
        <f t="shared" si="2"/>
        <v>52716.16019</v>
      </c>
      <c r="I51" s="49">
        <f t="shared" si="3"/>
        <v>45382.83981</v>
      </c>
      <c r="J51" s="76" t="str">
        <f>'MAIN MODEL - Current Trends'!J51</f>
        <v/>
      </c>
      <c r="K51" s="49">
        <f t="shared" si="7"/>
        <v>8504.124267</v>
      </c>
      <c r="L51" s="49">
        <f t="shared" si="18"/>
        <v>533371</v>
      </c>
      <c r="M51" s="63">
        <f t="shared" si="14"/>
        <v>11015.50424</v>
      </c>
      <c r="N51" s="75">
        <f t="shared" si="22"/>
        <v>976.9970961</v>
      </c>
      <c r="O51" s="34" t="str">
        <f>'MAIN MODEL - Current Trends'!O51</f>
        <v/>
      </c>
      <c r="P51" s="11" t="str">
        <f t="shared" si="19"/>
        <v/>
      </c>
      <c r="Q51" s="11">
        <f t="shared" si="9"/>
        <v>0.03805210804</v>
      </c>
      <c r="R51" s="69">
        <f t="shared" si="16"/>
        <v>0.9596084035</v>
      </c>
      <c r="S51" s="70">
        <f t="shared" si="10"/>
        <v>578759</v>
      </c>
      <c r="T51" s="71">
        <f t="shared" si="17"/>
        <v>0.673459522</v>
      </c>
      <c r="U51" s="72">
        <f t="shared" si="11"/>
        <v>0.2806070226</v>
      </c>
      <c r="W51" s="65" t="str">
        <f t="shared" si="4"/>
        <v/>
      </c>
      <c r="X51" s="65" t="str">
        <f t="shared" si="12"/>
        <v/>
      </c>
    </row>
    <row r="52">
      <c r="C52" s="61">
        <f t="shared" si="13"/>
        <v>44029</v>
      </c>
      <c r="D52" s="32">
        <f t="shared" si="21"/>
        <v>2.4</v>
      </c>
      <c r="E52" s="49">
        <f t="shared" si="5"/>
        <v>45382.83981</v>
      </c>
      <c r="F52" s="49">
        <f t="shared" si="6"/>
        <v>22023</v>
      </c>
      <c r="G52" s="74">
        <f t="shared" si="1"/>
        <v>415430</v>
      </c>
      <c r="H52" s="49">
        <f t="shared" si="2"/>
        <v>117946.1602</v>
      </c>
      <c r="I52" s="49">
        <f t="shared" si="3"/>
        <v>23359.83981</v>
      </c>
      <c r="J52" s="76" t="str">
        <f>'MAIN MODEL - Current Trends'!J52</f>
        <v/>
      </c>
      <c r="K52" s="49">
        <f t="shared" si="7"/>
        <v>1600.450592</v>
      </c>
      <c r="L52" s="49">
        <f t="shared" si="18"/>
        <v>555394</v>
      </c>
      <c r="M52" s="63">
        <f t="shared" si="14"/>
        <v>11479.89794</v>
      </c>
      <c r="N52" s="75">
        <f t="shared" si="22"/>
        <v>976.9970961</v>
      </c>
      <c r="O52" s="34" t="str">
        <f>'MAIN MODEL - Current Trends'!O52</f>
        <v/>
      </c>
      <c r="P52" s="11" t="str">
        <f t="shared" si="19"/>
        <v/>
      </c>
      <c r="Q52" s="11">
        <f t="shared" si="9"/>
        <v>0.003685471846</v>
      </c>
      <c r="R52" s="69">
        <f t="shared" si="16"/>
        <v>0.9632938753</v>
      </c>
      <c r="S52" s="70">
        <f t="shared" si="10"/>
        <v>578759</v>
      </c>
      <c r="T52" s="71">
        <f t="shared" si="17"/>
        <v>0.1881969903</v>
      </c>
      <c r="U52" s="72">
        <f t="shared" si="11"/>
        <v>0.07841405458</v>
      </c>
      <c r="W52" s="65" t="str">
        <f t="shared" si="4"/>
        <v/>
      </c>
      <c r="X52" s="65" t="str">
        <f t="shared" si="12"/>
        <v/>
      </c>
    </row>
    <row r="53">
      <c r="C53" s="61">
        <f t="shared" si="13"/>
        <v>44033</v>
      </c>
      <c r="D53" s="32">
        <f t="shared" si="21"/>
        <v>2.4</v>
      </c>
      <c r="E53" s="49">
        <f t="shared" si="5"/>
        <v>23359.83981</v>
      </c>
      <c r="F53" s="49">
        <f t="shared" si="6"/>
        <v>2133</v>
      </c>
      <c r="G53" s="74">
        <f t="shared" si="1"/>
        <v>312805</v>
      </c>
      <c r="H53" s="49">
        <f t="shared" si="2"/>
        <v>242594.1602</v>
      </c>
      <c r="I53" s="49">
        <f t="shared" si="3"/>
        <v>21226.83981</v>
      </c>
      <c r="J53" s="76" t="str">
        <f>'MAIN MODEL - Current Trends'!J53</f>
        <v/>
      </c>
      <c r="K53" s="49">
        <f t="shared" si="7"/>
        <v>155.0089049</v>
      </c>
      <c r="L53" s="49">
        <f t="shared" si="18"/>
        <v>557527</v>
      </c>
      <c r="M53" s="63">
        <f t="shared" si="14"/>
        <v>11503.2204</v>
      </c>
      <c r="N53" s="75">
        <f t="shared" si="22"/>
        <v>976.9970961</v>
      </c>
      <c r="O53" s="34" t="str">
        <f>'MAIN MODEL - Current Trends'!O53</f>
        <v/>
      </c>
      <c r="P53" s="11" t="str">
        <f t="shared" si="19"/>
        <v/>
      </c>
      <c r="Q53" s="11">
        <f t="shared" si="9"/>
        <v>0.0003248329616</v>
      </c>
      <c r="R53" s="69">
        <f t="shared" si="16"/>
        <v>0.9636187083</v>
      </c>
      <c r="S53" s="70">
        <f t="shared" si="10"/>
        <v>578759</v>
      </c>
      <c r="T53" s="71">
        <f t="shared" si="17"/>
        <v>0.09685328974</v>
      </c>
      <c r="U53" s="72">
        <f t="shared" si="11"/>
        <v>0.04036194653</v>
      </c>
      <c r="W53" s="65" t="str">
        <f t="shared" si="4"/>
        <v/>
      </c>
      <c r="X53" s="65" t="str">
        <f t="shared" si="12"/>
        <v/>
      </c>
    </row>
    <row r="54">
      <c r="C54" s="61">
        <f t="shared" si="13"/>
        <v>44037</v>
      </c>
      <c r="D54" s="32">
        <f t="shared" si="21"/>
        <v>2.4</v>
      </c>
      <c r="E54" s="49">
        <f t="shared" si="5"/>
        <v>21226.83981</v>
      </c>
      <c r="F54" s="49">
        <f t="shared" si="6"/>
        <v>188</v>
      </c>
      <c r="G54" s="74">
        <f t="shared" si="1"/>
        <v>141177</v>
      </c>
      <c r="H54" s="49">
        <f t="shared" si="2"/>
        <v>416355.1602</v>
      </c>
      <c r="I54" s="49">
        <f t="shared" si="3"/>
        <v>21038.83981</v>
      </c>
      <c r="J54" s="76" t="str">
        <f>'MAIN MODEL - Current Trends'!J54</f>
        <v/>
      </c>
      <c r="K54" s="49">
        <f t="shared" si="7"/>
        <v>13.66229448</v>
      </c>
      <c r="L54" s="49">
        <f t="shared" si="18"/>
        <v>557715</v>
      </c>
      <c r="M54" s="63">
        <f t="shared" si="14"/>
        <v>11505.27601</v>
      </c>
      <c r="N54" s="75">
        <f t="shared" si="22"/>
        <v>976.9970961</v>
      </c>
      <c r="O54" s="34" t="str">
        <f>'MAIN MODEL - Current Trends'!O54</f>
        <v/>
      </c>
      <c r="P54" s="11" t="str">
        <f t="shared" si="19"/>
        <v/>
      </c>
      <c r="Q54" s="11">
        <f t="shared" si="9"/>
        <v>0.00002764535843</v>
      </c>
      <c r="R54" s="69">
        <f t="shared" si="16"/>
        <v>0.9636463537</v>
      </c>
      <c r="S54" s="70">
        <f t="shared" si="10"/>
        <v>578759</v>
      </c>
      <c r="T54" s="71">
        <f t="shared" si="17"/>
        <v>0.08813877168</v>
      </c>
      <c r="U54" s="72">
        <f t="shared" si="11"/>
        <v>0.03667647469</v>
      </c>
      <c r="W54" s="65" t="str">
        <f t="shared" si="4"/>
        <v/>
      </c>
      <c r="X54" s="65" t="str">
        <f t="shared" si="12"/>
        <v/>
      </c>
    </row>
    <row r="55">
      <c r="C55" s="61">
        <f t="shared" si="13"/>
        <v>44041</v>
      </c>
      <c r="D55" s="32">
        <f t="shared" si="21"/>
        <v>2.4</v>
      </c>
      <c r="E55" s="49">
        <f t="shared" si="5"/>
        <v>21038.83981</v>
      </c>
      <c r="F55" s="49">
        <f t="shared" si="6"/>
        <v>16</v>
      </c>
      <c r="G55" s="74">
        <f t="shared" si="1"/>
        <v>24344</v>
      </c>
      <c r="H55" s="49">
        <f t="shared" si="2"/>
        <v>533376.1602</v>
      </c>
      <c r="I55" s="49">
        <f t="shared" si="3"/>
        <v>21022.83981</v>
      </c>
      <c r="J55" s="76" t="str">
        <f>'MAIN MODEL - Current Trends'!J55</f>
        <v/>
      </c>
      <c r="K55" s="49">
        <f t="shared" si="7"/>
        <v>1.162748466</v>
      </c>
      <c r="L55" s="49">
        <f t="shared" si="18"/>
        <v>557731</v>
      </c>
      <c r="M55" s="63">
        <f t="shared" si="14"/>
        <v>11505.45096</v>
      </c>
      <c r="N55" s="75">
        <f t="shared" si="22"/>
        <v>976.9970961</v>
      </c>
      <c r="O55" s="34" t="str">
        <f>'MAIN MODEL - Current Trends'!O55</f>
        <v/>
      </c>
      <c r="P55" s="11" t="str">
        <f t="shared" si="19"/>
        <v/>
      </c>
      <c r="Q55" s="11">
        <f t="shared" si="9"/>
        <v>0.000001727834902</v>
      </c>
      <c r="R55" s="69">
        <f t="shared" si="16"/>
        <v>0.9636480815</v>
      </c>
      <c r="S55" s="70">
        <f t="shared" si="10"/>
        <v>578759</v>
      </c>
      <c r="T55" s="71">
        <f t="shared" si="17"/>
        <v>0.08510638298</v>
      </c>
      <c r="U55" s="72">
        <f t="shared" si="11"/>
        <v>0.03635164172</v>
      </c>
      <c r="W55" s="65" t="str">
        <f t="shared" si="4"/>
        <v/>
      </c>
    </row>
    <row r="56">
      <c r="C56" s="61">
        <f t="shared" si="13"/>
        <v>44045</v>
      </c>
      <c r="D56" s="32">
        <f t="shared" si="21"/>
        <v>2.4</v>
      </c>
      <c r="E56" s="49">
        <f t="shared" si="5"/>
        <v>21022.83981</v>
      </c>
      <c r="F56" s="49">
        <f t="shared" si="6"/>
        <v>1</v>
      </c>
      <c r="G56" s="74">
        <f t="shared" si="1"/>
        <v>2337</v>
      </c>
      <c r="H56" s="49">
        <f t="shared" si="2"/>
        <v>555399.1602</v>
      </c>
      <c r="I56" s="49">
        <f t="shared" si="3"/>
        <v>21021.83981</v>
      </c>
      <c r="J56" s="76" t="str">
        <f>'MAIN MODEL - Current Trends'!J56</f>
        <v/>
      </c>
      <c r="K56" s="49">
        <f t="shared" si="7"/>
        <v>0.07267177914</v>
      </c>
      <c r="L56" s="49">
        <f t="shared" si="18"/>
        <v>557732</v>
      </c>
      <c r="M56" s="63">
        <f t="shared" si="14"/>
        <v>11505.46189</v>
      </c>
      <c r="N56" s="75">
        <f t="shared" si="22"/>
        <v>976.9970961</v>
      </c>
      <c r="O56" s="34" t="str">
        <f>'MAIN MODEL - Current Trends'!O56</f>
        <v/>
      </c>
      <c r="P56" s="11" t="str">
        <f t="shared" si="19"/>
        <v/>
      </c>
      <c r="Q56" s="11">
        <f t="shared" si="9"/>
        <v>0</v>
      </c>
      <c r="R56" s="69">
        <f t="shared" si="16"/>
        <v>0.9636480815</v>
      </c>
      <c r="S56" s="70">
        <f t="shared" si="10"/>
        <v>578759</v>
      </c>
      <c r="T56" s="71">
        <f t="shared" si="17"/>
        <v>0.0625</v>
      </c>
      <c r="U56" s="72">
        <f t="shared" si="11"/>
        <v>0.03632399637</v>
      </c>
      <c r="W56" s="65" t="str">
        <f t="shared" si="4"/>
        <v/>
      </c>
    </row>
    <row r="57">
      <c r="C57" s="61">
        <f t="shared" si="13"/>
        <v>44049</v>
      </c>
      <c r="D57" s="32">
        <f t="shared" si="21"/>
        <v>2.4</v>
      </c>
      <c r="E57" s="49">
        <f t="shared" si="5"/>
        <v>21021.83981</v>
      </c>
      <c r="F57" s="49">
        <f t="shared" si="6"/>
        <v>0</v>
      </c>
      <c r="G57" s="74">
        <f t="shared" si="1"/>
        <v>205</v>
      </c>
      <c r="H57" s="49">
        <f t="shared" si="2"/>
        <v>557532.1602</v>
      </c>
      <c r="I57" s="49">
        <f t="shared" si="3"/>
        <v>21021.83981</v>
      </c>
      <c r="J57" s="76" t="str">
        <f>'MAIN MODEL - Current Trends'!J57</f>
        <v/>
      </c>
      <c r="K57" s="49">
        <f t="shared" si="7"/>
        <v>0</v>
      </c>
      <c r="L57" s="49">
        <f t="shared" si="18"/>
        <v>557732</v>
      </c>
      <c r="M57" s="63">
        <f t="shared" si="14"/>
        <v>11505.46189</v>
      </c>
      <c r="N57" s="75">
        <f t="shared" si="22"/>
        <v>976.9970961</v>
      </c>
      <c r="O57" s="34" t="str">
        <f>'MAIN MODEL - Current Trends'!O57</f>
        <v/>
      </c>
      <c r="P57" s="11" t="str">
        <f t="shared" si="19"/>
        <v/>
      </c>
      <c r="Q57" s="11">
        <f t="shared" si="9"/>
        <v>0</v>
      </c>
      <c r="R57" s="69">
        <f t="shared" si="16"/>
        <v>0.9636480815</v>
      </c>
      <c r="S57" s="70">
        <f t="shared" si="10"/>
        <v>578759</v>
      </c>
      <c r="T57" s="71">
        <f t="shared" si="17"/>
        <v>0</v>
      </c>
      <c r="U57" s="72">
        <f t="shared" si="11"/>
        <v>0.03632226853</v>
      </c>
      <c r="W57" s="65" t="str">
        <f t="shared" si="4"/>
        <v/>
      </c>
    </row>
    <row r="58">
      <c r="C58" s="61">
        <f t="shared" si="13"/>
        <v>44053</v>
      </c>
      <c r="D58" s="32">
        <f t="shared" si="21"/>
        <v>2.4</v>
      </c>
      <c r="E58" s="49">
        <f t="shared" si="5"/>
        <v>21021.83981</v>
      </c>
      <c r="F58" s="49">
        <f t="shared" si="6"/>
        <v>0</v>
      </c>
      <c r="G58" s="74">
        <f t="shared" si="1"/>
        <v>17</v>
      </c>
      <c r="H58" s="49">
        <f t="shared" si="2"/>
        <v>557720.1602</v>
      </c>
      <c r="I58" s="49">
        <f t="shared" si="3"/>
        <v>21021.83981</v>
      </c>
      <c r="J58" s="76" t="str">
        <f>'MAIN MODEL - Current Trends'!J58</f>
        <v/>
      </c>
      <c r="K58" s="49">
        <f t="shared" si="7"/>
        <v>0</v>
      </c>
      <c r="L58" s="49">
        <f t="shared" si="18"/>
        <v>557732</v>
      </c>
      <c r="M58" s="63">
        <f t="shared" si="14"/>
        <v>11505.46189</v>
      </c>
      <c r="N58" s="75">
        <f t="shared" si="22"/>
        <v>976.9970961</v>
      </c>
      <c r="O58" s="34" t="str">
        <f>'MAIN MODEL - Current Trends'!O58</f>
        <v/>
      </c>
      <c r="P58" s="11" t="str">
        <f t="shared" si="19"/>
        <v/>
      </c>
      <c r="Q58" s="11">
        <f t="shared" si="9"/>
        <v>0</v>
      </c>
      <c r="R58" s="69">
        <f t="shared" si="16"/>
        <v>0.9636480815</v>
      </c>
      <c r="S58" s="70">
        <f t="shared" si="10"/>
        <v>578759</v>
      </c>
      <c r="T58" s="71" t="str">
        <f t="shared" si="17"/>
        <v>#DIV/0!</v>
      </c>
      <c r="U58" s="72">
        <f t="shared" si="11"/>
        <v>0.03632226853</v>
      </c>
      <c r="W58" s="65" t="str">
        <f t="shared" si="4"/>
        <v/>
      </c>
    </row>
    <row r="59">
      <c r="C59" s="61">
        <f t="shared" si="13"/>
        <v>44057</v>
      </c>
      <c r="D59" s="32">
        <f t="shared" si="21"/>
        <v>2.4</v>
      </c>
      <c r="E59" s="49">
        <f t="shared" si="5"/>
        <v>21021.83981</v>
      </c>
      <c r="F59" s="49">
        <f t="shared" si="6"/>
        <v>0</v>
      </c>
      <c r="G59" s="74">
        <f t="shared" si="1"/>
        <v>1</v>
      </c>
      <c r="H59" s="49">
        <f t="shared" si="2"/>
        <v>557736.1602</v>
      </c>
      <c r="I59" s="49">
        <f t="shared" si="3"/>
        <v>21021.83981</v>
      </c>
      <c r="J59" s="76" t="str">
        <f>'MAIN MODEL - Current Trends'!J59</f>
        <v/>
      </c>
      <c r="K59" s="49">
        <f t="shared" si="7"/>
        <v>0</v>
      </c>
      <c r="L59" s="49">
        <f t="shared" si="18"/>
        <v>557732</v>
      </c>
      <c r="M59" s="63">
        <f t="shared" si="14"/>
        <v>11505.46189</v>
      </c>
      <c r="N59" s="75">
        <f t="shared" si="22"/>
        <v>976.9970961</v>
      </c>
      <c r="O59" s="34" t="str">
        <f>'MAIN MODEL - Current Trends'!O59</f>
        <v/>
      </c>
      <c r="P59" s="11" t="str">
        <f t="shared" si="19"/>
        <v/>
      </c>
      <c r="Q59" s="11">
        <f t="shared" si="9"/>
        <v>0</v>
      </c>
      <c r="R59" s="69">
        <f t="shared" si="16"/>
        <v>0.9636480815</v>
      </c>
      <c r="S59" s="70">
        <f t="shared" si="10"/>
        <v>578759</v>
      </c>
      <c r="T59" s="71" t="str">
        <f t="shared" si="17"/>
        <v>#DIV/0!</v>
      </c>
      <c r="U59" s="72">
        <f t="shared" si="11"/>
        <v>0.03632226853</v>
      </c>
      <c r="W59" s="65" t="str">
        <f t="shared" si="4"/>
        <v/>
      </c>
    </row>
    <row r="60">
      <c r="C60" s="61">
        <f t="shared" si="13"/>
        <v>44061</v>
      </c>
      <c r="D60" s="32">
        <f t="shared" si="21"/>
        <v>2.4</v>
      </c>
      <c r="E60" s="49">
        <f t="shared" si="5"/>
        <v>21021.83981</v>
      </c>
      <c r="F60" s="49">
        <f t="shared" si="6"/>
        <v>0</v>
      </c>
      <c r="G60" s="74">
        <f t="shared" si="1"/>
        <v>0</v>
      </c>
      <c r="H60" s="49">
        <f t="shared" si="2"/>
        <v>557737.1602</v>
      </c>
      <c r="I60" s="49">
        <f t="shared" si="3"/>
        <v>21021.83981</v>
      </c>
      <c r="J60" s="76" t="str">
        <f>'MAIN MODEL - Current Trends'!J60</f>
        <v/>
      </c>
      <c r="K60" s="49">
        <f t="shared" si="7"/>
        <v>0</v>
      </c>
      <c r="L60" s="49">
        <f t="shared" si="18"/>
        <v>557732</v>
      </c>
      <c r="M60" s="63">
        <f t="shared" si="14"/>
        <v>11505.46189</v>
      </c>
      <c r="N60" s="75">
        <f t="shared" si="22"/>
        <v>976.9970961</v>
      </c>
      <c r="O60" s="34" t="str">
        <f>'MAIN MODEL - Current Trends'!O60</f>
        <v/>
      </c>
      <c r="P60" s="11" t="str">
        <f t="shared" si="19"/>
        <v/>
      </c>
      <c r="Q60" s="11">
        <f t="shared" si="9"/>
        <v>0</v>
      </c>
      <c r="R60" s="69">
        <f t="shared" si="16"/>
        <v>0.9636480815</v>
      </c>
      <c r="S60" s="70">
        <f t="shared" si="10"/>
        <v>578759</v>
      </c>
      <c r="T60" s="71" t="str">
        <f t="shared" si="17"/>
        <v>#DIV/0!</v>
      </c>
      <c r="U60" s="72">
        <f t="shared" si="11"/>
        <v>0.03632226853</v>
      </c>
      <c r="W60" s="65" t="str">
        <f t="shared" si="4"/>
        <v/>
      </c>
    </row>
    <row r="61">
      <c r="C61" s="61">
        <f t="shared" si="13"/>
        <v>44065</v>
      </c>
      <c r="D61" s="32">
        <f t="shared" si="21"/>
        <v>2.4</v>
      </c>
      <c r="E61" s="49">
        <f t="shared" si="5"/>
        <v>21021.83981</v>
      </c>
      <c r="F61" s="49">
        <f t="shared" si="6"/>
        <v>0</v>
      </c>
      <c r="G61" s="74">
        <f t="shared" si="1"/>
        <v>0</v>
      </c>
      <c r="H61" s="49">
        <f t="shared" si="2"/>
        <v>557737.1602</v>
      </c>
      <c r="I61" s="49">
        <f t="shared" si="3"/>
        <v>21021.83981</v>
      </c>
      <c r="J61" s="76" t="str">
        <f>'MAIN MODEL - Current Trends'!J61</f>
        <v/>
      </c>
      <c r="K61" s="49">
        <f t="shared" si="7"/>
        <v>0</v>
      </c>
      <c r="L61" s="49">
        <f t="shared" si="18"/>
        <v>557732</v>
      </c>
      <c r="M61" s="63">
        <f t="shared" si="14"/>
        <v>11505.46189</v>
      </c>
      <c r="N61" s="75">
        <f t="shared" si="22"/>
        <v>976.9970961</v>
      </c>
      <c r="O61" s="34" t="str">
        <f>'MAIN MODEL - Current Trends'!O61</f>
        <v/>
      </c>
      <c r="P61" s="11" t="str">
        <f t="shared" si="19"/>
        <v/>
      </c>
      <c r="Q61" s="11">
        <f t="shared" si="9"/>
        <v>0</v>
      </c>
      <c r="R61" s="69">
        <f t="shared" si="16"/>
        <v>0.9636480815</v>
      </c>
      <c r="S61" s="70">
        <f t="shared" si="10"/>
        <v>578759</v>
      </c>
      <c r="T61" s="71" t="str">
        <f t="shared" si="17"/>
        <v>#DIV/0!</v>
      </c>
      <c r="U61" s="72">
        <f t="shared" si="11"/>
        <v>0.03632226853</v>
      </c>
      <c r="W61" s="65" t="str">
        <f t="shared" si="4"/>
        <v/>
      </c>
    </row>
    <row r="62">
      <c r="C62" s="61">
        <f t="shared" si="13"/>
        <v>44069</v>
      </c>
      <c r="D62" s="32">
        <f t="shared" si="21"/>
        <v>2.4</v>
      </c>
      <c r="E62" s="49">
        <f t="shared" si="5"/>
        <v>21021.83981</v>
      </c>
      <c r="F62" s="49">
        <f t="shared" si="6"/>
        <v>0</v>
      </c>
      <c r="G62" s="74">
        <f t="shared" si="1"/>
        <v>0</v>
      </c>
      <c r="H62" s="49">
        <f t="shared" si="2"/>
        <v>557737.1602</v>
      </c>
      <c r="I62" s="49">
        <f t="shared" si="3"/>
        <v>21021.83981</v>
      </c>
      <c r="J62" s="76" t="str">
        <f>'MAIN MODEL - Current Trends'!J62</f>
        <v/>
      </c>
      <c r="K62" s="49">
        <f t="shared" si="7"/>
        <v>0</v>
      </c>
      <c r="L62" s="49">
        <f t="shared" si="18"/>
        <v>557732</v>
      </c>
      <c r="M62" s="63">
        <f t="shared" si="14"/>
        <v>11505.46189</v>
      </c>
      <c r="N62" s="75">
        <f t="shared" si="22"/>
        <v>976.9970961</v>
      </c>
      <c r="O62" s="34" t="str">
        <f>'MAIN MODEL - Current Trends'!O62</f>
        <v/>
      </c>
      <c r="P62" s="11" t="str">
        <f t="shared" si="19"/>
        <v/>
      </c>
      <c r="Q62" s="11">
        <f t="shared" si="9"/>
        <v>0</v>
      </c>
      <c r="R62" s="69">
        <f t="shared" si="16"/>
        <v>0.9636480815</v>
      </c>
      <c r="S62" s="70">
        <f t="shared" si="10"/>
        <v>578759</v>
      </c>
      <c r="T62" s="71" t="str">
        <f t="shared" si="17"/>
        <v>#DIV/0!</v>
      </c>
      <c r="U62" s="72">
        <f t="shared" si="11"/>
        <v>0.03632226853</v>
      </c>
      <c r="W62" s="65" t="str">
        <f t="shared" si="4"/>
        <v/>
      </c>
    </row>
    <row r="63">
      <c r="C63" s="61">
        <f t="shared" si="13"/>
        <v>44073</v>
      </c>
      <c r="D63" s="32">
        <f t="shared" si="21"/>
        <v>2.4</v>
      </c>
      <c r="E63" s="49">
        <f t="shared" si="5"/>
        <v>21021.83981</v>
      </c>
      <c r="F63" s="49">
        <f t="shared" si="6"/>
        <v>0</v>
      </c>
      <c r="G63" s="74">
        <f t="shared" si="1"/>
        <v>0</v>
      </c>
      <c r="H63" s="49">
        <f t="shared" si="2"/>
        <v>557737.1602</v>
      </c>
      <c r="I63" s="49">
        <f t="shared" si="3"/>
        <v>21021.83981</v>
      </c>
      <c r="J63" s="76" t="str">
        <f>'MAIN MODEL - Current Trends'!J63</f>
        <v/>
      </c>
      <c r="K63" s="49">
        <f t="shared" si="7"/>
        <v>0</v>
      </c>
      <c r="L63" s="49">
        <f t="shared" si="18"/>
        <v>557732</v>
      </c>
      <c r="M63" s="63">
        <f t="shared" si="14"/>
        <v>11505.46189</v>
      </c>
      <c r="N63" s="75">
        <f t="shared" si="22"/>
        <v>976.9970961</v>
      </c>
      <c r="O63" s="34" t="str">
        <f>'MAIN MODEL - Current Trends'!O63</f>
        <v/>
      </c>
      <c r="P63" s="11" t="str">
        <f t="shared" si="19"/>
        <v/>
      </c>
      <c r="Q63" s="11">
        <f t="shared" si="9"/>
        <v>0</v>
      </c>
      <c r="R63" s="69">
        <f t="shared" si="16"/>
        <v>0.9636480815</v>
      </c>
      <c r="S63" s="70">
        <f t="shared" si="10"/>
        <v>578759</v>
      </c>
      <c r="T63" s="71" t="str">
        <f t="shared" si="17"/>
        <v>#DIV/0!</v>
      </c>
      <c r="U63" s="72">
        <f t="shared" si="11"/>
        <v>0.03632226853</v>
      </c>
      <c r="W63" s="65" t="str">
        <f t="shared" si="4"/>
        <v/>
      </c>
    </row>
    <row r="64">
      <c r="C64" s="61">
        <f t="shared" si="13"/>
        <v>44077</v>
      </c>
      <c r="D64" s="32">
        <f t="shared" si="21"/>
        <v>2.4</v>
      </c>
      <c r="E64" s="49">
        <f t="shared" si="5"/>
        <v>21021.83981</v>
      </c>
      <c r="F64" s="49">
        <f t="shared" si="6"/>
        <v>0</v>
      </c>
      <c r="G64" s="74">
        <f t="shared" si="1"/>
        <v>0</v>
      </c>
      <c r="H64" s="49">
        <f t="shared" si="2"/>
        <v>557737.1602</v>
      </c>
      <c r="I64" s="49">
        <f t="shared" si="3"/>
        <v>21021.83981</v>
      </c>
      <c r="J64" s="76" t="str">
        <f>'MAIN MODEL - Current Trends'!J64</f>
        <v/>
      </c>
      <c r="K64" s="49">
        <f t="shared" si="7"/>
        <v>0</v>
      </c>
      <c r="L64" s="49">
        <f t="shared" si="18"/>
        <v>557732</v>
      </c>
      <c r="M64" s="63">
        <f t="shared" si="14"/>
        <v>11505.46189</v>
      </c>
      <c r="N64" s="75">
        <f t="shared" si="22"/>
        <v>976.9970961</v>
      </c>
      <c r="O64" s="34" t="str">
        <f>'MAIN MODEL - Current Trends'!O64</f>
        <v/>
      </c>
      <c r="P64" s="11" t="str">
        <f t="shared" si="19"/>
        <v/>
      </c>
      <c r="Q64" s="11">
        <f t="shared" si="9"/>
        <v>0</v>
      </c>
      <c r="R64" s="69">
        <f t="shared" si="16"/>
        <v>0.9636480815</v>
      </c>
      <c r="S64" s="70">
        <f t="shared" si="10"/>
        <v>578759</v>
      </c>
      <c r="T64" s="71" t="str">
        <f t="shared" si="17"/>
        <v>#DIV/0!</v>
      </c>
      <c r="U64" s="72">
        <f t="shared" si="11"/>
        <v>0.03632226853</v>
      </c>
      <c r="W64" s="65" t="str">
        <f t="shared" si="4"/>
        <v/>
      </c>
    </row>
    <row r="65">
      <c r="C65" s="61">
        <f t="shared" si="13"/>
        <v>44081</v>
      </c>
      <c r="D65" s="32">
        <f t="shared" si="21"/>
        <v>2.4</v>
      </c>
      <c r="E65" s="49">
        <f t="shared" si="5"/>
        <v>21021.83981</v>
      </c>
      <c r="F65" s="49">
        <f t="shared" si="6"/>
        <v>0</v>
      </c>
      <c r="G65" s="74">
        <f t="shared" si="1"/>
        <v>0</v>
      </c>
      <c r="H65" s="49">
        <f t="shared" si="2"/>
        <v>557737.1602</v>
      </c>
      <c r="I65" s="49">
        <f t="shared" si="3"/>
        <v>21021.83981</v>
      </c>
      <c r="J65" s="76" t="str">
        <f>'MAIN MODEL - Current Trends'!J65</f>
        <v/>
      </c>
      <c r="K65" s="49">
        <f t="shared" si="7"/>
        <v>0</v>
      </c>
      <c r="L65" s="49">
        <f t="shared" si="18"/>
        <v>557732</v>
      </c>
      <c r="M65" s="63">
        <f t="shared" si="14"/>
        <v>11505.46189</v>
      </c>
      <c r="N65" s="75">
        <f t="shared" si="22"/>
        <v>976.9970961</v>
      </c>
      <c r="O65" s="34" t="str">
        <f>'MAIN MODEL - Current Trends'!O65</f>
        <v/>
      </c>
      <c r="P65" s="11" t="str">
        <f t="shared" si="19"/>
        <v/>
      </c>
      <c r="Q65" s="11">
        <f t="shared" si="9"/>
        <v>0</v>
      </c>
      <c r="R65" s="69">
        <f t="shared" si="16"/>
        <v>0.9636480815</v>
      </c>
      <c r="S65" s="70">
        <f t="shared" si="10"/>
        <v>578759</v>
      </c>
      <c r="T65" s="71" t="str">
        <f t="shared" si="17"/>
        <v>#DIV/0!</v>
      </c>
      <c r="U65" s="72">
        <f t="shared" si="11"/>
        <v>0.03632226853</v>
      </c>
      <c r="W65" s="65" t="str">
        <f t="shared" si="4"/>
        <v/>
      </c>
    </row>
    <row r="66">
      <c r="C66" s="61">
        <f t="shared" si="13"/>
        <v>44085</v>
      </c>
      <c r="D66" s="32">
        <f t="shared" si="21"/>
        <v>2.4</v>
      </c>
      <c r="E66" s="49">
        <f t="shared" si="5"/>
        <v>21021.83981</v>
      </c>
      <c r="F66" s="49">
        <f t="shared" si="6"/>
        <v>0</v>
      </c>
      <c r="G66" s="74">
        <f t="shared" si="1"/>
        <v>0</v>
      </c>
      <c r="H66" s="49">
        <f t="shared" si="2"/>
        <v>557737.1602</v>
      </c>
      <c r="I66" s="49">
        <f t="shared" si="3"/>
        <v>21021.83981</v>
      </c>
      <c r="J66" s="76" t="str">
        <f>'MAIN MODEL - Current Trends'!J66</f>
        <v/>
      </c>
      <c r="K66" s="49">
        <f t="shared" si="7"/>
        <v>0</v>
      </c>
      <c r="L66" s="49">
        <f t="shared" si="18"/>
        <v>557732</v>
      </c>
      <c r="M66" s="63">
        <f t="shared" si="14"/>
        <v>11505.46189</v>
      </c>
      <c r="N66" s="75">
        <f t="shared" si="22"/>
        <v>976.9970961</v>
      </c>
      <c r="O66" s="34" t="str">
        <f>'MAIN MODEL - Current Trends'!O66</f>
        <v/>
      </c>
      <c r="P66" s="11" t="str">
        <f t="shared" si="19"/>
        <v/>
      </c>
      <c r="Q66" s="11">
        <f t="shared" si="9"/>
        <v>0</v>
      </c>
      <c r="R66" s="69">
        <f t="shared" si="16"/>
        <v>0.9636480815</v>
      </c>
      <c r="S66" s="70">
        <f t="shared" si="10"/>
        <v>578759</v>
      </c>
      <c r="T66" s="71" t="str">
        <f t="shared" si="17"/>
        <v>#DIV/0!</v>
      </c>
      <c r="U66" s="72">
        <f t="shared" si="11"/>
        <v>0.03632226853</v>
      </c>
      <c r="W66" s="65" t="str">
        <f t="shared" si="4"/>
        <v/>
      </c>
    </row>
    <row r="67">
      <c r="C67" s="61">
        <f t="shared" si="13"/>
        <v>44089</v>
      </c>
      <c r="D67" s="32">
        <f t="shared" si="21"/>
        <v>2.4</v>
      </c>
      <c r="E67" s="49">
        <f t="shared" si="5"/>
        <v>21021.83981</v>
      </c>
      <c r="F67" s="49">
        <f t="shared" si="6"/>
        <v>0</v>
      </c>
      <c r="G67" s="74">
        <f t="shared" si="1"/>
        <v>0</v>
      </c>
      <c r="H67" s="49">
        <f t="shared" si="2"/>
        <v>557737.1602</v>
      </c>
      <c r="I67" s="49">
        <f t="shared" si="3"/>
        <v>21021.83981</v>
      </c>
      <c r="J67" s="76" t="str">
        <f>'MAIN MODEL - Current Trends'!J67</f>
        <v/>
      </c>
      <c r="K67" s="49">
        <f t="shared" si="7"/>
        <v>0</v>
      </c>
      <c r="L67" s="49">
        <f t="shared" si="18"/>
        <v>557732</v>
      </c>
      <c r="M67" s="63">
        <f t="shared" si="14"/>
        <v>11505.46189</v>
      </c>
      <c r="N67" s="75">
        <f t="shared" si="22"/>
        <v>976.9970961</v>
      </c>
      <c r="O67" s="34" t="str">
        <f>'MAIN MODEL - Current Trends'!O67</f>
        <v/>
      </c>
      <c r="P67" s="11" t="str">
        <f t="shared" si="19"/>
        <v/>
      </c>
      <c r="Q67" s="11">
        <f t="shared" si="9"/>
        <v>0</v>
      </c>
      <c r="R67" s="69">
        <f t="shared" si="16"/>
        <v>0.9636480815</v>
      </c>
      <c r="S67" s="70">
        <f t="shared" si="10"/>
        <v>578759</v>
      </c>
      <c r="T67" s="71" t="str">
        <f t="shared" si="17"/>
        <v>#DIV/0!</v>
      </c>
      <c r="U67" s="72">
        <f t="shared" si="11"/>
        <v>0.03632226853</v>
      </c>
      <c r="W67" s="65" t="str">
        <f t="shared" si="4"/>
        <v/>
      </c>
    </row>
    <row r="68">
      <c r="C68" s="61">
        <f t="shared" si="13"/>
        <v>44093</v>
      </c>
      <c r="D68" s="32">
        <f t="shared" si="21"/>
        <v>2.4</v>
      </c>
      <c r="E68" s="49">
        <f t="shared" si="5"/>
        <v>21021.83981</v>
      </c>
      <c r="F68" s="49">
        <f t="shared" si="6"/>
        <v>0</v>
      </c>
      <c r="G68" s="74">
        <f t="shared" si="1"/>
        <v>0</v>
      </c>
      <c r="H68" s="49">
        <f t="shared" si="2"/>
        <v>557737.1602</v>
      </c>
      <c r="I68" s="49">
        <f t="shared" si="3"/>
        <v>21021.83981</v>
      </c>
      <c r="J68" s="76" t="str">
        <f>'MAIN MODEL - Current Trends'!J68</f>
        <v/>
      </c>
      <c r="K68" s="49">
        <f t="shared" si="7"/>
        <v>0</v>
      </c>
      <c r="L68" s="49">
        <f t="shared" si="18"/>
        <v>557732</v>
      </c>
      <c r="M68" s="63">
        <f t="shared" si="14"/>
        <v>11505.46189</v>
      </c>
      <c r="N68" s="75">
        <f t="shared" si="22"/>
        <v>976.9970961</v>
      </c>
      <c r="O68" s="34" t="str">
        <f>'MAIN MODEL - Current Trends'!O68</f>
        <v/>
      </c>
      <c r="P68" s="11" t="str">
        <f t="shared" si="19"/>
        <v/>
      </c>
      <c r="Q68" s="11">
        <f t="shared" si="9"/>
        <v>0</v>
      </c>
      <c r="R68" s="69">
        <f t="shared" si="16"/>
        <v>0.9636480815</v>
      </c>
      <c r="S68" s="70">
        <f t="shared" si="10"/>
        <v>578759</v>
      </c>
      <c r="T68" s="71" t="str">
        <f t="shared" si="17"/>
        <v>#DIV/0!</v>
      </c>
      <c r="U68" s="72">
        <f t="shared" si="11"/>
        <v>0.03632226853</v>
      </c>
      <c r="W68" s="65" t="str">
        <f t="shared" si="4"/>
        <v/>
      </c>
    </row>
    <row r="69">
      <c r="C69" s="61">
        <f t="shared" si="13"/>
        <v>44097</v>
      </c>
      <c r="D69" s="32">
        <f t="shared" si="21"/>
        <v>2.4</v>
      </c>
      <c r="E69" s="49">
        <f t="shared" si="5"/>
        <v>21021.83981</v>
      </c>
      <c r="F69" s="49">
        <f t="shared" si="6"/>
        <v>0</v>
      </c>
      <c r="G69" s="74">
        <f t="shared" si="1"/>
        <v>0</v>
      </c>
      <c r="H69" s="49">
        <f t="shared" si="2"/>
        <v>557737.1602</v>
      </c>
      <c r="I69" s="49">
        <f t="shared" si="3"/>
        <v>21021.83981</v>
      </c>
      <c r="J69" s="76" t="str">
        <f>'MAIN MODEL - Current Trends'!J69</f>
        <v/>
      </c>
      <c r="K69" s="49">
        <f t="shared" si="7"/>
        <v>0</v>
      </c>
      <c r="L69" s="49">
        <f t="shared" si="18"/>
        <v>557732</v>
      </c>
      <c r="M69" s="63">
        <f t="shared" si="14"/>
        <v>11505.46189</v>
      </c>
      <c r="N69" s="75">
        <f t="shared" si="22"/>
        <v>976.9970961</v>
      </c>
      <c r="O69" s="34" t="str">
        <f>'MAIN MODEL - Current Trends'!O69</f>
        <v/>
      </c>
      <c r="P69" s="11" t="str">
        <f t="shared" si="19"/>
        <v/>
      </c>
      <c r="Q69" s="11">
        <f t="shared" si="9"/>
        <v>0</v>
      </c>
      <c r="R69" s="69">
        <f t="shared" si="16"/>
        <v>0.9636480815</v>
      </c>
      <c r="S69" s="70">
        <f t="shared" si="10"/>
        <v>578759</v>
      </c>
      <c r="T69" s="71" t="str">
        <f t="shared" si="17"/>
        <v>#DIV/0!</v>
      </c>
      <c r="U69" s="72">
        <f t="shared" si="11"/>
        <v>0.03632226853</v>
      </c>
      <c r="W69" s="65" t="str">
        <f t="shared" si="4"/>
        <v/>
      </c>
    </row>
    <row r="70">
      <c r="C70" s="61">
        <f t="shared" si="13"/>
        <v>44101</v>
      </c>
      <c r="D70" s="32">
        <f t="shared" si="21"/>
        <v>2.4</v>
      </c>
      <c r="E70" s="49">
        <f t="shared" si="5"/>
        <v>21021.83981</v>
      </c>
      <c r="F70" s="49">
        <f t="shared" si="6"/>
        <v>0</v>
      </c>
      <c r="G70" s="74">
        <f t="shared" si="1"/>
        <v>0</v>
      </c>
      <c r="H70" s="49">
        <f t="shared" si="2"/>
        <v>557737.1602</v>
      </c>
      <c r="I70" s="49">
        <f t="shared" si="3"/>
        <v>21021.83981</v>
      </c>
      <c r="J70" s="76" t="str">
        <f>'MAIN MODEL - Current Trends'!J70</f>
        <v/>
      </c>
      <c r="K70" s="49">
        <f t="shared" si="7"/>
        <v>0</v>
      </c>
      <c r="L70" s="49">
        <f t="shared" si="18"/>
        <v>557732</v>
      </c>
      <c r="M70" s="63">
        <f t="shared" si="14"/>
        <v>11505.46189</v>
      </c>
      <c r="N70" s="75">
        <f t="shared" si="22"/>
        <v>976.9970961</v>
      </c>
      <c r="O70" s="34" t="str">
        <f>'MAIN MODEL - Current Trends'!O70</f>
        <v/>
      </c>
      <c r="P70" s="11" t="str">
        <f t="shared" si="19"/>
        <v/>
      </c>
      <c r="Q70" s="11">
        <f t="shared" si="9"/>
        <v>0</v>
      </c>
      <c r="R70" s="69">
        <f t="shared" si="16"/>
        <v>0.9636480815</v>
      </c>
      <c r="S70" s="70">
        <f t="shared" si="10"/>
        <v>578759</v>
      </c>
      <c r="T70" s="71" t="str">
        <f t="shared" si="17"/>
        <v>#DIV/0!</v>
      </c>
      <c r="U70" s="72">
        <f t="shared" si="11"/>
        <v>0.03632226853</v>
      </c>
      <c r="W70" s="65" t="str">
        <f t="shared" si="4"/>
        <v/>
      </c>
    </row>
    <row r="71">
      <c r="C71" s="61">
        <f t="shared" si="13"/>
        <v>44105</v>
      </c>
      <c r="D71" s="32">
        <f t="shared" si="21"/>
        <v>2.4</v>
      </c>
      <c r="E71" s="49">
        <f t="shared" si="5"/>
        <v>21021.83981</v>
      </c>
      <c r="F71" s="49">
        <f t="shared" si="6"/>
        <v>0</v>
      </c>
      <c r="G71" s="74">
        <f t="shared" si="1"/>
        <v>0</v>
      </c>
      <c r="H71" s="49">
        <f t="shared" si="2"/>
        <v>557737.1602</v>
      </c>
      <c r="I71" s="49">
        <f t="shared" si="3"/>
        <v>21021.83981</v>
      </c>
      <c r="J71" s="76" t="str">
        <f>'MAIN MODEL - Current Trends'!J71</f>
        <v/>
      </c>
      <c r="K71" s="49">
        <f t="shared" si="7"/>
        <v>0</v>
      </c>
      <c r="L71" s="49">
        <f t="shared" si="18"/>
        <v>557732</v>
      </c>
      <c r="M71" s="63">
        <f t="shared" si="14"/>
        <v>11505.46189</v>
      </c>
      <c r="N71" s="75">
        <f t="shared" si="22"/>
        <v>976.9970961</v>
      </c>
      <c r="O71" s="34" t="str">
        <f>'MAIN MODEL - Current Trends'!O71</f>
        <v/>
      </c>
      <c r="P71" s="11" t="str">
        <f t="shared" si="19"/>
        <v/>
      </c>
      <c r="Q71" s="11">
        <f t="shared" si="9"/>
        <v>0</v>
      </c>
      <c r="R71" s="69">
        <f t="shared" si="16"/>
        <v>0.9636480815</v>
      </c>
      <c r="S71" s="70">
        <f t="shared" si="10"/>
        <v>578759</v>
      </c>
      <c r="T71" s="71" t="str">
        <f t="shared" si="17"/>
        <v>#DIV/0!</v>
      </c>
      <c r="U71" s="72">
        <f t="shared" si="11"/>
        <v>0.03632226853</v>
      </c>
      <c r="W71" s="65" t="str">
        <f t="shared" si="4"/>
        <v/>
      </c>
    </row>
    <row r="72">
      <c r="C72" s="61">
        <f t="shared" si="13"/>
        <v>44109</v>
      </c>
      <c r="D72" s="32">
        <f t="shared" si="21"/>
        <v>2.4</v>
      </c>
      <c r="E72" s="49">
        <f t="shared" si="5"/>
        <v>21021.83981</v>
      </c>
      <c r="F72" s="49">
        <f t="shared" si="6"/>
        <v>0</v>
      </c>
      <c r="G72" s="74">
        <f t="shared" si="1"/>
        <v>0</v>
      </c>
      <c r="H72" s="49">
        <f t="shared" si="2"/>
        <v>557737.1602</v>
      </c>
      <c r="I72" s="49">
        <f t="shared" si="3"/>
        <v>21021.83981</v>
      </c>
      <c r="J72" s="76" t="str">
        <f>'MAIN MODEL - Current Trends'!J72</f>
        <v/>
      </c>
      <c r="K72" s="49">
        <f t="shared" si="7"/>
        <v>0</v>
      </c>
      <c r="L72" s="49">
        <f t="shared" si="18"/>
        <v>557732</v>
      </c>
      <c r="M72" s="63">
        <f t="shared" si="14"/>
        <v>11505.46189</v>
      </c>
      <c r="N72" s="75">
        <f t="shared" si="22"/>
        <v>976.9970961</v>
      </c>
      <c r="O72" s="34" t="str">
        <f>'MAIN MODEL - Current Trends'!O72</f>
        <v/>
      </c>
      <c r="P72" s="11" t="str">
        <f t="shared" si="19"/>
        <v/>
      </c>
      <c r="Q72" s="11">
        <f t="shared" si="9"/>
        <v>0</v>
      </c>
      <c r="R72" s="69">
        <f t="shared" si="16"/>
        <v>0.9636480815</v>
      </c>
      <c r="S72" s="70">
        <f t="shared" si="10"/>
        <v>578759</v>
      </c>
      <c r="T72" s="71" t="str">
        <f t="shared" si="17"/>
        <v>#DIV/0!</v>
      </c>
      <c r="U72" s="72">
        <f t="shared" si="11"/>
        <v>0.03632226853</v>
      </c>
      <c r="W72" s="65" t="str">
        <f t="shared" si="4"/>
        <v/>
      </c>
    </row>
    <row r="73">
      <c r="C73" s="61">
        <f t="shared" si="13"/>
        <v>44113</v>
      </c>
      <c r="D73" s="32">
        <f t="shared" si="21"/>
        <v>2.4</v>
      </c>
      <c r="E73" s="49">
        <f t="shared" si="5"/>
        <v>21021.83981</v>
      </c>
      <c r="F73" s="49">
        <f t="shared" si="6"/>
        <v>0</v>
      </c>
      <c r="G73" s="74">
        <f t="shared" si="1"/>
        <v>0</v>
      </c>
      <c r="H73" s="49">
        <f t="shared" si="2"/>
        <v>557737.1602</v>
      </c>
      <c r="I73" s="49">
        <f t="shared" si="3"/>
        <v>21021.83981</v>
      </c>
      <c r="J73" s="76" t="str">
        <f>'MAIN MODEL - Current Trends'!J73</f>
        <v/>
      </c>
      <c r="K73" s="49">
        <f t="shared" si="7"/>
        <v>0</v>
      </c>
      <c r="L73" s="49">
        <f t="shared" si="18"/>
        <v>557732</v>
      </c>
      <c r="M73" s="63">
        <f t="shared" si="14"/>
        <v>11505.46189</v>
      </c>
      <c r="N73" s="75">
        <f t="shared" si="22"/>
        <v>976.9970961</v>
      </c>
      <c r="O73" s="34" t="str">
        <f>'MAIN MODEL - Current Trends'!O73</f>
        <v/>
      </c>
      <c r="P73" s="11" t="str">
        <f t="shared" si="19"/>
        <v/>
      </c>
      <c r="Q73" s="11">
        <f t="shared" si="9"/>
        <v>0</v>
      </c>
      <c r="R73" s="69">
        <f t="shared" si="16"/>
        <v>0.9636480815</v>
      </c>
      <c r="S73" s="70">
        <f t="shared" si="10"/>
        <v>578759</v>
      </c>
      <c r="T73" s="71" t="str">
        <f t="shared" si="17"/>
        <v>#DIV/0!</v>
      </c>
      <c r="U73" s="72">
        <f t="shared" si="11"/>
        <v>0.03632226853</v>
      </c>
      <c r="W73" s="65" t="str">
        <f t="shared" si="4"/>
        <v/>
      </c>
    </row>
    <row r="74">
      <c r="C74" s="61">
        <f t="shared" si="13"/>
        <v>44117</v>
      </c>
      <c r="D74" s="32">
        <f t="shared" si="21"/>
        <v>2.4</v>
      </c>
      <c r="E74" s="49">
        <f t="shared" si="5"/>
        <v>21021.83981</v>
      </c>
      <c r="F74" s="49">
        <f t="shared" si="6"/>
        <v>0</v>
      </c>
      <c r="G74" s="74">
        <f t="shared" si="1"/>
        <v>0</v>
      </c>
      <c r="H74" s="49">
        <f t="shared" si="2"/>
        <v>557737.1602</v>
      </c>
      <c r="I74" s="49">
        <f t="shared" si="3"/>
        <v>21021.83981</v>
      </c>
      <c r="J74" s="76" t="str">
        <f>'MAIN MODEL - Current Trends'!J74</f>
        <v/>
      </c>
      <c r="K74" s="49">
        <f t="shared" si="7"/>
        <v>0</v>
      </c>
      <c r="L74" s="49">
        <f t="shared" si="18"/>
        <v>557732</v>
      </c>
      <c r="M74" s="63">
        <f t="shared" si="14"/>
        <v>11505.46189</v>
      </c>
      <c r="N74" s="75">
        <f t="shared" si="22"/>
        <v>976.9970961</v>
      </c>
      <c r="O74" s="34" t="str">
        <f>'MAIN MODEL - Current Trends'!O74</f>
        <v/>
      </c>
      <c r="P74" s="11" t="str">
        <f t="shared" si="19"/>
        <v/>
      </c>
      <c r="Q74" s="11">
        <f t="shared" si="9"/>
        <v>0</v>
      </c>
      <c r="R74" s="69">
        <f t="shared" si="16"/>
        <v>0.9636480815</v>
      </c>
      <c r="S74" s="70">
        <f t="shared" si="10"/>
        <v>578759</v>
      </c>
      <c r="T74" s="71" t="str">
        <f t="shared" si="17"/>
        <v>#DIV/0!</v>
      </c>
      <c r="U74" s="72">
        <f t="shared" si="11"/>
        <v>0.03632226853</v>
      </c>
      <c r="W74" s="65" t="str">
        <f t="shared" si="4"/>
        <v/>
      </c>
    </row>
    <row r="75">
      <c r="C75" s="61">
        <f t="shared" si="13"/>
        <v>44121</v>
      </c>
      <c r="D75" s="32">
        <f t="shared" si="21"/>
        <v>2.4</v>
      </c>
      <c r="E75" s="49">
        <f t="shared" si="5"/>
        <v>21021.83981</v>
      </c>
      <c r="F75" s="49">
        <f t="shared" si="6"/>
        <v>0</v>
      </c>
      <c r="G75" s="74">
        <f t="shared" si="1"/>
        <v>0</v>
      </c>
      <c r="H75" s="49">
        <f t="shared" si="2"/>
        <v>557737.1602</v>
      </c>
      <c r="I75" s="49">
        <f t="shared" si="3"/>
        <v>21021.83981</v>
      </c>
      <c r="J75" s="76" t="str">
        <f>'MAIN MODEL - Current Trends'!J75</f>
        <v/>
      </c>
      <c r="K75" s="49">
        <f t="shared" si="7"/>
        <v>0</v>
      </c>
      <c r="L75" s="49">
        <f t="shared" si="18"/>
        <v>557732</v>
      </c>
      <c r="M75" s="63">
        <f t="shared" si="14"/>
        <v>11505.46189</v>
      </c>
      <c r="N75" s="75">
        <f t="shared" si="22"/>
        <v>976.9970961</v>
      </c>
      <c r="O75" s="34" t="str">
        <f>'MAIN MODEL - Current Trends'!O75</f>
        <v/>
      </c>
      <c r="P75" s="11" t="str">
        <f t="shared" si="19"/>
        <v/>
      </c>
      <c r="Q75" s="11">
        <f t="shared" si="9"/>
        <v>0</v>
      </c>
      <c r="R75" s="69">
        <f t="shared" si="16"/>
        <v>0.9636480815</v>
      </c>
      <c r="S75" s="70">
        <f t="shared" si="10"/>
        <v>578759</v>
      </c>
      <c r="T75" s="71" t="str">
        <f t="shared" si="17"/>
        <v>#DIV/0!</v>
      </c>
      <c r="U75" s="72">
        <f t="shared" si="11"/>
        <v>0.03632226853</v>
      </c>
      <c r="W75" s="65" t="str">
        <f t="shared" si="4"/>
        <v/>
      </c>
    </row>
    <row r="76">
      <c r="C76" s="61">
        <f t="shared" si="13"/>
        <v>44125</v>
      </c>
      <c r="D76" s="32">
        <f t="shared" si="21"/>
        <v>2.4</v>
      </c>
      <c r="E76" s="49">
        <f t="shared" si="5"/>
        <v>21021.83981</v>
      </c>
      <c r="F76" s="49">
        <f t="shared" si="6"/>
        <v>0</v>
      </c>
      <c r="G76" s="74">
        <f t="shared" si="1"/>
        <v>0</v>
      </c>
      <c r="H76" s="49">
        <f t="shared" si="2"/>
        <v>557737.1602</v>
      </c>
      <c r="I76" s="49">
        <f t="shared" si="3"/>
        <v>21021.83981</v>
      </c>
      <c r="J76" s="76" t="str">
        <f>'MAIN MODEL - Current Trends'!J76</f>
        <v/>
      </c>
      <c r="K76" s="49">
        <f t="shared" si="7"/>
        <v>0</v>
      </c>
      <c r="L76" s="49">
        <f t="shared" si="18"/>
        <v>557732</v>
      </c>
      <c r="M76" s="63">
        <f t="shared" si="14"/>
        <v>11505.46189</v>
      </c>
      <c r="N76" s="75">
        <f t="shared" si="22"/>
        <v>976.9970961</v>
      </c>
      <c r="O76" s="34" t="str">
        <f>'MAIN MODEL - Current Trends'!O76</f>
        <v/>
      </c>
      <c r="P76" s="11" t="str">
        <f t="shared" si="19"/>
        <v/>
      </c>
      <c r="Q76" s="11">
        <f t="shared" si="9"/>
        <v>0</v>
      </c>
      <c r="R76" s="69">
        <f t="shared" si="16"/>
        <v>0.9636480815</v>
      </c>
      <c r="S76" s="70">
        <f t="shared" si="10"/>
        <v>578759</v>
      </c>
      <c r="T76" s="71" t="str">
        <f t="shared" si="17"/>
        <v>#DIV/0!</v>
      </c>
      <c r="U76" s="72">
        <f t="shared" si="11"/>
        <v>0.03632226853</v>
      </c>
      <c r="W76" s="65" t="str">
        <f t="shared" si="4"/>
        <v/>
      </c>
    </row>
    <row r="77">
      <c r="C77" s="61">
        <f t="shared" si="13"/>
        <v>44129</v>
      </c>
      <c r="D77" s="32">
        <f t="shared" si="21"/>
        <v>2.4</v>
      </c>
      <c r="E77" s="49">
        <f t="shared" si="5"/>
        <v>21021.83981</v>
      </c>
      <c r="F77" s="49">
        <f t="shared" si="6"/>
        <v>0</v>
      </c>
      <c r="G77" s="74">
        <f t="shared" si="1"/>
        <v>0</v>
      </c>
      <c r="H77" s="49">
        <f t="shared" si="2"/>
        <v>557737.1602</v>
      </c>
      <c r="I77" s="49">
        <f t="shared" si="3"/>
        <v>21021.83981</v>
      </c>
      <c r="J77" s="76" t="str">
        <f>'MAIN MODEL - Current Trends'!J77</f>
        <v/>
      </c>
      <c r="K77" s="49">
        <f t="shared" si="7"/>
        <v>0</v>
      </c>
      <c r="L77" s="49">
        <f t="shared" si="18"/>
        <v>557732</v>
      </c>
      <c r="M77" s="63">
        <f t="shared" si="14"/>
        <v>11505.46189</v>
      </c>
      <c r="N77" s="75">
        <f t="shared" si="22"/>
        <v>976.9970961</v>
      </c>
      <c r="O77" s="34" t="str">
        <f>'MAIN MODEL - Current Trends'!O77</f>
        <v/>
      </c>
      <c r="P77" s="11" t="str">
        <f t="shared" si="19"/>
        <v/>
      </c>
      <c r="Q77" s="11">
        <f t="shared" si="9"/>
        <v>0</v>
      </c>
      <c r="R77" s="69">
        <f t="shared" si="16"/>
        <v>0.9636480815</v>
      </c>
      <c r="S77" s="70">
        <f t="shared" si="10"/>
        <v>578759</v>
      </c>
      <c r="T77" s="71" t="str">
        <f t="shared" si="17"/>
        <v>#DIV/0!</v>
      </c>
      <c r="U77" s="72">
        <f t="shared" si="11"/>
        <v>0.03632226853</v>
      </c>
      <c r="W77" s="65" t="str">
        <f t="shared" si="4"/>
        <v/>
      </c>
    </row>
    <row r="78">
      <c r="C78" s="61">
        <f t="shared" si="13"/>
        <v>44133</v>
      </c>
      <c r="D78" s="32">
        <f t="shared" si="21"/>
        <v>2.4</v>
      </c>
      <c r="E78" s="49">
        <f t="shared" si="5"/>
        <v>21021.83981</v>
      </c>
      <c r="F78" s="49">
        <f t="shared" si="6"/>
        <v>0</v>
      </c>
      <c r="G78" s="74">
        <f t="shared" si="1"/>
        <v>0</v>
      </c>
      <c r="H78" s="49">
        <f t="shared" si="2"/>
        <v>557737.1602</v>
      </c>
      <c r="I78" s="49">
        <f t="shared" si="3"/>
        <v>21021.83981</v>
      </c>
      <c r="J78" s="76" t="str">
        <f>'MAIN MODEL - Current Trends'!J78</f>
        <v/>
      </c>
      <c r="K78" s="49">
        <f t="shared" si="7"/>
        <v>0</v>
      </c>
      <c r="L78" s="49">
        <f t="shared" si="18"/>
        <v>557732</v>
      </c>
      <c r="M78" s="63">
        <f t="shared" si="14"/>
        <v>11505.46189</v>
      </c>
      <c r="N78" s="75">
        <f t="shared" si="22"/>
        <v>976.9970961</v>
      </c>
      <c r="O78" s="34" t="str">
        <f>'MAIN MODEL - Current Trends'!O78</f>
        <v/>
      </c>
      <c r="P78" s="11" t="str">
        <f t="shared" si="19"/>
        <v/>
      </c>
      <c r="Q78" s="11">
        <f t="shared" si="9"/>
        <v>0</v>
      </c>
      <c r="R78" s="69">
        <f t="shared" si="16"/>
        <v>0.9636480815</v>
      </c>
      <c r="S78" s="70">
        <f t="shared" si="10"/>
        <v>578759</v>
      </c>
      <c r="T78" s="71" t="str">
        <f t="shared" si="17"/>
        <v>#DIV/0!</v>
      </c>
      <c r="U78" s="72">
        <f t="shared" si="11"/>
        <v>0.03632226853</v>
      </c>
      <c r="W78" s="65" t="str">
        <f t="shared" si="4"/>
        <v/>
      </c>
    </row>
    <row r="79">
      <c r="C79" s="61">
        <f t="shared" si="13"/>
        <v>44137</v>
      </c>
      <c r="D79" s="32">
        <f t="shared" si="21"/>
        <v>2.4</v>
      </c>
      <c r="E79" s="49">
        <f t="shared" si="5"/>
        <v>21021.83981</v>
      </c>
      <c r="F79" s="49">
        <f t="shared" si="6"/>
        <v>0</v>
      </c>
      <c r="G79" s="74">
        <f t="shared" si="1"/>
        <v>0</v>
      </c>
      <c r="H79" s="49">
        <f t="shared" si="2"/>
        <v>557737.1602</v>
      </c>
      <c r="I79" s="49">
        <f t="shared" si="3"/>
        <v>21021.83981</v>
      </c>
      <c r="J79" s="76" t="str">
        <f>'MAIN MODEL - Current Trends'!J79</f>
        <v/>
      </c>
      <c r="K79" s="49">
        <f t="shared" si="7"/>
        <v>0</v>
      </c>
      <c r="L79" s="49">
        <f t="shared" si="18"/>
        <v>557732</v>
      </c>
      <c r="M79" s="63">
        <f t="shared" si="14"/>
        <v>11505.46189</v>
      </c>
      <c r="N79" s="75">
        <f t="shared" si="22"/>
        <v>976.9970961</v>
      </c>
      <c r="O79" s="34" t="str">
        <f>'MAIN MODEL - Current Trends'!O79</f>
        <v/>
      </c>
      <c r="P79" s="11" t="str">
        <f t="shared" si="19"/>
        <v/>
      </c>
      <c r="Q79" s="11">
        <f t="shared" si="9"/>
        <v>0</v>
      </c>
      <c r="R79" s="69">
        <f t="shared" si="16"/>
        <v>0.9636480815</v>
      </c>
      <c r="S79" s="70">
        <f t="shared" si="10"/>
        <v>578759</v>
      </c>
      <c r="T79" s="71" t="str">
        <f t="shared" si="17"/>
        <v>#DIV/0!</v>
      </c>
      <c r="U79" s="72">
        <f t="shared" si="11"/>
        <v>0.03632226853</v>
      </c>
      <c r="W79" s="65" t="str">
        <f t="shared" si="4"/>
        <v/>
      </c>
    </row>
    <row r="80">
      <c r="C80" s="61">
        <f t="shared" si="13"/>
        <v>44141</v>
      </c>
      <c r="D80" s="32">
        <f t="shared" si="21"/>
        <v>2.4</v>
      </c>
      <c r="E80" s="49">
        <f t="shared" si="5"/>
        <v>21021.83981</v>
      </c>
      <c r="F80" s="49">
        <f t="shared" si="6"/>
        <v>0</v>
      </c>
      <c r="G80" s="74">
        <f t="shared" si="1"/>
        <v>0</v>
      </c>
      <c r="H80" s="49">
        <f t="shared" si="2"/>
        <v>557737.1602</v>
      </c>
      <c r="I80" s="49">
        <f t="shared" si="3"/>
        <v>21021.83981</v>
      </c>
      <c r="J80" s="76" t="str">
        <f>'MAIN MODEL - Current Trends'!J80</f>
        <v/>
      </c>
      <c r="K80" s="49">
        <f t="shared" si="7"/>
        <v>0</v>
      </c>
      <c r="L80" s="49">
        <f t="shared" si="18"/>
        <v>557732</v>
      </c>
      <c r="M80" s="63">
        <f t="shared" si="14"/>
        <v>11505.46189</v>
      </c>
      <c r="N80" s="75">
        <f t="shared" si="22"/>
        <v>976.9970961</v>
      </c>
      <c r="O80" s="34" t="str">
        <f>'MAIN MODEL - Current Trends'!O80</f>
        <v/>
      </c>
      <c r="P80" s="11" t="str">
        <f t="shared" si="19"/>
        <v/>
      </c>
      <c r="Q80" s="11">
        <f t="shared" si="9"/>
        <v>0</v>
      </c>
      <c r="R80" s="69">
        <f t="shared" si="16"/>
        <v>0.9636480815</v>
      </c>
      <c r="S80" s="70">
        <f t="shared" si="10"/>
        <v>578759</v>
      </c>
      <c r="T80" s="71" t="str">
        <f t="shared" si="17"/>
        <v>#DIV/0!</v>
      </c>
      <c r="U80" s="72">
        <f t="shared" si="11"/>
        <v>0.03632226853</v>
      </c>
      <c r="W80" s="65" t="str">
        <f t="shared" si="4"/>
        <v/>
      </c>
    </row>
    <row r="81">
      <c r="C81" s="61">
        <f t="shared" si="13"/>
        <v>44145</v>
      </c>
      <c r="D81" s="32">
        <f t="shared" si="21"/>
        <v>2.4</v>
      </c>
      <c r="E81" s="49">
        <f t="shared" si="5"/>
        <v>21021.83981</v>
      </c>
      <c r="F81" s="49">
        <f t="shared" si="6"/>
        <v>0</v>
      </c>
      <c r="G81" s="74">
        <f t="shared" si="1"/>
        <v>0</v>
      </c>
      <c r="H81" s="49">
        <f t="shared" si="2"/>
        <v>557737.1602</v>
      </c>
      <c r="I81" s="49">
        <f t="shared" si="3"/>
        <v>21021.83981</v>
      </c>
      <c r="J81" s="76" t="str">
        <f>'MAIN MODEL - Current Trends'!J81</f>
        <v/>
      </c>
      <c r="K81" s="49">
        <f t="shared" si="7"/>
        <v>0</v>
      </c>
      <c r="L81" s="49">
        <f t="shared" si="18"/>
        <v>557732</v>
      </c>
      <c r="M81" s="63">
        <f t="shared" si="14"/>
        <v>11505.46189</v>
      </c>
      <c r="N81" s="75">
        <f t="shared" si="22"/>
        <v>976.9970961</v>
      </c>
      <c r="O81" s="34" t="str">
        <f>'MAIN MODEL - Current Trends'!O81</f>
        <v/>
      </c>
      <c r="P81" s="11" t="str">
        <f t="shared" si="19"/>
        <v/>
      </c>
      <c r="Q81" s="11">
        <f t="shared" si="9"/>
        <v>0</v>
      </c>
      <c r="R81" s="69">
        <f t="shared" si="16"/>
        <v>0.9636480815</v>
      </c>
      <c r="S81" s="70">
        <f t="shared" si="10"/>
        <v>578759</v>
      </c>
      <c r="T81" s="71" t="str">
        <f t="shared" si="17"/>
        <v>#DIV/0!</v>
      </c>
      <c r="U81" s="72">
        <f t="shared" si="11"/>
        <v>0.03632226853</v>
      </c>
      <c r="W81" s="65" t="str">
        <f t="shared" si="4"/>
        <v/>
      </c>
    </row>
    <row r="82">
      <c r="C82" s="61">
        <f t="shared" si="13"/>
        <v>44149</v>
      </c>
      <c r="D82" s="32">
        <f t="shared" si="21"/>
        <v>2.4</v>
      </c>
      <c r="E82" s="49">
        <f t="shared" si="5"/>
        <v>21021.83981</v>
      </c>
      <c r="F82" s="49">
        <f t="shared" si="6"/>
        <v>0</v>
      </c>
      <c r="G82" s="74">
        <f t="shared" si="1"/>
        <v>0</v>
      </c>
      <c r="H82" s="49">
        <f t="shared" si="2"/>
        <v>557737.1602</v>
      </c>
      <c r="I82" s="49">
        <f t="shared" si="3"/>
        <v>21021.83981</v>
      </c>
      <c r="J82" s="76" t="str">
        <f>'MAIN MODEL - Current Trends'!J82</f>
        <v/>
      </c>
      <c r="K82" s="49">
        <f t="shared" si="7"/>
        <v>0</v>
      </c>
      <c r="L82" s="49">
        <f t="shared" si="18"/>
        <v>557732</v>
      </c>
      <c r="M82" s="63">
        <f t="shared" si="14"/>
        <v>11505.46189</v>
      </c>
      <c r="N82" s="75">
        <f t="shared" si="22"/>
        <v>976.9970961</v>
      </c>
      <c r="O82" s="34" t="str">
        <f>'MAIN MODEL - Current Trends'!O82</f>
        <v/>
      </c>
      <c r="P82" s="11" t="str">
        <f t="shared" si="19"/>
        <v/>
      </c>
      <c r="Q82" s="11">
        <f t="shared" si="9"/>
        <v>0</v>
      </c>
      <c r="R82" s="69">
        <f t="shared" si="16"/>
        <v>0.9636480815</v>
      </c>
      <c r="S82" s="70">
        <f t="shared" si="10"/>
        <v>578759</v>
      </c>
      <c r="T82" s="71" t="str">
        <f t="shared" si="17"/>
        <v>#DIV/0!</v>
      </c>
      <c r="U82" s="72">
        <f t="shared" si="11"/>
        <v>0.03632226853</v>
      </c>
      <c r="W82" s="65" t="str">
        <f t="shared" si="4"/>
        <v/>
      </c>
    </row>
    <row r="83">
      <c r="C83" s="61">
        <f t="shared" si="13"/>
        <v>44153</v>
      </c>
      <c r="D83" s="32">
        <f t="shared" si="21"/>
        <v>2.4</v>
      </c>
      <c r="E83" s="49">
        <f t="shared" si="5"/>
        <v>21021.83981</v>
      </c>
      <c r="F83" s="49">
        <f t="shared" si="6"/>
        <v>0</v>
      </c>
      <c r="G83" s="74">
        <f t="shared" si="1"/>
        <v>0</v>
      </c>
      <c r="H83" s="49">
        <f t="shared" si="2"/>
        <v>557737.1602</v>
      </c>
      <c r="I83" s="49">
        <f t="shared" si="3"/>
        <v>21021.83981</v>
      </c>
      <c r="J83" s="76" t="str">
        <f>'MAIN MODEL - Current Trends'!J83</f>
        <v/>
      </c>
      <c r="K83" s="49">
        <f t="shared" si="7"/>
        <v>0</v>
      </c>
      <c r="L83" s="49">
        <f t="shared" si="18"/>
        <v>557732</v>
      </c>
      <c r="M83" s="63">
        <f t="shared" si="14"/>
        <v>11505.46189</v>
      </c>
      <c r="N83" s="75">
        <f t="shared" si="22"/>
        <v>976.9970961</v>
      </c>
      <c r="O83" s="34" t="str">
        <f>'MAIN MODEL - Current Trends'!O83</f>
        <v/>
      </c>
      <c r="P83" s="11" t="str">
        <f t="shared" si="19"/>
        <v/>
      </c>
      <c r="Q83" s="11">
        <f t="shared" si="9"/>
        <v>0</v>
      </c>
      <c r="R83" s="69">
        <f t="shared" si="16"/>
        <v>0.9636480815</v>
      </c>
      <c r="S83" s="70">
        <f t="shared" si="10"/>
        <v>578759</v>
      </c>
      <c r="T83" s="71" t="str">
        <f t="shared" si="17"/>
        <v>#DIV/0!</v>
      </c>
      <c r="U83" s="72">
        <f t="shared" si="11"/>
        <v>0.03632226853</v>
      </c>
      <c r="W83" s="65" t="str">
        <f t="shared" si="4"/>
        <v/>
      </c>
    </row>
    <row r="84">
      <c r="C84" s="61">
        <f t="shared" si="13"/>
        <v>44157</v>
      </c>
      <c r="D84" s="32">
        <f t="shared" si="21"/>
        <v>2.4</v>
      </c>
      <c r="E84" s="49">
        <f t="shared" si="5"/>
        <v>21021.83981</v>
      </c>
      <c r="F84" s="49">
        <f t="shared" si="6"/>
        <v>0</v>
      </c>
      <c r="G84" s="74">
        <f t="shared" si="1"/>
        <v>0</v>
      </c>
      <c r="H84" s="49">
        <f t="shared" si="2"/>
        <v>557737.1602</v>
      </c>
      <c r="I84" s="49">
        <f t="shared" si="3"/>
        <v>21021.83981</v>
      </c>
      <c r="J84" s="76" t="str">
        <f>'MAIN MODEL - Current Trends'!J84</f>
        <v/>
      </c>
      <c r="K84" s="49">
        <f t="shared" si="7"/>
        <v>0</v>
      </c>
      <c r="L84" s="49">
        <f t="shared" si="18"/>
        <v>557732</v>
      </c>
      <c r="M84" s="63">
        <f t="shared" si="14"/>
        <v>11505.46189</v>
      </c>
      <c r="N84" s="75">
        <f t="shared" si="22"/>
        <v>976.9970961</v>
      </c>
      <c r="O84" s="34" t="str">
        <f>'MAIN MODEL - Current Trends'!O84</f>
        <v/>
      </c>
      <c r="P84" s="11" t="str">
        <f t="shared" si="19"/>
        <v/>
      </c>
      <c r="Q84" s="11">
        <f t="shared" si="9"/>
        <v>0</v>
      </c>
      <c r="R84" s="69">
        <f t="shared" si="16"/>
        <v>0.9636480815</v>
      </c>
      <c r="S84" s="70">
        <f t="shared" si="10"/>
        <v>578759</v>
      </c>
      <c r="T84" s="71" t="str">
        <f t="shared" si="17"/>
        <v>#DIV/0!</v>
      </c>
      <c r="U84" s="72">
        <f t="shared" si="11"/>
        <v>0.03632226853</v>
      </c>
      <c r="W84" s="65" t="str">
        <f t="shared" si="4"/>
        <v/>
      </c>
    </row>
    <row r="85">
      <c r="C85" s="61">
        <f t="shared" si="13"/>
        <v>44161</v>
      </c>
      <c r="D85" s="32">
        <f t="shared" si="21"/>
        <v>2.4</v>
      </c>
      <c r="E85" s="49">
        <f t="shared" si="5"/>
        <v>21021.83981</v>
      </c>
      <c r="F85" s="49">
        <f t="shared" si="6"/>
        <v>0</v>
      </c>
      <c r="G85" s="74">
        <f t="shared" si="1"/>
        <v>0</v>
      </c>
      <c r="H85" s="49">
        <f t="shared" si="2"/>
        <v>557737.1602</v>
      </c>
      <c r="I85" s="49">
        <f t="shared" si="3"/>
        <v>21021.83981</v>
      </c>
      <c r="J85" s="76" t="str">
        <f>'MAIN MODEL - Current Trends'!J85</f>
        <v/>
      </c>
      <c r="K85" s="49">
        <f t="shared" si="7"/>
        <v>0</v>
      </c>
      <c r="L85" s="49">
        <f t="shared" si="18"/>
        <v>557732</v>
      </c>
      <c r="M85" s="63">
        <f t="shared" si="14"/>
        <v>11505.46189</v>
      </c>
      <c r="N85" s="75">
        <f t="shared" si="22"/>
        <v>976.9970961</v>
      </c>
      <c r="O85" s="34" t="str">
        <f>'MAIN MODEL - Current Trends'!O85</f>
        <v/>
      </c>
      <c r="P85" s="11" t="str">
        <f t="shared" si="19"/>
        <v/>
      </c>
      <c r="Q85" s="11">
        <f t="shared" si="9"/>
        <v>0</v>
      </c>
      <c r="R85" s="69">
        <f t="shared" si="16"/>
        <v>0.9636480815</v>
      </c>
      <c r="S85" s="70">
        <f t="shared" si="10"/>
        <v>578759</v>
      </c>
      <c r="T85" s="71" t="str">
        <f t="shared" si="17"/>
        <v>#DIV/0!</v>
      </c>
      <c r="U85" s="72">
        <f t="shared" si="11"/>
        <v>0.03632226853</v>
      </c>
      <c r="W85" s="65" t="str">
        <f t="shared" si="4"/>
        <v/>
      </c>
    </row>
    <row r="86">
      <c r="C86" s="61">
        <f t="shared" si="13"/>
        <v>44165</v>
      </c>
      <c r="D86" s="32">
        <f t="shared" si="21"/>
        <v>2.4</v>
      </c>
      <c r="E86" s="49">
        <f t="shared" si="5"/>
        <v>21021.83981</v>
      </c>
      <c r="F86" s="49">
        <f t="shared" si="6"/>
        <v>0</v>
      </c>
      <c r="G86" s="74">
        <f t="shared" si="1"/>
        <v>0</v>
      </c>
      <c r="H86" s="49">
        <f t="shared" si="2"/>
        <v>557737.1602</v>
      </c>
      <c r="I86" s="49">
        <f t="shared" si="3"/>
        <v>21021.83981</v>
      </c>
      <c r="J86" s="76" t="str">
        <f>'MAIN MODEL - Current Trends'!J86</f>
        <v/>
      </c>
      <c r="K86" s="49">
        <f t="shared" si="7"/>
        <v>0</v>
      </c>
      <c r="L86" s="49">
        <f t="shared" si="18"/>
        <v>557732</v>
      </c>
      <c r="M86" s="63">
        <f t="shared" si="14"/>
        <v>11505.46189</v>
      </c>
      <c r="N86" s="75">
        <f t="shared" si="22"/>
        <v>976.9970961</v>
      </c>
      <c r="O86" s="34" t="str">
        <f>'MAIN MODEL - Current Trends'!O86</f>
        <v/>
      </c>
      <c r="P86" s="11" t="str">
        <f t="shared" si="19"/>
        <v/>
      </c>
      <c r="Q86" s="11">
        <f t="shared" si="9"/>
        <v>0</v>
      </c>
      <c r="R86" s="69">
        <f t="shared" si="16"/>
        <v>0.9636480815</v>
      </c>
      <c r="S86" s="70">
        <f t="shared" si="10"/>
        <v>578759</v>
      </c>
      <c r="T86" s="71" t="str">
        <f t="shared" si="17"/>
        <v>#DIV/0!</v>
      </c>
      <c r="U86" s="72">
        <f t="shared" si="11"/>
        <v>0.03632226853</v>
      </c>
      <c r="W86" s="65" t="str">
        <f t="shared" si="4"/>
        <v/>
      </c>
    </row>
    <row r="87">
      <c r="C87" s="61">
        <f t="shared" si="13"/>
        <v>44169</v>
      </c>
      <c r="D87" s="32">
        <f t="shared" si="21"/>
        <v>2.4</v>
      </c>
      <c r="E87" s="49">
        <f t="shared" si="5"/>
        <v>21021.83981</v>
      </c>
      <c r="F87" s="49">
        <f t="shared" si="6"/>
        <v>0</v>
      </c>
      <c r="G87" s="74">
        <f t="shared" si="1"/>
        <v>0</v>
      </c>
      <c r="H87" s="49">
        <f t="shared" si="2"/>
        <v>557737.1602</v>
      </c>
      <c r="I87" s="49">
        <f t="shared" si="3"/>
        <v>21021.83981</v>
      </c>
      <c r="J87" s="76" t="str">
        <f>'MAIN MODEL - Current Trends'!J87</f>
        <v/>
      </c>
      <c r="K87" s="49">
        <f t="shared" si="7"/>
        <v>0</v>
      </c>
      <c r="L87" s="49">
        <f t="shared" si="18"/>
        <v>557732</v>
      </c>
      <c r="M87" s="63">
        <f t="shared" si="14"/>
        <v>11505.46189</v>
      </c>
      <c r="N87" s="75">
        <f t="shared" si="22"/>
        <v>976.9970961</v>
      </c>
      <c r="O87" s="34" t="str">
        <f>'MAIN MODEL - Current Trends'!O87</f>
        <v/>
      </c>
      <c r="P87" s="11" t="str">
        <f t="shared" si="19"/>
        <v/>
      </c>
      <c r="Q87" s="11">
        <f t="shared" si="9"/>
        <v>0</v>
      </c>
      <c r="R87" s="69">
        <f t="shared" si="16"/>
        <v>0.9636480815</v>
      </c>
      <c r="S87" s="70">
        <f t="shared" si="10"/>
        <v>578759</v>
      </c>
      <c r="T87" s="71" t="str">
        <f t="shared" si="17"/>
        <v>#DIV/0!</v>
      </c>
      <c r="U87" s="72">
        <f t="shared" si="11"/>
        <v>0.03632226853</v>
      </c>
      <c r="W87" s="65" t="str">
        <f t="shared" si="4"/>
        <v/>
      </c>
    </row>
    <row r="88">
      <c r="C88" s="61">
        <f t="shared" si="13"/>
        <v>44173</v>
      </c>
      <c r="D88" s="32">
        <f t="shared" si="21"/>
        <v>2.4</v>
      </c>
      <c r="E88" s="49">
        <f t="shared" si="5"/>
        <v>21021.83981</v>
      </c>
      <c r="F88" s="49">
        <f t="shared" si="6"/>
        <v>0</v>
      </c>
      <c r="G88" s="74">
        <f t="shared" si="1"/>
        <v>0</v>
      </c>
      <c r="H88" s="49">
        <f t="shared" si="2"/>
        <v>557737.1602</v>
      </c>
      <c r="I88" s="49">
        <f t="shared" si="3"/>
        <v>21021.83981</v>
      </c>
      <c r="J88" s="76" t="str">
        <f>'MAIN MODEL - Current Trends'!J88</f>
        <v/>
      </c>
      <c r="K88" s="49">
        <f t="shared" si="7"/>
        <v>0</v>
      </c>
      <c r="L88" s="49">
        <f t="shared" si="18"/>
        <v>557732</v>
      </c>
      <c r="M88" s="63">
        <f t="shared" si="14"/>
        <v>11505.46189</v>
      </c>
      <c r="N88" s="75">
        <f t="shared" si="22"/>
        <v>976.9970961</v>
      </c>
      <c r="O88" s="34" t="str">
        <f>'MAIN MODEL - Current Trends'!O88</f>
        <v/>
      </c>
      <c r="P88" s="11" t="str">
        <f t="shared" si="19"/>
        <v/>
      </c>
      <c r="Q88" s="11">
        <f t="shared" si="9"/>
        <v>0</v>
      </c>
      <c r="R88" s="69">
        <f t="shared" si="16"/>
        <v>0.9636480815</v>
      </c>
      <c r="S88" s="70">
        <f t="shared" si="10"/>
        <v>578759</v>
      </c>
      <c r="T88" s="71" t="str">
        <f t="shared" si="17"/>
        <v>#DIV/0!</v>
      </c>
      <c r="U88" s="72">
        <f t="shared" si="11"/>
        <v>0.03632226853</v>
      </c>
      <c r="W88" s="65" t="str">
        <f t="shared" si="4"/>
        <v/>
      </c>
    </row>
    <row r="89">
      <c r="C89" s="61">
        <f t="shared" si="13"/>
        <v>44177</v>
      </c>
      <c r="D89" s="32">
        <f t="shared" si="21"/>
        <v>2.4</v>
      </c>
      <c r="E89" s="49">
        <f t="shared" si="5"/>
        <v>21021.83981</v>
      </c>
      <c r="F89" s="49">
        <f t="shared" si="6"/>
        <v>0</v>
      </c>
      <c r="G89" s="74">
        <f t="shared" si="1"/>
        <v>0</v>
      </c>
      <c r="H89" s="49">
        <f t="shared" si="2"/>
        <v>557737.1602</v>
      </c>
      <c r="I89" s="49">
        <f t="shared" si="3"/>
        <v>21021.83981</v>
      </c>
      <c r="J89" s="76" t="str">
        <f>'MAIN MODEL - Current Trends'!J89</f>
        <v/>
      </c>
      <c r="K89" s="49">
        <f t="shared" si="7"/>
        <v>0</v>
      </c>
      <c r="L89" s="49">
        <f t="shared" si="18"/>
        <v>557732</v>
      </c>
      <c r="M89" s="63">
        <f t="shared" si="14"/>
        <v>11505.46189</v>
      </c>
      <c r="N89" s="75">
        <f t="shared" si="22"/>
        <v>976.9970961</v>
      </c>
      <c r="O89" s="34" t="str">
        <f>'MAIN MODEL - Current Trends'!O89</f>
        <v/>
      </c>
      <c r="P89" s="11" t="str">
        <f t="shared" si="19"/>
        <v/>
      </c>
      <c r="Q89" s="11">
        <f t="shared" si="9"/>
        <v>0</v>
      </c>
      <c r="R89" s="69">
        <f t="shared" si="16"/>
        <v>0.9636480815</v>
      </c>
      <c r="S89" s="70">
        <f t="shared" si="10"/>
        <v>578759</v>
      </c>
      <c r="T89" s="71" t="str">
        <f t="shared" si="17"/>
        <v>#DIV/0!</v>
      </c>
      <c r="U89" s="72">
        <f t="shared" si="11"/>
        <v>0.03632226853</v>
      </c>
      <c r="W89" s="65" t="str">
        <f t="shared" si="4"/>
        <v/>
      </c>
    </row>
    <row r="90">
      <c r="C90" s="61">
        <f t="shared" si="13"/>
        <v>44181</v>
      </c>
      <c r="D90" s="32">
        <f t="shared" si="21"/>
        <v>2.4</v>
      </c>
      <c r="E90" s="49">
        <f t="shared" si="5"/>
        <v>21021.83981</v>
      </c>
      <c r="F90" s="49">
        <f t="shared" si="6"/>
        <v>0</v>
      </c>
      <c r="G90" s="74">
        <f t="shared" si="1"/>
        <v>0</v>
      </c>
      <c r="H90" s="49">
        <f t="shared" si="2"/>
        <v>557737.1602</v>
      </c>
      <c r="I90" s="49">
        <f t="shared" si="3"/>
        <v>21021.83981</v>
      </c>
      <c r="J90" s="76" t="str">
        <f>'MAIN MODEL - Current Trends'!J90</f>
        <v/>
      </c>
      <c r="K90" s="49">
        <f t="shared" si="7"/>
        <v>0</v>
      </c>
      <c r="L90" s="49">
        <f t="shared" si="18"/>
        <v>557732</v>
      </c>
      <c r="M90" s="63">
        <f t="shared" si="14"/>
        <v>11505.46189</v>
      </c>
      <c r="N90" s="75">
        <f t="shared" si="22"/>
        <v>976.9970961</v>
      </c>
      <c r="O90" s="34" t="str">
        <f>'MAIN MODEL - Current Trends'!O90</f>
        <v/>
      </c>
      <c r="P90" s="11" t="str">
        <f t="shared" si="19"/>
        <v/>
      </c>
      <c r="Q90" s="11">
        <f t="shared" si="9"/>
        <v>0</v>
      </c>
      <c r="R90" s="69">
        <f t="shared" si="16"/>
        <v>0.9636480815</v>
      </c>
      <c r="S90" s="70">
        <f t="shared" si="10"/>
        <v>578759</v>
      </c>
      <c r="T90" s="71" t="str">
        <f t="shared" si="17"/>
        <v>#DIV/0!</v>
      </c>
      <c r="U90" s="72">
        <f t="shared" si="11"/>
        <v>0.03632226853</v>
      </c>
      <c r="W90" s="65" t="str">
        <f t="shared" si="4"/>
        <v/>
      </c>
    </row>
    <row r="91">
      <c r="C91" s="61">
        <f t="shared" si="13"/>
        <v>44185</v>
      </c>
      <c r="D91" s="32">
        <f t="shared" si="21"/>
        <v>2.4</v>
      </c>
      <c r="E91" s="49">
        <f t="shared" si="5"/>
        <v>21021.83981</v>
      </c>
      <c r="F91" s="49">
        <f t="shared" si="6"/>
        <v>0</v>
      </c>
      <c r="G91" s="74">
        <f t="shared" si="1"/>
        <v>0</v>
      </c>
      <c r="H91" s="49">
        <f t="shared" si="2"/>
        <v>557737.1602</v>
      </c>
      <c r="I91" s="49">
        <f t="shared" si="3"/>
        <v>21021.83981</v>
      </c>
      <c r="J91" s="76" t="str">
        <f>'MAIN MODEL - Current Trends'!J91</f>
        <v/>
      </c>
      <c r="K91" s="49">
        <f t="shared" si="7"/>
        <v>0</v>
      </c>
      <c r="L91" s="49">
        <f t="shared" si="18"/>
        <v>557732</v>
      </c>
      <c r="M91" s="63">
        <f t="shared" si="14"/>
        <v>11505.46189</v>
      </c>
      <c r="N91" s="75">
        <f t="shared" si="22"/>
        <v>976.9970961</v>
      </c>
      <c r="O91" s="34" t="str">
        <f>'MAIN MODEL - Current Trends'!O91</f>
        <v/>
      </c>
      <c r="P91" s="11" t="str">
        <f t="shared" si="19"/>
        <v/>
      </c>
      <c r="Q91" s="11">
        <f t="shared" si="9"/>
        <v>0</v>
      </c>
      <c r="R91" s="69">
        <f t="shared" si="16"/>
        <v>0.9636480815</v>
      </c>
      <c r="S91" s="70">
        <f t="shared" si="10"/>
        <v>578759</v>
      </c>
      <c r="T91" s="71" t="str">
        <f t="shared" si="17"/>
        <v>#DIV/0!</v>
      </c>
      <c r="U91" s="72">
        <f t="shared" si="11"/>
        <v>0.03632226853</v>
      </c>
      <c r="W91" s="65" t="str">
        <f t="shared" si="4"/>
        <v/>
      </c>
    </row>
    <row r="92">
      <c r="C92" s="61">
        <f t="shared" si="13"/>
        <v>44189</v>
      </c>
      <c r="D92" s="32">
        <f t="shared" si="21"/>
        <v>2.4</v>
      </c>
      <c r="E92" s="49">
        <f t="shared" si="5"/>
        <v>21021.83981</v>
      </c>
      <c r="F92" s="49">
        <f t="shared" si="6"/>
        <v>0</v>
      </c>
      <c r="G92" s="74">
        <f t="shared" si="1"/>
        <v>0</v>
      </c>
      <c r="H92" s="49">
        <f t="shared" si="2"/>
        <v>557737.1602</v>
      </c>
      <c r="I92" s="49">
        <f t="shared" si="3"/>
        <v>21021.83981</v>
      </c>
      <c r="J92" s="76" t="str">
        <f>'MAIN MODEL - Current Trends'!J92</f>
        <v/>
      </c>
      <c r="K92" s="49">
        <f t="shared" si="7"/>
        <v>0</v>
      </c>
      <c r="L92" s="49">
        <f t="shared" si="18"/>
        <v>557732</v>
      </c>
      <c r="M92" s="63">
        <f t="shared" si="14"/>
        <v>11505.46189</v>
      </c>
      <c r="N92" s="75">
        <f t="shared" si="22"/>
        <v>976.9970961</v>
      </c>
      <c r="O92" s="34" t="str">
        <f>'MAIN MODEL - Current Trends'!O92</f>
        <v/>
      </c>
      <c r="P92" s="11"/>
      <c r="Q92" s="11"/>
      <c r="R92" s="81"/>
      <c r="S92" s="70">
        <f t="shared" si="10"/>
        <v>578759</v>
      </c>
      <c r="T92" s="71" t="str">
        <f t="shared" si="17"/>
        <v>#DIV/0!</v>
      </c>
      <c r="U92" s="72">
        <f t="shared" si="11"/>
        <v>0.03632226853</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'MAIN MODEL - Current Trends'!B3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48"/>
      <c r="P8" s="11"/>
      <c r="Q8" s="11"/>
      <c r="R8" s="9"/>
      <c r="S8" s="9"/>
      <c r="T8" s="9"/>
      <c r="U8" s="9"/>
    </row>
    <row r="9">
      <c r="A9" s="28" t="s">
        <v>17</v>
      </c>
      <c r="B9" s="49">
        <f>'MAIN MODEL - Current Trends'!B7</f>
        <v>578759</v>
      </c>
      <c r="G9" s="28" t="s">
        <v>234</v>
      </c>
      <c r="H9" s="47">
        <f>'MAIN MODEL - Current Trends'!H3</f>
        <v>14</v>
      </c>
      <c r="I9" s="34" t="s">
        <v>34</v>
      </c>
      <c r="L9" s="48"/>
      <c r="P9" s="11"/>
      <c r="Q9" s="11"/>
      <c r="R9" s="9"/>
      <c r="S9" s="9"/>
      <c r="T9" s="9"/>
      <c r="U9" s="9"/>
    </row>
    <row r="10">
      <c r="A10" s="28" t="s">
        <v>236</v>
      </c>
      <c r="B10" s="49">
        <f>B9/100000*203</f>
        <v>1174.88077</v>
      </c>
      <c r="C10" s="50">
        <f>B10/B9</f>
        <v>0.00203</v>
      </c>
      <c r="G10" s="28" t="s">
        <v>237</v>
      </c>
      <c r="H10" s="47">
        <f>'MAIN MODEL - Current Trends'!H4</f>
        <v>5</v>
      </c>
      <c r="I10" s="34" t="s">
        <v>34</v>
      </c>
      <c r="L10" s="36"/>
      <c r="P10" s="11"/>
      <c r="Q10" s="11"/>
      <c r="R10" s="9"/>
      <c r="S10" s="9"/>
      <c r="T10" s="9"/>
      <c r="U10" s="9"/>
    </row>
    <row r="11">
      <c r="A11" s="28" t="s">
        <v>238</v>
      </c>
      <c r="B11" s="51">
        <f>'MAIN MODEL - Current Trends'!B9</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248</v>
      </c>
      <c r="K13" s="53">
        <v>0.9</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469.952308</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469.952308</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A21" s="59"/>
      <c r="B21" s="110" t="s">
        <v>261</v>
      </c>
      <c r="C21" s="111">
        <f t="shared" si="13"/>
        <v>43905</v>
      </c>
      <c r="D21" s="112">
        <f>'MAIN MODEL - Current Trends'!D21</f>
        <v>2.4</v>
      </c>
      <c r="E21" s="103">
        <f t="shared" si="5"/>
        <v>578712.8398</v>
      </c>
      <c r="F21" s="103">
        <f t="shared" si="6"/>
        <v>70</v>
      </c>
      <c r="G21" s="76">
        <f t="shared" si="1"/>
        <v>46.16018741</v>
      </c>
      <c r="H21" s="103">
        <f t="shared" si="2"/>
        <v>0</v>
      </c>
      <c r="I21" s="103">
        <f t="shared" si="3"/>
        <v>578642.8398</v>
      </c>
      <c r="J21" s="76">
        <f>'MAIN MODEL - Current Trends'!J21</f>
        <v>3</v>
      </c>
      <c r="K21" s="103">
        <f t="shared" si="7"/>
        <v>5.08702454</v>
      </c>
      <c r="L21" s="103">
        <f t="shared" ref="L21:L92" si="18">F21+L20</f>
        <v>111</v>
      </c>
      <c r="M21" s="113">
        <f t="shared" si="14"/>
        <v>1.213686258</v>
      </c>
      <c r="N21" s="114">
        <f t="shared" si="15"/>
        <v>469.952308</v>
      </c>
      <c r="O21" s="67">
        <f>'MAIN MODEL - Current Trends'!O21</f>
        <v>2409</v>
      </c>
      <c r="P21" s="115">
        <f t="shared" ref="P21:P91" si="19">if(J21,((J21/$B$6*2)/S22),"")</f>
        <v>0.0001426552306</v>
      </c>
      <c r="Q21" s="115">
        <f t="shared" si="9"/>
        <v>0.0001088535988</v>
      </c>
      <c r="R21" s="69">
        <f t="shared" si="16"/>
        <v>0.0002799092541</v>
      </c>
      <c r="S21" s="70">
        <f t="shared" si="10"/>
        <v>578759</v>
      </c>
      <c r="T21" s="71">
        <f t="shared" si="17"/>
        <v>2.413793103</v>
      </c>
      <c r="U21" s="72">
        <f t="shared" si="11"/>
        <v>0.9999202428</v>
      </c>
      <c r="W21" s="65">
        <f t="shared" si="4"/>
        <v>2409000</v>
      </c>
      <c r="X21" s="65" t="str">
        <f t="shared" si="12"/>
        <v/>
      </c>
    </row>
    <row r="22">
      <c r="B22" s="73"/>
      <c r="C22" s="61">
        <f t="shared" si="13"/>
        <v>43909</v>
      </c>
      <c r="D22" s="116">
        <v>0.9</v>
      </c>
      <c r="E22" s="49">
        <f t="shared" si="5"/>
        <v>578642.8398</v>
      </c>
      <c r="F22" s="49">
        <f t="shared" si="6"/>
        <v>63</v>
      </c>
      <c r="G22" s="74">
        <f t="shared" si="1"/>
        <v>111</v>
      </c>
      <c r="H22" s="49">
        <f t="shared" si="2"/>
        <v>5.160187413</v>
      </c>
      <c r="I22" s="49">
        <f t="shared" si="3"/>
        <v>578579.8398</v>
      </c>
      <c r="J22" s="76">
        <f>'MAIN MODEL - Current Trends'!J22</f>
        <v>18</v>
      </c>
      <c r="K22" s="49">
        <f t="shared" si="7"/>
        <v>4.578322086</v>
      </c>
      <c r="L22" s="49">
        <f t="shared" si="18"/>
        <v>174</v>
      </c>
      <c r="M22" s="63">
        <f t="shared" si="14"/>
        <v>1.902535215</v>
      </c>
      <c r="N22" s="78">
        <f t="shared" ref="N22:N36" si="20">N21*1.05</f>
        <v>493.4499234</v>
      </c>
      <c r="O22" s="34" t="str">
        <f>'MAIN MODEL - Current Trends'!O22</f>
        <v/>
      </c>
      <c r="P22" s="11">
        <f t="shared" si="19"/>
        <v>0.0008559313836</v>
      </c>
      <c r="Q22" s="11">
        <f t="shared" si="9"/>
        <v>0.00009848658941</v>
      </c>
      <c r="R22" s="69">
        <f t="shared" si="16"/>
        <v>0.0003783958435</v>
      </c>
      <c r="S22" s="70">
        <f t="shared" si="10"/>
        <v>578759</v>
      </c>
      <c r="T22" s="71">
        <f t="shared" si="17"/>
        <v>0.9</v>
      </c>
      <c r="U22" s="72">
        <f t="shared" si="11"/>
        <v>0.9997992944</v>
      </c>
      <c r="W22" s="65" t="str">
        <f t="shared" si="4"/>
        <v/>
      </c>
      <c r="X22" s="65" t="str">
        <f t="shared" si="12"/>
        <v/>
      </c>
    </row>
    <row r="23">
      <c r="C23" s="61">
        <f t="shared" si="13"/>
        <v>43913</v>
      </c>
      <c r="D23" s="116">
        <v>0.9</v>
      </c>
      <c r="E23" s="49">
        <f t="shared" si="5"/>
        <v>578579.8398</v>
      </c>
      <c r="F23" s="49">
        <f t="shared" si="6"/>
        <v>57</v>
      </c>
      <c r="G23" s="74">
        <f t="shared" si="1"/>
        <v>162</v>
      </c>
      <c r="H23" s="49">
        <f t="shared" si="2"/>
        <v>17.16018741</v>
      </c>
      <c r="I23" s="49">
        <f t="shared" si="3"/>
        <v>578522.8398</v>
      </c>
      <c r="J23" s="67" t="str">
        <f>'MAIN MODEL - Current Trends'!J23</f>
        <v/>
      </c>
      <c r="K23" s="49">
        <f t="shared" si="7"/>
        <v>4.142291411</v>
      </c>
      <c r="L23" s="49">
        <f t="shared" si="18"/>
        <v>231</v>
      </c>
      <c r="M23" s="63">
        <f t="shared" si="14"/>
        <v>2.525779509</v>
      </c>
      <c r="N23" s="78">
        <f t="shared" si="20"/>
        <v>518.1224196</v>
      </c>
      <c r="O23" s="34" t="str">
        <f>'MAIN MODEL - Current Trends'!O23</f>
        <v/>
      </c>
      <c r="P23" s="11" t="str">
        <f t="shared" si="19"/>
        <v/>
      </c>
      <c r="Q23" s="11">
        <f t="shared" si="9"/>
        <v>0.00008811958</v>
      </c>
      <c r="R23" s="69">
        <f t="shared" si="16"/>
        <v>0.0004665154235</v>
      </c>
      <c r="S23" s="70">
        <f t="shared" si="10"/>
        <v>578759</v>
      </c>
      <c r="T23" s="71">
        <f t="shared" si="17"/>
        <v>0.9047619048</v>
      </c>
      <c r="U23" s="72">
        <f t="shared" si="11"/>
        <v>0.9996904408</v>
      </c>
      <c r="W23" s="65" t="str">
        <f t="shared" si="4"/>
        <v/>
      </c>
      <c r="X23" s="65" t="str">
        <f t="shared" si="12"/>
        <v/>
      </c>
    </row>
    <row r="24">
      <c r="C24" s="61">
        <f t="shared" si="13"/>
        <v>43917</v>
      </c>
      <c r="D24" s="116">
        <v>0.9</v>
      </c>
      <c r="E24" s="49">
        <f t="shared" si="5"/>
        <v>578522.8398</v>
      </c>
      <c r="F24" s="49">
        <f t="shared" si="6"/>
        <v>51</v>
      </c>
      <c r="G24" s="74">
        <f t="shared" si="1"/>
        <v>190</v>
      </c>
      <c r="H24" s="49">
        <f t="shared" si="2"/>
        <v>46.16018741</v>
      </c>
      <c r="I24" s="49">
        <f t="shared" si="3"/>
        <v>578471.8398</v>
      </c>
      <c r="J24" s="67" t="str">
        <f>'MAIN MODEL - Current Trends'!J24</f>
        <v/>
      </c>
      <c r="K24" s="49">
        <f t="shared" si="7"/>
        <v>3.706260736</v>
      </c>
      <c r="L24" s="49">
        <f t="shared" si="18"/>
        <v>282</v>
      </c>
      <c r="M24" s="63">
        <f t="shared" si="14"/>
        <v>3.083419141</v>
      </c>
      <c r="N24" s="78">
        <f t="shared" si="20"/>
        <v>544.0285405</v>
      </c>
      <c r="O24" s="34" t="str">
        <f>'MAIN MODEL - Current Trends'!O24</f>
        <v/>
      </c>
      <c r="P24" s="11" t="str">
        <f t="shared" si="19"/>
        <v/>
      </c>
      <c r="Q24" s="11">
        <f t="shared" si="9"/>
        <v>0.00007948040549</v>
      </c>
      <c r="R24" s="69">
        <f t="shared" si="16"/>
        <v>0.000545995829</v>
      </c>
      <c r="S24" s="70">
        <f t="shared" si="10"/>
        <v>578759</v>
      </c>
      <c r="T24" s="71">
        <f t="shared" si="17"/>
        <v>0.8947368421</v>
      </c>
      <c r="U24" s="72">
        <f t="shared" si="11"/>
        <v>0.9995919542</v>
      </c>
      <c r="W24" s="65" t="str">
        <f t="shared" si="4"/>
        <v/>
      </c>
      <c r="X24" s="65" t="str">
        <f t="shared" si="12"/>
        <v/>
      </c>
    </row>
    <row r="25">
      <c r="C25" s="61">
        <f t="shared" si="13"/>
        <v>43921</v>
      </c>
      <c r="D25" s="116">
        <v>0.9</v>
      </c>
      <c r="E25" s="49">
        <f t="shared" si="5"/>
        <v>578471.8398</v>
      </c>
      <c r="F25" s="49">
        <f t="shared" si="6"/>
        <v>46</v>
      </c>
      <c r="G25" s="74">
        <f t="shared" si="1"/>
        <v>171</v>
      </c>
      <c r="H25" s="49">
        <f t="shared" si="2"/>
        <v>116.1601874</v>
      </c>
      <c r="I25" s="49">
        <f t="shared" si="3"/>
        <v>578425.8398</v>
      </c>
      <c r="J25" s="67" t="str">
        <f>'MAIN MODEL - Current Trends'!J25</f>
        <v/>
      </c>
      <c r="K25" s="49">
        <f t="shared" si="7"/>
        <v>3.34290184</v>
      </c>
      <c r="L25" s="49">
        <f t="shared" si="18"/>
        <v>328</v>
      </c>
      <c r="M25" s="63">
        <f t="shared" si="14"/>
        <v>3.586388221</v>
      </c>
      <c r="N25" s="78">
        <f t="shared" si="20"/>
        <v>571.2299676</v>
      </c>
      <c r="O25" s="34" t="str">
        <f>'MAIN MODEL - Current Trends'!O25</f>
        <v/>
      </c>
      <c r="P25" s="11" t="str">
        <f t="shared" si="19"/>
        <v/>
      </c>
      <c r="Q25" s="11">
        <f t="shared" si="9"/>
        <v>0.00007084123098</v>
      </c>
      <c r="R25" s="69">
        <f t="shared" si="16"/>
        <v>0.00061683706</v>
      </c>
      <c r="S25" s="70">
        <f t="shared" si="10"/>
        <v>578759</v>
      </c>
      <c r="T25" s="71">
        <f t="shared" si="17"/>
        <v>0.9019607843</v>
      </c>
      <c r="U25" s="72">
        <f t="shared" si="11"/>
        <v>0.9995038346</v>
      </c>
      <c r="W25" s="65" t="str">
        <f t="shared" si="4"/>
        <v/>
      </c>
      <c r="X25" s="65" t="str">
        <f t="shared" si="12"/>
        <v/>
      </c>
    </row>
    <row r="26">
      <c r="C26" s="61">
        <f t="shared" si="13"/>
        <v>43925</v>
      </c>
      <c r="D26" s="116">
        <v>0.9</v>
      </c>
      <c r="E26" s="49">
        <f t="shared" si="5"/>
        <v>578425.8398</v>
      </c>
      <c r="F26" s="49">
        <f t="shared" si="6"/>
        <v>41</v>
      </c>
      <c r="G26" s="74">
        <f t="shared" si="1"/>
        <v>154</v>
      </c>
      <c r="H26" s="49">
        <f t="shared" si="2"/>
        <v>179.1601874</v>
      </c>
      <c r="I26" s="49">
        <f t="shared" si="3"/>
        <v>578384.8398</v>
      </c>
      <c r="J26" s="67" t="str">
        <f>'MAIN MODEL - Current Trends'!J26</f>
        <v/>
      </c>
      <c r="K26" s="49">
        <f t="shared" si="7"/>
        <v>2.979542945</v>
      </c>
      <c r="L26" s="49">
        <f t="shared" si="18"/>
        <v>369</v>
      </c>
      <c r="M26" s="63">
        <f t="shared" si="14"/>
        <v>4.034686748</v>
      </c>
      <c r="N26" s="78">
        <f t="shared" si="20"/>
        <v>599.791466</v>
      </c>
      <c r="O26" s="34" t="str">
        <f>'MAIN MODEL - Current Trends'!O26</f>
        <v/>
      </c>
      <c r="P26" s="11" t="str">
        <f t="shared" si="19"/>
        <v/>
      </c>
      <c r="Q26" s="11">
        <f t="shared" si="9"/>
        <v>0.00006392989137</v>
      </c>
      <c r="R26" s="69">
        <f t="shared" si="16"/>
        <v>0.0006807669514</v>
      </c>
      <c r="S26" s="70">
        <f t="shared" si="10"/>
        <v>578759</v>
      </c>
      <c r="T26" s="71">
        <f t="shared" si="17"/>
        <v>0.8913043478</v>
      </c>
      <c r="U26" s="72">
        <f t="shared" si="11"/>
        <v>0.9994243542</v>
      </c>
      <c r="W26" s="65" t="str">
        <f t="shared" si="4"/>
        <v/>
      </c>
      <c r="X26" s="65" t="str">
        <f t="shared" si="12"/>
        <v/>
      </c>
    </row>
    <row r="27">
      <c r="C27" s="61">
        <f t="shared" si="13"/>
        <v>43929</v>
      </c>
      <c r="D27" s="116">
        <v>0.9</v>
      </c>
      <c r="E27" s="49">
        <f t="shared" si="5"/>
        <v>578384.8398</v>
      </c>
      <c r="F27" s="49">
        <f t="shared" si="6"/>
        <v>37</v>
      </c>
      <c r="G27" s="80">
        <f t="shared" si="1"/>
        <v>138</v>
      </c>
      <c r="H27" s="49">
        <f t="shared" si="2"/>
        <v>236.1601874</v>
      </c>
      <c r="I27" s="49">
        <f t="shared" si="3"/>
        <v>578347.8398</v>
      </c>
      <c r="J27" s="67" t="str">
        <f>'MAIN MODEL - Current Trends'!J27</f>
        <v/>
      </c>
      <c r="K27" s="49">
        <f t="shared" si="7"/>
        <v>2.688855828</v>
      </c>
      <c r="L27" s="49">
        <f t="shared" si="18"/>
        <v>406</v>
      </c>
      <c r="M27" s="63">
        <f t="shared" si="14"/>
        <v>4.439248834</v>
      </c>
      <c r="N27" s="78">
        <f t="shared" si="20"/>
        <v>629.7810393</v>
      </c>
      <c r="O27" s="34" t="str">
        <f>'MAIN MODEL - Current Trends'!O27</f>
        <v/>
      </c>
      <c r="P27" s="11" t="str">
        <f t="shared" si="19"/>
        <v/>
      </c>
      <c r="Q27" s="11">
        <f t="shared" si="9"/>
        <v>0.00005701855176</v>
      </c>
      <c r="R27" s="69">
        <f t="shared" si="16"/>
        <v>0.0007377855031</v>
      </c>
      <c r="S27" s="70">
        <f t="shared" si="10"/>
        <v>578759</v>
      </c>
      <c r="T27" s="71">
        <f t="shared" si="17"/>
        <v>0.9024390244</v>
      </c>
      <c r="U27" s="72">
        <f t="shared" si="11"/>
        <v>0.999353513</v>
      </c>
      <c r="W27" s="65" t="str">
        <f t="shared" si="4"/>
        <v/>
      </c>
      <c r="X27" s="65" t="str">
        <f t="shared" si="12"/>
        <v/>
      </c>
    </row>
    <row r="28">
      <c r="C28" s="61">
        <f t="shared" si="13"/>
        <v>43933</v>
      </c>
      <c r="D28" s="116">
        <v>0.9</v>
      </c>
      <c r="E28" s="49">
        <f t="shared" si="5"/>
        <v>578347.8398</v>
      </c>
      <c r="F28" s="49">
        <f t="shared" si="6"/>
        <v>33</v>
      </c>
      <c r="G28" s="80">
        <f t="shared" si="1"/>
        <v>124</v>
      </c>
      <c r="H28" s="49">
        <f t="shared" si="2"/>
        <v>287.1601874</v>
      </c>
      <c r="I28" s="49">
        <f t="shared" si="3"/>
        <v>578314.8398</v>
      </c>
      <c r="J28" s="67" t="str">
        <f>'MAIN MODEL - Current Trends'!J28</f>
        <v/>
      </c>
      <c r="K28" s="49">
        <f t="shared" si="7"/>
        <v>2.398168712</v>
      </c>
      <c r="L28" s="49">
        <f t="shared" si="18"/>
        <v>439</v>
      </c>
      <c r="M28" s="63">
        <f t="shared" si="14"/>
        <v>4.800074479</v>
      </c>
      <c r="N28" s="78">
        <f t="shared" si="20"/>
        <v>661.2700912</v>
      </c>
      <c r="O28" s="34" t="str">
        <f>'MAIN MODEL - Current Trends'!O28</f>
        <v/>
      </c>
      <c r="P28" s="11" t="str">
        <f t="shared" si="19"/>
        <v/>
      </c>
      <c r="Q28" s="11">
        <f t="shared" si="9"/>
        <v>0.00005183504706</v>
      </c>
      <c r="R28" s="69">
        <f t="shared" si="16"/>
        <v>0.0007896205502</v>
      </c>
      <c r="S28" s="70">
        <f t="shared" si="10"/>
        <v>578759</v>
      </c>
      <c r="T28" s="71">
        <f t="shared" si="17"/>
        <v>0.8918918919</v>
      </c>
      <c r="U28" s="72">
        <f t="shared" si="11"/>
        <v>0.9992895831</v>
      </c>
      <c r="W28" s="65" t="str">
        <f t="shared" si="4"/>
        <v/>
      </c>
      <c r="X28" s="65" t="str">
        <f t="shared" si="12"/>
        <v/>
      </c>
    </row>
    <row r="29">
      <c r="C29" s="61">
        <f t="shared" si="13"/>
        <v>43937</v>
      </c>
      <c r="D29" s="116">
        <v>0.9</v>
      </c>
      <c r="E29" s="49">
        <f t="shared" si="5"/>
        <v>578314.8398</v>
      </c>
      <c r="F29" s="49">
        <f t="shared" si="6"/>
        <v>30</v>
      </c>
      <c r="G29" s="80">
        <f t="shared" si="1"/>
        <v>111</v>
      </c>
      <c r="H29" s="49">
        <f t="shared" si="2"/>
        <v>333.1601874</v>
      </c>
      <c r="I29" s="49">
        <f t="shared" si="3"/>
        <v>578284.8398</v>
      </c>
      <c r="J29" s="67" t="str">
        <f>'MAIN MODEL - Current Trends'!J29</f>
        <v/>
      </c>
      <c r="K29" s="49">
        <f t="shared" si="7"/>
        <v>2.180153374</v>
      </c>
      <c r="L29" s="49">
        <f t="shared" si="18"/>
        <v>469</v>
      </c>
      <c r="M29" s="63">
        <f t="shared" si="14"/>
        <v>5.128097791</v>
      </c>
      <c r="N29" s="78">
        <f t="shared" si="20"/>
        <v>694.3335958</v>
      </c>
      <c r="O29" s="34" t="str">
        <f>'MAIN MODEL - Current Trends'!O29</f>
        <v/>
      </c>
      <c r="P29" s="11" t="str">
        <f t="shared" si="19"/>
        <v/>
      </c>
      <c r="Q29" s="11">
        <f t="shared" si="9"/>
        <v>0.00004665154235</v>
      </c>
      <c r="R29" s="69">
        <f t="shared" si="16"/>
        <v>0.0008362720925</v>
      </c>
      <c r="S29" s="70">
        <f t="shared" si="10"/>
        <v>578759</v>
      </c>
      <c r="T29" s="71">
        <f t="shared" si="17"/>
        <v>0.9090909091</v>
      </c>
      <c r="U29" s="72">
        <f t="shared" si="11"/>
        <v>0.9992325645</v>
      </c>
      <c r="W29" s="65" t="str">
        <f t="shared" si="4"/>
        <v/>
      </c>
      <c r="X29" s="65" t="str">
        <f t="shared" si="12"/>
        <v/>
      </c>
    </row>
    <row r="30">
      <c r="C30" s="61">
        <f t="shared" si="13"/>
        <v>43941</v>
      </c>
      <c r="D30" s="116">
        <v>0.9</v>
      </c>
      <c r="E30" s="49">
        <f t="shared" si="5"/>
        <v>578284.8398</v>
      </c>
      <c r="F30" s="49">
        <f t="shared" si="6"/>
        <v>27</v>
      </c>
      <c r="G30" s="80">
        <f t="shared" si="1"/>
        <v>100</v>
      </c>
      <c r="H30" s="49">
        <f t="shared" si="2"/>
        <v>374.1601874</v>
      </c>
      <c r="I30" s="49">
        <f t="shared" si="3"/>
        <v>578257.8398</v>
      </c>
      <c r="J30" s="67" t="str">
        <f>'MAIN MODEL - Current Trends'!J30</f>
        <v/>
      </c>
      <c r="K30" s="49">
        <f t="shared" si="7"/>
        <v>1.962138037</v>
      </c>
      <c r="L30" s="49">
        <f t="shared" si="18"/>
        <v>496</v>
      </c>
      <c r="M30" s="63">
        <f t="shared" si="14"/>
        <v>5.423318773</v>
      </c>
      <c r="N30" s="78">
        <f t="shared" si="20"/>
        <v>729.0502756</v>
      </c>
      <c r="O30" s="34" t="str">
        <f>'MAIN MODEL - Current Trends'!O30</f>
        <v/>
      </c>
      <c r="P30" s="11" t="str">
        <f t="shared" si="19"/>
        <v/>
      </c>
      <c r="Q30" s="11">
        <f t="shared" si="9"/>
        <v>0.00004146803765</v>
      </c>
      <c r="R30" s="69">
        <f t="shared" si="16"/>
        <v>0.0008777401302</v>
      </c>
      <c r="S30" s="70">
        <f t="shared" si="10"/>
        <v>578759</v>
      </c>
      <c r="T30" s="71">
        <f t="shared" si="17"/>
        <v>0.9</v>
      </c>
      <c r="U30" s="72">
        <f t="shared" si="11"/>
        <v>0.9991807295</v>
      </c>
      <c r="W30" s="65" t="str">
        <f t="shared" si="4"/>
        <v/>
      </c>
      <c r="X30" s="65" t="str">
        <f t="shared" si="12"/>
        <v/>
      </c>
    </row>
    <row r="31">
      <c r="C31" s="61">
        <f t="shared" si="13"/>
        <v>43945</v>
      </c>
      <c r="D31" s="116">
        <v>0.9</v>
      </c>
      <c r="E31" s="49">
        <f t="shared" si="5"/>
        <v>578257.8398</v>
      </c>
      <c r="F31" s="49">
        <f t="shared" si="6"/>
        <v>24</v>
      </c>
      <c r="G31" s="80">
        <f t="shared" si="1"/>
        <v>90</v>
      </c>
      <c r="H31" s="49">
        <f t="shared" si="2"/>
        <v>411.1601874</v>
      </c>
      <c r="I31" s="49">
        <f t="shared" si="3"/>
        <v>578233.8398</v>
      </c>
      <c r="J31" s="67" t="str">
        <f>'MAIN MODEL - Current Trends'!J31</f>
        <v/>
      </c>
      <c r="K31" s="49">
        <f t="shared" si="7"/>
        <v>1.744122699</v>
      </c>
      <c r="L31" s="49">
        <f t="shared" si="18"/>
        <v>520</v>
      </c>
      <c r="M31" s="63">
        <f t="shared" si="14"/>
        <v>5.685737423</v>
      </c>
      <c r="N31" s="78">
        <f t="shared" si="20"/>
        <v>765.5027893</v>
      </c>
      <c r="O31" s="34" t="str">
        <f>'MAIN MODEL - Current Trends'!O31</f>
        <v/>
      </c>
      <c r="P31" s="11" t="str">
        <f t="shared" si="19"/>
        <v/>
      </c>
      <c r="Q31" s="11">
        <f t="shared" si="9"/>
        <v>0.00003801236784</v>
      </c>
      <c r="R31" s="69">
        <f t="shared" si="16"/>
        <v>0.000915752498</v>
      </c>
      <c r="S31" s="70">
        <f t="shared" si="10"/>
        <v>578759</v>
      </c>
      <c r="T31" s="71">
        <f t="shared" si="17"/>
        <v>0.8888888889</v>
      </c>
      <c r="U31" s="72">
        <f t="shared" si="11"/>
        <v>0.9991340779</v>
      </c>
      <c r="W31" s="65" t="str">
        <f t="shared" si="4"/>
        <v/>
      </c>
      <c r="X31" s="65" t="str">
        <f t="shared" si="12"/>
        <v/>
      </c>
    </row>
    <row r="32">
      <c r="C32" s="61">
        <f t="shared" si="13"/>
        <v>43949</v>
      </c>
      <c r="D32" s="116">
        <v>0.9</v>
      </c>
      <c r="E32" s="49">
        <f t="shared" si="5"/>
        <v>578233.8398</v>
      </c>
      <c r="F32" s="49">
        <f t="shared" si="6"/>
        <v>22</v>
      </c>
      <c r="G32" s="80">
        <f t="shared" si="1"/>
        <v>81</v>
      </c>
      <c r="H32" s="49">
        <f t="shared" si="2"/>
        <v>444.1601874</v>
      </c>
      <c r="I32" s="49">
        <f t="shared" si="3"/>
        <v>578211.8398</v>
      </c>
      <c r="J32" s="67" t="str">
        <f>'MAIN MODEL - Current Trends'!J32</f>
        <v/>
      </c>
      <c r="K32" s="49">
        <f t="shared" si="7"/>
        <v>1.598779141</v>
      </c>
      <c r="L32" s="49">
        <f t="shared" si="18"/>
        <v>542</v>
      </c>
      <c r="M32" s="63">
        <f t="shared" si="14"/>
        <v>5.926287853</v>
      </c>
      <c r="N32" s="78">
        <f t="shared" si="20"/>
        <v>803.7779288</v>
      </c>
      <c r="O32" s="34" t="str">
        <f>'MAIN MODEL - Current Trends'!O32</f>
        <v/>
      </c>
      <c r="P32" s="11" t="str">
        <f t="shared" si="19"/>
        <v/>
      </c>
      <c r="Q32" s="11">
        <f t="shared" si="9"/>
        <v>0.00003455669804</v>
      </c>
      <c r="R32" s="69">
        <f t="shared" si="16"/>
        <v>0.0009503091961</v>
      </c>
      <c r="S32" s="70">
        <f t="shared" si="10"/>
        <v>578759</v>
      </c>
      <c r="T32" s="71">
        <f t="shared" si="17"/>
        <v>0.9166666667</v>
      </c>
      <c r="U32" s="72">
        <f t="shared" si="11"/>
        <v>0.9990926099</v>
      </c>
      <c r="W32" s="65" t="str">
        <f t="shared" si="4"/>
        <v/>
      </c>
      <c r="X32" s="65" t="str">
        <f t="shared" si="12"/>
        <v/>
      </c>
    </row>
    <row r="33">
      <c r="C33" s="61">
        <f t="shared" si="13"/>
        <v>43953</v>
      </c>
      <c r="D33" s="116">
        <v>0.9</v>
      </c>
      <c r="E33" s="49">
        <f t="shared" si="5"/>
        <v>578211.8398</v>
      </c>
      <c r="F33" s="49">
        <f t="shared" si="6"/>
        <v>20</v>
      </c>
      <c r="G33" s="80">
        <f t="shared" si="1"/>
        <v>73</v>
      </c>
      <c r="H33" s="49">
        <f t="shared" si="2"/>
        <v>474.1601874</v>
      </c>
      <c r="I33" s="49">
        <f t="shared" si="3"/>
        <v>578191.8398</v>
      </c>
      <c r="J33" s="67" t="str">
        <f>'MAIN MODEL - Current Trends'!J33</f>
        <v/>
      </c>
      <c r="K33" s="49">
        <f t="shared" si="7"/>
        <v>1.453435583</v>
      </c>
      <c r="L33" s="49">
        <f t="shared" si="18"/>
        <v>562</v>
      </c>
      <c r="M33" s="63">
        <f t="shared" si="14"/>
        <v>6.144970061</v>
      </c>
      <c r="N33" s="78">
        <f t="shared" si="20"/>
        <v>843.9668253</v>
      </c>
      <c r="O33" s="34" t="str">
        <f>'MAIN MODEL - Current Trends'!O33</f>
        <v/>
      </c>
      <c r="P33" s="11" t="str">
        <f t="shared" si="19"/>
        <v/>
      </c>
      <c r="Q33" s="11">
        <f t="shared" si="9"/>
        <v>0.00003110102823</v>
      </c>
      <c r="R33" s="69">
        <f t="shared" si="16"/>
        <v>0.0009814102243</v>
      </c>
      <c r="S33" s="70">
        <f t="shared" si="10"/>
        <v>578759</v>
      </c>
      <c r="T33" s="71">
        <f t="shared" si="17"/>
        <v>0.9090909091</v>
      </c>
      <c r="U33" s="72">
        <f t="shared" si="11"/>
        <v>0.9990545975</v>
      </c>
      <c r="W33" s="65" t="str">
        <f t="shared" si="4"/>
        <v/>
      </c>
      <c r="X33" s="65" t="str">
        <f t="shared" si="12"/>
        <v/>
      </c>
    </row>
    <row r="34">
      <c r="C34" s="61">
        <f t="shared" si="13"/>
        <v>43957</v>
      </c>
      <c r="D34" s="116">
        <v>0.9</v>
      </c>
      <c r="E34" s="49">
        <f t="shared" si="5"/>
        <v>578191.8398</v>
      </c>
      <c r="F34" s="49">
        <f t="shared" si="6"/>
        <v>18</v>
      </c>
      <c r="G34" s="80">
        <f t="shared" si="1"/>
        <v>66</v>
      </c>
      <c r="H34" s="49">
        <f t="shared" si="2"/>
        <v>501.1601874</v>
      </c>
      <c r="I34" s="49">
        <f t="shared" si="3"/>
        <v>578173.8398</v>
      </c>
      <c r="J34" s="67" t="str">
        <f>'MAIN MODEL - Current Trends'!J34</f>
        <v/>
      </c>
      <c r="K34" s="49">
        <f t="shared" si="7"/>
        <v>1.308092025</v>
      </c>
      <c r="L34" s="49">
        <f t="shared" si="18"/>
        <v>580</v>
      </c>
      <c r="M34" s="63">
        <f t="shared" si="14"/>
        <v>6.341784049</v>
      </c>
      <c r="N34" s="78">
        <f t="shared" si="20"/>
        <v>886.1651665</v>
      </c>
      <c r="O34" s="34" t="str">
        <f>'MAIN MODEL - Current Trends'!O34</f>
        <v/>
      </c>
      <c r="P34" s="11" t="str">
        <f t="shared" si="19"/>
        <v/>
      </c>
      <c r="Q34" s="11">
        <f t="shared" si="9"/>
        <v>0.00002764535843</v>
      </c>
      <c r="R34" s="69">
        <f t="shared" si="16"/>
        <v>0.001009055583</v>
      </c>
      <c r="S34" s="70">
        <f t="shared" si="10"/>
        <v>578759</v>
      </c>
      <c r="T34" s="71">
        <f t="shared" si="17"/>
        <v>0.9</v>
      </c>
      <c r="U34" s="72">
        <f t="shared" si="11"/>
        <v>0.9990200408</v>
      </c>
      <c r="W34" s="65" t="str">
        <f t="shared" si="4"/>
        <v/>
      </c>
      <c r="X34" s="65" t="str">
        <f t="shared" si="12"/>
        <v/>
      </c>
    </row>
    <row r="35">
      <c r="C35" s="61">
        <f t="shared" si="13"/>
        <v>43961</v>
      </c>
      <c r="D35" s="116">
        <v>0.9</v>
      </c>
      <c r="E35" s="49">
        <f t="shared" si="5"/>
        <v>578173.8398</v>
      </c>
      <c r="F35" s="49">
        <f t="shared" si="6"/>
        <v>16</v>
      </c>
      <c r="G35" s="80">
        <f t="shared" si="1"/>
        <v>60</v>
      </c>
      <c r="H35" s="49">
        <f t="shared" si="2"/>
        <v>525.1601874</v>
      </c>
      <c r="I35" s="49">
        <f t="shared" si="3"/>
        <v>578157.8398</v>
      </c>
      <c r="J35" s="67" t="str">
        <f>'MAIN MODEL - Current Trends'!J35</f>
        <v/>
      </c>
      <c r="K35" s="49">
        <f t="shared" si="7"/>
        <v>1.162748466</v>
      </c>
      <c r="L35" s="49">
        <f t="shared" si="18"/>
        <v>596</v>
      </c>
      <c r="M35" s="63">
        <f t="shared" si="14"/>
        <v>6.516729816</v>
      </c>
      <c r="N35" s="78">
        <f t="shared" si="20"/>
        <v>930.4734248</v>
      </c>
      <c r="O35" s="34" t="str">
        <f>'MAIN MODEL - Current Trends'!O35</f>
        <v/>
      </c>
      <c r="P35" s="11" t="str">
        <f t="shared" si="19"/>
        <v/>
      </c>
      <c r="Q35" s="11">
        <f t="shared" si="9"/>
        <v>0.00002418968863</v>
      </c>
      <c r="R35" s="69">
        <f t="shared" si="16"/>
        <v>0.001033245271</v>
      </c>
      <c r="S35" s="70">
        <f t="shared" si="10"/>
        <v>578759</v>
      </c>
      <c r="T35" s="71">
        <f t="shared" si="17"/>
        <v>0.8888888889</v>
      </c>
      <c r="U35" s="72">
        <f t="shared" si="11"/>
        <v>0.9989889398</v>
      </c>
      <c r="W35" s="65" t="str">
        <f t="shared" si="4"/>
        <v/>
      </c>
      <c r="X35" s="65" t="str">
        <f t="shared" si="12"/>
        <v/>
      </c>
    </row>
    <row r="36">
      <c r="C36" s="61">
        <f t="shared" si="13"/>
        <v>43965</v>
      </c>
      <c r="D36" s="116">
        <v>0.9</v>
      </c>
      <c r="E36" s="49">
        <f t="shared" si="5"/>
        <v>578157.8398</v>
      </c>
      <c r="F36" s="49">
        <f t="shared" si="6"/>
        <v>14</v>
      </c>
      <c r="G36" s="80">
        <f t="shared" si="1"/>
        <v>54</v>
      </c>
      <c r="H36" s="49">
        <f t="shared" si="2"/>
        <v>547.1601874</v>
      </c>
      <c r="I36" s="49">
        <f t="shared" si="3"/>
        <v>578143.8398</v>
      </c>
      <c r="J36" s="67" t="str">
        <f>'MAIN MODEL - Current Trends'!J36</f>
        <v/>
      </c>
      <c r="K36" s="49">
        <f t="shared" si="7"/>
        <v>1.017404908</v>
      </c>
      <c r="L36" s="49">
        <f t="shared" si="18"/>
        <v>610</v>
      </c>
      <c r="M36" s="63">
        <f t="shared" si="14"/>
        <v>6.669807362</v>
      </c>
      <c r="N36" s="78">
        <f t="shared" si="20"/>
        <v>976.9970961</v>
      </c>
      <c r="O36" s="34" t="str">
        <f>'MAIN MODEL - Current Trends'!O36</f>
        <v/>
      </c>
      <c r="P36" s="11" t="str">
        <f t="shared" si="19"/>
        <v/>
      </c>
      <c r="Q36" s="11">
        <f t="shared" si="9"/>
        <v>0.00005874638667</v>
      </c>
      <c r="R36" s="69">
        <f t="shared" si="16"/>
        <v>0.001091991658</v>
      </c>
      <c r="S36" s="70">
        <f t="shared" si="10"/>
        <v>578759</v>
      </c>
      <c r="T36" s="71">
        <f t="shared" si="17"/>
        <v>0.875</v>
      </c>
      <c r="U36" s="72">
        <f t="shared" si="11"/>
        <v>0.9989612944</v>
      </c>
      <c r="W36" s="65" t="str">
        <f t="shared" si="4"/>
        <v/>
      </c>
      <c r="X36" s="65" t="str">
        <f t="shared" si="12"/>
        <v/>
      </c>
    </row>
    <row r="37">
      <c r="C37" s="61">
        <f t="shared" si="13"/>
        <v>43969</v>
      </c>
      <c r="D37" s="32">
        <f t="shared" ref="D37:D92" si="21">$B$3</f>
        <v>2.4</v>
      </c>
      <c r="E37" s="49">
        <f t="shared" si="5"/>
        <v>578143.8398</v>
      </c>
      <c r="F37" s="49">
        <f t="shared" si="6"/>
        <v>34</v>
      </c>
      <c r="G37" s="80">
        <f t="shared" si="1"/>
        <v>48</v>
      </c>
      <c r="H37" s="49">
        <f t="shared" si="2"/>
        <v>567.1601874</v>
      </c>
      <c r="I37" s="49">
        <f t="shared" si="3"/>
        <v>578109.8398</v>
      </c>
      <c r="J37" s="67" t="str">
        <f>'MAIN MODEL - Current Trends'!J37</f>
        <v/>
      </c>
      <c r="K37" s="49">
        <f t="shared" si="7"/>
        <v>2.470840491</v>
      </c>
      <c r="L37" s="49">
        <f t="shared" si="18"/>
        <v>644</v>
      </c>
      <c r="M37" s="63">
        <f t="shared" si="14"/>
        <v>7.041567117</v>
      </c>
      <c r="N37" s="75">
        <f t="shared" ref="N37:N92" si="22">N36</f>
        <v>976.9970961</v>
      </c>
      <c r="O37" s="34" t="str">
        <f>'MAIN MODEL - Current Trends'!O37</f>
        <v/>
      </c>
      <c r="P37" s="11" t="str">
        <f t="shared" si="19"/>
        <v/>
      </c>
      <c r="Q37" s="11">
        <f t="shared" si="9"/>
        <v>0.000141682462</v>
      </c>
      <c r="R37" s="69">
        <f t="shared" si="16"/>
        <v>0.00123367412</v>
      </c>
      <c r="S37" s="70">
        <f t="shared" si="10"/>
        <v>578759</v>
      </c>
      <c r="T37" s="71">
        <f t="shared" si="17"/>
        <v>2.428571429</v>
      </c>
      <c r="U37" s="72">
        <f t="shared" si="11"/>
        <v>0.9989371048</v>
      </c>
      <c r="W37" s="65" t="str">
        <f t="shared" si="4"/>
        <v/>
      </c>
      <c r="X37" s="65" t="str">
        <f t="shared" si="12"/>
        <v/>
      </c>
    </row>
    <row r="38">
      <c r="C38" s="61">
        <f t="shared" si="13"/>
        <v>43973</v>
      </c>
      <c r="D38" s="32">
        <f t="shared" si="21"/>
        <v>2.4</v>
      </c>
      <c r="E38" s="49">
        <f t="shared" si="5"/>
        <v>578109.8398</v>
      </c>
      <c r="F38" s="49">
        <f t="shared" si="6"/>
        <v>82</v>
      </c>
      <c r="G38" s="74">
        <f t="shared" si="1"/>
        <v>64</v>
      </c>
      <c r="H38" s="49">
        <f t="shared" si="2"/>
        <v>585.1601874</v>
      </c>
      <c r="I38" s="49">
        <f t="shared" si="3"/>
        <v>578027.8398</v>
      </c>
      <c r="J38" s="67" t="str">
        <f>'MAIN MODEL - Current Trends'!J38</f>
        <v/>
      </c>
      <c r="K38" s="49">
        <f t="shared" si="7"/>
        <v>5.95908589</v>
      </c>
      <c r="L38" s="49">
        <f t="shared" si="18"/>
        <v>726</v>
      </c>
      <c r="M38" s="63">
        <f t="shared" si="14"/>
        <v>7.938164172</v>
      </c>
      <c r="N38" s="75">
        <f t="shared" si="22"/>
        <v>976.9970961</v>
      </c>
      <c r="O38" s="34" t="str">
        <f>'MAIN MODEL - Current Trends'!O38</f>
        <v/>
      </c>
      <c r="P38" s="11" t="str">
        <f t="shared" si="19"/>
        <v/>
      </c>
      <c r="Q38" s="11">
        <f t="shared" si="9"/>
        <v>0.0003403834757</v>
      </c>
      <c r="R38" s="69">
        <f t="shared" si="16"/>
        <v>0.001574057596</v>
      </c>
      <c r="S38" s="70">
        <f t="shared" si="10"/>
        <v>578759</v>
      </c>
      <c r="T38" s="71">
        <f t="shared" si="17"/>
        <v>2.411764706</v>
      </c>
      <c r="U38" s="72">
        <f t="shared" si="11"/>
        <v>0.9988783584</v>
      </c>
      <c r="W38" s="65" t="str">
        <f t="shared" si="4"/>
        <v/>
      </c>
      <c r="X38" s="65" t="str">
        <f t="shared" si="12"/>
        <v/>
      </c>
    </row>
    <row r="39">
      <c r="C39" s="61">
        <f t="shared" si="13"/>
        <v>43977</v>
      </c>
      <c r="D39" s="32">
        <f t="shared" si="21"/>
        <v>2.4</v>
      </c>
      <c r="E39" s="49">
        <f t="shared" si="5"/>
        <v>578027.8398</v>
      </c>
      <c r="F39" s="49">
        <f t="shared" si="6"/>
        <v>197</v>
      </c>
      <c r="G39" s="74">
        <f t="shared" si="1"/>
        <v>130</v>
      </c>
      <c r="H39" s="49">
        <f t="shared" si="2"/>
        <v>601.1601874</v>
      </c>
      <c r="I39" s="49">
        <f t="shared" si="3"/>
        <v>577830.8398</v>
      </c>
      <c r="J39" s="67" t="str">
        <f>'MAIN MODEL - Current Trends'!J39</f>
        <v/>
      </c>
      <c r="K39" s="49">
        <f t="shared" si="7"/>
        <v>14.31634049</v>
      </c>
      <c r="L39" s="49">
        <f t="shared" si="18"/>
        <v>923</v>
      </c>
      <c r="M39" s="63">
        <f t="shared" si="14"/>
        <v>10.09218393</v>
      </c>
      <c r="N39" s="75">
        <f t="shared" si="22"/>
        <v>976.9970961</v>
      </c>
      <c r="O39" s="34" t="str">
        <f>'MAIN MODEL - Current Trends'!O39</f>
        <v/>
      </c>
      <c r="P39" s="11" t="str">
        <f t="shared" si="19"/>
        <v/>
      </c>
      <c r="Q39" s="11">
        <f t="shared" si="9"/>
        <v>0.0008155380737</v>
      </c>
      <c r="R39" s="69">
        <f t="shared" si="16"/>
        <v>0.002389595669</v>
      </c>
      <c r="S39" s="70">
        <f t="shared" si="10"/>
        <v>578759</v>
      </c>
      <c r="T39" s="71">
        <f t="shared" si="17"/>
        <v>2.402439024</v>
      </c>
      <c r="U39" s="72">
        <f t="shared" si="11"/>
        <v>0.9987366759</v>
      </c>
      <c r="W39" s="65" t="str">
        <f t="shared" si="4"/>
        <v/>
      </c>
      <c r="X39" s="65" t="str">
        <f t="shared" si="12"/>
        <v/>
      </c>
    </row>
    <row r="40">
      <c r="C40" s="61">
        <f t="shared" si="13"/>
        <v>43981</v>
      </c>
      <c r="D40" s="32">
        <f t="shared" si="21"/>
        <v>2.4</v>
      </c>
      <c r="E40" s="49">
        <f t="shared" si="5"/>
        <v>577830.8398</v>
      </c>
      <c r="F40" s="49">
        <f t="shared" si="6"/>
        <v>472</v>
      </c>
      <c r="G40" s="74">
        <f t="shared" si="1"/>
        <v>313</v>
      </c>
      <c r="H40" s="49">
        <f t="shared" si="2"/>
        <v>615.1601874</v>
      </c>
      <c r="I40" s="49">
        <f t="shared" si="3"/>
        <v>577358.8398</v>
      </c>
      <c r="J40" s="67" t="str">
        <f>'MAIN MODEL - Current Trends'!J40</f>
        <v/>
      </c>
      <c r="K40" s="49">
        <f t="shared" si="7"/>
        <v>34.30107975</v>
      </c>
      <c r="L40" s="49">
        <f t="shared" si="18"/>
        <v>1395</v>
      </c>
      <c r="M40" s="63">
        <f t="shared" si="14"/>
        <v>15.25308405</v>
      </c>
      <c r="N40" s="75">
        <f t="shared" si="22"/>
        <v>976.9970961</v>
      </c>
      <c r="O40" s="34" t="str">
        <f>'MAIN MODEL - Current Trends'!O40</f>
        <v/>
      </c>
      <c r="P40" s="11" t="str">
        <f t="shared" si="19"/>
        <v/>
      </c>
      <c r="Q40" s="11">
        <f t="shared" si="9"/>
        <v>0.001952453439</v>
      </c>
      <c r="R40" s="69">
        <f t="shared" si="16"/>
        <v>0.004342049109</v>
      </c>
      <c r="S40" s="70">
        <f t="shared" si="10"/>
        <v>578759</v>
      </c>
      <c r="T40" s="71">
        <f t="shared" si="17"/>
        <v>2.395939086</v>
      </c>
      <c r="U40" s="72">
        <f t="shared" si="11"/>
        <v>0.9983962924</v>
      </c>
      <c r="W40" s="65" t="str">
        <f t="shared" si="4"/>
        <v/>
      </c>
      <c r="X40" s="65" t="str">
        <f t="shared" si="12"/>
        <v/>
      </c>
    </row>
    <row r="41">
      <c r="C41" s="61">
        <f t="shared" si="13"/>
        <v>43985</v>
      </c>
      <c r="D41" s="32">
        <f t="shared" si="21"/>
        <v>2.4</v>
      </c>
      <c r="E41" s="49">
        <f t="shared" si="5"/>
        <v>577358.8398</v>
      </c>
      <c r="F41" s="49">
        <f t="shared" si="6"/>
        <v>1130</v>
      </c>
      <c r="G41" s="74">
        <f t="shared" si="1"/>
        <v>751</v>
      </c>
      <c r="H41" s="49">
        <f t="shared" si="2"/>
        <v>649.1601874</v>
      </c>
      <c r="I41" s="49">
        <f t="shared" si="3"/>
        <v>576228.8398</v>
      </c>
      <c r="J41" s="67" t="str">
        <f>'MAIN MODEL - Current Trends'!J41</f>
        <v/>
      </c>
      <c r="K41" s="49">
        <f t="shared" si="7"/>
        <v>82.11911043</v>
      </c>
      <c r="L41" s="49">
        <f t="shared" si="18"/>
        <v>2525</v>
      </c>
      <c r="M41" s="63">
        <f t="shared" si="14"/>
        <v>27.60862883</v>
      </c>
      <c r="N41" s="75">
        <f t="shared" si="22"/>
        <v>976.9970961</v>
      </c>
      <c r="O41" s="34" t="str">
        <f>'MAIN MODEL - Current Trends'!O41</f>
        <v/>
      </c>
      <c r="P41" s="11" t="str">
        <f t="shared" si="19"/>
        <v/>
      </c>
      <c r="Q41" s="11">
        <f t="shared" si="9"/>
        <v>0.004665154235</v>
      </c>
      <c r="R41" s="69">
        <f t="shared" si="16"/>
        <v>0.009007203344</v>
      </c>
      <c r="S41" s="70">
        <f t="shared" si="10"/>
        <v>578759</v>
      </c>
      <c r="T41" s="71">
        <f t="shared" si="17"/>
        <v>2.394067797</v>
      </c>
      <c r="U41" s="72">
        <f t="shared" si="11"/>
        <v>0.9975807544</v>
      </c>
      <c r="W41" s="65" t="str">
        <f t="shared" si="4"/>
        <v/>
      </c>
      <c r="X41" s="65" t="str">
        <f t="shared" si="12"/>
        <v/>
      </c>
    </row>
    <row r="42">
      <c r="C42" s="61">
        <f t="shared" si="13"/>
        <v>43989</v>
      </c>
      <c r="D42" s="32">
        <f t="shared" si="21"/>
        <v>2.4</v>
      </c>
      <c r="E42" s="49">
        <f t="shared" si="5"/>
        <v>576228.8398</v>
      </c>
      <c r="F42" s="49">
        <f t="shared" si="6"/>
        <v>2700</v>
      </c>
      <c r="G42" s="74">
        <f t="shared" si="1"/>
        <v>1799</v>
      </c>
      <c r="H42" s="49">
        <f t="shared" si="2"/>
        <v>731.1601874</v>
      </c>
      <c r="I42" s="49">
        <f t="shared" si="3"/>
        <v>573528.8398</v>
      </c>
      <c r="J42" s="67" t="str">
        <f>'MAIN MODEL - Current Trends'!J42</f>
        <v/>
      </c>
      <c r="K42" s="49">
        <f t="shared" si="7"/>
        <v>196.2138037</v>
      </c>
      <c r="L42" s="49">
        <f t="shared" si="18"/>
        <v>5225</v>
      </c>
      <c r="M42" s="63">
        <f t="shared" si="14"/>
        <v>57.13072699</v>
      </c>
      <c r="N42" s="75">
        <f t="shared" si="22"/>
        <v>976.9970961</v>
      </c>
      <c r="O42" s="34" t="str">
        <f>'MAIN MODEL - Current Trends'!O42</f>
        <v/>
      </c>
      <c r="P42" s="11" t="str">
        <f t="shared" si="19"/>
        <v/>
      </c>
      <c r="Q42" s="11">
        <f t="shared" si="9"/>
        <v>0.01109442791</v>
      </c>
      <c r="R42" s="69">
        <f t="shared" si="16"/>
        <v>0.02010163125</v>
      </c>
      <c r="S42" s="70">
        <f t="shared" si="10"/>
        <v>578759</v>
      </c>
      <c r="T42" s="71">
        <f t="shared" si="17"/>
        <v>2.389380531</v>
      </c>
      <c r="U42" s="72">
        <f t="shared" si="11"/>
        <v>0.9956283009</v>
      </c>
      <c r="W42" s="65" t="str">
        <f t="shared" si="4"/>
        <v/>
      </c>
      <c r="X42" s="65" t="str">
        <f t="shared" si="12"/>
        <v/>
      </c>
    </row>
    <row r="43">
      <c r="C43" s="61">
        <f t="shared" si="13"/>
        <v>43993</v>
      </c>
      <c r="D43" s="32">
        <f t="shared" si="21"/>
        <v>2.4</v>
      </c>
      <c r="E43" s="49">
        <f t="shared" si="5"/>
        <v>573528.8398</v>
      </c>
      <c r="F43" s="49">
        <f t="shared" si="6"/>
        <v>6421</v>
      </c>
      <c r="G43" s="74">
        <f t="shared" si="1"/>
        <v>4302</v>
      </c>
      <c r="H43" s="49">
        <f t="shared" si="2"/>
        <v>928.1601874</v>
      </c>
      <c r="I43" s="49">
        <f t="shared" si="3"/>
        <v>567107.8398</v>
      </c>
      <c r="J43" s="67" t="str">
        <f>'MAIN MODEL - Current Trends'!J43</f>
        <v/>
      </c>
      <c r="K43" s="49">
        <f t="shared" si="7"/>
        <v>466.6254939</v>
      </c>
      <c r="L43" s="49">
        <f t="shared" si="18"/>
        <v>11646</v>
      </c>
      <c r="M43" s="63">
        <f t="shared" si="14"/>
        <v>127.3386501</v>
      </c>
      <c r="N43" s="75">
        <f t="shared" si="22"/>
        <v>976.9970961</v>
      </c>
      <c r="O43" s="34" t="str">
        <f>'MAIN MODEL - Current Trends'!O43</f>
        <v/>
      </c>
      <c r="P43" s="11" t="str">
        <f t="shared" si="19"/>
        <v/>
      </c>
      <c r="Q43" s="11">
        <f t="shared" si="9"/>
        <v>0.02609030702</v>
      </c>
      <c r="R43" s="69">
        <f t="shared" si="16"/>
        <v>0.04619193827</v>
      </c>
      <c r="S43" s="70">
        <f t="shared" si="10"/>
        <v>578759</v>
      </c>
      <c r="T43" s="71">
        <f t="shared" si="17"/>
        <v>2.378148148</v>
      </c>
      <c r="U43" s="72">
        <f t="shared" si="11"/>
        <v>0.9909631467</v>
      </c>
      <c r="W43" s="65" t="str">
        <f t="shared" si="4"/>
        <v/>
      </c>
      <c r="X43" s="65" t="str">
        <f t="shared" si="12"/>
        <v/>
      </c>
    </row>
    <row r="44">
      <c r="C44" s="61">
        <f t="shared" si="13"/>
        <v>43997</v>
      </c>
      <c r="D44" s="32">
        <f t="shared" si="21"/>
        <v>2.4</v>
      </c>
      <c r="E44" s="49">
        <f t="shared" si="5"/>
        <v>567107.8398</v>
      </c>
      <c r="F44" s="49">
        <f t="shared" si="6"/>
        <v>15100</v>
      </c>
      <c r="G44" s="74">
        <f t="shared" si="1"/>
        <v>10251</v>
      </c>
      <c r="H44" s="49">
        <f t="shared" si="2"/>
        <v>1400.160187</v>
      </c>
      <c r="I44" s="49">
        <f t="shared" si="3"/>
        <v>552007.8398</v>
      </c>
      <c r="J44" s="76" t="str">
        <f>'MAIN MODEL - Current Trends'!J44</f>
        <v/>
      </c>
      <c r="K44" s="49">
        <f t="shared" si="7"/>
        <v>1097.343865</v>
      </c>
      <c r="L44" s="49">
        <f t="shared" si="18"/>
        <v>26746</v>
      </c>
      <c r="M44" s="63">
        <f t="shared" si="14"/>
        <v>445.7487144</v>
      </c>
      <c r="N44" s="75">
        <f t="shared" si="22"/>
        <v>976.9970961</v>
      </c>
      <c r="O44" s="34" t="str">
        <f>'MAIN MODEL - Current Trends'!O44</f>
        <v/>
      </c>
      <c r="P44" s="11" t="str">
        <f t="shared" si="19"/>
        <v/>
      </c>
      <c r="Q44" s="11">
        <f t="shared" si="9"/>
        <v>0.05972261338</v>
      </c>
      <c r="R44" s="69">
        <f t="shared" si="16"/>
        <v>0.1059145517</v>
      </c>
      <c r="S44" s="70">
        <f t="shared" si="10"/>
        <v>578759</v>
      </c>
      <c r="T44" s="71">
        <f t="shared" si="17"/>
        <v>2.35165862</v>
      </c>
      <c r="U44" s="72">
        <f t="shared" si="11"/>
        <v>0.9798687188</v>
      </c>
      <c r="W44" s="65" t="str">
        <f t="shared" si="4"/>
        <v/>
      </c>
      <c r="X44" s="65" t="str">
        <f t="shared" si="12"/>
        <v/>
      </c>
    </row>
    <row r="45">
      <c r="C45" s="61">
        <f t="shared" si="13"/>
        <v>44001</v>
      </c>
      <c r="D45" s="32">
        <f t="shared" si="21"/>
        <v>2.4</v>
      </c>
      <c r="E45" s="49">
        <f t="shared" si="5"/>
        <v>552007.8398</v>
      </c>
      <c r="F45" s="49">
        <f t="shared" si="6"/>
        <v>34565</v>
      </c>
      <c r="G45" s="74">
        <f t="shared" si="1"/>
        <v>24221</v>
      </c>
      <c r="H45" s="49">
        <f t="shared" si="2"/>
        <v>2530.160187</v>
      </c>
      <c r="I45" s="49">
        <f t="shared" si="3"/>
        <v>517442.8398</v>
      </c>
      <c r="J45" s="76" t="str">
        <f>'MAIN MODEL - Current Trends'!J45</f>
        <v/>
      </c>
      <c r="K45" s="49">
        <f t="shared" si="7"/>
        <v>2511.900046</v>
      </c>
      <c r="L45" s="49">
        <f t="shared" si="18"/>
        <v>61311</v>
      </c>
      <c r="M45" s="63">
        <f t="shared" si="14"/>
        <v>1174.612547</v>
      </c>
      <c r="N45" s="75">
        <f t="shared" si="22"/>
        <v>976.9970961</v>
      </c>
      <c r="O45" s="34" t="str">
        <f>'MAIN MODEL - Current Trends'!O45</f>
        <v/>
      </c>
      <c r="P45" s="11" t="str">
        <f t="shared" si="19"/>
        <v/>
      </c>
      <c r="Q45" s="11">
        <f t="shared" si="9"/>
        <v>0.1281483312</v>
      </c>
      <c r="R45" s="69">
        <f t="shared" si="16"/>
        <v>0.2340628828</v>
      </c>
      <c r="S45" s="70">
        <f t="shared" si="10"/>
        <v>578759</v>
      </c>
      <c r="T45" s="71">
        <f t="shared" si="17"/>
        <v>2.289072848</v>
      </c>
      <c r="U45" s="72">
        <f t="shared" si="11"/>
        <v>0.9537784118</v>
      </c>
      <c r="W45" s="65" t="str">
        <f t="shared" si="4"/>
        <v/>
      </c>
      <c r="X45" s="65" t="str">
        <f t="shared" si="12"/>
        <v/>
      </c>
    </row>
    <row r="46">
      <c r="C46" s="61">
        <f t="shared" si="13"/>
        <v>44005</v>
      </c>
      <c r="D46" s="32">
        <f t="shared" si="21"/>
        <v>2.4</v>
      </c>
      <c r="E46" s="49">
        <f t="shared" si="5"/>
        <v>517442.8398</v>
      </c>
      <c r="F46" s="49">
        <f t="shared" si="6"/>
        <v>74167</v>
      </c>
      <c r="G46" s="74">
        <f t="shared" si="1"/>
        <v>56086</v>
      </c>
      <c r="H46" s="49">
        <f t="shared" si="2"/>
        <v>5230.160187</v>
      </c>
      <c r="I46" s="49">
        <f t="shared" si="3"/>
        <v>443275.8398</v>
      </c>
      <c r="J46" s="76" t="str">
        <f>'MAIN MODEL - Current Trends'!J46</f>
        <v/>
      </c>
      <c r="K46" s="49">
        <f t="shared" si="7"/>
        <v>5389.847844</v>
      </c>
      <c r="L46" s="49">
        <f t="shared" si="18"/>
        <v>135478</v>
      </c>
      <c r="M46" s="63">
        <f t="shared" si="14"/>
        <v>2738.554219</v>
      </c>
      <c r="N46" s="75">
        <f t="shared" si="22"/>
        <v>976.9970961</v>
      </c>
      <c r="O46" s="34" t="str">
        <f>'MAIN MODEL - Current Trends'!O46</f>
        <v/>
      </c>
      <c r="P46" s="11" t="str">
        <f t="shared" si="19"/>
        <v/>
      </c>
      <c r="Q46" s="11">
        <f t="shared" si="9"/>
        <v>0.2355591878</v>
      </c>
      <c r="R46" s="69">
        <f t="shared" si="16"/>
        <v>0.4696220707</v>
      </c>
      <c r="S46" s="70">
        <f t="shared" si="10"/>
        <v>578759</v>
      </c>
      <c r="T46" s="71">
        <f t="shared" si="17"/>
        <v>2.145725445</v>
      </c>
      <c r="U46" s="72">
        <f t="shared" si="11"/>
        <v>0.8940557984</v>
      </c>
      <c r="W46" s="65" t="str">
        <f t="shared" si="4"/>
        <v/>
      </c>
      <c r="X46" s="65" t="str">
        <f t="shared" si="12"/>
        <v/>
      </c>
    </row>
    <row r="47">
      <c r="C47" s="61">
        <f t="shared" si="13"/>
        <v>44009</v>
      </c>
      <c r="D47" s="32">
        <f t="shared" si="21"/>
        <v>2.4</v>
      </c>
      <c r="E47" s="49">
        <f t="shared" si="5"/>
        <v>443275.8398</v>
      </c>
      <c r="F47" s="49">
        <f t="shared" si="6"/>
        <v>136332</v>
      </c>
      <c r="G47" s="74">
        <f t="shared" si="1"/>
        <v>123832</v>
      </c>
      <c r="H47" s="49">
        <f t="shared" si="2"/>
        <v>11651.16019</v>
      </c>
      <c r="I47" s="49">
        <f t="shared" si="3"/>
        <v>306943.8398</v>
      </c>
      <c r="J47" s="76" t="str">
        <f>'MAIN MODEL - Current Trends'!J47</f>
        <v/>
      </c>
      <c r="K47" s="49">
        <f t="shared" si="7"/>
        <v>9907.488994</v>
      </c>
      <c r="L47" s="49">
        <f t="shared" si="18"/>
        <v>271810</v>
      </c>
      <c r="M47" s="63">
        <f t="shared" si="14"/>
        <v>5613.354279</v>
      </c>
      <c r="N47" s="75">
        <f t="shared" si="22"/>
        <v>976.9970961</v>
      </c>
      <c r="O47" s="34" t="str">
        <f>'MAIN MODEL - Current Trends'!O47</f>
        <v/>
      </c>
      <c r="P47" s="11" t="str">
        <f t="shared" si="19"/>
        <v/>
      </c>
      <c r="Q47" s="11">
        <f t="shared" si="9"/>
        <v>0.2998277349</v>
      </c>
      <c r="R47" s="69">
        <f t="shared" si="16"/>
        <v>0.7694498055</v>
      </c>
      <c r="S47" s="70">
        <f t="shared" si="10"/>
        <v>578759</v>
      </c>
      <c r="T47" s="71">
        <f t="shared" si="17"/>
        <v>1.838176008</v>
      </c>
      <c r="U47" s="72">
        <f t="shared" si="11"/>
        <v>0.7659074672</v>
      </c>
      <c r="W47" s="65" t="str">
        <f t="shared" si="4"/>
        <v/>
      </c>
      <c r="X47" s="65" t="str">
        <f t="shared" si="12"/>
        <v/>
      </c>
    </row>
    <row r="48">
      <c r="C48" s="61">
        <f t="shared" si="13"/>
        <v>44013</v>
      </c>
      <c r="D48" s="32">
        <f t="shared" si="21"/>
        <v>2.4</v>
      </c>
      <c r="E48" s="49">
        <f t="shared" si="5"/>
        <v>306943.8398</v>
      </c>
      <c r="F48" s="49">
        <f t="shared" si="6"/>
        <v>173528</v>
      </c>
      <c r="G48" s="74">
        <f t="shared" si="1"/>
        <v>245064</v>
      </c>
      <c r="H48" s="49">
        <f t="shared" si="2"/>
        <v>26751.16019</v>
      </c>
      <c r="I48" s="49">
        <f t="shared" si="3"/>
        <v>133415.8398</v>
      </c>
      <c r="J48" s="76" t="str">
        <f>'MAIN MODEL - Current Trends'!J48</f>
        <v/>
      </c>
      <c r="K48" s="49">
        <f t="shared" si="7"/>
        <v>12610.58849</v>
      </c>
      <c r="L48" s="49">
        <f t="shared" si="18"/>
        <v>445338</v>
      </c>
      <c r="M48" s="63">
        <f t="shared" si="14"/>
        <v>9272.497434</v>
      </c>
      <c r="N48" s="75">
        <f t="shared" si="22"/>
        <v>976.9970961</v>
      </c>
      <c r="O48" s="34" t="str">
        <f>'MAIN MODEL - Current Trends'!O48</f>
        <v/>
      </c>
      <c r="P48" s="11" t="str">
        <f t="shared" si="19"/>
        <v/>
      </c>
      <c r="Q48" s="11">
        <f t="shared" si="9"/>
        <v>0.1658790619</v>
      </c>
      <c r="R48" s="69">
        <f t="shared" si="16"/>
        <v>0.9353288675</v>
      </c>
      <c r="S48" s="70">
        <f t="shared" si="10"/>
        <v>578759</v>
      </c>
      <c r="T48" s="71">
        <f t="shared" si="17"/>
        <v>1.272833964</v>
      </c>
      <c r="U48" s="72">
        <f t="shared" si="11"/>
        <v>0.5303482794</v>
      </c>
      <c r="W48" s="65" t="str">
        <f t="shared" si="4"/>
        <v/>
      </c>
      <c r="X48" s="65" t="str">
        <f t="shared" si="12"/>
        <v/>
      </c>
    </row>
    <row r="49">
      <c r="C49" s="61">
        <f t="shared" si="13"/>
        <v>44017</v>
      </c>
      <c r="D49" s="32">
        <f t="shared" si="21"/>
        <v>2.4</v>
      </c>
      <c r="E49" s="49">
        <f t="shared" si="5"/>
        <v>133415.8398</v>
      </c>
      <c r="F49" s="49">
        <f t="shared" si="6"/>
        <v>96004</v>
      </c>
      <c r="G49" s="74">
        <f t="shared" si="1"/>
        <v>384027</v>
      </c>
      <c r="H49" s="49">
        <f t="shared" si="2"/>
        <v>61316.16019</v>
      </c>
      <c r="I49" s="49">
        <f t="shared" si="3"/>
        <v>37411.83981</v>
      </c>
      <c r="J49" s="76" t="str">
        <f>'MAIN MODEL - Current Trends'!J49</f>
        <v/>
      </c>
      <c r="K49" s="49">
        <f t="shared" si="7"/>
        <v>6976.781485</v>
      </c>
      <c r="L49" s="49">
        <f t="shared" si="18"/>
        <v>541342</v>
      </c>
      <c r="M49" s="63">
        <f t="shared" si="14"/>
        <v>11296.91067</v>
      </c>
      <c r="N49" s="75">
        <f t="shared" si="22"/>
        <v>976.9970961</v>
      </c>
      <c r="O49" s="34" t="str">
        <f>'MAIN MODEL - Current Trends'!O49</f>
        <v/>
      </c>
      <c r="P49" s="11" t="str">
        <f t="shared" si="19"/>
        <v/>
      </c>
      <c r="Q49" s="11">
        <f t="shared" si="9"/>
        <v>0.02573437303</v>
      </c>
      <c r="R49" s="69">
        <f t="shared" si="16"/>
        <v>0.9610632405</v>
      </c>
      <c r="S49" s="70">
        <f t="shared" si="10"/>
        <v>578759</v>
      </c>
      <c r="T49" s="71">
        <f t="shared" si="17"/>
        <v>0.5532478908</v>
      </c>
      <c r="U49" s="72">
        <f t="shared" si="11"/>
        <v>0.2305205445</v>
      </c>
      <c r="W49" s="65" t="str">
        <f t="shared" si="4"/>
        <v/>
      </c>
      <c r="X49" s="65" t="str">
        <f t="shared" si="12"/>
        <v/>
      </c>
    </row>
    <row r="50">
      <c r="C50" s="61">
        <f t="shared" si="13"/>
        <v>44021</v>
      </c>
      <c r="D50" s="32">
        <f t="shared" si="21"/>
        <v>2.4</v>
      </c>
      <c r="E50" s="49">
        <f t="shared" si="5"/>
        <v>37411.83981</v>
      </c>
      <c r="F50" s="49">
        <f t="shared" si="6"/>
        <v>14894</v>
      </c>
      <c r="G50" s="74">
        <f t="shared" si="1"/>
        <v>405864</v>
      </c>
      <c r="H50" s="49">
        <f t="shared" si="2"/>
        <v>135483.1602</v>
      </c>
      <c r="I50" s="49">
        <f t="shared" si="3"/>
        <v>22517.83981</v>
      </c>
      <c r="J50" s="76" t="str">
        <f>'MAIN MODEL - Current Trends'!J50</f>
        <v/>
      </c>
      <c r="K50" s="49">
        <f t="shared" si="7"/>
        <v>1082.373479</v>
      </c>
      <c r="L50" s="49">
        <f t="shared" si="18"/>
        <v>556236</v>
      </c>
      <c r="M50" s="63">
        <f t="shared" si="14"/>
        <v>11610.97686</v>
      </c>
      <c r="N50" s="75">
        <f t="shared" si="22"/>
        <v>976.9970961</v>
      </c>
      <c r="O50" s="34" t="str">
        <f>'MAIN MODEL - Current Trends'!O50</f>
        <v/>
      </c>
      <c r="P50" s="11" t="str">
        <f t="shared" si="19"/>
        <v/>
      </c>
      <c r="Q50" s="11">
        <f t="shared" si="9"/>
        <v>0.002403418349</v>
      </c>
      <c r="R50" s="69">
        <f t="shared" si="16"/>
        <v>0.9634666588</v>
      </c>
      <c r="S50" s="70">
        <f t="shared" si="10"/>
        <v>578759</v>
      </c>
      <c r="T50" s="71">
        <f t="shared" si="17"/>
        <v>0.1551393692</v>
      </c>
      <c r="U50" s="72">
        <f t="shared" si="11"/>
        <v>0.06464148257</v>
      </c>
      <c r="W50" s="65" t="str">
        <f t="shared" si="4"/>
        <v/>
      </c>
      <c r="X50" s="65" t="str">
        <f t="shared" si="12"/>
        <v/>
      </c>
    </row>
    <row r="51">
      <c r="C51" s="61">
        <f t="shared" si="13"/>
        <v>44025</v>
      </c>
      <c r="D51" s="32">
        <f t="shared" si="21"/>
        <v>2.4</v>
      </c>
      <c r="E51" s="49">
        <f t="shared" si="5"/>
        <v>22517.83981</v>
      </c>
      <c r="F51" s="49">
        <f t="shared" si="6"/>
        <v>1391</v>
      </c>
      <c r="G51" s="74">
        <f t="shared" si="1"/>
        <v>284426</v>
      </c>
      <c r="H51" s="49">
        <f t="shared" si="2"/>
        <v>271815.1602</v>
      </c>
      <c r="I51" s="49">
        <f t="shared" si="3"/>
        <v>21126.83981</v>
      </c>
      <c r="J51" s="76" t="str">
        <f>'MAIN MODEL - Current Trends'!J51</f>
        <v/>
      </c>
      <c r="K51" s="49">
        <f t="shared" si="7"/>
        <v>101.0864448</v>
      </c>
      <c r="L51" s="49">
        <f t="shared" si="18"/>
        <v>557627</v>
      </c>
      <c r="M51" s="63">
        <f t="shared" si="14"/>
        <v>11626.18621</v>
      </c>
      <c r="N51" s="75">
        <f t="shared" si="22"/>
        <v>976.9970961</v>
      </c>
      <c r="O51" s="34" t="str">
        <f>'MAIN MODEL - Current Trends'!O51</f>
        <v/>
      </c>
      <c r="P51" s="11" t="str">
        <f t="shared" si="19"/>
        <v/>
      </c>
      <c r="Q51" s="11">
        <f t="shared" si="9"/>
        <v>0.000210795858</v>
      </c>
      <c r="R51" s="69">
        <f t="shared" si="16"/>
        <v>0.9636774547</v>
      </c>
      <c r="S51" s="70">
        <f t="shared" si="10"/>
        <v>578759</v>
      </c>
      <c r="T51" s="71">
        <f t="shared" si="17"/>
        <v>0.09339331274</v>
      </c>
      <c r="U51" s="72">
        <f t="shared" si="11"/>
        <v>0.03890710954</v>
      </c>
      <c r="W51" s="65" t="str">
        <f t="shared" si="4"/>
        <v/>
      </c>
      <c r="X51" s="65" t="str">
        <f t="shared" si="12"/>
        <v/>
      </c>
    </row>
    <row r="52">
      <c r="C52" s="61">
        <f t="shared" si="13"/>
        <v>44029</v>
      </c>
      <c r="D52" s="32">
        <f t="shared" si="21"/>
        <v>2.4</v>
      </c>
      <c r="E52" s="49">
        <f t="shared" si="5"/>
        <v>21126.83981</v>
      </c>
      <c r="F52" s="49">
        <f t="shared" si="6"/>
        <v>122</v>
      </c>
      <c r="G52" s="74">
        <f t="shared" si="1"/>
        <v>112289</v>
      </c>
      <c r="H52" s="49">
        <f t="shared" si="2"/>
        <v>445343.1602</v>
      </c>
      <c r="I52" s="49">
        <f t="shared" si="3"/>
        <v>21004.83981</v>
      </c>
      <c r="J52" s="76" t="str">
        <f>'MAIN MODEL - Current Trends'!J52</f>
        <v/>
      </c>
      <c r="K52" s="49">
        <f t="shared" si="7"/>
        <v>8.865957055</v>
      </c>
      <c r="L52" s="49">
        <f t="shared" si="18"/>
        <v>557749</v>
      </c>
      <c r="M52" s="63">
        <f t="shared" si="14"/>
        <v>11627.52017</v>
      </c>
      <c r="N52" s="75">
        <f t="shared" si="22"/>
        <v>976.9970961</v>
      </c>
      <c r="O52" s="34" t="str">
        <f>'MAIN MODEL - Current Trends'!O52</f>
        <v/>
      </c>
      <c r="P52" s="11" t="str">
        <f t="shared" si="19"/>
        <v/>
      </c>
      <c r="Q52" s="11">
        <f t="shared" si="9"/>
        <v>0.00001900618392</v>
      </c>
      <c r="R52" s="69">
        <f t="shared" si="16"/>
        <v>0.9636964609</v>
      </c>
      <c r="S52" s="70">
        <f t="shared" si="10"/>
        <v>578759</v>
      </c>
      <c r="T52" s="71">
        <f t="shared" si="17"/>
        <v>0.08770668584</v>
      </c>
      <c r="U52" s="72">
        <f t="shared" si="11"/>
        <v>0.0365036912</v>
      </c>
      <c r="W52" s="65" t="str">
        <f t="shared" si="4"/>
        <v/>
      </c>
      <c r="X52" s="65" t="str">
        <f t="shared" si="12"/>
        <v/>
      </c>
    </row>
    <row r="53">
      <c r="C53" s="61">
        <f t="shared" si="13"/>
        <v>44033</v>
      </c>
      <c r="D53" s="32">
        <f t="shared" si="21"/>
        <v>2.4</v>
      </c>
      <c r="E53" s="49">
        <f t="shared" si="5"/>
        <v>21004.83981</v>
      </c>
      <c r="F53" s="49">
        <f t="shared" si="6"/>
        <v>11</v>
      </c>
      <c r="G53" s="74">
        <f t="shared" si="1"/>
        <v>16407</v>
      </c>
      <c r="H53" s="49">
        <f t="shared" si="2"/>
        <v>541347.1602</v>
      </c>
      <c r="I53" s="49">
        <f t="shared" si="3"/>
        <v>20993.83981</v>
      </c>
      <c r="J53" s="76" t="str">
        <f>'MAIN MODEL - Current Trends'!J53</f>
        <v/>
      </c>
      <c r="K53" s="49">
        <f t="shared" si="7"/>
        <v>0.7993895706</v>
      </c>
      <c r="L53" s="49">
        <f t="shared" si="18"/>
        <v>557760</v>
      </c>
      <c r="M53" s="63">
        <f t="shared" si="14"/>
        <v>11627.64044</v>
      </c>
      <c r="N53" s="75">
        <f t="shared" si="22"/>
        <v>976.9970961</v>
      </c>
      <c r="O53" s="34" t="str">
        <f>'MAIN MODEL - Current Trends'!O53</f>
        <v/>
      </c>
      <c r="P53" s="11" t="str">
        <f t="shared" si="19"/>
        <v/>
      </c>
      <c r="Q53" s="11">
        <f t="shared" si="9"/>
        <v>0.000001727834902</v>
      </c>
      <c r="R53" s="69">
        <f t="shared" si="16"/>
        <v>0.9636981887</v>
      </c>
      <c r="S53" s="70">
        <f t="shared" si="10"/>
        <v>578759</v>
      </c>
      <c r="T53" s="71">
        <f t="shared" si="17"/>
        <v>0.09016393443</v>
      </c>
      <c r="U53" s="72">
        <f t="shared" si="11"/>
        <v>0.03629289534</v>
      </c>
      <c r="W53" s="65" t="str">
        <f t="shared" si="4"/>
        <v/>
      </c>
      <c r="X53" s="65" t="str">
        <f t="shared" si="12"/>
        <v/>
      </c>
    </row>
    <row r="54">
      <c r="C54" s="61">
        <f t="shared" si="13"/>
        <v>44037</v>
      </c>
      <c r="D54" s="32">
        <f t="shared" si="21"/>
        <v>2.4</v>
      </c>
      <c r="E54" s="49">
        <f t="shared" si="5"/>
        <v>20993.83981</v>
      </c>
      <c r="F54" s="49">
        <f t="shared" si="6"/>
        <v>1</v>
      </c>
      <c r="G54" s="74">
        <f t="shared" si="1"/>
        <v>1524</v>
      </c>
      <c r="H54" s="49">
        <f t="shared" si="2"/>
        <v>556241.1602</v>
      </c>
      <c r="I54" s="49">
        <f t="shared" si="3"/>
        <v>20992.83981</v>
      </c>
      <c r="J54" s="76" t="str">
        <f>'MAIN MODEL - Current Trends'!J54</f>
        <v/>
      </c>
      <c r="K54" s="49">
        <f t="shared" si="7"/>
        <v>0.07267177914</v>
      </c>
      <c r="L54" s="49">
        <f t="shared" si="18"/>
        <v>557761</v>
      </c>
      <c r="M54" s="63">
        <f t="shared" si="14"/>
        <v>11627.65138</v>
      </c>
      <c r="N54" s="75">
        <f t="shared" si="22"/>
        <v>976.9970961</v>
      </c>
      <c r="O54" s="34" t="str">
        <f>'MAIN MODEL - Current Trends'!O54</f>
        <v/>
      </c>
      <c r="P54" s="11" t="str">
        <f t="shared" si="19"/>
        <v/>
      </c>
      <c r="Q54" s="11">
        <f t="shared" si="9"/>
        <v>0</v>
      </c>
      <c r="R54" s="69">
        <f t="shared" si="16"/>
        <v>0.9636981887</v>
      </c>
      <c r="S54" s="70">
        <f t="shared" si="10"/>
        <v>578759</v>
      </c>
      <c r="T54" s="71">
        <f t="shared" si="17"/>
        <v>0.09090909091</v>
      </c>
      <c r="U54" s="72">
        <f t="shared" si="11"/>
        <v>0.03627388915</v>
      </c>
      <c r="W54" s="65" t="str">
        <f t="shared" si="4"/>
        <v/>
      </c>
      <c r="X54" s="65" t="str">
        <f t="shared" si="12"/>
        <v/>
      </c>
    </row>
    <row r="55">
      <c r="C55" s="61">
        <f t="shared" si="13"/>
        <v>44041</v>
      </c>
      <c r="D55" s="32">
        <f t="shared" si="21"/>
        <v>2.4</v>
      </c>
      <c r="E55" s="49">
        <f t="shared" si="5"/>
        <v>20992.83981</v>
      </c>
      <c r="F55" s="49">
        <f t="shared" si="6"/>
        <v>0</v>
      </c>
      <c r="G55" s="74">
        <f t="shared" si="1"/>
        <v>134</v>
      </c>
      <c r="H55" s="49">
        <f t="shared" si="2"/>
        <v>557632.1602</v>
      </c>
      <c r="I55" s="49">
        <f t="shared" si="3"/>
        <v>20992.83981</v>
      </c>
      <c r="J55" s="76" t="str">
        <f>'MAIN MODEL - Current Trends'!J55</f>
        <v/>
      </c>
      <c r="K55" s="49">
        <f t="shared" si="7"/>
        <v>0</v>
      </c>
      <c r="L55" s="49">
        <f t="shared" si="18"/>
        <v>557761</v>
      </c>
      <c r="M55" s="63">
        <f t="shared" si="14"/>
        <v>11627.65138</v>
      </c>
      <c r="N55" s="75">
        <f t="shared" si="22"/>
        <v>976.9970961</v>
      </c>
      <c r="O55" s="34" t="str">
        <f>'MAIN MODEL - Current Trends'!O55</f>
        <v/>
      </c>
      <c r="P55" s="11" t="str">
        <f t="shared" si="19"/>
        <v/>
      </c>
      <c r="Q55" s="11">
        <f t="shared" si="9"/>
        <v>0</v>
      </c>
      <c r="R55" s="69">
        <f t="shared" si="16"/>
        <v>0.9636981887</v>
      </c>
      <c r="S55" s="70">
        <f t="shared" si="10"/>
        <v>578759</v>
      </c>
      <c r="T55" s="71">
        <f t="shared" si="17"/>
        <v>0</v>
      </c>
      <c r="U55" s="72">
        <f t="shared" si="11"/>
        <v>0.03627216132</v>
      </c>
      <c r="W55" s="65" t="str">
        <f t="shared" si="4"/>
        <v/>
      </c>
    </row>
    <row r="56">
      <c r="C56" s="61">
        <f t="shared" si="13"/>
        <v>44045</v>
      </c>
      <c r="D56" s="32">
        <f t="shared" si="21"/>
        <v>2.4</v>
      </c>
      <c r="E56" s="49">
        <f t="shared" si="5"/>
        <v>20992.83981</v>
      </c>
      <c r="F56" s="49">
        <f t="shared" si="6"/>
        <v>0</v>
      </c>
      <c r="G56" s="74">
        <f t="shared" si="1"/>
        <v>12</v>
      </c>
      <c r="H56" s="49">
        <f t="shared" si="2"/>
        <v>557754.1602</v>
      </c>
      <c r="I56" s="49">
        <f t="shared" si="3"/>
        <v>20992.83981</v>
      </c>
      <c r="J56" s="76" t="str">
        <f>'MAIN MODEL - Current Trends'!J56</f>
        <v/>
      </c>
      <c r="K56" s="49">
        <f t="shared" si="7"/>
        <v>0</v>
      </c>
      <c r="L56" s="49">
        <f t="shared" si="18"/>
        <v>557761</v>
      </c>
      <c r="M56" s="63">
        <f t="shared" si="14"/>
        <v>11627.65138</v>
      </c>
      <c r="N56" s="75">
        <f t="shared" si="22"/>
        <v>976.9970961</v>
      </c>
      <c r="O56" s="34" t="str">
        <f>'MAIN MODEL - Current Trends'!O56</f>
        <v/>
      </c>
      <c r="P56" s="11" t="str">
        <f t="shared" si="19"/>
        <v/>
      </c>
      <c r="Q56" s="11">
        <f t="shared" si="9"/>
        <v>0</v>
      </c>
      <c r="R56" s="69">
        <f t="shared" si="16"/>
        <v>0.9636981887</v>
      </c>
      <c r="S56" s="70">
        <f t="shared" si="10"/>
        <v>578759</v>
      </c>
      <c r="T56" s="71" t="str">
        <f t="shared" si="17"/>
        <v>#DIV/0!</v>
      </c>
      <c r="U56" s="72">
        <f t="shared" si="11"/>
        <v>0.03627216132</v>
      </c>
      <c r="W56" s="65" t="str">
        <f t="shared" si="4"/>
        <v/>
      </c>
    </row>
    <row r="57">
      <c r="C57" s="61">
        <f t="shared" si="13"/>
        <v>44049</v>
      </c>
      <c r="D57" s="32">
        <f t="shared" si="21"/>
        <v>2.4</v>
      </c>
      <c r="E57" s="49">
        <f t="shared" si="5"/>
        <v>20992.83981</v>
      </c>
      <c r="F57" s="49">
        <f t="shared" si="6"/>
        <v>0</v>
      </c>
      <c r="G57" s="74">
        <f t="shared" si="1"/>
        <v>1</v>
      </c>
      <c r="H57" s="49">
        <f t="shared" si="2"/>
        <v>557765.1602</v>
      </c>
      <c r="I57" s="49">
        <f t="shared" si="3"/>
        <v>20992.83981</v>
      </c>
      <c r="J57" s="76" t="str">
        <f>'MAIN MODEL - Current Trends'!J57</f>
        <v/>
      </c>
      <c r="K57" s="49">
        <f t="shared" si="7"/>
        <v>0</v>
      </c>
      <c r="L57" s="49">
        <f t="shared" si="18"/>
        <v>557761</v>
      </c>
      <c r="M57" s="63">
        <f t="shared" si="14"/>
        <v>11627.65138</v>
      </c>
      <c r="N57" s="75">
        <f t="shared" si="22"/>
        <v>976.9970961</v>
      </c>
      <c r="O57" s="34" t="str">
        <f>'MAIN MODEL - Current Trends'!O57</f>
        <v/>
      </c>
      <c r="P57" s="11" t="str">
        <f t="shared" si="19"/>
        <v/>
      </c>
      <c r="Q57" s="11">
        <f t="shared" si="9"/>
        <v>0</v>
      </c>
      <c r="R57" s="69">
        <f t="shared" si="16"/>
        <v>0.9636981887</v>
      </c>
      <c r="S57" s="70">
        <f t="shared" si="10"/>
        <v>578759</v>
      </c>
      <c r="T57" s="71" t="str">
        <f t="shared" si="17"/>
        <v>#DIV/0!</v>
      </c>
      <c r="U57" s="72">
        <f t="shared" si="11"/>
        <v>0.03627216132</v>
      </c>
      <c r="W57" s="65" t="str">
        <f t="shared" si="4"/>
        <v/>
      </c>
    </row>
    <row r="58">
      <c r="C58" s="61">
        <f t="shared" si="13"/>
        <v>44053</v>
      </c>
      <c r="D58" s="32">
        <f t="shared" si="21"/>
        <v>2.4</v>
      </c>
      <c r="E58" s="49">
        <f t="shared" si="5"/>
        <v>20992.83981</v>
      </c>
      <c r="F58" s="49">
        <f t="shared" si="6"/>
        <v>0</v>
      </c>
      <c r="G58" s="74">
        <f t="shared" si="1"/>
        <v>0</v>
      </c>
      <c r="H58" s="49">
        <f t="shared" si="2"/>
        <v>557766.1602</v>
      </c>
      <c r="I58" s="49">
        <f t="shared" si="3"/>
        <v>20992.83981</v>
      </c>
      <c r="J58" s="76" t="str">
        <f>'MAIN MODEL - Current Trends'!J58</f>
        <v/>
      </c>
      <c r="K58" s="49">
        <f t="shared" si="7"/>
        <v>0</v>
      </c>
      <c r="L58" s="49">
        <f t="shared" si="18"/>
        <v>557761</v>
      </c>
      <c r="M58" s="63">
        <f t="shared" si="14"/>
        <v>11627.65138</v>
      </c>
      <c r="N58" s="75">
        <f t="shared" si="22"/>
        <v>976.9970961</v>
      </c>
      <c r="O58" s="34" t="str">
        <f>'MAIN MODEL - Current Trends'!O58</f>
        <v/>
      </c>
      <c r="P58" s="11" t="str">
        <f t="shared" si="19"/>
        <v/>
      </c>
      <c r="Q58" s="11">
        <f t="shared" si="9"/>
        <v>0</v>
      </c>
      <c r="R58" s="69">
        <f t="shared" si="16"/>
        <v>0.9636981887</v>
      </c>
      <c r="S58" s="70">
        <f t="shared" si="10"/>
        <v>578759</v>
      </c>
      <c r="T58" s="71" t="str">
        <f t="shared" si="17"/>
        <v>#DIV/0!</v>
      </c>
      <c r="U58" s="72">
        <f t="shared" si="11"/>
        <v>0.03627216132</v>
      </c>
      <c r="W58" s="65" t="str">
        <f t="shared" si="4"/>
        <v/>
      </c>
    </row>
    <row r="59">
      <c r="C59" s="61">
        <f t="shared" si="13"/>
        <v>44057</v>
      </c>
      <c r="D59" s="32">
        <f t="shared" si="21"/>
        <v>2.4</v>
      </c>
      <c r="E59" s="49">
        <f t="shared" si="5"/>
        <v>20992.83981</v>
      </c>
      <c r="F59" s="49">
        <f t="shared" si="6"/>
        <v>0</v>
      </c>
      <c r="G59" s="74">
        <f t="shared" si="1"/>
        <v>0</v>
      </c>
      <c r="H59" s="49">
        <f t="shared" si="2"/>
        <v>557766.1602</v>
      </c>
      <c r="I59" s="49">
        <f t="shared" si="3"/>
        <v>20992.83981</v>
      </c>
      <c r="J59" s="76" t="str">
        <f>'MAIN MODEL - Current Trends'!J59</f>
        <v/>
      </c>
      <c r="K59" s="49">
        <f t="shared" si="7"/>
        <v>0</v>
      </c>
      <c r="L59" s="49">
        <f t="shared" si="18"/>
        <v>557761</v>
      </c>
      <c r="M59" s="63">
        <f t="shared" si="14"/>
        <v>11627.65138</v>
      </c>
      <c r="N59" s="75">
        <f t="shared" si="22"/>
        <v>976.9970961</v>
      </c>
      <c r="O59" s="34" t="str">
        <f>'MAIN MODEL - Current Trends'!O59</f>
        <v/>
      </c>
      <c r="P59" s="11" t="str">
        <f t="shared" si="19"/>
        <v/>
      </c>
      <c r="Q59" s="11">
        <f t="shared" si="9"/>
        <v>0</v>
      </c>
      <c r="R59" s="69">
        <f t="shared" si="16"/>
        <v>0.9636981887</v>
      </c>
      <c r="S59" s="70">
        <f t="shared" si="10"/>
        <v>578759</v>
      </c>
      <c r="T59" s="71" t="str">
        <f t="shared" si="17"/>
        <v>#DIV/0!</v>
      </c>
      <c r="U59" s="72">
        <f t="shared" si="11"/>
        <v>0.03627216132</v>
      </c>
      <c r="W59" s="65" t="str">
        <f t="shared" si="4"/>
        <v/>
      </c>
    </row>
    <row r="60">
      <c r="C60" s="61">
        <f t="shared" si="13"/>
        <v>44061</v>
      </c>
      <c r="D60" s="32">
        <f t="shared" si="21"/>
        <v>2.4</v>
      </c>
      <c r="E60" s="49">
        <f t="shared" si="5"/>
        <v>20992.83981</v>
      </c>
      <c r="F60" s="49">
        <f t="shared" si="6"/>
        <v>0</v>
      </c>
      <c r="G60" s="74">
        <f t="shared" si="1"/>
        <v>0</v>
      </c>
      <c r="H60" s="49">
        <f t="shared" si="2"/>
        <v>557766.1602</v>
      </c>
      <c r="I60" s="49">
        <f t="shared" si="3"/>
        <v>20992.83981</v>
      </c>
      <c r="J60" s="76" t="str">
        <f>'MAIN MODEL - Current Trends'!J60</f>
        <v/>
      </c>
      <c r="K60" s="49">
        <f t="shared" si="7"/>
        <v>0</v>
      </c>
      <c r="L60" s="49">
        <f t="shared" si="18"/>
        <v>557761</v>
      </c>
      <c r="M60" s="63">
        <f t="shared" si="14"/>
        <v>11627.65138</v>
      </c>
      <c r="N60" s="75">
        <f t="shared" si="22"/>
        <v>976.9970961</v>
      </c>
      <c r="O60" s="34" t="str">
        <f>'MAIN MODEL - Current Trends'!O60</f>
        <v/>
      </c>
      <c r="P60" s="11" t="str">
        <f t="shared" si="19"/>
        <v/>
      </c>
      <c r="Q60" s="11">
        <f t="shared" si="9"/>
        <v>0</v>
      </c>
      <c r="R60" s="69">
        <f t="shared" si="16"/>
        <v>0.9636981887</v>
      </c>
      <c r="S60" s="70">
        <f t="shared" si="10"/>
        <v>578759</v>
      </c>
      <c r="T60" s="71" t="str">
        <f t="shared" si="17"/>
        <v>#DIV/0!</v>
      </c>
      <c r="U60" s="72">
        <f t="shared" si="11"/>
        <v>0.03627216132</v>
      </c>
      <c r="W60" s="65" t="str">
        <f t="shared" si="4"/>
        <v/>
      </c>
    </row>
    <row r="61">
      <c r="C61" s="61">
        <f t="shared" si="13"/>
        <v>44065</v>
      </c>
      <c r="D61" s="32">
        <f t="shared" si="21"/>
        <v>2.4</v>
      </c>
      <c r="E61" s="49">
        <f t="shared" si="5"/>
        <v>20992.83981</v>
      </c>
      <c r="F61" s="49">
        <f t="shared" si="6"/>
        <v>0</v>
      </c>
      <c r="G61" s="74">
        <f t="shared" si="1"/>
        <v>0</v>
      </c>
      <c r="H61" s="49">
        <f t="shared" si="2"/>
        <v>557766.1602</v>
      </c>
      <c r="I61" s="49">
        <f t="shared" si="3"/>
        <v>20992.83981</v>
      </c>
      <c r="J61" s="76" t="str">
        <f>'MAIN MODEL - Current Trends'!J61</f>
        <v/>
      </c>
      <c r="K61" s="49">
        <f t="shared" si="7"/>
        <v>0</v>
      </c>
      <c r="L61" s="49">
        <f t="shared" si="18"/>
        <v>557761</v>
      </c>
      <c r="M61" s="63">
        <f t="shared" si="14"/>
        <v>11627.65138</v>
      </c>
      <c r="N61" s="75">
        <f t="shared" si="22"/>
        <v>976.9970961</v>
      </c>
      <c r="O61" s="34" t="str">
        <f>'MAIN MODEL - Current Trends'!O61</f>
        <v/>
      </c>
      <c r="P61" s="11" t="str">
        <f t="shared" si="19"/>
        <v/>
      </c>
      <c r="Q61" s="11">
        <f t="shared" si="9"/>
        <v>0</v>
      </c>
      <c r="R61" s="69">
        <f t="shared" si="16"/>
        <v>0.9636981887</v>
      </c>
      <c r="S61" s="70">
        <f t="shared" si="10"/>
        <v>578759</v>
      </c>
      <c r="T61" s="71" t="str">
        <f t="shared" si="17"/>
        <v>#DIV/0!</v>
      </c>
      <c r="U61" s="72">
        <f t="shared" si="11"/>
        <v>0.03627216132</v>
      </c>
      <c r="W61" s="65" t="str">
        <f t="shared" si="4"/>
        <v/>
      </c>
    </row>
    <row r="62">
      <c r="C62" s="61">
        <f t="shared" si="13"/>
        <v>44069</v>
      </c>
      <c r="D62" s="32">
        <f t="shared" si="21"/>
        <v>2.4</v>
      </c>
      <c r="E62" s="49">
        <f t="shared" si="5"/>
        <v>20992.83981</v>
      </c>
      <c r="F62" s="49">
        <f t="shared" si="6"/>
        <v>0</v>
      </c>
      <c r="G62" s="74">
        <f t="shared" si="1"/>
        <v>0</v>
      </c>
      <c r="H62" s="49">
        <f t="shared" si="2"/>
        <v>557766.1602</v>
      </c>
      <c r="I62" s="49">
        <f t="shared" si="3"/>
        <v>20992.83981</v>
      </c>
      <c r="J62" s="76" t="str">
        <f>'MAIN MODEL - Current Trends'!J62</f>
        <v/>
      </c>
      <c r="K62" s="49">
        <f t="shared" si="7"/>
        <v>0</v>
      </c>
      <c r="L62" s="49">
        <f t="shared" si="18"/>
        <v>557761</v>
      </c>
      <c r="M62" s="63">
        <f t="shared" si="14"/>
        <v>11627.65138</v>
      </c>
      <c r="N62" s="75">
        <f t="shared" si="22"/>
        <v>976.9970961</v>
      </c>
      <c r="O62" s="34" t="str">
        <f>'MAIN MODEL - Current Trends'!O62</f>
        <v/>
      </c>
      <c r="P62" s="11" t="str">
        <f t="shared" si="19"/>
        <v/>
      </c>
      <c r="Q62" s="11">
        <f t="shared" si="9"/>
        <v>0</v>
      </c>
      <c r="R62" s="69">
        <f t="shared" si="16"/>
        <v>0.9636981887</v>
      </c>
      <c r="S62" s="70">
        <f t="shared" si="10"/>
        <v>578759</v>
      </c>
      <c r="T62" s="71" t="str">
        <f t="shared" si="17"/>
        <v>#DIV/0!</v>
      </c>
      <c r="U62" s="72">
        <f t="shared" si="11"/>
        <v>0.03627216132</v>
      </c>
      <c r="W62" s="65" t="str">
        <f t="shared" si="4"/>
        <v/>
      </c>
    </row>
    <row r="63">
      <c r="C63" s="61">
        <f t="shared" si="13"/>
        <v>44073</v>
      </c>
      <c r="D63" s="32">
        <f t="shared" si="21"/>
        <v>2.4</v>
      </c>
      <c r="E63" s="49">
        <f t="shared" si="5"/>
        <v>20992.83981</v>
      </c>
      <c r="F63" s="49">
        <f t="shared" si="6"/>
        <v>0</v>
      </c>
      <c r="G63" s="74">
        <f t="shared" si="1"/>
        <v>0</v>
      </c>
      <c r="H63" s="49">
        <f t="shared" si="2"/>
        <v>557766.1602</v>
      </c>
      <c r="I63" s="49">
        <f t="shared" si="3"/>
        <v>20992.83981</v>
      </c>
      <c r="J63" s="76" t="str">
        <f>'MAIN MODEL - Current Trends'!J63</f>
        <v/>
      </c>
      <c r="K63" s="49">
        <f t="shared" si="7"/>
        <v>0</v>
      </c>
      <c r="L63" s="49">
        <f t="shared" si="18"/>
        <v>557761</v>
      </c>
      <c r="M63" s="63">
        <f t="shared" si="14"/>
        <v>11627.65138</v>
      </c>
      <c r="N63" s="75">
        <f t="shared" si="22"/>
        <v>976.9970961</v>
      </c>
      <c r="O63" s="34" t="str">
        <f>'MAIN MODEL - Current Trends'!O63</f>
        <v/>
      </c>
      <c r="P63" s="11" t="str">
        <f t="shared" si="19"/>
        <v/>
      </c>
      <c r="Q63" s="11">
        <f t="shared" si="9"/>
        <v>0</v>
      </c>
      <c r="R63" s="69">
        <f t="shared" si="16"/>
        <v>0.9636981887</v>
      </c>
      <c r="S63" s="70">
        <f t="shared" si="10"/>
        <v>578759</v>
      </c>
      <c r="T63" s="71" t="str">
        <f t="shared" si="17"/>
        <v>#DIV/0!</v>
      </c>
      <c r="U63" s="72">
        <f t="shared" si="11"/>
        <v>0.03627216132</v>
      </c>
      <c r="W63" s="65" t="str">
        <f t="shared" si="4"/>
        <v/>
      </c>
    </row>
    <row r="64">
      <c r="C64" s="61">
        <f t="shared" si="13"/>
        <v>44077</v>
      </c>
      <c r="D64" s="32">
        <f t="shared" si="21"/>
        <v>2.4</v>
      </c>
      <c r="E64" s="49">
        <f t="shared" si="5"/>
        <v>20992.83981</v>
      </c>
      <c r="F64" s="49">
        <f t="shared" si="6"/>
        <v>0</v>
      </c>
      <c r="G64" s="74">
        <f t="shared" si="1"/>
        <v>0</v>
      </c>
      <c r="H64" s="49">
        <f t="shared" si="2"/>
        <v>557766.1602</v>
      </c>
      <c r="I64" s="49">
        <f t="shared" si="3"/>
        <v>20992.83981</v>
      </c>
      <c r="J64" s="76" t="str">
        <f>'MAIN MODEL - Current Trends'!J64</f>
        <v/>
      </c>
      <c r="K64" s="49">
        <f t="shared" si="7"/>
        <v>0</v>
      </c>
      <c r="L64" s="49">
        <f t="shared" si="18"/>
        <v>557761</v>
      </c>
      <c r="M64" s="63">
        <f t="shared" si="14"/>
        <v>11627.65138</v>
      </c>
      <c r="N64" s="75">
        <f t="shared" si="22"/>
        <v>976.9970961</v>
      </c>
      <c r="O64" s="34" t="str">
        <f>'MAIN MODEL - Current Trends'!O64</f>
        <v/>
      </c>
      <c r="P64" s="11" t="str">
        <f t="shared" si="19"/>
        <v/>
      </c>
      <c r="Q64" s="11">
        <f t="shared" si="9"/>
        <v>0</v>
      </c>
      <c r="R64" s="69">
        <f t="shared" si="16"/>
        <v>0.9636981887</v>
      </c>
      <c r="S64" s="70">
        <f t="shared" si="10"/>
        <v>578759</v>
      </c>
      <c r="T64" s="71" t="str">
        <f t="shared" si="17"/>
        <v>#DIV/0!</v>
      </c>
      <c r="U64" s="72">
        <f t="shared" si="11"/>
        <v>0.03627216132</v>
      </c>
      <c r="W64" s="65" t="str">
        <f t="shared" si="4"/>
        <v/>
      </c>
    </row>
    <row r="65">
      <c r="C65" s="61">
        <f t="shared" si="13"/>
        <v>44081</v>
      </c>
      <c r="D65" s="32">
        <f t="shared" si="21"/>
        <v>2.4</v>
      </c>
      <c r="E65" s="49">
        <f t="shared" si="5"/>
        <v>20992.83981</v>
      </c>
      <c r="F65" s="49">
        <f t="shared" si="6"/>
        <v>0</v>
      </c>
      <c r="G65" s="74">
        <f t="shared" si="1"/>
        <v>0</v>
      </c>
      <c r="H65" s="49">
        <f t="shared" si="2"/>
        <v>557766.1602</v>
      </c>
      <c r="I65" s="49">
        <f t="shared" si="3"/>
        <v>20992.83981</v>
      </c>
      <c r="J65" s="76" t="str">
        <f>'MAIN MODEL - Current Trends'!J65</f>
        <v/>
      </c>
      <c r="K65" s="49">
        <f t="shared" si="7"/>
        <v>0</v>
      </c>
      <c r="L65" s="49">
        <f t="shared" si="18"/>
        <v>557761</v>
      </c>
      <c r="M65" s="63">
        <f t="shared" si="14"/>
        <v>11627.65138</v>
      </c>
      <c r="N65" s="75">
        <f t="shared" si="22"/>
        <v>976.9970961</v>
      </c>
      <c r="O65" s="34" t="str">
        <f>'MAIN MODEL - Current Trends'!O65</f>
        <v/>
      </c>
      <c r="P65" s="11" t="str">
        <f t="shared" si="19"/>
        <v/>
      </c>
      <c r="Q65" s="11">
        <f t="shared" si="9"/>
        <v>0</v>
      </c>
      <c r="R65" s="69">
        <f t="shared" si="16"/>
        <v>0.9636981887</v>
      </c>
      <c r="S65" s="70">
        <f t="shared" si="10"/>
        <v>578759</v>
      </c>
      <c r="T65" s="71" t="str">
        <f t="shared" si="17"/>
        <v>#DIV/0!</v>
      </c>
      <c r="U65" s="72">
        <f t="shared" si="11"/>
        <v>0.03627216132</v>
      </c>
      <c r="W65" s="65" t="str">
        <f t="shared" si="4"/>
        <v/>
      </c>
    </row>
    <row r="66">
      <c r="C66" s="61">
        <f t="shared" si="13"/>
        <v>44085</v>
      </c>
      <c r="D66" s="32">
        <f t="shared" si="21"/>
        <v>2.4</v>
      </c>
      <c r="E66" s="49">
        <f t="shared" si="5"/>
        <v>20992.83981</v>
      </c>
      <c r="F66" s="49">
        <f t="shared" si="6"/>
        <v>0</v>
      </c>
      <c r="G66" s="74">
        <f t="shared" si="1"/>
        <v>0</v>
      </c>
      <c r="H66" s="49">
        <f t="shared" si="2"/>
        <v>557766.1602</v>
      </c>
      <c r="I66" s="49">
        <f t="shared" si="3"/>
        <v>20992.83981</v>
      </c>
      <c r="J66" s="76" t="str">
        <f>'MAIN MODEL - Current Trends'!J66</f>
        <v/>
      </c>
      <c r="K66" s="49">
        <f t="shared" si="7"/>
        <v>0</v>
      </c>
      <c r="L66" s="49">
        <f t="shared" si="18"/>
        <v>557761</v>
      </c>
      <c r="M66" s="63">
        <f t="shared" si="14"/>
        <v>11627.65138</v>
      </c>
      <c r="N66" s="75">
        <f t="shared" si="22"/>
        <v>976.9970961</v>
      </c>
      <c r="O66" s="34" t="str">
        <f>'MAIN MODEL - Current Trends'!O66</f>
        <v/>
      </c>
      <c r="P66" s="11" t="str">
        <f t="shared" si="19"/>
        <v/>
      </c>
      <c r="Q66" s="11">
        <f t="shared" si="9"/>
        <v>0</v>
      </c>
      <c r="R66" s="69">
        <f t="shared" si="16"/>
        <v>0.9636981887</v>
      </c>
      <c r="S66" s="70">
        <f t="shared" si="10"/>
        <v>578759</v>
      </c>
      <c r="T66" s="71" t="str">
        <f t="shared" si="17"/>
        <v>#DIV/0!</v>
      </c>
      <c r="U66" s="72">
        <f t="shared" si="11"/>
        <v>0.03627216132</v>
      </c>
      <c r="W66" s="65" t="str">
        <f t="shared" si="4"/>
        <v/>
      </c>
    </row>
    <row r="67">
      <c r="C67" s="61">
        <f t="shared" si="13"/>
        <v>44089</v>
      </c>
      <c r="D67" s="32">
        <f t="shared" si="21"/>
        <v>2.4</v>
      </c>
      <c r="E67" s="49">
        <f t="shared" si="5"/>
        <v>20992.83981</v>
      </c>
      <c r="F67" s="49">
        <f t="shared" si="6"/>
        <v>0</v>
      </c>
      <c r="G67" s="74">
        <f t="shared" si="1"/>
        <v>0</v>
      </c>
      <c r="H67" s="49">
        <f t="shared" si="2"/>
        <v>557766.1602</v>
      </c>
      <c r="I67" s="49">
        <f t="shared" si="3"/>
        <v>20992.83981</v>
      </c>
      <c r="J67" s="76" t="str">
        <f>'MAIN MODEL - Current Trends'!J67</f>
        <v/>
      </c>
      <c r="K67" s="49">
        <f t="shared" si="7"/>
        <v>0</v>
      </c>
      <c r="L67" s="49">
        <f t="shared" si="18"/>
        <v>557761</v>
      </c>
      <c r="M67" s="63">
        <f t="shared" si="14"/>
        <v>11627.65138</v>
      </c>
      <c r="N67" s="75">
        <f t="shared" si="22"/>
        <v>976.9970961</v>
      </c>
      <c r="O67" s="34" t="str">
        <f>'MAIN MODEL - Current Trends'!O67</f>
        <v/>
      </c>
      <c r="P67" s="11" t="str">
        <f t="shared" si="19"/>
        <v/>
      </c>
      <c r="Q67" s="11">
        <f t="shared" si="9"/>
        <v>0</v>
      </c>
      <c r="R67" s="69">
        <f t="shared" si="16"/>
        <v>0.9636981887</v>
      </c>
      <c r="S67" s="70">
        <f t="shared" si="10"/>
        <v>578759</v>
      </c>
      <c r="T67" s="71" t="str">
        <f t="shared" si="17"/>
        <v>#DIV/0!</v>
      </c>
      <c r="U67" s="72">
        <f t="shared" si="11"/>
        <v>0.03627216132</v>
      </c>
      <c r="W67" s="65" t="str">
        <f t="shared" si="4"/>
        <v/>
      </c>
    </row>
    <row r="68">
      <c r="C68" s="61">
        <f t="shared" si="13"/>
        <v>44093</v>
      </c>
      <c r="D68" s="32">
        <f t="shared" si="21"/>
        <v>2.4</v>
      </c>
      <c r="E68" s="49">
        <f t="shared" si="5"/>
        <v>20992.83981</v>
      </c>
      <c r="F68" s="49">
        <f t="shared" si="6"/>
        <v>0</v>
      </c>
      <c r="G68" s="74">
        <f t="shared" si="1"/>
        <v>0</v>
      </c>
      <c r="H68" s="49">
        <f t="shared" si="2"/>
        <v>557766.1602</v>
      </c>
      <c r="I68" s="49">
        <f t="shared" si="3"/>
        <v>20992.83981</v>
      </c>
      <c r="J68" s="76" t="str">
        <f>'MAIN MODEL - Current Trends'!J68</f>
        <v/>
      </c>
      <c r="K68" s="49">
        <f t="shared" si="7"/>
        <v>0</v>
      </c>
      <c r="L68" s="49">
        <f t="shared" si="18"/>
        <v>557761</v>
      </c>
      <c r="M68" s="63">
        <f t="shared" si="14"/>
        <v>11627.65138</v>
      </c>
      <c r="N68" s="75">
        <f t="shared" si="22"/>
        <v>976.9970961</v>
      </c>
      <c r="O68" s="34" t="str">
        <f>'MAIN MODEL - Current Trends'!O68</f>
        <v/>
      </c>
      <c r="P68" s="11" t="str">
        <f t="shared" si="19"/>
        <v/>
      </c>
      <c r="Q68" s="11">
        <f t="shared" si="9"/>
        <v>0</v>
      </c>
      <c r="R68" s="69">
        <f t="shared" si="16"/>
        <v>0.9636981887</v>
      </c>
      <c r="S68" s="70">
        <f t="shared" si="10"/>
        <v>578759</v>
      </c>
      <c r="T68" s="71" t="str">
        <f t="shared" si="17"/>
        <v>#DIV/0!</v>
      </c>
      <c r="U68" s="72">
        <f t="shared" si="11"/>
        <v>0.03627216132</v>
      </c>
      <c r="W68" s="65" t="str">
        <f t="shared" si="4"/>
        <v/>
      </c>
    </row>
    <row r="69">
      <c r="C69" s="61">
        <f t="shared" si="13"/>
        <v>44097</v>
      </c>
      <c r="D69" s="32">
        <f t="shared" si="21"/>
        <v>2.4</v>
      </c>
      <c r="E69" s="49">
        <f t="shared" si="5"/>
        <v>20992.83981</v>
      </c>
      <c r="F69" s="49">
        <f t="shared" si="6"/>
        <v>0</v>
      </c>
      <c r="G69" s="74">
        <f t="shared" si="1"/>
        <v>0</v>
      </c>
      <c r="H69" s="49">
        <f t="shared" si="2"/>
        <v>557766.1602</v>
      </c>
      <c r="I69" s="49">
        <f t="shared" si="3"/>
        <v>20992.83981</v>
      </c>
      <c r="J69" s="76" t="str">
        <f>'MAIN MODEL - Current Trends'!J69</f>
        <v/>
      </c>
      <c r="K69" s="49">
        <f t="shared" si="7"/>
        <v>0</v>
      </c>
      <c r="L69" s="49">
        <f t="shared" si="18"/>
        <v>557761</v>
      </c>
      <c r="M69" s="63">
        <f t="shared" si="14"/>
        <v>11627.65138</v>
      </c>
      <c r="N69" s="75">
        <f t="shared" si="22"/>
        <v>976.9970961</v>
      </c>
      <c r="O69" s="34" t="str">
        <f>'MAIN MODEL - Current Trends'!O69</f>
        <v/>
      </c>
      <c r="P69" s="11" t="str">
        <f t="shared" si="19"/>
        <v/>
      </c>
      <c r="Q69" s="11">
        <f t="shared" si="9"/>
        <v>0</v>
      </c>
      <c r="R69" s="69">
        <f t="shared" si="16"/>
        <v>0.9636981887</v>
      </c>
      <c r="S69" s="70">
        <f t="shared" si="10"/>
        <v>578759</v>
      </c>
      <c r="T69" s="71" t="str">
        <f t="shared" si="17"/>
        <v>#DIV/0!</v>
      </c>
      <c r="U69" s="72">
        <f t="shared" si="11"/>
        <v>0.03627216132</v>
      </c>
      <c r="W69" s="65" t="str">
        <f t="shared" si="4"/>
        <v/>
      </c>
    </row>
    <row r="70">
      <c r="C70" s="61">
        <f t="shared" si="13"/>
        <v>44101</v>
      </c>
      <c r="D70" s="32">
        <f t="shared" si="21"/>
        <v>2.4</v>
      </c>
      <c r="E70" s="49">
        <f t="shared" si="5"/>
        <v>20992.83981</v>
      </c>
      <c r="F70" s="49">
        <f t="shared" si="6"/>
        <v>0</v>
      </c>
      <c r="G70" s="74">
        <f t="shared" si="1"/>
        <v>0</v>
      </c>
      <c r="H70" s="49">
        <f t="shared" si="2"/>
        <v>557766.1602</v>
      </c>
      <c r="I70" s="49">
        <f t="shared" si="3"/>
        <v>20992.83981</v>
      </c>
      <c r="J70" s="76" t="str">
        <f>'MAIN MODEL - Current Trends'!J70</f>
        <v/>
      </c>
      <c r="K70" s="49">
        <f t="shared" si="7"/>
        <v>0</v>
      </c>
      <c r="L70" s="49">
        <f t="shared" si="18"/>
        <v>557761</v>
      </c>
      <c r="M70" s="63">
        <f t="shared" si="14"/>
        <v>11627.65138</v>
      </c>
      <c r="N70" s="75">
        <f t="shared" si="22"/>
        <v>976.9970961</v>
      </c>
      <c r="O70" s="34" t="str">
        <f>'MAIN MODEL - Current Trends'!O70</f>
        <v/>
      </c>
      <c r="P70" s="11" t="str">
        <f t="shared" si="19"/>
        <v/>
      </c>
      <c r="Q70" s="11">
        <f t="shared" si="9"/>
        <v>0</v>
      </c>
      <c r="R70" s="69">
        <f t="shared" si="16"/>
        <v>0.9636981887</v>
      </c>
      <c r="S70" s="70">
        <f t="shared" si="10"/>
        <v>578759</v>
      </c>
      <c r="T70" s="71" t="str">
        <f t="shared" si="17"/>
        <v>#DIV/0!</v>
      </c>
      <c r="U70" s="72">
        <f t="shared" si="11"/>
        <v>0.03627216132</v>
      </c>
      <c r="W70" s="65" t="str">
        <f t="shared" si="4"/>
        <v/>
      </c>
    </row>
    <row r="71">
      <c r="C71" s="61">
        <f t="shared" si="13"/>
        <v>44105</v>
      </c>
      <c r="D71" s="32">
        <f t="shared" si="21"/>
        <v>2.4</v>
      </c>
      <c r="E71" s="49">
        <f t="shared" si="5"/>
        <v>20992.83981</v>
      </c>
      <c r="F71" s="49">
        <f t="shared" si="6"/>
        <v>0</v>
      </c>
      <c r="G71" s="74">
        <f t="shared" si="1"/>
        <v>0</v>
      </c>
      <c r="H71" s="49">
        <f t="shared" si="2"/>
        <v>557766.1602</v>
      </c>
      <c r="I71" s="49">
        <f t="shared" si="3"/>
        <v>20992.83981</v>
      </c>
      <c r="J71" s="76" t="str">
        <f>'MAIN MODEL - Current Trends'!J71</f>
        <v/>
      </c>
      <c r="K71" s="49">
        <f t="shared" si="7"/>
        <v>0</v>
      </c>
      <c r="L71" s="49">
        <f t="shared" si="18"/>
        <v>557761</v>
      </c>
      <c r="M71" s="63">
        <f t="shared" si="14"/>
        <v>11627.65138</v>
      </c>
      <c r="N71" s="75">
        <f t="shared" si="22"/>
        <v>976.9970961</v>
      </c>
      <c r="O71" s="34" t="str">
        <f>'MAIN MODEL - Current Trends'!O71</f>
        <v/>
      </c>
      <c r="P71" s="11" t="str">
        <f t="shared" si="19"/>
        <v/>
      </c>
      <c r="Q71" s="11">
        <f t="shared" si="9"/>
        <v>0</v>
      </c>
      <c r="R71" s="69">
        <f t="shared" si="16"/>
        <v>0.9636981887</v>
      </c>
      <c r="S71" s="70">
        <f t="shared" si="10"/>
        <v>578759</v>
      </c>
      <c r="T71" s="71" t="str">
        <f t="shared" si="17"/>
        <v>#DIV/0!</v>
      </c>
      <c r="U71" s="72">
        <f t="shared" si="11"/>
        <v>0.03627216132</v>
      </c>
      <c r="W71" s="65" t="str">
        <f t="shared" si="4"/>
        <v/>
      </c>
    </row>
    <row r="72">
      <c r="C72" s="61">
        <f t="shared" si="13"/>
        <v>44109</v>
      </c>
      <c r="D72" s="32">
        <f t="shared" si="21"/>
        <v>2.4</v>
      </c>
      <c r="E72" s="49">
        <f t="shared" si="5"/>
        <v>20992.83981</v>
      </c>
      <c r="F72" s="49">
        <f t="shared" si="6"/>
        <v>0</v>
      </c>
      <c r="G72" s="74">
        <f t="shared" si="1"/>
        <v>0</v>
      </c>
      <c r="H72" s="49">
        <f t="shared" si="2"/>
        <v>557766.1602</v>
      </c>
      <c r="I72" s="49">
        <f t="shared" si="3"/>
        <v>20992.83981</v>
      </c>
      <c r="J72" s="76" t="str">
        <f>'MAIN MODEL - Current Trends'!J72</f>
        <v/>
      </c>
      <c r="K72" s="49">
        <f t="shared" si="7"/>
        <v>0</v>
      </c>
      <c r="L72" s="49">
        <f t="shared" si="18"/>
        <v>557761</v>
      </c>
      <c r="M72" s="63">
        <f t="shared" si="14"/>
        <v>11627.65138</v>
      </c>
      <c r="N72" s="75">
        <f t="shared" si="22"/>
        <v>976.9970961</v>
      </c>
      <c r="O72" s="34" t="str">
        <f>'MAIN MODEL - Current Trends'!O72</f>
        <v/>
      </c>
      <c r="P72" s="11" t="str">
        <f t="shared" si="19"/>
        <v/>
      </c>
      <c r="Q72" s="11">
        <f t="shared" si="9"/>
        <v>0</v>
      </c>
      <c r="R72" s="69">
        <f t="shared" si="16"/>
        <v>0.9636981887</v>
      </c>
      <c r="S72" s="70">
        <f t="shared" si="10"/>
        <v>578759</v>
      </c>
      <c r="T72" s="71" t="str">
        <f t="shared" si="17"/>
        <v>#DIV/0!</v>
      </c>
      <c r="U72" s="72">
        <f t="shared" si="11"/>
        <v>0.03627216132</v>
      </c>
      <c r="W72" s="65" t="str">
        <f t="shared" si="4"/>
        <v/>
      </c>
    </row>
    <row r="73">
      <c r="C73" s="61">
        <f t="shared" si="13"/>
        <v>44113</v>
      </c>
      <c r="D73" s="32">
        <f t="shared" si="21"/>
        <v>2.4</v>
      </c>
      <c r="E73" s="49">
        <f t="shared" si="5"/>
        <v>20992.83981</v>
      </c>
      <c r="F73" s="49">
        <f t="shared" si="6"/>
        <v>0</v>
      </c>
      <c r="G73" s="74">
        <f t="shared" si="1"/>
        <v>0</v>
      </c>
      <c r="H73" s="49">
        <f t="shared" si="2"/>
        <v>557766.1602</v>
      </c>
      <c r="I73" s="49">
        <f t="shared" si="3"/>
        <v>20992.83981</v>
      </c>
      <c r="J73" s="76" t="str">
        <f>'MAIN MODEL - Current Trends'!J73</f>
        <v/>
      </c>
      <c r="K73" s="49">
        <f t="shared" si="7"/>
        <v>0</v>
      </c>
      <c r="L73" s="49">
        <f t="shared" si="18"/>
        <v>557761</v>
      </c>
      <c r="M73" s="63">
        <f t="shared" si="14"/>
        <v>11627.65138</v>
      </c>
      <c r="N73" s="75">
        <f t="shared" si="22"/>
        <v>976.9970961</v>
      </c>
      <c r="O73" s="34" t="str">
        <f>'MAIN MODEL - Current Trends'!O73</f>
        <v/>
      </c>
      <c r="P73" s="11" t="str">
        <f t="shared" si="19"/>
        <v/>
      </c>
      <c r="Q73" s="11">
        <f t="shared" si="9"/>
        <v>0</v>
      </c>
      <c r="R73" s="69">
        <f t="shared" si="16"/>
        <v>0.9636981887</v>
      </c>
      <c r="S73" s="70">
        <f t="shared" si="10"/>
        <v>578759</v>
      </c>
      <c r="T73" s="71" t="str">
        <f t="shared" si="17"/>
        <v>#DIV/0!</v>
      </c>
      <c r="U73" s="72">
        <f t="shared" si="11"/>
        <v>0.03627216132</v>
      </c>
      <c r="W73" s="65" t="str">
        <f t="shared" si="4"/>
        <v/>
      </c>
    </row>
    <row r="74">
      <c r="C74" s="61">
        <f t="shared" si="13"/>
        <v>44117</v>
      </c>
      <c r="D74" s="32">
        <f t="shared" si="21"/>
        <v>2.4</v>
      </c>
      <c r="E74" s="49">
        <f t="shared" si="5"/>
        <v>20992.83981</v>
      </c>
      <c r="F74" s="49">
        <f t="shared" si="6"/>
        <v>0</v>
      </c>
      <c r="G74" s="74">
        <f t="shared" si="1"/>
        <v>0</v>
      </c>
      <c r="H74" s="49">
        <f t="shared" si="2"/>
        <v>557766.1602</v>
      </c>
      <c r="I74" s="49">
        <f t="shared" si="3"/>
        <v>20992.83981</v>
      </c>
      <c r="J74" s="76" t="str">
        <f>'MAIN MODEL - Current Trends'!J74</f>
        <v/>
      </c>
      <c r="K74" s="49">
        <f t="shared" si="7"/>
        <v>0</v>
      </c>
      <c r="L74" s="49">
        <f t="shared" si="18"/>
        <v>557761</v>
      </c>
      <c r="M74" s="63">
        <f t="shared" si="14"/>
        <v>11627.65138</v>
      </c>
      <c r="N74" s="75">
        <f t="shared" si="22"/>
        <v>976.9970961</v>
      </c>
      <c r="O74" s="34" t="str">
        <f>'MAIN MODEL - Current Trends'!O74</f>
        <v/>
      </c>
      <c r="P74" s="11" t="str">
        <f t="shared" si="19"/>
        <v/>
      </c>
      <c r="Q74" s="11">
        <f t="shared" si="9"/>
        <v>0</v>
      </c>
      <c r="R74" s="69">
        <f t="shared" si="16"/>
        <v>0.9636981887</v>
      </c>
      <c r="S74" s="70">
        <f t="shared" si="10"/>
        <v>578759</v>
      </c>
      <c r="T74" s="71" t="str">
        <f t="shared" si="17"/>
        <v>#DIV/0!</v>
      </c>
      <c r="U74" s="72">
        <f t="shared" si="11"/>
        <v>0.03627216132</v>
      </c>
      <c r="W74" s="65" t="str">
        <f t="shared" si="4"/>
        <v/>
      </c>
    </row>
    <row r="75">
      <c r="C75" s="61">
        <f t="shared" si="13"/>
        <v>44121</v>
      </c>
      <c r="D75" s="32">
        <f t="shared" si="21"/>
        <v>2.4</v>
      </c>
      <c r="E75" s="49">
        <f t="shared" si="5"/>
        <v>20992.83981</v>
      </c>
      <c r="F75" s="49">
        <f t="shared" si="6"/>
        <v>0</v>
      </c>
      <c r="G75" s="74">
        <f t="shared" si="1"/>
        <v>0</v>
      </c>
      <c r="H75" s="49">
        <f t="shared" si="2"/>
        <v>557766.1602</v>
      </c>
      <c r="I75" s="49">
        <f t="shared" si="3"/>
        <v>20992.83981</v>
      </c>
      <c r="J75" s="76" t="str">
        <f>'MAIN MODEL - Current Trends'!J75</f>
        <v/>
      </c>
      <c r="K75" s="49">
        <f t="shared" si="7"/>
        <v>0</v>
      </c>
      <c r="L75" s="49">
        <f t="shared" si="18"/>
        <v>557761</v>
      </c>
      <c r="M75" s="63">
        <f t="shared" si="14"/>
        <v>11627.65138</v>
      </c>
      <c r="N75" s="75">
        <f t="shared" si="22"/>
        <v>976.9970961</v>
      </c>
      <c r="O75" s="34" t="str">
        <f>'MAIN MODEL - Current Trends'!O75</f>
        <v/>
      </c>
      <c r="P75" s="11" t="str">
        <f t="shared" si="19"/>
        <v/>
      </c>
      <c r="Q75" s="11">
        <f t="shared" si="9"/>
        <v>0</v>
      </c>
      <c r="R75" s="69">
        <f t="shared" si="16"/>
        <v>0.9636981887</v>
      </c>
      <c r="S75" s="70">
        <f t="shared" si="10"/>
        <v>578759</v>
      </c>
      <c r="T75" s="71" t="str">
        <f t="shared" si="17"/>
        <v>#DIV/0!</v>
      </c>
      <c r="U75" s="72">
        <f t="shared" si="11"/>
        <v>0.03627216132</v>
      </c>
      <c r="W75" s="65" t="str">
        <f t="shared" si="4"/>
        <v/>
      </c>
    </row>
    <row r="76">
      <c r="C76" s="61">
        <f t="shared" si="13"/>
        <v>44125</v>
      </c>
      <c r="D76" s="32">
        <f t="shared" si="21"/>
        <v>2.4</v>
      </c>
      <c r="E76" s="49">
        <f t="shared" si="5"/>
        <v>20992.83981</v>
      </c>
      <c r="F76" s="49">
        <f t="shared" si="6"/>
        <v>0</v>
      </c>
      <c r="G76" s="74">
        <f t="shared" si="1"/>
        <v>0</v>
      </c>
      <c r="H76" s="49">
        <f t="shared" si="2"/>
        <v>557766.1602</v>
      </c>
      <c r="I76" s="49">
        <f t="shared" si="3"/>
        <v>20992.83981</v>
      </c>
      <c r="J76" s="76" t="str">
        <f>'MAIN MODEL - Current Trends'!J76</f>
        <v/>
      </c>
      <c r="K76" s="49">
        <f t="shared" si="7"/>
        <v>0</v>
      </c>
      <c r="L76" s="49">
        <f t="shared" si="18"/>
        <v>557761</v>
      </c>
      <c r="M76" s="63">
        <f t="shared" si="14"/>
        <v>11627.65138</v>
      </c>
      <c r="N76" s="75">
        <f t="shared" si="22"/>
        <v>976.9970961</v>
      </c>
      <c r="O76" s="34" t="str">
        <f>'MAIN MODEL - Current Trends'!O76</f>
        <v/>
      </c>
      <c r="P76" s="11" t="str">
        <f t="shared" si="19"/>
        <v/>
      </c>
      <c r="Q76" s="11">
        <f t="shared" si="9"/>
        <v>0</v>
      </c>
      <c r="R76" s="69">
        <f t="shared" si="16"/>
        <v>0.9636981887</v>
      </c>
      <c r="S76" s="70">
        <f t="shared" si="10"/>
        <v>578759</v>
      </c>
      <c r="T76" s="71" t="str">
        <f t="shared" si="17"/>
        <v>#DIV/0!</v>
      </c>
      <c r="U76" s="72">
        <f t="shared" si="11"/>
        <v>0.03627216132</v>
      </c>
      <c r="W76" s="65" t="str">
        <f t="shared" si="4"/>
        <v/>
      </c>
    </row>
    <row r="77">
      <c r="C77" s="61">
        <f t="shared" si="13"/>
        <v>44129</v>
      </c>
      <c r="D77" s="32">
        <f t="shared" si="21"/>
        <v>2.4</v>
      </c>
      <c r="E77" s="49">
        <f t="shared" si="5"/>
        <v>20992.83981</v>
      </c>
      <c r="F77" s="49">
        <f t="shared" si="6"/>
        <v>0</v>
      </c>
      <c r="G77" s="74">
        <f t="shared" si="1"/>
        <v>0</v>
      </c>
      <c r="H77" s="49">
        <f t="shared" si="2"/>
        <v>557766.1602</v>
      </c>
      <c r="I77" s="49">
        <f t="shared" si="3"/>
        <v>20992.83981</v>
      </c>
      <c r="J77" s="76" t="str">
        <f>'MAIN MODEL - Current Trends'!J77</f>
        <v/>
      </c>
      <c r="K77" s="49">
        <f t="shared" si="7"/>
        <v>0</v>
      </c>
      <c r="L77" s="49">
        <f t="shared" si="18"/>
        <v>557761</v>
      </c>
      <c r="M77" s="63">
        <f t="shared" si="14"/>
        <v>11627.65138</v>
      </c>
      <c r="N77" s="75">
        <f t="shared" si="22"/>
        <v>976.9970961</v>
      </c>
      <c r="O77" s="34" t="str">
        <f>'MAIN MODEL - Current Trends'!O77</f>
        <v/>
      </c>
      <c r="P77" s="11" t="str">
        <f t="shared" si="19"/>
        <v/>
      </c>
      <c r="Q77" s="11">
        <f t="shared" si="9"/>
        <v>0</v>
      </c>
      <c r="R77" s="69">
        <f t="shared" si="16"/>
        <v>0.9636981887</v>
      </c>
      <c r="S77" s="70">
        <f t="shared" si="10"/>
        <v>578759</v>
      </c>
      <c r="T77" s="71" t="str">
        <f t="shared" si="17"/>
        <v>#DIV/0!</v>
      </c>
      <c r="U77" s="72">
        <f t="shared" si="11"/>
        <v>0.03627216132</v>
      </c>
      <c r="W77" s="65" t="str">
        <f t="shared" si="4"/>
        <v/>
      </c>
    </row>
    <row r="78">
      <c r="C78" s="61">
        <f t="shared" si="13"/>
        <v>44133</v>
      </c>
      <c r="D78" s="32">
        <f t="shared" si="21"/>
        <v>2.4</v>
      </c>
      <c r="E78" s="49">
        <f t="shared" si="5"/>
        <v>20992.83981</v>
      </c>
      <c r="F78" s="49">
        <f t="shared" si="6"/>
        <v>0</v>
      </c>
      <c r="G78" s="74">
        <f t="shared" si="1"/>
        <v>0</v>
      </c>
      <c r="H78" s="49">
        <f t="shared" si="2"/>
        <v>557766.1602</v>
      </c>
      <c r="I78" s="49">
        <f t="shared" si="3"/>
        <v>20992.83981</v>
      </c>
      <c r="J78" s="76" t="str">
        <f>'MAIN MODEL - Current Trends'!J78</f>
        <v/>
      </c>
      <c r="K78" s="49">
        <f t="shared" si="7"/>
        <v>0</v>
      </c>
      <c r="L78" s="49">
        <f t="shared" si="18"/>
        <v>557761</v>
      </c>
      <c r="M78" s="63">
        <f t="shared" si="14"/>
        <v>11627.65138</v>
      </c>
      <c r="N78" s="75">
        <f t="shared" si="22"/>
        <v>976.9970961</v>
      </c>
      <c r="O78" s="34" t="str">
        <f>'MAIN MODEL - Current Trends'!O78</f>
        <v/>
      </c>
      <c r="P78" s="11" t="str">
        <f t="shared" si="19"/>
        <v/>
      </c>
      <c r="Q78" s="11">
        <f t="shared" si="9"/>
        <v>0</v>
      </c>
      <c r="R78" s="69">
        <f t="shared" si="16"/>
        <v>0.9636981887</v>
      </c>
      <c r="S78" s="70">
        <f t="shared" si="10"/>
        <v>578759</v>
      </c>
      <c r="T78" s="71" t="str">
        <f t="shared" si="17"/>
        <v>#DIV/0!</v>
      </c>
      <c r="U78" s="72">
        <f t="shared" si="11"/>
        <v>0.03627216132</v>
      </c>
      <c r="W78" s="65" t="str">
        <f t="shared" si="4"/>
        <v/>
      </c>
    </row>
    <row r="79">
      <c r="C79" s="61">
        <f t="shared" si="13"/>
        <v>44137</v>
      </c>
      <c r="D79" s="32">
        <f t="shared" si="21"/>
        <v>2.4</v>
      </c>
      <c r="E79" s="49">
        <f t="shared" si="5"/>
        <v>20992.83981</v>
      </c>
      <c r="F79" s="49">
        <f t="shared" si="6"/>
        <v>0</v>
      </c>
      <c r="G79" s="74">
        <f t="shared" si="1"/>
        <v>0</v>
      </c>
      <c r="H79" s="49">
        <f t="shared" si="2"/>
        <v>557766.1602</v>
      </c>
      <c r="I79" s="49">
        <f t="shared" si="3"/>
        <v>20992.83981</v>
      </c>
      <c r="J79" s="76" t="str">
        <f>'MAIN MODEL - Current Trends'!J79</f>
        <v/>
      </c>
      <c r="K79" s="49">
        <f t="shared" si="7"/>
        <v>0</v>
      </c>
      <c r="L79" s="49">
        <f t="shared" si="18"/>
        <v>557761</v>
      </c>
      <c r="M79" s="63">
        <f t="shared" si="14"/>
        <v>11627.65138</v>
      </c>
      <c r="N79" s="75">
        <f t="shared" si="22"/>
        <v>976.9970961</v>
      </c>
      <c r="O79" s="34" t="str">
        <f>'MAIN MODEL - Current Trends'!O79</f>
        <v/>
      </c>
      <c r="P79" s="11" t="str">
        <f t="shared" si="19"/>
        <v/>
      </c>
      <c r="Q79" s="11">
        <f t="shared" si="9"/>
        <v>0</v>
      </c>
      <c r="R79" s="69">
        <f t="shared" si="16"/>
        <v>0.9636981887</v>
      </c>
      <c r="S79" s="70">
        <f t="shared" si="10"/>
        <v>578759</v>
      </c>
      <c r="T79" s="71" t="str">
        <f t="shared" si="17"/>
        <v>#DIV/0!</v>
      </c>
      <c r="U79" s="72">
        <f t="shared" si="11"/>
        <v>0.03627216132</v>
      </c>
      <c r="W79" s="65" t="str">
        <f t="shared" si="4"/>
        <v/>
      </c>
    </row>
    <row r="80">
      <c r="C80" s="61">
        <f t="shared" si="13"/>
        <v>44141</v>
      </c>
      <c r="D80" s="32">
        <f t="shared" si="21"/>
        <v>2.4</v>
      </c>
      <c r="E80" s="49">
        <f t="shared" si="5"/>
        <v>20992.83981</v>
      </c>
      <c r="F80" s="49">
        <f t="shared" si="6"/>
        <v>0</v>
      </c>
      <c r="G80" s="74">
        <f t="shared" si="1"/>
        <v>0</v>
      </c>
      <c r="H80" s="49">
        <f t="shared" si="2"/>
        <v>557766.1602</v>
      </c>
      <c r="I80" s="49">
        <f t="shared" si="3"/>
        <v>20992.83981</v>
      </c>
      <c r="J80" s="76" t="str">
        <f>'MAIN MODEL - Current Trends'!J80</f>
        <v/>
      </c>
      <c r="K80" s="49">
        <f t="shared" si="7"/>
        <v>0</v>
      </c>
      <c r="L80" s="49">
        <f t="shared" si="18"/>
        <v>557761</v>
      </c>
      <c r="M80" s="63">
        <f t="shared" si="14"/>
        <v>11627.65138</v>
      </c>
      <c r="N80" s="75">
        <f t="shared" si="22"/>
        <v>976.9970961</v>
      </c>
      <c r="O80" s="34" t="str">
        <f>'MAIN MODEL - Current Trends'!O80</f>
        <v/>
      </c>
      <c r="P80" s="11" t="str">
        <f t="shared" si="19"/>
        <v/>
      </c>
      <c r="Q80" s="11">
        <f t="shared" si="9"/>
        <v>0</v>
      </c>
      <c r="R80" s="69">
        <f t="shared" si="16"/>
        <v>0.9636981887</v>
      </c>
      <c r="S80" s="70">
        <f t="shared" si="10"/>
        <v>578759</v>
      </c>
      <c r="T80" s="71" t="str">
        <f t="shared" si="17"/>
        <v>#DIV/0!</v>
      </c>
      <c r="U80" s="72">
        <f t="shared" si="11"/>
        <v>0.03627216132</v>
      </c>
      <c r="W80" s="65" t="str">
        <f t="shared" si="4"/>
        <v/>
      </c>
    </row>
    <row r="81">
      <c r="C81" s="61">
        <f t="shared" si="13"/>
        <v>44145</v>
      </c>
      <c r="D81" s="32">
        <f t="shared" si="21"/>
        <v>2.4</v>
      </c>
      <c r="E81" s="49">
        <f t="shared" si="5"/>
        <v>20992.83981</v>
      </c>
      <c r="F81" s="49">
        <f t="shared" si="6"/>
        <v>0</v>
      </c>
      <c r="G81" s="74">
        <f t="shared" si="1"/>
        <v>0</v>
      </c>
      <c r="H81" s="49">
        <f t="shared" si="2"/>
        <v>557766.1602</v>
      </c>
      <c r="I81" s="49">
        <f t="shared" si="3"/>
        <v>20992.83981</v>
      </c>
      <c r="J81" s="76" t="str">
        <f>'MAIN MODEL - Current Trends'!J81</f>
        <v/>
      </c>
      <c r="K81" s="49">
        <f t="shared" si="7"/>
        <v>0</v>
      </c>
      <c r="L81" s="49">
        <f t="shared" si="18"/>
        <v>557761</v>
      </c>
      <c r="M81" s="63">
        <f t="shared" si="14"/>
        <v>11627.65138</v>
      </c>
      <c r="N81" s="75">
        <f t="shared" si="22"/>
        <v>976.9970961</v>
      </c>
      <c r="O81" s="34" t="str">
        <f>'MAIN MODEL - Current Trends'!O81</f>
        <v/>
      </c>
      <c r="P81" s="11" t="str">
        <f t="shared" si="19"/>
        <v/>
      </c>
      <c r="Q81" s="11">
        <f t="shared" si="9"/>
        <v>0</v>
      </c>
      <c r="R81" s="69">
        <f t="shared" si="16"/>
        <v>0.9636981887</v>
      </c>
      <c r="S81" s="70">
        <f t="shared" si="10"/>
        <v>578759</v>
      </c>
      <c r="T81" s="71" t="str">
        <f t="shared" si="17"/>
        <v>#DIV/0!</v>
      </c>
      <c r="U81" s="72">
        <f t="shared" si="11"/>
        <v>0.03627216132</v>
      </c>
      <c r="W81" s="65" t="str">
        <f t="shared" si="4"/>
        <v/>
      </c>
    </row>
    <row r="82">
      <c r="C82" s="61">
        <f t="shared" si="13"/>
        <v>44149</v>
      </c>
      <c r="D82" s="32">
        <f t="shared" si="21"/>
        <v>2.4</v>
      </c>
      <c r="E82" s="49">
        <f t="shared" si="5"/>
        <v>20992.83981</v>
      </c>
      <c r="F82" s="49">
        <f t="shared" si="6"/>
        <v>0</v>
      </c>
      <c r="G82" s="74">
        <f t="shared" si="1"/>
        <v>0</v>
      </c>
      <c r="H82" s="49">
        <f t="shared" si="2"/>
        <v>557766.1602</v>
      </c>
      <c r="I82" s="49">
        <f t="shared" si="3"/>
        <v>20992.83981</v>
      </c>
      <c r="J82" s="76" t="str">
        <f>'MAIN MODEL - Current Trends'!J82</f>
        <v/>
      </c>
      <c r="K82" s="49">
        <f t="shared" si="7"/>
        <v>0</v>
      </c>
      <c r="L82" s="49">
        <f t="shared" si="18"/>
        <v>557761</v>
      </c>
      <c r="M82" s="63">
        <f t="shared" si="14"/>
        <v>11627.65138</v>
      </c>
      <c r="N82" s="75">
        <f t="shared" si="22"/>
        <v>976.9970961</v>
      </c>
      <c r="O82" s="34" t="str">
        <f>'MAIN MODEL - Current Trends'!O82</f>
        <v/>
      </c>
      <c r="P82" s="11" t="str">
        <f t="shared" si="19"/>
        <v/>
      </c>
      <c r="Q82" s="11">
        <f t="shared" si="9"/>
        <v>0</v>
      </c>
      <c r="R82" s="69">
        <f t="shared" si="16"/>
        <v>0.9636981887</v>
      </c>
      <c r="S82" s="70">
        <f t="shared" si="10"/>
        <v>578759</v>
      </c>
      <c r="T82" s="71" t="str">
        <f t="shared" si="17"/>
        <v>#DIV/0!</v>
      </c>
      <c r="U82" s="72">
        <f t="shared" si="11"/>
        <v>0.03627216132</v>
      </c>
      <c r="W82" s="65" t="str">
        <f t="shared" si="4"/>
        <v/>
      </c>
    </row>
    <row r="83">
      <c r="C83" s="61">
        <f t="shared" si="13"/>
        <v>44153</v>
      </c>
      <c r="D83" s="32">
        <f t="shared" si="21"/>
        <v>2.4</v>
      </c>
      <c r="E83" s="49">
        <f t="shared" si="5"/>
        <v>20992.83981</v>
      </c>
      <c r="F83" s="49">
        <f t="shared" si="6"/>
        <v>0</v>
      </c>
      <c r="G83" s="74">
        <f t="shared" si="1"/>
        <v>0</v>
      </c>
      <c r="H83" s="49">
        <f t="shared" si="2"/>
        <v>557766.1602</v>
      </c>
      <c r="I83" s="49">
        <f t="shared" si="3"/>
        <v>20992.83981</v>
      </c>
      <c r="J83" s="76" t="str">
        <f>'MAIN MODEL - Current Trends'!J83</f>
        <v/>
      </c>
      <c r="K83" s="49">
        <f t="shared" si="7"/>
        <v>0</v>
      </c>
      <c r="L83" s="49">
        <f t="shared" si="18"/>
        <v>557761</v>
      </c>
      <c r="M83" s="63">
        <f t="shared" si="14"/>
        <v>11627.65138</v>
      </c>
      <c r="N83" s="75">
        <f t="shared" si="22"/>
        <v>976.9970961</v>
      </c>
      <c r="O83" s="34" t="str">
        <f>'MAIN MODEL - Current Trends'!O83</f>
        <v/>
      </c>
      <c r="P83" s="11" t="str">
        <f t="shared" si="19"/>
        <v/>
      </c>
      <c r="Q83" s="11">
        <f t="shared" si="9"/>
        <v>0</v>
      </c>
      <c r="R83" s="69">
        <f t="shared" si="16"/>
        <v>0.9636981887</v>
      </c>
      <c r="S83" s="70">
        <f t="shared" si="10"/>
        <v>578759</v>
      </c>
      <c r="T83" s="71" t="str">
        <f t="shared" si="17"/>
        <v>#DIV/0!</v>
      </c>
      <c r="U83" s="72">
        <f t="shared" si="11"/>
        <v>0.03627216132</v>
      </c>
      <c r="W83" s="65" t="str">
        <f t="shared" si="4"/>
        <v/>
      </c>
    </row>
    <row r="84">
      <c r="C84" s="61">
        <f t="shared" si="13"/>
        <v>44157</v>
      </c>
      <c r="D84" s="32">
        <f t="shared" si="21"/>
        <v>2.4</v>
      </c>
      <c r="E84" s="49">
        <f t="shared" si="5"/>
        <v>20992.83981</v>
      </c>
      <c r="F84" s="49">
        <f t="shared" si="6"/>
        <v>0</v>
      </c>
      <c r="G84" s="74">
        <f t="shared" si="1"/>
        <v>0</v>
      </c>
      <c r="H84" s="49">
        <f t="shared" si="2"/>
        <v>557766.1602</v>
      </c>
      <c r="I84" s="49">
        <f t="shared" si="3"/>
        <v>20992.83981</v>
      </c>
      <c r="J84" s="76" t="str">
        <f>'MAIN MODEL - Current Trends'!J84</f>
        <v/>
      </c>
      <c r="K84" s="49">
        <f t="shared" si="7"/>
        <v>0</v>
      </c>
      <c r="L84" s="49">
        <f t="shared" si="18"/>
        <v>557761</v>
      </c>
      <c r="M84" s="63">
        <f t="shared" si="14"/>
        <v>11627.65138</v>
      </c>
      <c r="N84" s="75">
        <f t="shared" si="22"/>
        <v>976.9970961</v>
      </c>
      <c r="O84" s="34" t="str">
        <f>'MAIN MODEL - Current Trends'!O84</f>
        <v/>
      </c>
      <c r="P84" s="11" t="str">
        <f t="shared" si="19"/>
        <v/>
      </c>
      <c r="Q84" s="11">
        <f t="shared" si="9"/>
        <v>0</v>
      </c>
      <c r="R84" s="69">
        <f t="shared" si="16"/>
        <v>0.9636981887</v>
      </c>
      <c r="S84" s="70">
        <f t="shared" si="10"/>
        <v>578759</v>
      </c>
      <c r="T84" s="71" t="str">
        <f t="shared" si="17"/>
        <v>#DIV/0!</v>
      </c>
      <c r="U84" s="72">
        <f t="shared" si="11"/>
        <v>0.03627216132</v>
      </c>
      <c r="W84" s="65" t="str">
        <f t="shared" si="4"/>
        <v/>
      </c>
    </row>
    <row r="85">
      <c r="C85" s="61">
        <f t="shared" si="13"/>
        <v>44161</v>
      </c>
      <c r="D85" s="32">
        <f t="shared" si="21"/>
        <v>2.4</v>
      </c>
      <c r="E85" s="49">
        <f t="shared" si="5"/>
        <v>20992.83981</v>
      </c>
      <c r="F85" s="49">
        <f t="shared" si="6"/>
        <v>0</v>
      </c>
      <c r="G85" s="74">
        <f t="shared" si="1"/>
        <v>0</v>
      </c>
      <c r="H85" s="49">
        <f t="shared" si="2"/>
        <v>557766.1602</v>
      </c>
      <c r="I85" s="49">
        <f t="shared" si="3"/>
        <v>20992.83981</v>
      </c>
      <c r="J85" s="76" t="str">
        <f>'MAIN MODEL - Current Trends'!J85</f>
        <v/>
      </c>
      <c r="K85" s="49">
        <f t="shared" si="7"/>
        <v>0</v>
      </c>
      <c r="L85" s="49">
        <f t="shared" si="18"/>
        <v>557761</v>
      </c>
      <c r="M85" s="63">
        <f t="shared" si="14"/>
        <v>11627.65138</v>
      </c>
      <c r="N85" s="75">
        <f t="shared" si="22"/>
        <v>976.9970961</v>
      </c>
      <c r="O85" s="34" t="str">
        <f>'MAIN MODEL - Current Trends'!O85</f>
        <v/>
      </c>
      <c r="P85" s="11" t="str">
        <f t="shared" si="19"/>
        <v/>
      </c>
      <c r="Q85" s="11">
        <f t="shared" si="9"/>
        <v>0</v>
      </c>
      <c r="R85" s="69">
        <f t="shared" si="16"/>
        <v>0.9636981887</v>
      </c>
      <c r="S85" s="70">
        <f t="shared" si="10"/>
        <v>578759</v>
      </c>
      <c r="T85" s="71" t="str">
        <f t="shared" si="17"/>
        <v>#DIV/0!</v>
      </c>
      <c r="U85" s="72">
        <f t="shared" si="11"/>
        <v>0.03627216132</v>
      </c>
      <c r="W85" s="65" t="str">
        <f t="shared" si="4"/>
        <v/>
      </c>
    </row>
    <row r="86">
      <c r="C86" s="61">
        <f t="shared" si="13"/>
        <v>44165</v>
      </c>
      <c r="D86" s="32">
        <f t="shared" si="21"/>
        <v>2.4</v>
      </c>
      <c r="E86" s="49">
        <f t="shared" si="5"/>
        <v>20992.83981</v>
      </c>
      <c r="F86" s="49">
        <f t="shared" si="6"/>
        <v>0</v>
      </c>
      <c r="G86" s="74">
        <f t="shared" si="1"/>
        <v>0</v>
      </c>
      <c r="H86" s="49">
        <f t="shared" si="2"/>
        <v>557766.1602</v>
      </c>
      <c r="I86" s="49">
        <f t="shared" si="3"/>
        <v>20992.83981</v>
      </c>
      <c r="J86" s="76" t="str">
        <f>'MAIN MODEL - Current Trends'!J86</f>
        <v/>
      </c>
      <c r="K86" s="49">
        <f t="shared" si="7"/>
        <v>0</v>
      </c>
      <c r="L86" s="49">
        <f t="shared" si="18"/>
        <v>557761</v>
      </c>
      <c r="M86" s="63">
        <f t="shared" si="14"/>
        <v>11627.65138</v>
      </c>
      <c r="N86" s="75">
        <f t="shared" si="22"/>
        <v>976.9970961</v>
      </c>
      <c r="O86" s="34" t="str">
        <f>'MAIN MODEL - Current Trends'!O86</f>
        <v/>
      </c>
      <c r="P86" s="11" t="str">
        <f t="shared" si="19"/>
        <v/>
      </c>
      <c r="Q86" s="11">
        <f t="shared" si="9"/>
        <v>0</v>
      </c>
      <c r="R86" s="69">
        <f t="shared" si="16"/>
        <v>0.9636981887</v>
      </c>
      <c r="S86" s="70">
        <f t="shared" si="10"/>
        <v>578759</v>
      </c>
      <c r="T86" s="71" t="str">
        <f t="shared" si="17"/>
        <v>#DIV/0!</v>
      </c>
      <c r="U86" s="72">
        <f t="shared" si="11"/>
        <v>0.03627216132</v>
      </c>
      <c r="W86" s="65" t="str">
        <f t="shared" si="4"/>
        <v/>
      </c>
    </row>
    <row r="87">
      <c r="C87" s="61">
        <f t="shared" si="13"/>
        <v>44169</v>
      </c>
      <c r="D87" s="32">
        <f t="shared" si="21"/>
        <v>2.4</v>
      </c>
      <c r="E87" s="49">
        <f t="shared" si="5"/>
        <v>20992.83981</v>
      </c>
      <c r="F87" s="49">
        <f t="shared" si="6"/>
        <v>0</v>
      </c>
      <c r="G87" s="74">
        <f t="shared" si="1"/>
        <v>0</v>
      </c>
      <c r="H87" s="49">
        <f t="shared" si="2"/>
        <v>557766.1602</v>
      </c>
      <c r="I87" s="49">
        <f t="shared" si="3"/>
        <v>20992.83981</v>
      </c>
      <c r="J87" s="76" t="str">
        <f>'MAIN MODEL - Current Trends'!J87</f>
        <v/>
      </c>
      <c r="K87" s="49">
        <f t="shared" si="7"/>
        <v>0</v>
      </c>
      <c r="L87" s="49">
        <f t="shared" si="18"/>
        <v>557761</v>
      </c>
      <c r="M87" s="63">
        <f t="shared" si="14"/>
        <v>11627.65138</v>
      </c>
      <c r="N87" s="75">
        <f t="shared" si="22"/>
        <v>976.9970961</v>
      </c>
      <c r="O87" s="34" t="str">
        <f>'MAIN MODEL - Current Trends'!O87</f>
        <v/>
      </c>
      <c r="P87" s="11" t="str">
        <f t="shared" si="19"/>
        <v/>
      </c>
      <c r="Q87" s="11">
        <f t="shared" si="9"/>
        <v>0</v>
      </c>
      <c r="R87" s="69">
        <f t="shared" si="16"/>
        <v>0.9636981887</v>
      </c>
      <c r="S87" s="70">
        <f t="shared" si="10"/>
        <v>578759</v>
      </c>
      <c r="T87" s="71" t="str">
        <f t="shared" si="17"/>
        <v>#DIV/0!</v>
      </c>
      <c r="U87" s="72">
        <f t="shared" si="11"/>
        <v>0.03627216132</v>
      </c>
      <c r="W87" s="65" t="str">
        <f t="shared" si="4"/>
        <v/>
      </c>
    </row>
    <row r="88">
      <c r="C88" s="61">
        <f t="shared" si="13"/>
        <v>44173</v>
      </c>
      <c r="D88" s="32">
        <f t="shared" si="21"/>
        <v>2.4</v>
      </c>
      <c r="E88" s="49">
        <f t="shared" si="5"/>
        <v>20992.83981</v>
      </c>
      <c r="F88" s="49">
        <f t="shared" si="6"/>
        <v>0</v>
      </c>
      <c r="G88" s="74">
        <f t="shared" si="1"/>
        <v>0</v>
      </c>
      <c r="H88" s="49">
        <f t="shared" si="2"/>
        <v>557766.1602</v>
      </c>
      <c r="I88" s="49">
        <f t="shared" si="3"/>
        <v>20992.83981</v>
      </c>
      <c r="J88" s="76" t="str">
        <f>'MAIN MODEL - Current Trends'!J88</f>
        <v/>
      </c>
      <c r="K88" s="49">
        <f t="shared" si="7"/>
        <v>0</v>
      </c>
      <c r="L88" s="49">
        <f t="shared" si="18"/>
        <v>557761</v>
      </c>
      <c r="M88" s="63">
        <f t="shared" si="14"/>
        <v>11627.65138</v>
      </c>
      <c r="N88" s="75">
        <f t="shared" si="22"/>
        <v>976.9970961</v>
      </c>
      <c r="O88" s="34" t="str">
        <f>'MAIN MODEL - Current Trends'!O88</f>
        <v/>
      </c>
      <c r="P88" s="11" t="str">
        <f t="shared" si="19"/>
        <v/>
      </c>
      <c r="Q88" s="11">
        <f t="shared" si="9"/>
        <v>0</v>
      </c>
      <c r="R88" s="69">
        <f t="shared" si="16"/>
        <v>0.9636981887</v>
      </c>
      <c r="S88" s="70">
        <f t="shared" si="10"/>
        <v>578759</v>
      </c>
      <c r="T88" s="71" t="str">
        <f t="shared" si="17"/>
        <v>#DIV/0!</v>
      </c>
      <c r="U88" s="72">
        <f t="shared" si="11"/>
        <v>0.03627216132</v>
      </c>
      <c r="W88" s="65" t="str">
        <f t="shared" si="4"/>
        <v/>
      </c>
    </row>
    <row r="89">
      <c r="C89" s="61">
        <f t="shared" si="13"/>
        <v>44177</v>
      </c>
      <c r="D89" s="32">
        <f t="shared" si="21"/>
        <v>2.4</v>
      </c>
      <c r="E89" s="49">
        <f t="shared" si="5"/>
        <v>20992.83981</v>
      </c>
      <c r="F89" s="49">
        <f t="shared" si="6"/>
        <v>0</v>
      </c>
      <c r="G89" s="74">
        <f t="shared" si="1"/>
        <v>0</v>
      </c>
      <c r="H89" s="49">
        <f t="shared" si="2"/>
        <v>557766.1602</v>
      </c>
      <c r="I89" s="49">
        <f t="shared" si="3"/>
        <v>20992.83981</v>
      </c>
      <c r="J89" s="76" t="str">
        <f>'MAIN MODEL - Current Trends'!J89</f>
        <v/>
      </c>
      <c r="K89" s="49">
        <f t="shared" si="7"/>
        <v>0</v>
      </c>
      <c r="L89" s="49">
        <f t="shared" si="18"/>
        <v>557761</v>
      </c>
      <c r="M89" s="63">
        <f t="shared" si="14"/>
        <v>11627.65138</v>
      </c>
      <c r="N89" s="75">
        <f t="shared" si="22"/>
        <v>976.9970961</v>
      </c>
      <c r="O89" s="34" t="str">
        <f>'MAIN MODEL - Current Trends'!O89</f>
        <v/>
      </c>
      <c r="P89" s="11" t="str">
        <f t="shared" si="19"/>
        <v/>
      </c>
      <c r="Q89" s="11">
        <f t="shared" si="9"/>
        <v>0</v>
      </c>
      <c r="R89" s="69">
        <f t="shared" si="16"/>
        <v>0.9636981887</v>
      </c>
      <c r="S89" s="70">
        <f t="shared" si="10"/>
        <v>578759</v>
      </c>
      <c r="T89" s="71" t="str">
        <f t="shared" si="17"/>
        <v>#DIV/0!</v>
      </c>
      <c r="U89" s="72">
        <f t="shared" si="11"/>
        <v>0.03627216132</v>
      </c>
      <c r="W89" s="65" t="str">
        <f t="shared" si="4"/>
        <v/>
      </c>
    </row>
    <row r="90">
      <c r="C90" s="61">
        <f t="shared" si="13"/>
        <v>44181</v>
      </c>
      <c r="D90" s="32">
        <f t="shared" si="21"/>
        <v>2.4</v>
      </c>
      <c r="E90" s="49">
        <f t="shared" si="5"/>
        <v>20992.83981</v>
      </c>
      <c r="F90" s="49">
        <f t="shared" si="6"/>
        <v>0</v>
      </c>
      <c r="G90" s="74">
        <f t="shared" si="1"/>
        <v>0</v>
      </c>
      <c r="H90" s="49">
        <f t="shared" si="2"/>
        <v>557766.1602</v>
      </c>
      <c r="I90" s="49">
        <f t="shared" si="3"/>
        <v>20992.83981</v>
      </c>
      <c r="J90" s="76" t="str">
        <f>'MAIN MODEL - Current Trends'!J90</f>
        <v/>
      </c>
      <c r="K90" s="49">
        <f t="shared" si="7"/>
        <v>0</v>
      </c>
      <c r="L90" s="49">
        <f t="shared" si="18"/>
        <v>557761</v>
      </c>
      <c r="M90" s="63">
        <f t="shared" si="14"/>
        <v>11627.65138</v>
      </c>
      <c r="N90" s="75">
        <f t="shared" si="22"/>
        <v>976.9970961</v>
      </c>
      <c r="O90" s="34" t="str">
        <f>'MAIN MODEL - Current Trends'!O90</f>
        <v/>
      </c>
      <c r="P90" s="11" t="str">
        <f t="shared" si="19"/>
        <v/>
      </c>
      <c r="Q90" s="11">
        <f t="shared" si="9"/>
        <v>0</v>
      </c>
      <c r="R90" s="69">
        <f t="shared" si="16"/>
        <v>0.9636981887</v>
      </c>
      <c r="S90" s="70">
        <f t="shared" si="10"/>
        <v>578759</v>
      </c>
      <c r="T90" s="71" t="str">
        <f t="shared" si="17"/>
        <v>#DIV/0!</v>
      </c>
      <c r="U90" s="72">
        <f t="shared" si="11"/>
        <v>0.03627216132</v>
      </c>
      <c r="W90" s="65" t="str">
        <f t="shared" si="4"/>
        <v/>
      </c>
    </row>
    <row r="91">
      <c r="C91" s="61">
        <f t="shared" si="13"/>
        <v>44185</v>
      </c>
      <c r="D91" s="32">
        <f t="shared" si="21"/>
        <v>2.4</v>
      </c>
      <c r="E91" s="49">
        <f t="shared" si="5"/>
        <v>20992.83981</v>
      </c>
      <c r="F91" s="49">
        <f t="shared" si="6"/>
        <v>0</v>
      </c>
      <c r="G91" s="74">
        <f t="shared" si="1"/>
        <v>0</v>
      </c>
      <c r="H91" s="49">
        <f t="shared" si="2"/>
        <v>557766.1602</v>
      </c>
      <c r="I91" s="49">
        <f t="shared" si="3"/>
        <v>20992.83981</v>
      </c>
      <c r="J91" s="76" t="str">
        <f>'MAIN MODEL - Current Trends'!J91</f>
        <v/>
      </c>
      <c r="K91" s="49">
        <f t="shared" si="7"/>
        <v>0</v>
      </c>
      <c r="L91" s="49">
        <f t="shared" si="18"/>
        <v>557761</v>
      </c>
      <c r="M91" s="63">
        <f t="shared" si="14"/>
        <v>11627.65138</v>
      </c>
      <c r="N91" s="75">
        <f t="shared" si="22"/>
        <v>976.9970961</v>
      </c>
      <c r="O91" s="34" t="str">
        <f>'MAIN MODEL - Current Trends'!O91</f>
        <v/>
      </c>
      <c r="P91" s="11" t="str">
        <f t="shared" si="19"/>
        <v/>
      </c>
      <c r="Q91" s="11">
        <f t="shared" si="9"/>
        <v>0</v>
      </c>
      <c r="R91" s="69">
        <f t="shared" si="16"/>
        <v>0.9636981887</v>
      </c>
      <c r="S91" s="70">
        <f t="shared" si="10"/>
        <v>578759</v>
      </c>
      <c r="T91" s="71" t="str">
        <f t="shared" si="17"/>
        <v>#DIV/0!</v>
      </c>
      <c r="U91" s="72">
        <f t="shared" si="11"/>
        <v>0.03627216132</v>
      </c>
      <c r="W91" s="65" t="str">
        <f t="shared" si="4"/>
        <v/>
      </c>
    </row>
    <row r="92">
      <c r="C92" s="61">
        <f t="shared" si="13"/>
        <v>44189</v>
      </c>
      <c r="D92" s="32">
        <f t="shared" si="21"/>
        <v>2.4</v>
      </c>
      <c r="E92" s="49">
        <f t="shared" si="5"/>
        <v>20992.83981</v>
      </c>
      <c r="F92" s="49">
        <f t="shared" si="6"/>
        <v>0</v>
      </c>
      <c r="G92" s="74">
        <f t="shared" si="1"/>
        <v>0</v>
      </c>
      <c r="H92" s="49">
        <f t="shared" si="2"/>
        <v>557766.1602</v>
      </c>
      <c r="I92" s="49">
        <f t="shared" si="3"/>
        <v>20992.83981</v>
      </c>
      <c r="J92" s="76" t="str">
        <f>'MAIN MODEL - Current Trends'!J92</f>
        <v/>
      </c>
      <c r="K92" s="49">
        <f t="shared" si="7"/>
        <v>0</v>
      </c>
      <c r="L92" s="49">
        <f t="shared" si="18"/>
        <v>557761</v>
      </c>
      <c r="M92" s="63">
        <f t="shared" si="14"/>
        <v>11627.65138</v>
      </c>
      <c r="N92" s="75">
        <f t="shared" si="22"/>
        <v>976.9970961</v>
      </c>
      <c r="O92" s="34" t="str">
        <f>'MAIN MODEL - Current Trends'!O92</f>
        <v/>
      </c>
      <c r="P92" s="11"/>
      <c r="Q92" s="11"/>
      <c r="R92" s="81"/>
      <c r="S92" s="70">
        <f t="shared" si="10"/>
        <v>578759</v>
      </c>
      <c r="T92" s="71" t="str">
        <f t="shared" si="17"/>
        <v>#DIV/0!</v>
      </c>
      <c r="U92" s="72">
        <f t="shared" si="11"/>
        <v>0.03627216132</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'MAIN MODEL - Current Trends'!B3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48"/>
      <c r="P8" s="11"/>
      <c r="Q8" s="11"/>
      <c r="R8" s="9"/>
      <c r="S8" s="9"/>
      <c r="T8" s="9"/>
      <c r="U8" s="9"/>
    </row>
    <row r="9">
      <c r="A9" s="28" t="s">
        <v>17</v>
      </c>
      <c r="B9" s="49">
        <f>'MAIN MODEL - Current Trends'!B7</f>
        <v>578759</v>
      </c>
      <c r="G9" s="28" t="s">
        <v>234</v>
      </c>
      <c r="H9" s="47">
        <f>'MAIN MODEL - Current Trends'!H3</f>
        <v>14</v>
      </c>
      <c r="I9" s="34" t="s">
        <v>34</v>
      </c>
      <c r="L9" s="48"/>
      <c r="P9" s="11"/>
      <c r="Q9" s="11"/>
      <c r="R9" s="9"/>
      <c r="S9" s="9"/>
      <c r="T9" s="9"/>
      <c r="U9" s="9"/>
    </row>
    <row r="10">
      <c r="A10" s="28" t="s">
        <v>236</v>
      </c>
      <c r="B10" s="49">
        <f>B9/100000*203</f>
        <v>1174.88077</v>
      </c>
      <c r="C10" s="50">
        <f>B10/B9</f>
        <v>0.00203</v>
      </c>
      <c r="G10" s="28" t="s">
        <v>237</v>
      </c>
      <c r="H10" s="47">
        <f>'MAIN MODEL - Current Trends'!H4</f>
        <v>5</v>
      </c>
      <c r="I10" s="34" t="s">
        <v>34</v>
      </c>
      <c r="L10" s="36"/>
      <c r="P10" s="11"/>
      <c r="Q10" s="11"/>
      <c r="R10" s="9"/>
      <c r="S10" s="9"/>
      <c r="T10" s="9"/>
      <c r="U10" s="9"/>
    </row>
    <row r="11">
      <c r="A11" s="28" t="s">
        <v>238</v>
      </c>
      <c r="B11" s="51">
        <f>'MAIN MODEL - Current Trends'!B9</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248</v>
      </c>
      <c r="K13" s="53">
        <v>1.0</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469.952308</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469.952308</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A21" s="59"/>
      <c r="B21" s="110" t="s">
        <v>261</v>
      </c>
      <c r="C21" s="111">
        <f t="shared" si="13"/>
        <v>43905</v>
      </c>
      <c r="D21" s="112">
        <f>'MAIN MODEL - Current Trends'!D21</f>
        <v>2.4</v>
      </c>
      <c r="E21" s="103">
        <f t="shared" si="5"/>
        <v>578712.8398</v>
      </c>
      <c r="F21" s="103">
        <f t="shared" si="6"/>
        <v>70</v>
      </c>
      <c r="G21" s="76">
        <f t="shared" si="1"/>
        <v>46.16018741</v>
      </c>
      <c r="H21" s="103">
        <f t="shared" si="2"/>
        <v>0</v>
      </c>
      <c r="I21" s="103">
        <f t="shared" si="3"/>
        <v>578642.8398</v>
      </c>
      <c r="J21" s="76">
        <f>'MAIN MODEL - Current Trends'!J21</f>
        <v>3</v>
      </c>
      <c r="K21" s="103">
        <f t="shared" si="7"/>
        <v>5.08702454</v>
      </c>
      <c r="L21" s="103">
        <f t="shared" ref="L21:L92" si="18">F21+L20</f>
        <v>111</v>
      </c>
      <c r="M21" s="113">
        <f t="shared" si="14"/>
        <v>1.213686258</v>
      </c>
      <c r="N21" s="114">
        <f t="shared" si="15"/>
        <v>469.952308</v>
      </c>
      <c r="O21" s="67">
        <f>'MAIN MODEL - Current Trends'!O21</f>
        <v>2409</v>
      </c>
      <c r="P21" s="115">
        <f t="shared" ref="P21:P91" si="19">if(J21,((J21/$B$6*2)/S22),"")</f>
        <v>0.0001426552306</v>
      </c>
      <c r="Q21" s="115">
        <f t="shared" si="9"/>
        <v>0.0001209484431</v>
      </c>
      <c r="R21" s="69">
        <f t="shared" si="16"/>
        <v>0.0002920040984</v>
      </c>
      <c r="S21" s="70">
        <f t="shared" si="10"/>
        <v>578759</v>
      </c>
      <c r="T21" s="71">
        <f t="shared" si="17"/>
        <v>2.413793103</v>
      </c>
      <c r="U21" s="72">
        <f t="shared" si="11"/>
        <v>0.9999202428</v>
      </c>
      <c r="W21" s="65">
        <f t="shared" si="4"/>
        <v>2409000</v>
      </c>
      <c r="X21" s="65" t="str">
        <f t="shared" si="12"/>
        <v/>
      </c>
    </row>
    <row r="22">
      <c r="B22" s="73"/>
      <c r="C22" s="61">
        <f t="shared" si="13"/>
        <v>43909</v>
      </c>
      <c r="D22" s="116">
        <v>1.0</v>
      </c>
      <c r="E22" s="49">
        <f t="shared" si="5"/>
        <v>578642.8398</v>
      </c>
      <c r="F22" s="49">
        <f t="shared" si="6"/>
        <v>70</v>
      </c>
      <c r="G22" s="74">
        <f t="shared" si="1"/>
        <v>111</v>
      </c>
      <c r="H22" s="49">
        <f t="shared" si="2"/>
        <v>5.160187413</v>
      </c>
      <c r="I22" s="49">
        <f t="shared" si="3"/>
        <v>578572.8398</v>
      </c>
      <c r="J22" s="76">
        <f>'MAIN MODEL - Current Trends'!J22</f>
        <v>18</v>
      </c>
      <c r="K22" s="49">
        <f t="shared" si="7"/>
        <v>5.08702454</v>
      </c>
      <c r="L22" s="49">
        <f t="shared" si="18"/>
        <v>181</v>
      </c>
      <c r="M22" s="63">
        <f t="shared" si="14"/>
        <v>1.979073988</v>
      </c>
      <c r="N22" s="78">
        <f t="shared" ref="N22:N36" si="20">N21*1.05</f>
        <v>493.4499234</v>
      </c>
      <c r="O22" s="34" t="str">
        <f>'MAIN MODEL - Current Trends'!O22</f>
        <v/>
      </c>
      <c r="P22" s="11">
        <f t="shared" si="19"/>
        <v>0.0008559313836</v>
      </c>
      <c r="Q22" s="11">
        <f t="shared" si="9"/>
        <v>0.0001209484431</v>
      </c>
      <c r="R22" s="69">
        <f t="shared" si="16"/>
        <v>0.0004129525416</v>
      </c>
      <c r="S22" s="70">
        <f t="shared" si="10"/>
        <v>578759</v>
      </c>
      <c r="T22" s="71">
        <f t="shared" si="17"/>
        <v>1</v>
      </c>
      <c r="U22" s="72">
        <f t="shared" si="11"/>
        <v>0.9997992944</v>
      </c>
      <c r="W22" s="65" t="str">
        <f t="shared" si="4"/>
        <v/>
      </c>
      <c r="X22" s="65" t="str">
        <f t="shared" si="12"/>
        <v/>
      </c>
    </row>
    <row r="23">
      <c r="C23" s="61">
        <f t="shared" si="13"/>
        <v>43913</v>
      </c>
      <c r="D23" s="116">
        <v>1.0</v>
      </c>
      <c r="E23" s="49">
        <f t="shared" si="5"/>
        <v>578572.8398</v>
      </c>
      <c r="F23" s="49">
        <f t="shared" si="6"/>
        <v>70</v>
      </c>
      <c r="G23" s="74">
        <f t="shared" si="1"/>
        <v>169</v>
      </c>
      <c r="H23" s="49">
        <f t="shared" si="2"/>
        <v>17.16018741</v>
      </c>
      <c r="I23" s="49">
        <f t="shared" si="3"/>
        <v>578502.8398</v>
      </c>
      <c r="J23" s="67" t="str">
        <f>'MAIN MODEL - Current Trends'!J23</f>
        <v/>
      </c>
      <c r="K23" s="49">
        <f t="shared" si="7"/>
        <v>5.08702454</v>
      </c>
      <c r="L23" s="49">
        <f t="shared" si="18"/>
        <v>251</v>
      </c>
      <c r="M23" s="63">
        <f t="shared" si="14"/>
        <v>2.744461718</v>
      </c>
      <c r="N23" s="78">
        <f t="shared" si="20"/>
        <v>518.1224196</v>
      </c>
      <c r="O23" s="34" t="str">
        <f>'MAIN MODEL - Current Trends'!O23</f>
        <v/>
      </c>
      <c r="P23" s="11" t="str">
        <f t="shared" si="19"/>
        <v/>
      </c>
      <c r="Q23" s="11">
        <f t="shared" si="9"/>
        <v>0.0001209484431</v>
      </c>
      <c r="R23" s="69">
        <f t="shared" si="16"/>
        <v>0.0005339009847</v>
      </c>
      <c r="S23" s="70">
        <f t="shared" si="10"/>
        <v>578759</v>
      </c>
      <c r="T23" s="71">
        <f t="shared" si="17"/>
        <v>1</v>
      </c>
      <c r="U23" s="72">
        <f t="shared" si="11"/>
        <v>0.9996783459</v>
      </c>
      <c r="W23" s="65" t="str">
        <f t="shared" si="4"/>
        <v/>
      </c>
      <c r="X23" s="65" t="str">
        <f t="shared" si="12"/>
        <v/>
      </c>
    </row>
    <row r="24">
      <c r="C24" s="61">
        <f t="shared" si="13"/>
        <v>43917</v>
      </c>
      <c r="D24" s="116">
        <v>1.0</v>
      </c>
      <c r="E24" s="49">
        <f t="shared" si="5"/>
        <v>578502.8398</v>
      </c>
      <c r="F24" s="49">
        <f t="shared" si="6"/>
        <v>70</v>
      </c>
      <c r="G24" s="74">
        <f t="shared" si="1"/>
        <v>210</v>
      </c>
      <c r="H24" s="49">
        <f t="shared" si="2"/>
        <v>46.16018741</v>
      </c>
      <c r="I24" s="49">
        <f t="shared" si="3"/>
        <v>578432.8398</v>
      </c>
      <c r="J24" s="67" t="str">
        <f>'MAIN MODEL - Current Trends'!J24</f>
        <v/>
      </c>
      <c r="K24" s="49">
        <f t="shared" si="7"/>
        <v>5.08702454</v>
      </c>
      <c r="L24" s="49">
        <f t="shared" si="18"/>
        <v>321</v>
      </c>
      <c r="M24" s="63">
        <f t="shared" si="14"/>
        <v>3.509849448</v>
      </c>
      <c r="N24" s="78">
        <f t="shared" si="20"/>
        <v>544.0285405</v>
      </c>
      <c r="O24" s="34" t="str">
        <f>'MAIN MODEL - Current Trends'!O24</f>
        <v/>
      </c>
      <c r="P24" s="11" t="str">
        <f t="shared" si="19"/>
        <v/>
      </c>
      <c r="Q24" s="11">
        <f t="shared" si="9"/>
        <v>0.0001209484431</v>
      </c>
      <c r="R24" s="69">
        <f t="shared" si="16"/>
        <v>0.0006548494278</v>
      </c>
      <c r="S24" s="70">
        <f t="shared" si="10"/>
        <v>578759</v>
      </c>
      <c r="T24" s="71">
        <f t="shared" si="17"/>
        <v>1</v>
      </c>
      <c r="U24" s="72">
        <f t="shared" si="11"/>
        <v>0.9995573975</v>
      </c>
      <c r="W24" s="65" t="str">
        <f t="shared" si="4"/>
        <v/>
      </c>
      <c r="X24" s="65" t="str">
        <f t="shared" si="12"/>
        <v/>
      </c>
    </row>
    <row r="25">
      <c r="C25" s="61">
        <f t="shared" si="13"/>
        <v>43921</v>
      </c>
      <c r="D25" s="116">
        <v>1.0</v>
      </c>
      <c r="E25" s="49">
        <f t="shared" si="5"/>
        <v>578432.8398</v>
      </c>
      <c r="F25" s="49">
        <f t="shared" si="6"/>
        <v>70</v>
      </c>
      <c r="G25" s="74">
        <f t="shared" si="1"/>
        <v>210</v>
      </c>
      <c r="H25" s="49">
        <f t="shared" si="2"/>
        <v>116.1601874</v>
      </c>
      <c r="I25" s="49">
        <f t="shared" si="3"/>
        <v>578362.8398</v>
      </c>
      <c r="J25" s="67" t="str">
        <f>'MAIN MODEL - Current Trends'!J25</f>
        <v/>
      </c>
      <c r="K25" s="49">
        <f t="shared" si="7"/>
        <v>5.08702454</v>
      </c>
      <c r="L25" s="49">
        <f t="shared" si="18"/>
        <v>391</v>
      </c>
      <c r="M25" s="63">
        <f t="shared" si="14"/>
        <v>4.275237178</v>
      </c>
      <c r="N25" s="78">
        <f t="shared" si="20"/>
        <v>571.2299676</v>
      </c>
      <c r="O25" s="34" t="str">
        <f>'MAIN MODEL - Current Trends'!O25</f>
        <v/>
      </c>
      <c r="P25" s="11" t="str">
        <f t="shared" si="19"/>
        <v/>
      </c>
      <c r="Q25" s="11">
        <f t="shared" si="9"/>
        <v>0.0001209484431</v>
      </c>
      <c r="R25" s="69">
        <f t="shared" si="16"/>
        <v>0.000775797871</v>
      </c>
      <c r="S25" s="70">
        <f t="shared" si="10"/>
        <v>578759</v>
      </c>
      <c r="T25" s="71">
        <f t="shared" si="17"/>
        <v>1</v>
      </c>
      <c r="U25" s="72">
        <f t="shared" si="11"/>
        <v>0.999436449</v>
      </c>
      <c r="W25" s="65" t="str">
        <f t="shared" si="4"/>
        <v/>
      </c>
      <c r="X25" s="65" t="str">
        <f t="shared" si="12"/>
        <v/>
      </c>
    </row>
    <row r="26">
      <c r="C26" s="61">
        <f t="shared" si="13"/>
        <v>43925</v>
      </c>
      <c r="D26" s="116">
        <v>1.0</v>
      </c>
      <c r="E26" s="49">
        <f t="shared" si="5"/>
        <v>578362.8398</v>
      </c>
      <c r="F26" s="49">
        <f t="shared" si="6"/>
        <v>70</v>
      </c>
      <c r="G26" s="74">
        <f t="shared" si="1"/>
        <v>210</v>
      </c>
      <c r="H26" s="49">
        <f t="shared" si="2"/>
        <v>186.1601874</v>
      </c>
      <c r="I26" s="49">
        <f t="shared" si="3"/>
        <v>578292.8398</v>
      </c>
      <c r="J26" s="67" t="str">
        <f>'MAIN MODEL - Current Trends'!J26</f>
        <v/>
      </c>
      <c r="K26" s="49">
        <f t="shared" si="7"/>
        <v>5.08702454</v>
      </c>
      <c r="L26" s="49">
        <f t="shared" si="18"/>
        <v>461</v>
      </c>
      <c r="M26" s="63">
        <f t="shared" si="14"/>
        <v>5.040624908</v>
      </c>
      <c r="N26" s="78">
        <f t="shared" si="20"/>
        <v>599.791466</v>
      </c>
      <c r="O26" s="34" t="str">
        <f>'MAIN MODEL - Current Trends'!O26</f>
        <v/>
      </c>
      <c r="P26" s="11" t="str">
        <f t="shared" si="19"/>
        <v/>
      </c>
      <c r="Q26" s="11">
        <f t="shared" si="9"/>
        <v>0.0001209484431</v>
      </c>
      <c r="R26" s="69">
        <f t="shared" si="16"/>
        <v>0.0008967463141</v>
      </c>
      <c r="S26" s="70">
        <f t="shared" si="10"/>
        <v>578759</v>
      </c>
      <c r="T26" s="71">
        <f t="shared" si="17"/>
        <v>1</v>
      </c>
      <c r="U26" s="72">
        <f t="shared" si="11"/>
        <v>0.9993155006</v>
      </c>
      <c r="W26" s="65" t="str">
        <f t="shared" si="4"/>
        <v/>
      </c>
      <c r="X26" s="65" t="str">
        <f t="shared" si="12"/>
        <v/>
      </c>
    </row>
    <row r="27">
      <c r="C27" s="61">
        <f t="shared" si="13"/>
        <v>43929</v>
      </c>
      <c r="D27" s="116">
        <v>1.0</v>
      </c>
      <c r="E27" s="49">
        <f t="shared" si="5"/>
        <v>578292.8398</v>
      </c>
      <c r="F27" s="49">
        <f t="shared" si="6"/>
        <v>70</v>
      </c>
      <c r="G27" s="80">
        <f t="shared" si="1"/>
        <v>210</v>
      </c>
      <c r="H27" s="49">
        <f t="shared" si="2"/>
        <v>256.1601874</v>
      </c>
      <c r="I27" s="49">
        <f t="shared" si="3"/>
        <v>578222.8398</v>
      </c>
      <c r="J27" s="67" t="str">
        <f>'MAIN MODEL - Current Trends'!J27</f>
        <v/>
      </c>
      <c r="K27" s="49">
        <f t="shared" si="7"/>
        <v>5.08702454</v>
      </c>
      <c r="L27" s="49">
        <f t="shared" si="18"/>
        <v>531</v>
      </c>
      <c r="M27" s="63">
        <f t="shared" si="14"/>
        <v>5.806012638</v>
      </c>
      <c r="N27" s="78">
        <f t="shared" si="20"/>
        <v>629.7810393</v>
      </c>
      <c r="O27" s="34" t="str">
        <f>'MAIN MODEL - Current Trends'!O27</f>
        <v/>
      </c>
      <c r="P27" s="11" t="str">
        <f t="shared" si="19"/>
        <v/>
      </c>
      <c r="Q27" s="11">
        <f t="shared" si="9"/>
        <v>0.0001209484431</v>
      </c>
      <c r="R27" s="69">
        <f t="shared" si="16"/>
        <v>0.001017694757</v>
      </c>
      <c r="S27" s="70">
        <f t="shared" si="10"/>
        <v>578759</v>
      </c>
      <c r="T27" s="71">
        <f t="shared" si="17"/>
        <v>1</v>
      </c>
      <c r="U27" s="72">
        <f t="shared" si="11"/>
        <v>0.9991945522</v>
      </c>
      <c r="W27" s="65" t="str">
        <f t="shared" si="4"/>
        <v/>
      </c>
      <c r="X27" s="65" t="str">
        <f t="shared" si="12"/>
        <v/>
      </c>
    </row>
    <row r="28">
      <c r="C28" s="61">
        <f t="shared" si="13"/>
        <v>43933</v>
      </c>
      <c r="D28" s="116">
        <v>1.0</v>
      </c>
      <c r="E28" s="49">
        <f t="shared" si="5"/>
        <v>578222.8398</v>
      </c>
      <c r="F28" s="49">
        <f t="shared" si="6"/>
        <v>70</v>
      </c>
      <c r="G28" s="80">
        <f t="shared" si="1"/>
        <v>210</v>
      </c>
      <c r="H28" s="49">
        <f t="shared" si="2"/>
        <v>326.1601874</v>
      </c>
      <c r="I28" s="49">
        <f t="shared" si="3"/>
        <v>578152.8398</v>
      </c>
      <c r="J28" s="67" t="str">
        <f>'MAIN MODEL - Current Trends'!J28</f>
        <v/>
      </c>
      <c r="K28" s="49">
        <f t="shared" si="7"/>
        <v>5.08702454</v>
      </c>
      <c r="L28" s="49">
        <f t="shared" si="18"/>
        <v>601</v>
      </c>
      <c r="M28" s="63">
        <f t="shared" si="14"/>
        <v>6.571400368</v>
      </c>
      <c r="N28" s="78">
        <f t="shared" si="20"/>
        <v>661.2700912</v>
      </c>
      <c r="O28" s="34" t="str">
        <f>'MAIN MODEL - Current Trends'!O28</f>
        <v/>
      </c>
      <c r="P28" s="11" t="str">
        <f t="shared" si="19"/>
        <v/>
      </c>
      <c r="Q28" s="11">
        <f t="shared" si="9"/>
        <v>0.0001209484431</v>
      </c>
      <c r="R28" s="69">
        <f t="shared" si="16"/>
        <v>0.0011386432</v>
      </c>
      <c r="S28" s="70">
        <f t="shared" si="10"/>
        <v>578759</v>
      </c>
      <c r="T28" s="71">
        <f t="shared" si="17"/>
        <v>1</v>
      </c>
      <c r="U28" s="72">
        <f t="shared" si="11"/>
        <v>0.9990736037</v>
      </c>
      <c r="W28" s="65" t="str">
        <f t="shared" si="4"/>
        <v/>
      </c>
      <c r="X28" s="65" t="str">
        <f t="shared" si="12"/>
        <v/>
      </c>
    </row>
    <row r="29">
      <c r="C29" s="61">
        <f t="shared" si="13"/>
        <v>43937</v>
      </c>
      <c r="D29" s="116">
        <v>1.0</v>
      </c>
      <c r="E29" s="49">
        <f t="shared" si="5"/>
        <v>578152.8398</v>
      </c>
      <c r="F29" s="49">
        <f t="shared" si="6"/>
        <v>70</v>
      </c>
      <c r="G29" s="80">
        <f t="shared" si="1"/>
        <v>210</v>
      </c>
      <c r="H29" s="49">
        <f t="shared" si="2"/>
        <v>396.1601874</v>
      </c>
      <c r="I29" s="49">
        <f t="shared" si="3"/>
        <v>578082.8398</v>
      </c>
      <c r="J29" s="67" t="str">
        <f>'MAIN MODEL - Current Trends'!J29</f>
        <v/>
      </c>
      <c r="K29" s="49">
        <f t="shared" si="7"/>
        <v>5.08702454</v>
      </c>
      <c r="L29" s="49">
        <f t="shared" si="18"/>
        <v>671</v>
      </c>
      <c r="M29" s="63">
        <f t="shared" si="14"/>
        <v>7.336788098</v>
      </c>
      <c r="N29" s="78">
        <f t="shared" si="20"/>
        <v>694.3335958</v>
      </c>
      <c r="O29" s="34" t="str">
        <f>'MAIN MODEL - Current Trends'!O29</f>
        <v/>
      </c>
      <c r="P29" s="11" t="str">
        <f t="shared" si="19"/>
        <v/>
      </c>
      <c r="Q29" s="11">
        <f t="shared" si="9"/>
        <v>0.0001209484431</v>
      </c>
      <c r="R29" s="69">
        <f t="shared" si="16"/>
        <v>0.001259591643</v>
      </c>
      <c r="S29" s="70">
        <f t="shared" si="10"/>
        <v>578759</v>
      </c>
      <c r="T29" s="71">
        <f t="shared" si="17"/>
        <v>1</v>
      </c>
      <c r="U29" s="72">
        <f t="shared" si="11"/>
        <v>0.9989526553</v>
      </c>
      <c r="W29" s="65" t="str">
        <f t="shared" si="4"/>
        <v/>
      </c>
      <c r="X29" s="65" t="str">
        <f t="shared" si="12"/>
        <v/>
      </c>
    </row>
    <row r="30">
      <c r="C30" s="61">
        <f t="shared" si="13"/>
        <v>43941</v>
      </c>
      <c r="D30" s="116">
        <v>1.0</v>
      </c>
      <c r="E30" s="49">
        <f t="shared" si="5"/>
        <v>578082.8398</v>
      </c>
      <c r="F30" s="49">
        <f t="shared" si="6"/>
        <v>70</v>
      </c>
      <c r="G30" s="80">
        <f t="shared" si="1"/>
        <v>210</v>
      </c>
      <c r="H30" s="49">
        <f t="shared" si="2"/>
        <v>466.1601874</v>
      </c>
      <c r="I30" s="49">
        <f t="shared" si="3"/>
        <v>578012.8398</v>
      </c>
      <c r="J30" s="67" t="str">
        <f>'MAIN MODEL - Current Trends'!J30</f>
        <v/>
      </c>
      <c r="K30" s="49">
        <f t="shared" si="7"/>
        <v>5.08702454</v>
      </c>
      <c r="L30" s="49">
        <f t="shared" si="18"/>
        <v>741</v>
      </c>
      <c r="M30" s="63">
        <f t="shared" si="14"/>
        <v>8.102175828</v>
      </c>
      <c r="N30" s="78">
        <f t="shared" si="20"/>
        <v>729.0502756</v>
      </c>
      <c r="O30" s="34" t="str">
        <f>'MAIN MODEL - Current Trends'!O30</f>
        <v/>
      </c>
      <c r="P30" s="11" t="str">
        <f t="shared" si="19"/>
        <v/>
      </c>
      <c r="Q30" s="11">
        <f t="shared" si="9"/>
        <v>0.0001209484431</v>
      </c>
      <c r="R30" s="69">
        <f t="shared" si="16"/>
        <v>0.001380540087</v>
      </c>
      <c r="S30" s="70">
        <f t="shared" si="10"/>
        <v>578759</v>
      </c>
      <c r="T30" s="71">
        <f t="shared" si="17"/>
        <v>1</v>
      </c>
      <c r="U30" s="72">
        <f t="shared" si="11"/>
        <v>0.9988317068</v>
      </c>
      <c r="W30" s="65" t="str">
        <f t="shared" si="4"/>
        <v/>
      </c>
      <c r="X30" s="65" t="str">
        <f t="shared" si="12"/>
        <v/>
      </c>
    </row>
    <row r="31">
      <c r="C31" s="61">
        <f t="shared" si="13"/>
        <v>43945</v>
      </c>
      <c r="D31" s="116">
        <v>1.0</v>
      </c>
      <c r="E31" s="49">
        <f t="shared" si="5"/>
        <v>578012.8398</v>
      </c>
      <c r="F31" s="49">
        <f t="shared" si="6"/>
        <v>70</v>
      </c>
      <c r="G31" s="80">
        <f t="shared" si="1"/>
        <v>210</v>
      </c>
      <c r="H31" s="49">
        <f t="shared" si="2"/>
        <v>536.1601874</v>
      </c>
      <c r="I31" s="49">
        <f t="shared" si="3"/>
        <v>577942.8398</v>
      </c>
      <c r="J31" s="67" t="str">
        <f>'MAIN MODEL - Current Trends'!J31</f>
        <v/>
      </c>
      <c r="K31" s="49">
        <f t="shared" si="7"/>
        <v>5.08702454</v>
      </c>
      <c r="L31" s="49">
        <f t="shared" si="18"/>
        <v>811</v>
      </c>
      <c r="M31" s="63">
        <f t="shared" si="14"/>
        <v>8.867563558</v>
      </c>
      <c r="N31" s="78">
        <f t="shared" si="20"/>
        <v>765.5027893</v>
      </c>
      <c r="O31" s="34" t="str">
        <f>'MAIN MODEL - Current Trends'!O31</f>
        <v/>
      </c>
      <c r="P31" s="11" t="str">
        <f t="shared" si="19"/>
        <v/>
      </c>
      <c r="Q31" s="11">
        <f t="shared" si="9"/>
        <v>0.0001209484431</v>
      </c>
      <c r="R31" s="69">
        <f t="shared" si="16"/>
        <v>0.00150148853</v>
      </c>
      <c r="S31" s="70">
        <f t="shared" si="10"/>
        <v>578759</v>
      </c>
      <c r="T31" s="71">
        <f t="shared" si="17"/>
        <v>1</v>
      </c>
      <c r="U31" s="72">
        <f t="shared" si="11"/>
        <v>0.9987107584</v>
      </c>
      <c r="W31" s="65" t="str">
        <f t="shared" si="4"/>
        <v/>
      </c>
      <c r="X31" s="65" t="str">
        <f t="shared" si="12"/>
        <v/>
      </c>
    </row>
    <row r="32">
      <c r="C32" s="61">
        <f t="shared" si="13"/>
        <v>43949</v>
      </c>
      <c r="D32" s="116">
        <v>1.0</v>
      </c>
      <c r="E32" s="49">
        <f t="shared" si="5"/>
        <v>577942.8398</v>
      </c>
      <c r="F32" s="49">
        <f t="shared" si="6"/>
        <v>70</v>
      </c>
      <c r="G32" s="80">
        <f t="shared" si="1"/>
        <v>210</v>
      </c>
      <c r="H32" s="49">
        <f t="shared" si="2"/>
        <v>606.1601874</v>
      </c>
      <c r="I32" s="49">
        <f t="shared" si="3"/>
        <v>577872.8398</v>
      </c>
      <c r="J32" s="67" t="str">
        <f>'MAIN MODEL - Current Trends'!J32</f>
        <v/>
      </c>
      <c r="K32" s="49">
        <f t="shared" si="7"/>
        <v>5.08702454</v>
      </c>
      <c r="L32" s="49">
        <f t="shared" si="18"/>
        <v>881</v>
      </c>
      <c r="M32" s="63">
        <f t="shared" si="14"/>
        <v>9.632951288</v>
      </c>
      <c r="N32" s="78">
        <f t="shared" si="20"/>
        <v>803.7779288</v>
      </c>
      <c r="O32" s="34" t="str">
        <f>'MAIN MODEL - Current Trends'!O32</f>
        <v/>
      </c>
      <c r="P32" s="11" t="str">
        <f t="shared" si="19"/>
        <v/>
      </c>
      <c r="Q32" s="11">
        <f t="shared" si="9"/>
        <v>0.0001209484431</v>
      </c>
      <c r="R32" s="69">
        <f t="shared" si="16"/>
        <v>0.001622436973</v>
      </c>
      <c r="S32" s="70">
        <f t="shared" si="10"/>
        <v>578759</v>
      </c>
      <c r="T32" s="71">
        <f t="shared" si="17"/>
        <v>1</v>
      </c>
      <c r="U32" s="72">
        <f t="shared" si="11"/>
        <v>0.9985898099</v>
      </c>
      <c r="W32" s="65" t="str">
        <f t="shared" si="4"/>
        <v/>
      </c>
      <c r="X32" s="65" t="str">
        <f t="shared" si="12"/>
        <v/>
      </c>
    </row>
    <row r="33">
      <c r="C33" s="61">
        <f t="shared" si="13"/>
        <v>43953</v>
      </c>
      <c r="D33" s="116">
        <v>1.0</v>
      </c>
      <c r="E33" s="49">
        <f t="shared" si="5"/>
        <v>577872.8398</v>
      </c>
      <c r="F33" s="49">
        <f t="shared" si="6"/>
        <v>70</v>
      </c>
      <c r="G33" s="80">
        <f t="shared" si="1"/>
        <v>210</v>
      </c>
      <c r="H33" s="49">
        <f t="shared" si="2"/>
        <v>676.1601874</v>
      </c>
      <c r="I33" s="49">
        <f t="shared" si="3"/>
        <v>577802.8398</v>
      </c>
      <c r="J33" s="67" t="str">
        <f>'MAIN MODEL - Current Trends'!J33</f>
        <v/>
      </c>
      <c r="K33" s="49">
        <f t="shared" si="7"/>
        <v>5.08702454</v>
      </c>
      <c r="L33" s="49">
        <f t="shared" si="18"/>
        <v>951</v>
      </c>
      <c r="M33" s="63">
        <f t="shared" si="14"/>
        <v>10.39833902</v>
      </c>
      <c r="N33" s="78">
        <f t="shared" si="20"/>
        <v>843.9668253</v>
      </c>
      <c r="O33" s="34" t="str">
        <f>'MAIN MODEL - Current Trends'!O33</f>
        <v/>
      </c>
      <c r="P33" s="11" t="str">
        <f t="shared" si="19"/>
        <v/>
      </c>
      <c r="Q33" s="11">
        <f t="shared" si="9"/>
        <v>0.0001209484431</v>
      </c>
      <c r="R33" s="69">
        <f t="shared" si="16"/>
        <v>0.001743385416</v>
      </c>
      <c r="S33" s="70">
        <f t="shared" si="10"/>
        <v>578759</v>
      </c>
      <c r="T33" s="71">
        <f t="shared" si="17"/>
        <v>1</v>
      </c>
      <c r="U33" s="72">
        <f t="shared" si="11"/>
        <v>0.9984688615</v>
      </c>
      <c r="W33" s="65" t="str">
        <f t="shared" si="4"/>
        <v/>
      </c>
      <c r="X33" s="65" t="str">
        <f t="shared" si="12"/>
        <v/>
      </c>
    </row>
    <row r="34">
      <c r="C34" s="61">
        <f t="shared" si="13"/>
        <v>43957</v>
      </c>
      <c r="D34" s="116">
        <v>1.0</v>
      </c>
      <c r="E34" s="49">
        <f t="shared" si="5"/>
        <v>577802.8398</v>
      </c>
      <c r="F34" s="49">
        <f t="shared" si="6"/>
        <v>70</v>
      </c>
      <c r="G34" s="80">
        <f t="shared" si="1"/>
        <v>210</v>
      </c>
      <c r="H34" s="49">
        <f t="shared" si="2"/>
        <v>746.1601874</v>
      </c>
      <c r="I34" s="49">
        <f t="shared" si="3"/>
        <v>577732.8398</v>
      </c>
      <c r="J34" s="67" t="str">
        <f>'MAIN MODEL - Current Trends'!J34</f>
        <v/>
      </c>
      <c r="K34" s="49">
        <f t="shared" si="7"/>
        <v>5.08702454</v>
      </c>
      <c r="L34" s="49">
        <f t="shared" si="18"/>
        <v>1021</v>
      </c>
      <c r="M34" s="63">
        <f t="shared" si="14"/>
        <v>11.16372675</v>
      </c>
      <c r="N34" s="78">
        <f t="shared" si="20"/>
        <v>886.1651665</v>
      </c>
      <c r="O34" s="34" t="str">
        <f>'MAIN MODEL - Current Trends'!O34</f>
        <v/>
      </c>
      <c r="P34" s="11" t="str">
        <f t="shared" si="19"/>
        <v/>
      </c>
      <c r="Q34" s="11">
        <f t="shared" si="9"/>
        <v>0.0001209484431</v>
      </c>
      <c r="R34" s="69">
        <f t="shared" si="16"/>
        <v>0.001864333859</v>
      </c>
      <c r="S34" s="70">
        <f t="shared" si="10"/>
        <v>578759</v>
      </c>
      <c r="T34" s="71">
        <f t="shared" si="17"/>
        <v>1</v>
      </c>
      <c r="U34" s="72">
        <f t="shared" si="11"/>
        <v>0.9983479131</v>
      </c>
      <c r="W34" s="65" t="str">
        <f t="shared" si="4"/>
        <v/>
      </c>
      <c r="X34" s="65" t="str">
        <f t="shared" si="12"/>
        <v/>
      </c>
    </row>
    <row r="35">
      <c r="C35" s="61">
        <f t="shared" si="13"/>
        <v>43961</v>
      </c>
      <c r="D35" s="116">
        <v>1.0</v>
      </c>
      <c r="E35" s="49">
        <f t="shared" si="5"/>
        <v>577732.8398</v>
      </c>
      <c r="F35" s="49">
        <f t="shared" si="6"/>
        <v>70</v>
      </c>
      <c r="G35" s="80">
        <f t="shared" si="1"/>
        <v>210</v>
      </c>
      <c r="H35" s="49">
        <f t="shared" si="2"/>
        <v>816.1601874</v>
      </c>
      <c r="I35" s="49">
        <f t="shared" si="3"/>
        <v>577662.8398</v>
      </c>
      <c r="J35" s="67" t="str">
        <f>'MAIN MODEL - Current Trends'!J35</f>
        <v/>
      </c>
      <c r="K35" s="49">
        <f t="shared" si="7"/>
        <v>5.08702454</v>
      </c>
      <c r="L35" s="49">
        <f t="shared" si="18"/>
        <v>1091</v>
      </c>
      <c r="M35" s="63">
        <f t="shared" si="14"/>
        <v>11.92911448</v>
      </c>
      <c r="N35" s="78">
        <f t="shared" si="20"/>
        <v>930.4734248</v>
      </c>
      <c r="O35" s="34" t="str">
        <f>'MAIN MODEL - Current Trends'!O35</f>
        <v/>
      </c>
      <c r="P35" s="11" t="str">
        <f t="shared" si="19"/>
        <v/>
      </c>
      <c r="Q35" s="11">
        <f t="shared" si="9"/>
        <v>0.0001209484431</v>
      </c>
      <c r="R35" s="69">
        <f t="shared" si="16"/>
        <v>0.001985282302</v>
      </c>
      <c r="S35" s="70">
        <f t="shared" si="10"/>
        <v>578759</v>
      </c>
      <c r="T35" s="71">
        <f t="shared" si="17"/>
        <v>1</v>
      </c>
      <c r="U35" s="72">
        <f t="shared" si="11"/>
        <v>0.9982269646</v>
      </c>
      <c r="W35" s="65" t="str">
        <f t="shared" si="4"/>
        <v/>
      </c>
      <c r="X35" s="65" t="str">
        <f t="shared" si="12"/>
        <v/>
      </c>
    </row>
    <row r="36">
      <c r="C36" s="61">
        <f t="shared" si="13"/>
        <v>43965</v>
      </c>
      <c r="D36" s="116">
        <v>1.0</v>
      </c>
      <c r="E36" s="49">
        <f t="shared" si="5"/>
        <v>577662.8398</v>
      </c>
      <c r="F36" s="49">
        <f t="shared" si="6"/>
        <v>70</v>
      </c>
      <c r="G36" s="80">
        <f t="shared" si="1"/>
        <v>210</v>
      </c>
      <c r="H36" s="49">
        <f t="shared" si="2"/>
        <v>886.1601874</v>
      </c>
      <c r="I36" s="49">
        <f t="shared" si="3"/>
        <v>577592.8398</v>
      </c>
      <c r="J36" s="67" t="str">
        <f>'MAIN MODEL - Current Trends'!J36</f>
        <v/>
      </c>
      <c r="K36" s="49">
        <f t="shared" si="7"/>
        <v>5.08702454</v>
      </c>
      <c r="L36" s="49">
        <f t="shared" si="18"/>
        <v>1161</v>
      </c>
      <c r="M36" s="63">
        <f t="shared" si="14"/>
        <v>12.69450221</v>
      </c>
      <c r="N36" s="78">
        <f t="shared" si="20"/>
        <v>976.9970961</v>
      </c>
      <c r="O36" s="34" t="str">
        <f>'MAIN MODEL - Current Trends'!O36</f>
        <v/>
      </c>
      <c r="P36" s="11" t="str">
        <f t="shared" si="19"/>
        <v/>
      </c>
      <c r="Q36" s="11">
        <f t="shared" si="9"/>
        <v>0.0002902762635</v>
      </c>
      <c r="R36" s="69">
        <f t="shared" si="16"/>
        <v>0.002275558566</v>
      </c>
      <c r="S36" s="70">
        <f t="shared" si="10"/>
        <v>578759</v>
      </c>
      <c r="T36" s="71">
        <f t="shared" si="17"/>
        <v>1</v>
      </c>
      <c r="U36" s="72">
        <f t="shared" si="11"/>
        <v>0.9981060162</v>
      </c>
      <c r="W36" s="65" t="str">
        <f t="shared" si="4"/>
        <v/>
      </c>
      <c r="X36" s="65" t="str">
        <f t="shared" si="12"/>
        <v/>
      </c>
    </row>
    <row r="37">
      <c r="C37" s="61">
        <f t="shared" si="13"/>
        <v>43969</v>
      </c>
      <c r="D37" s="32">
        <f t="shared" ref="D37:D92" si="21">$B$3</f>
        <v>2.4</v>
      </c>
      <c r="E37" s="49">
        <f t="shared" si="5"/>
        <v>577592.8398</v>
      </c>
      <c r="F37" s="49">
        <f t="shared" si="6"/>
        <v>168</v>
      </c>
      <c r="G37" s="80">
        <f t="shared" si="1"/>
        <v>210</v>
      </c>
      <c r="H37" s="49">
        <f t="shared" si="2"/>
        <v>956.1601874</v>
      </c>
      <c r="I37" s="49">
        <f t="shared" si="3"/>
        <v>577424.8398</v>
      </c>
      <c r="J37" s="67" t="str">
        <f>'MAIN MODEL - Current Trends'!J37</f>
        <v/>
      </c>
      <c r="K37" s="49">
        <f t="shared" si="7"/>
        <v>12.2088589</v>
      </c>
      <c r="L37" s="49">
        <f t="shared" si="18"/>
        <v>1329</v>
      </c>
      <c r="M37" s="63">
        <f t="shared" si="14"/>
        <v>14.53143276</v>
      </c>
      <c r="N37" s="75">
        <f t="shared" ref="N37:N92" si="22">N36</f>
        <v>976.9970961</v>
      </c>
      <c r="O37" s="34" t="str">
        <f>'MAIN MODEL - Current Trends'!O37</f>
        <v/>
      </c>
      <c r="P37" s="11" t="str">
        <f t="shared" si="19"/>
        <v/>
      </c>
      <c r="Q37" s="11">
        <f t="shared" si="9"/>
        <v>0.0006945896306</v>
      </c>
      <c r="R37" s="69">
        <f t="shared" si="16"/>
        <v>0.002970148196</v>
      </c>
      <c r="S37" s="70">
        <f t="shared" si="10"/>
        <v>578759</v>
      </c>
      <c r="T37" s="71">
        <f t="shared" si="17"/>
        <v>2.4</v>
      </c>
      <c r="U37" s="72">
        <f t="shared" si="11"/>
        <v>0.9979850677</v>
      </c>
      <c r="W37" s="65" t="str">
        <f t="shared" si="4"/>
        <v/>
      </c>
      <c r="X37" s="65" t="str">
        <f t="shared" si="12"/>
        <v/>
      </c>
    </row>
    <row r="38">
      <c r="C38" s="61">
        <f t="shared" si="13"/>
        <v>43973</v>
      </c>
      <c r="D38" s="32">
        <f t="shared" si="21"/>
        <v>2.4</v>
      </c>
      <c r="E38" s="49">
        <f t="shared" si="5"/>
        <v>577424.8398</v>
      </c>
      <c r="F38" s="49">
        <f t="shared" si="6"/>
        <v>402</v>
      </c>
      <c r="G38" s="74">
        <f t="shared" si="1"/>
        <v>308</v>
      </c>
      <c r="H38" s="49">
        <f t="shared" si="2"/>
        <v>1026.160187</v>
      </c>
      <c r="I38" s="49">
        <f t="shared" si="3"/>
        <v>577022.8398</v>
      </c>
      <c r="J38" s="67" t="str">
        <f>'MAIN MODEL - Current Trends'!J38</f>
        <v/>
      </c>
      <c r="K38" s="49">
        <f t="shared" si="7"/>
        <v>29.21405521</v>
      </c>
      <c r="L38" s="49">
        <f t="shared" si="18"/>
        <v>1731</v>
      </c>
      <c r="M38" s="63">
        <f t="shared" si="14"/>
        <v>18.92694515</v>
      </c>
      <c r="N38" s="75">
        <f t="shared" si="22"/>
        <v>976.9970961</v>
      </c>
      <c r="O38" s="34" t="str">
        <f>'MAIN MODEL - Current Trends'!O38</f>
        <v/>
      </c>
      <c r="P38" s="11" t="str">
        <f t="shared" si="19"/>
        <v/>
      </c>
      <c r="Q38" s="11">
        <f t="shared" si="9"/>
        <v>0.001662177176</v>
      </c>
      <c r="R38" s="69">
        <f t="shared" si="16"/>
        <v>0.004632325372</v>
      </c>
      <c r="S38" s="70">
        <f t="shared" si="10"/>
        <v>578759</v>
      </c>
      <c r="T38" s="71">
        <f t="shared" si="17"/>
        <v>2.392857143</v>
      </c>
      <c r="U38" s="72">
        <f t="shared" si="11"/>
        <v>0.9976947915</v>
      </c>
      <c r="W38" s="65" t="str">
        <f t="shared" si="4"/>
        <v/>
      </c>
      <c r="X38" s="65" t="str">
        <f t="shared" si="12"/>
        <v/>
      </c>
    </row>
    <row r="39">
      <c r="C39" s="61">
        <f t="shared" si="13"/>
        <v>43977</v>
      </c>
      <c r="D39" s="32">
        <f t="shared" si="21"/>
        <v>2.4</v>
      </c>
      <c r="E39" s="49">
        <f t="shared" si="5"/>
        <v>577022.8398</v>
      </c>
      <c r="F39" s="49">
        <f t="shared" si="6"/>
        <v>962</v>
      </c>
      <c r="G39" s="74">
        <f t="shared" si="1"/>
        <v>640</v>
      </c>
      <c r="H39" s="49">
        <f t="shared" si="2"/>
        <v>1096.160187</v>
      </c>
      <c r="I39" s="49">
        <f t="shared" si="3"/>
        <v>576060.8398</v>
      </c>
      <c r="J39" s="67" t="str">
        <f>'MAIN MODEL - Current Trends'!J39</f>
        <v/>
      </c>
      <c r="K39" s="49">
        <f t="shared" si="7"/>
        <v>69.91025153</v>
      </c>
      <c r="L39" s="49">
        <f t="shared" si="18"/>
        <v>2693</v>
      </c>
      <c r="M39" s="63">
        <f t="shared" si="14"/>
        <v>29.44555939</v>
      </c>
      <c r="N39" s="75">
        <f t="shared" si="22"/>
        <v>976.9970961</v>
      </c>
      <c r="O39" s="34" t="str">
        <f>'MAIN MODEL - Current Trends'!O39</f>
        <v/>
      </c>
      <c r="P39" s="11" t="str">
        <f t="shared" si="19"/>
        <v/>
      </c>
      <c r="Q39" s="11">
        <f t="shared" si="9"/>
        <v>0.003970564605</v>
      </c>
      <c r="R39" s="69">
        <f t="shared" si="16"/>
        <v>0.008602889977</v>
      </c>
      <c r="S39" s="70">
        <f t="shared" si="10"/>
        <v>578759</v>
      </c>
      <c r="T39" s="71">
        <f t="shared" si="17"/>
        <v>2.393034826</v>
      </c>
      <c r="U39" s="72">
        <f t="shared" si="11"/>
        <v>0.9970002018</v>
      </c>
      <c r="W39" s="65" t="str">
        <f t="shared" si="4"/>
        <v/>
      </c>
      <c r="X39" s="65" t="str">
        <f t="shared" si="12"/>
        <v/>
      </c>
    </row>
    <row r="40">
      <c r="C40" s="61">
        <f t="shared" si="13"/>
        <v>43981</v>
      </c>
      <c r="D40" s="32">
        <f t="shared" si="21"/>
        <v>2.4</v>
      </c>
      <c r="E40" s="49">
        <f t="shared" si="5"/>
        <v>576060.8398</v>
      </c>
      <c r="F40" s="49">
        <f t="shared" si="6"/>
        <v>2298</v>
      </c>
      <c r="G40" s="74">
        <f t="shared" si="1"/>
        <v>1532</v>
      </c>
      <c r="H40" s="49">
        <f t="shared" si="2"/>
        <v>1166.160187</v>
      </c>
      <c r="I40" s="49">
        <f t="shared" si="3"/>
        <v>573762.8398</v>
      </c>
      <c r="J40" s="67" t="str">
        <f>'MAIN MODEL - Current Trends'!J40</f>
        <v/>
      </c>
      <c r="K40" s="49">
        <f t="shared" si="7"/>
        <v>166.9997485</v>
      </c>
      <c r="L40" s="49">
        <f t="shared" si="18"/>
        <v>4991</v>
      </c>
      <c r="M40" s="63">
        <f t="shared" si="14"/>
        <v>54.57214515</v>
      </c>
      <c r="N40" s="75">
        <f t="shared" si="22"/>
        <v>976.9970961</v>
      </c>
      <c r="O40" s="34" t="str">
        <f>'MAIN MODEL - Current Trends'!O40</f>
        <v/>
      </c>
      <c r="P40" s="11" t="str">
        <f t="shared" si="19"/>
        <v/>
      </c>
      <c r="Q40" s="11">
        <f t="shared" si="9"/>
        <v>0.009447801244</v>
      </c>
      <c r="R40" s="69">
        <f t="shared" si="16"/>
        <v>0.01805069122</v>
      </c>
      <c r="S40" s="70">
        <f t="shared" si="10"/>
        <v>578759</v>
      </c>
      <c r="T40" s="71">
        <f t="shared" si="17"/>
        <v>2.388773389</v>
      </c>
      <c r="U40" s="72">
        <f t="shared" si="11"/>
        <v>0.9953380247</v>
      </c>
      <c r="W40" s="65" t="str">
        <f t="shared" si="4"/>
        <v/>
      </c>
      <c r="X40" s="65" t="str">
        <f t="shared" si="12"/>
        <v/>
      </c>
    </row>
    <row r="41">
      <c r="C41" s="61">
        <f t="shared" si="13"/>
        <v>43985</v>
      </c>
      <c r="D41" s="32">
        <f t="shared" si="21"/>
        <v>2.4</v>
      </c>
      <c r="E41" s="49">
        <f t="shared" si="5"/>
        <v>573762.8398</v>
      </c>
      <c r="F41" s="49">
        <f t="shared" si="6"/>
        <v>5468</v>
      </c>
      <c r="G41" s="74">
        <f t="shared" si="1"/>
        <v>3662</v>
      </c>
      <c r="H41" s="49">
        <f t="shared" si="2"/>
        <v>1334.160187</v>
      </c>
      <c r="I41" s="49">
        <f t="shared" si="3"/>
        <v>568294.8398</v>
      </c>
      <c r="J41" s="67" t="str">
        <f>'MAIN MODEL - Current Trends'!J41</f>
        <v/>
      </c>
      <c r="K41" s="49">
        <f t="shared" si="7"/>
        <v>397.3692883</v>
      </c>
      <c r="L41" s="49">
        <f t="shared" si="18"/>
        <v>10459</v>
      </c>
      <c r="M41" s="63">
        <f t="shared" si="14"/>
        <v>114.359861</v>
      </c>
      <c r="N41" s="75">
        <f t="shared" si="22"/>
        <v>976.9970961</v>
      </c>
      <c r="O41" s="34" t="str">
        <f>'MAIN MODEL - Current Trends'!O41</f>
        <v/>
      </c>
      <c r="P41" s="11" t="str">
        <f t="shared" si="19"/>
        <v/>
      </c>
      <c r="Q41" s="11">
        <f t="shared" si="9"/>
        <v>0.02226488055</v>
      </c>
      <c r="R41" s="69">
        <f t="shared" si="16"/>
        <v>0.04031557177</v>
      </c>
      <c r="S41" s="70">
        <f t="shared" si="10"/>
        <v>578759</v>
      </c>
      <c r="T41" s="71">
        <f t="shared" si="17"/>
        <v>2.3794604</v>
      </c>
      <c r="U41" s="72">
        <f t="shared" si="11"/>
        <v>0.9913674601</v>
      </c>
      <c r="W41" s="65" t="str">
        <f t="shared" si="4"/>
        <v/>
      </c>
      <c r="X41" s="65" t="str">
        <f t="shared" si="12"/>
        <v/>
      </c>
    </row>
    <row r="42">
      <c r="C42" s="61">
        <f t="shared" si="13"/>
        <v>43989</v>
      </c>
      <c r="D42" s="32">
        <f t="shared" si="21"/>
        <v>2.4</v>
      </c>
      <c r="E42" s="49">
        <f t="shared" si="5"/>
        <v>568294.8398</v>
      </c>
      <c r="F42" s="49">
        <f t="shared" si="6"/>
        <v>12886</v>
      </c>
      <c r="G42" s="74">
        <f t="shared" si="1"/>
        <v>8728</v>
      </c>
      <c r="H42" s="49">
        <f t="shared" si="2"/>
        <v>1736.160187</v>
      </c>
      <c r="I42" s="49">
        <f t="shared" si="3"/>
        <v>555408.8398</v>
      </c>
      <c r="J42" s="67" t="str">
        <f>'MAIN MODEL - Current Trends'!J42</f>
        <v/>
      </c>
      <c r="K42" s="49">
        <f t="shared" si="7"/>
        <v>936.448546</v>
      </c>
      <c r="L42" s="49">
        <f t="shared" si="18"/>
        <v>23345</v>
      </c>
      <c r="M42" s="63">
        <f t="shared" si="14"/>
        <v>255.256808</v>
      </c>
      <c r="N42" s="75">
        <f t="shared" si="22"/>
        <v>976.9970961</v>
      </c>
      <c r="O42" s="34" t="str">
        <f>'MAIN MODEL - Current Trends'!O42</f>
        <v/>
      </c>
      <c r="P42" s="11" t="str">
        <f t="shared" si="19"/>
        <v/>
      </c>
      <c r="Q42" s="11">
        <f t="shared" si="9"/>
        <v>0.05128041205</v>
      </c>
      <c r="R42" s="69">
        <f t="shared" si="16"/>
        <v>0.09159598382</v>
      </c>
      <c r="S42" s="70">
        <f t="shared" si="10"/>
        <v>578759</v>
      </c>
      <c r="T42" s="71">
        <f t="shared" si="17"/>
        <v>2.356620337</v>
      </c>
      <c r="U42" s="72">
        <f t="shared" si="11"/>
        <v>0.9819196588</v>
      </c>
      <c r="W42" s="65" t="str">
        <f t="shared" si="4"/>
        <v/>
      </c>
      <c r="X42" s="65" t="str">
        <f t="shared" si="12"/>
        <v/>
      </c>
    </row>
    <row r="43">
      <c r="C43" s="61">
        <f t="shared" si="13"/>
        <v>43993</v>
      </c>
      <c r="D43" s="32">
        <f t="shared" si="21"/>
        <v>2.4</v>
      </c>
      <c r="E43" s="49">
        <f t="shared" si="5"/>
        <v>555408.8398</v>
      </c>
      <c r="F43" s="49">
        <f t="shared" si="6"/>
        <v>29679</v>
      </c>
      <c r="G43" s="74">
        <f t="shared" si="1"/>
        <v>20652</v>
      </c>
      <c r="H43" s="49">
        <f t="shared" si="2"/>
        <v>2698.160187</v>
      </c>
      <c r="I43" s="49">
        <f t="shared" si="3"/>
        <v>525729.8398</v>
      </c>
      <c r="J43" s="67" t="str">
        <f>'MAIN MODEL - Current Trends'!J43</f>
        <v/>
      </c>
      <c r="K43" s="49">
        <f t="shared" si="7"/>
        <v>2156.825733</v>
      </c>
      <c r="L43" s="49">
        <f t="shared" si="18"/>
        <v>53024</v>
      </c>
      <c r="M43" s="63">
        <f t="shared" si="14"/>
        <v>881.0907352</v>
      </c>
      <c r="N43" s="75">
        <f t="shared" si="22"/>
        <v>976.9970961</v>
      </c>
      <c r="O43" s="34" t="str">
        <f>'MAIN MODEL - Current Trends'!O43</f>
        <v/>
      </c>
      <c r="P43" s="11" t="str">
        <f t="shared" si="19"/>
        <v/>
      </c>
      <c r="Q43" s="11">
        <f t="shared" si="9"/>
        <v>0.1117961017</v>
      </c>
      <c r="R43" s="69">
        <f t="shared" si="16"/>
        <v>0.2033920855</v>
      </c>
      <c r="S43" s="70">
        <f t="shared" si="10"/>
        <v>578759</v>
      </c>
      <c r="T43" s="71">
        <f t="shared" si="17"/>
        <v>2.303197268</v>
      </c>
      <c r="U43" s="72">
        <f t="shared" si="11"/>
        <v>0.9596547783</v>
      </c>
      <c r="W43" s="65" t="str">
        <f t="shared" si="4"/>
        <v/>
      </c>
      <c r="X43" s="65" t="str">
        <f t="shared" si="12"/>
        <v/>
      </c>
    </row>
    <row r="44">
      <c r="C44" s="61">
        <f t="shared" si="13"/>
        <v>43997</v>
      </c>
      <c r="D44" s="32">
        <f t="shared" si="21"/>
        <v>2.4</v>
      </c>
      <c r="E44" s="49">
        <f t="shared" si="5"/>
        <v>525729.8398</v>
      </c>
      <c r="F44" s="49">
        <f t="shared" si="6"/>
        <v>64703</v>
      </c>
      <c r="G44" s="74">
        <f t="shared" si="1"/>
        <v>48033</v>
      </c>
      <c r="H44" s="49">
        <f t="shared" si="2"/>
        <v>4996.160187</v>
      </c>
      <c r="I44" s="49">
        <f t="shared" si="3"/>
        <v>461026.8398</v>
      </c>
      <c r="J44" s="76" t="str">
        <f>'MAIN MODEL - Current Trends'!J44</f>
        <v/>
      </c>
      <c r="K44" s="49">
        <f t="shared" si="7"/>
        <v>4702.082126</v>
      </c>
      <c r="L44" s="49">
        <f t="shared" si="18"/>
        <v>117727</v>
      </c>
      <c r="M44" s="63">
        <f t="shared" si="14"/>
        <v>2245.467318</v>
      </c>
      <c r="N44" s="75">
        <f t="shared" si="22"/>
        <v>976.9970961</v>
      </c>
      <c r="O44" s="34" t="str">
        <f>'MAIN MODEL - Current Trends'!O44</f>
        <v/>
      </c>
      <c r="P44" s="11" t="str">
        <f t="shared" si="19"/>
        <v/>
      </c>
      <c r="Q44" s="11">
        <f t="shared" si="9"/>
        <v>0.2137297217</v>
      </c>
      <c r="R44" s="69">
        <f t="shared" si="16"/>
        <v>0.4171218072</v>
      </c>
      <c r="S44" s="70">
        <f t="shared" si="10"/>
        <v>578759</v>
      </c>
      <c r="T44" s="71">
        <f t="shared" si="17"/>
        <v>2.180093669</v>
      </c>
      <c r="U44" s="72">
        <f t="shared" si="11"/>
        <v>0.9083743662</v>
      </c>
      <c r="W44" s="65" t="str">
        <f t="shared" si="4"/>
        <v/>
      </c>
      <c r="X44" s="65" t="str">
        <f t="shared" si="12"/>
        <v/>
      </c>
    </row>
    <row r="45">
      <c r="C45" s="61">
        <f t="shared" si="13"/>
        <v>44001</v>
      </c>
      <c r="D45" s="32">
        <f t="shared" si="21"/>
        <v>2.4</v>
      </c>
      <c r="E45" s="49">
        <f t="shared" si="5"/>
        <v>461026.8398</v>
      </c>
      <c r="F45" s="49">
        <f t="shared" si="6"/>
        <v>123698</v>
      </c>
      <c r="G45" s="74">
        <f t="shared" si="1"/>
        <v>107268</v>
      </c>
      <c r="H45" s="49">
        <f t="shared" si="2"/>
        <v>10464.16019</v>
      </c>
      <c r="I45" s="49">
        <f t="shared" si="3"/>
        <v>337328.8398</v>
      </c>
      <c r="J45" s="76" t="str">
        <f>'MAIN MODEL - Current Trends'!J45</f>
        <v/>
      </c>
      <c r="K45" s="49">
        <f t="shared" si="7"/>
        <v>8989.353736</v>
      </c>
      <c r="L45" s="49">
        <f t="shared" si="18"/>
        <v>241425</v>
      </c>
      <c r="M45" s="63">
        <f t="shared" si="14"/>
        <v>4853.857261</v>
      </c>
      <c r="N45" s="75">
        <f t="shared" si="22"/>
        <v>976.9970961</v>
      </c>
      <c r="O45" s="34" t="str">
        <f>'MAIN MODEL - Current Trends'!O45</f>
        <v/>
      </c>
      <c r="P45" s="11" t="str">
        <f t="shared" si="19"/>
        <v/>
      </c>
      <c r="Q45" s="11">
        <f t="shared" si="9"/>
        <v>0.2989724566</v>
      </c>
      <c r="R45" s="69">
        <f t="shared" si="16"/>
        <v>0.7160942638</v>
      </c>
      <c r="S45" s="70">
        <f t="shared" si="10"/>
        <v>578759</v>
      </c>
      <c r="T45" s="71">
        <f t="shared" si="17"/>
        <v>1.911781525</v>
      </c>
      <c r="U45" s="72">
        <f t="shared" si="11"/>
        <v>0.7965782645</v>
      </c>
      <c r="W45" s="65" t="str">
        <f t="shared" si="4"/>
        <v/>
      </c>
      <c r="X45" s="65" t="str">
        <f t="shared" si="12"/>
        <v/>
      </c>
    </row>
    <row r="46">
      <c r="C46" s="61">
        <f t="shared" si="13"/>
        <v>44005</v>
      </c>
      <c r="D46" s="32">
        <f t="shared" si="21"/>
        <v>2.4</v>
      </c>
      <c r="E46" s="49">
        <f t="shared" si="5"/>
        <v>337328.8398</v>
      </c>
      <c r="F46" s="49">
        <f t="shared" si="6"/>
        <v>173033</v>
      </c>
      <c r="G46" s="74">
        <f t="shared" si="1"/>
        <v>218080</v>
      </c>
      <c r="H46" s="49">
        <f t="shared" si="2"/>
        <v>23350.16019</v>
      </c>
      <c r="I46" s="49">
        <f t="shared" si="3"/>
        <v>164295.8398</v>
      </c>
      <c r="J46" s="76" t="str">
        <f>'MAIN MODEL - Current Trends'!J46</f>
        <v/>
      </c>
      <c r="K46" s="49">
        <f t="shared" si="7"/>
        <v>12574.61596</v>
      </c>
      <c r="L46" s="49">
        <f t="shared" si="18"/>
        <v>414458</v>
      </c>
      <c r="M46" s="63">
        <f t="shared" si="14"/>
        <v>8502.562471</v>
      </c>
      <c r="N46" s="75">
        <f t="shared" si="22"/>
        <v>976.9970961</v>
      </c>
      <c r="O46" s="34" t="str">
        <f>'MAIN MODEL - Current Trends'!O46</f>
        <v/>
      </c>
      <c r="P46" s="11" t="str">
        <f t="shared" si="19"/>
        <v/>
      </c>
      <c r="Q46" s="11">
        <f t="shared" si="9"/>
        <v>0.2036910009</v>
      </c>
      <c r="R46" s="69">
        <f t="shared" si="16"/>
        <v>0.9197852647</v>
      </c>
      <c r="S46" s="70">
        <f t="shared" si="10"/>
        <v>578759</v>
      </c>
      <c r="T46" s="71">
        <f t="shared" si="17"/>
        <v>1.398834258</v>
      </c>
      <c r="U46" s="72">
        <f t="shared" si="11"/>
        <v>0.5828485429</v>
      </c>
      <c r="W46" s="65" t="str">
        <f t="shared" si="4"/>
        <v/>
      </c>
      <c r="X46" s="65" t="str">
        <f t="shared" si="12"/>
        <v/>
      </c>
    </row>
    <row r="47">
      <c r="C47" s="61">
        <f t="shared" si="13"/>
        <v>44009</v>
      </c>
      <c r="D47" s="32">
        <f t="shared" si="21"/>
        <v>2.4</v>
      </c>
      <c r="E47" s="49">
        <f t="shared" si="5"/>
        <v>164295.8398</v>
      </c>
      <c r="F47" s="49">
        <f t="shared" si="6"/>
        <v>117888</v>
      </c>
      <c r="G47" s="74">
        <f t="shared" si="1"/>
        <v>361434</v>
      </c>
      <c r="H47" s="49">
        <f t="shared" si="2"/>
        <v>53029.16019</v>
      </c>
      <c r="I47" s="49">
        <f t="shared" si="3"/>
        <v>46407.83981</v>
      </c>
      <c r="J47" s="76" t="str">
        <f>'MAIN MODEL - Current Trends'!J47</f>
        <v/>
      </c>
      <c r="K47" s="49">
        <f t="shared" si="7"/>
        <v>8567.130699</v>
      </c>
      <c r="L47" s="49">
        <f t="shared" si="18"/>
        <v>532346</v>
      </c>
      <c r="M47" s="63">
        <f t="shared" si="14"/>
        <v>10988.43834</v>
      </c>
      <c r="N47" s="75">
        <f t="shared" si="22"/>
        <v>976.9970961</v>
      </c>
      <c r="O47" s="34" t="str">
        <f>'MAIN MODEL - Current Trends'!O47</f>
        <v/>
      </c>
      <c r="P47" s="11" t="str">
        <f t="shared" si="19"/>
        <v/>
      </c>
      <c r="Q47" s="11">
        <f t="shared" si="9"/>
        <v>0.03919939042</v>
      </c>
      <c r="R47" s="69">
        <f t="shared" si="16"/>
        <v>0.9589846551</v>
      </c>
      <c r="S47" s="70">
        <f t="shared" si="10"/>
        <v>578759</v>
      </c>
      <c r="T47" s="71">
        <f t="shared" si="17"/>
        <v>0.6813035664</v>
      </c>
      <c r="U47" s="72">
        <f t="shared" si="11"/>
        <v>0.2838760863</v>
      </c>
      <c r="W47" s="65" t="str">
        <f t="shared" si="4"/>
        <v/>
      </c>
      <c r="X47" s="65" t="str">
        <f t="shared" si="12"/>
        <v/>
      </c>
    </row>
    <row r="48">
      <c r="C48" s="61">
        <f t="shared" si="13"/>
        <v>44013</v>
      </c>
      <c r="D48" s="32">
        <f t="shared" si="21"/>
        <v>2.4</v>
      </c>
      <c r="E48" s="49">
        <f t="shared" si="5"/>
        <v>46407.83981</v>
      </c>
      <c r="F48" s="49">
        <f t="shared" si="6"/>
        <v>22687</v>
      </c>
      <c r="G48" s="74">
        <f t="shared" si="1"/>
        <v>414619</v>
      </c>
      <c r="H48" s="49">
        <f t="shared" si="2"/>
        <v>117732.1602</v>
      </c>
      <c r="I48" s="49">
        <f t="shared" si="3"/>
        <v>23720.83981</v>
      </c>
      <c r="J48" s="76" t="str">
        <f>'MAIN MODEL - Current Trends'!J48</f>
        <v/>
      </c>
      <c r="K48" s="49">
        <f t="shared" si="7"/>
        <v>1648.704653</v>
      </c>
      <c r="L48" s="49">
        <f t="shared" si="18"/>
        <v>555033</v>
      </c>
      <c r="M48" s="63">
        <f t="shared" si="14"/>
        <v>11466.83365</v>
      </c>
      <c r="N48" s="75">
        <f t="shared" si="22"/>
        <v>976.9970961</v>
      </c>
      <c r="O48" s="34" t="str">
        <f>'MAIN MODEL - Current Trends'!O48</f>
        <v/>
      </c>
      <c r="P48" s="11" t="str">
        <f t="shared" si="19"/>
        <v/>
      </c>
      <c r="Q48" s="11">
        <f t="shared" si="9"/>
        <v>0.003856527501</v>
      </c>
      <c r="R48" s="69">
        <f t="shared" si="16"/>
        <v>0.9628411826</v>
      </c>
      <c r="S48" s="70">
        <f t="shared" si="10"/>
        <v>578759</v>
      </c>
      <c r="T48" s="71">
        <f t="shared" si="17"/>
        <v>0.1924453719</v>
      </c>
      <c r="U48" s="72">
        <f t="shared" si="11"/>
        <v>0.08018508535</v>
      </c>
      <c r="W48" s="65" t="str">
        <f t="shared" si="4"/>
        <v/>
      </c>
      <c r="X48" s="65" t="str">
        <f t="shared" si="12"/>
        <v/>
      </c>
    </row>
    <row r="49">
      <c r="C49" s="61">
        <f t="shared" si="13"/>
        <v>44017</v>
      </c>
      <c r="D49" s="32">
        <f t="shared" si="21"/>
        <v>2.4</v>
      </c>
      <c r="E49" s="49">
        <f t="shared" si="5"/>
        <v>23720.83981</v>
      </c>
      <c r="F49" s="49">
        <f t="shared" si="6"/>
        <v>2232</v>
      </c>
      <c r="G49" s="74">
        <f t="shared" si="1"/>
        <v>313608</v>
      </c>
      <c r="H49" s="49">
        <f t="shared" si="2"/>
        <v>241430.1602</v>
      </c>
      <c r="I49" s="49">
        <f t="shared" si="3"/>
        <v>21488.83981</v>
      </c>
      <c r="J49" s="76" t="str">
        <f>'MAIN MODEL - Current Trends'!J49</f>
        <v/>
      </c>
      <c r="K49" s="49">
        <f t="shared" si="7"/>
        <v>162.203411</v>
      </c>
      <c r="L49" s="49">
        <f t="shared" si="18"/>
        <v>557265</v>
      </c>
      <c r="M49" s="63">
        <f t="shared" si="14"/>
        <v>11491.23858</v>
      </c>
      <c r="N49" s="75">
        <f t="shared" si="22"/>
        <v>976.9970961</v>
      </c>
      <c r="O49" s="34" t="str">
        <f>'MAIN MODEL - Current Trends'!O49</f>
        <v/>
      </c>
      <c r="P49" s="11" t="str">
        <f t="shared" si="19"/>
        <v/>
      </c>
      <c r="Q49" s="11">
        <f t="shared" si="9"/>
        <v>0.0003438391455</v>
      </c>
      <c r="R49" s="69">
        <f t="shared" si="16"/>
        <v>0.9631850217</v>
      </c>
      <c r="S49" s="70">
        <f t="shared" si="10"/>
        <v>578759</v>
      </c>
      <c r="T49" s="71">
        <f t="shared" si="17"/>
        <v>0.09838233349</v>
      </c>
      <c r="U49" s="72">
        <f t="shared" si="11"/>
        <v>0.04098569493</v>
      </c>
      <c r="W49" s="65" t="str">
        <f t="shared" si="4"/>
        <v/>
      </c>
      <c r="X49" s="65" t="str">
        <f t="shared" si="12"/>
        <v/>
      </c>
    </row>
    <row r="50">
      <c r="C50" s="61">
        <f t="shared" si="13"/>
        <v>44021</v>
      </c>
      <c r="D50" s="32">
        <f t="shared" si="21"/>
        <v>2.4</v>
      </c>
      <c r="E50" s="49">
        <f t="shared" si="5"/>
        <v>21488.83981</v>
      </c>
      <c r="F50" s="49">
        <f t="shared" si="6"/>
        <v>199</v>
      </c>
      <c r="G50" s="74">
        <f t="shared" si="1"/>
        <v>142807</v>
      </c>
      <c r="H50" s="49">
        <f t="shared" si="2"/>
        <v>414463.1602</v>
      </c>
      <c r="I50" s="49">
        <f t="shared" si="3"/>
        <v>21289.83981</v>
      </c>
      <c r="J50" s="76" t="str">
        <f>'MAIN MODEL - Current Trends'!J50</f>
        <v/>
      </c>
      <c r="K50" s="49">
        <f t="shared" si="7"/>
        <v>14.46168405</v>
      </c>
      <c r="L50" s="49">
        <f t="shared" si="18"/>
        <v>557464</v>
      </c>
      <c r="M50" s="63">
        <f t="shared" si="14"/>
        <v>11493.41447</v>
      </c>
      <c r="N50" s="75">
        <f t="shared" si="22"/>
        <v>976.9970961</v>
      </c>
      <c r="O50" s="34" t="str">
        <f>'MAIN MODEL - Current Trends'!O50</f>
        <v/>
      </c>
      <c r="P50" s="11" t="str">
        <f t="shared" si="19"/>
        <v/>
      </c>
      <c r="Q50" s="11">
        <f t="shared" si="9"/>
        <v>0.00003110102823</v>
      </c>
      <c r="R50" s="69">
        <f t="shared" si="16"/>
        <v>0.9632161228</v>
      </c>
      <c r="S50" s="70">
        <f t="shared" si="10"/>
        <v>578759</v>
      </c>
      <c r="T50" s="71">
        <f t="shared" si="17"/>
        <v>0.08915770609</v>
      </c>
      <c r="U50" s="72">
        <f t="shared" si="11"/>
        <v>0.03712916743</v>
      </c>
      <c r="W50" s="65" t="str">
        <f t="shared" si="4"/>
        <v/>
      </c>
      <c r="X50" s="65" t="str">
        <f t="shared" si="12"/>
        <v/>
      </c>
    </row>
    <row r="51">
      <c r="C51" s="61">
        <f t="shared" si="13"/>
        <v>44025</v>
      </c>
      <c r="D51" s="32">
        <f t="shared" si="21"/>
        <v>2.4</v>
      </c>
      <c r="E51" s="49">
        <f t="shared" si="5"/>
        <v>21289.83981</v>
      </c>
      <c r="F51" s="49">
        <f t="shared" si="6"/>
        <v>18</v>
      </c>
      <c r="G51" s="74">
        <f t="shared" si="1"/>
        <v>25118</v>
      </c>
      <c r="H51" s="49">
        <f t="shared" si="2"/>
        <v>532351.1602</v>
      </c>
      <c r="I51" s="49">
        <f t="shared" si="3"/>
        <v>21271.83981</v>
      </c>
      <c r="J51" s="76" t="str">
        <f>'MAIN MODEL - Current Trends'!J51</f>
        <v/>
      </c>
      <c r="K51" s="49">
        <f t="shared" si="7"/>
        <v>1.308092025</v>
      </c>
      <c r="L51" s="49">
        <f t="shared" si="18"/>
        <v>557482</v>
      </c>
      <c r="M51" s="63">
        <f t="shared" si="14"/>
        <v>11493.61129</v>
      </c>
      <c r="N51" s="75">
        <f t="shared" si="22"/>
        <v>976.9970961</v>
      </c>
      <c r="O51" s="34" t="str">
        <f>'MAIN MODEL - Current Trends'!O51</f>
        <v/>
      </c>
      <c r="P51" s="11" t="str">
        <f t="shared" si="19"/>
        <v/>
      </c>
      <c r="Q51" s="11">
        <f t="shared" si="9"/>
        <v>0.000003455669804</v>
      </c>
      <c r="R51" s="69">
        <f t="shared" si="16"/>
        <v>0.9632195784</v>
      </c>
      <c r="S51" s="70">
        <f t="shared" si="10"/>
        <v>578759</v>
      </c>
      <c r="T51" s="71">
        <f t="shared" si="17"/>
        <v>0.09045226131</v>
      </c>
      <c r="U51" s="72">
        <f t="shared" si="11"/>
        <v>0.03678532828</v>
      </c>
      <c r="W51" s="65" t="str">
        <f t="shared" si="4"/>
        <v/>
      </c>
      <c r="X51" s="65" t="str">
        <f t="shared" si="12"/>
        <v/>
      </c>
    </row>
    <row r="52">
      <c r="C52" s="61">
        <f t="shared" si="13"/>
        <v>44029</v>
      </c>
      <c r="D52" s="32">
        <f t="shared" si="21"/>
        <v>2.4</v>
      </c>
      <c r="E52" s="49">
        <f t="shared" si="5"/>
        <v>21271.83981</v>
      </c>
      <c r="F52" s="49">
        <f t="shared" si="6"/>
        <v>2</v>
      </c>
      <c r="G52" s="74">
        <f t="shared" si="1"/>
        <v>2449</v>
      </c>
      <c r="H52" s="49">
        <f t="shared" si="2"/>
        <v>555038.1602</v>
      </c>
      <c r="I52" s="49">
        <f t="shared" si="3"/>
        <v>21269.83981</v>
      </c>
      <c r="J52" s="76" t="str">
        <f>'MAIN MODEL - Current Trends'!J52</f>
        <v/>
      </c>
      <c r="K52" s="49">
        <f t="shared" si="7"/>
        <v>0.1453435583</v>
      </c>
      <c r="L52" s="49">
        <f t="shared" si="18"/>
        <v>557484</v>
      </c>
      <c r="M52" s="63">
        <f t="shared" si="14"/>
        <v>11493.63315</v>
      </c>
      <c r="N52" s="75">
        <f t="shared" si="22"/>
        <v>976.9970961</v>
      </c>
      <c r="O52" s="34" t="str">
        <f>'MAIN MODEL - Current Trends'!O52</f>
        <v/>
      </c>
      <c r="P52" s="11" t="str">
        <f t="shared" si="19"/>
        <v/>
      </c>
      <c r="Q52" s="11">
        <f t="shared" si="9"/>
        <v>0</v>
      </c>
      <c r="R52" s="69">
        <f t="shared" si="16"/>
        <v>0.9632195784</v>
      </c>
      <c r="S52" s="70">
        <f t="shared" si="10"/>
        <v>578759</v>
      </c>
      <c r="T52" s="71">
        <f t="shared" si="17"/>
        <v>0.1111111111</v>
      </c>
      <c r="U52" s="72">
        <f t="shared" si="11"/>
        <v>0.03675422726</v>
      </c>
      <c r="W52" s="65" t="str">
        <f t="shared" si="4"/>
        <v/>
      </c>
      <c r="X52" s="65" t="str">
        <f t="shared" si="12"/>
        <v/>
      </c>
    </row>
    <row r="53">
      <c r="C53" s="61">
        <f t="shared" si="13"/>
        <v>44033</v>
      </c>
      <c r="D53" s="32">
        <f t="shared" si="21"/>
        <v>2.4</v>
      </c>
      <c r="E53" s="49">
        <f t="shared" si="5"/>
        <v>21269.83981</v>
      </c>
      <c r="F53" s="49">
        <f t="shared" si="6"/>
        <v>0</v>
      </c>
      <c r="G53" s="74">
        <f t="shared" si="1"/>
        <v>219</v>
      </c>
      <c r="H53" s="49">
        <f t="shared" si="2"/>
        <v>557270.1602</v>
      </c>
      <c r="I53" s="49">
        <f t="shared" si="3"/>
        <v>21269.83981</v>
      </c>
      <c r="J53" s="76" t="str">
        <f>'MAIN MODEL - Current Trends'!J53</f>
        <v/>
      </c>
      <c r="K53" s="49">
        <f t="shared" si="7"/>
        <v>0</v>
      </c>
      <c r="L53" s="49">
        <f t="shared" si="18"/>
        <v>557484</v>
      </c>
      <c r="M53" s="63">
        <f t="shared" si="14"/>
        <v>11493.63315</v>
      </c>
      <c r="N53" s="75">
        <f t="shared" si="22"/>
        <v>976.9970961</v>
      </c>
      <c r="O53" s="34" t="str">
        <f>'MAIN MODEL - Current Trends'!O53</f>
        <v/>
      </c>
      <c r="P53" s="11" t="str">
        <f t="shared" si="19"/>
        <v/>
      </c>
      <c r="Q53" s="11">
        <f t="shared" si="9"/>
        <v>0</v>
      </c>
      <c r="R53" s="69">
        <f t="shared" si="16"/>
        <v>0.9632195784</v>
      </c>
      <c r="S53" s="70">
        <f t="shared" si="10"/>
        <v>578759</v>
      </c>
      <c r="T53" s="71">
        <f t="shared" si="17"/>
        <v>0</v>
      </c>
      <c r="U53" s="72">
        <f t="shared" si="11"/>
        <v>0.03675077159</v>
      </c>
      <c r="W53" s="65" t="str">
        <f t="shared" si="4"/>
        <v/>
      </c>
      <c r="X53" s="65" t="str">
        <f t="shared" si="12"/>
        <v/>
      </c>
    </row>
    <row r="54">
      <c r="C54" s="61">
        <f t="shared" si="13"/>
        <v>44037</v>
      </c>
      <c r="D54" s="32">
        <f t="shared" si="21"/>
        <v>2.4</v>
      </c>
      <c r="E54" s="49">
        <f t="shared" si="5"/>
        <v>21269.83981</v>
      </c>
      <c r="F54" s="49">
        <f t="shared" si="6"/>
        <v>0</v>
      </c>
      <c r="G54" s="74">
        <f t="shared" si="1"/>
        <v>20</v>
      </c>
      <c r="H54" s="49">
        <f t="shared" si="2"/>
        <v>557469.1602</v>
      </c>
      <c r="I54" s="49">
        <f t="shared" si="3"/>
        <v>21269.83981</v>
      </c>
      <c r="J54" s="76" t="str">
        <f>'MAIN MODEL - Current Trends'!J54</f>
        <v/>
      </c>
      <c r="K54" s="49">
        <f t="shared" si="7"/>
        <v>0</v>
      </c>
      <c r="L54" s="49">
        <f t="shared" si="18"/>
        <v>557484</v>
      </c>
      <c r="M54" s="63">
        <f t="shared" si="14"/>
        <v>11493.63315</v>
      </c>
      <c r="N54" s="75">
        <f t="shared" si="22"/>
        <v>976.9970961</v>
      </c>
      <c r="O54" s="34" t="str">
        <f>'MAIN MODEL - Current Trends'!O54</f>
        <v/>
      </c>
      <c r="P54" s="11" t="str">
        <f t="shared" si="19"/>
        <v/>
      </c>
      <c r="Q54" s="11">
        <f t="shared" si="9"/>
        <v>0</v>
      </c>
      <c r="R54" s="69">
        <f t="shared" si="16"/>
        <v>0.9632195784</v>
      </c>
      <c r="S54" s="70">
        <f t="shared" si="10"/>
        <v>578759</v>
      </c>
      <c r="T54" s="71" t="str">
        <f t="shared" si="17"/>
        <v>#DIV/0!</v>
      </c>
      <c r="U54" s="72">
        <f t="shared" si="11"/>
        <v>0.03675077159</v>
      </c>
      <c r="W54" s="65" t="str">
        <f t="shared" si="4"/>
        <v/>
      </c>
      <c r="X54" s="65" t="str">
        <f t="shared" si="12"/>
        <v/>
      </c>
    </row>
    <row r="55">
      <c r="C55" s="61">
        <f t="shared" si="13"/>
        <v>44041</v>
      </c>
      <c r="D55" s="32">
        <f t="shared" si="21"/>
        <v>2.4</v>
      </c>
      <c r="E55" s="49">
        <f t="shared" si="5"/>
        <v>21269.83981</v>
      </c>
      <c r="F55" s="49">
        <f t="shared" si="6"/>
        <v>0</v>
      </c>
      <c r="G55" s="74">
        <f t="shared" si="1"/>
        <v>2</v>
      </c>
      <c r="H55" s="49">
        <f t="shared" si="2"/>
        <v>557487.1602</v>
      </c>
      <c r="I55" s="49">
        <f t="shared" si="3"/>
        <v>21269.83981</v>
      </c>
      <c r="J55" s="76" t="str">
        <f>'MAIN MODEL - Current Trends'!J55</f>
        <v/>
      </c>
      <c r="K55" s="49">
        <f t="shared" si="7"/>
        <v>0</v>
      </c>
      <c r="L55" s="49">
        <f t="shared" si="18"/>
        <v>557484</v>
      </c>
      <c r="M55" s="63">
        <f t="shared" si="14"/>
        <v>11493.63315</v>
      </c>
      <c r="N55" s="75">
        <f t="shared" si="22"/>
        <v>976.9970961</v>
      </c>
      <c r="O55" s="34" t="str">
        <f>'MAIN MODEL - Current Trends'!O55</f>
        <v/>
      </c>
      <c r="P55" s="11" t="str">
        <f t="shared" si="19"/>
        <v/>
      </c>
      <c r="Q55" s="11">
        <f t="shared" si="9"/>
        <v>0</v>
      </c>
      <c r="R55" s="69">
        <f t="shared" si="16"/>
        <v>0.9632195784</v>
      </c>
      <c r="S55" s="70">
        <f t="shared" si="10"/>
        <v>578759</v>
      </c>
      <c r="T55" s="71" t="str">
        <f t="shared" si="17"/>
        <v>#DIV/0!</v>
      </c>
      <c r="U55" s="72">
        <f t="shared" si="11"/>
        <v>0.03675077159</v>
      </c>
      <c r="W55" s="65" t="str">
        <f t="shared" si="4"/>
        <v/>
      </c>
    </row>
    <row r="56">
      <c r="C56" s="61">
        <f t="shared" si="13"/>
        <v>44045</v>
      </c>
      <c r="D56" s="32">
        <f t="shared" si="21"/>
        <v>2.4</v>
      </c>
      <c r="E56" s="49">
        <f t="shared" si="5"/>
        <v>21269.83981</v>
      </c>
      <c r="F56" s="49">
        <f t="shared" si="6"/>
        <v>0</v>
      </c>
      <c r="G56" s="74">
        <f t="shared" si="1"/>
        <v>0</v>
      </c>
      <c r="H56" s="49">
        <f t="shared" si="2"/>
        <v>557489.1602</v>
      </c>
      <c r="I56" s="49">
        <f t="shared" si="3"/>
        <v>21269.83981</v>
      </c>
      <c r="J56" s="76" t="str">
        <f>'MAIN MODEL - Current Trends'!J56</f>
        <v/>
      </c>
      <c r="K56" s="49">
        <f t="shared" si="7"/>
        <v>0</v>
      </c>
      <c r="L56" s="49">
        <f t="shared" si="18"/>
        <v>557484</v>
      </c>
      <c r="M56" s="63">
        <f t="shared" si="14"/>
        <v>11493.63315</v>
      </c>
      <c r="N56" s="75">
        <f t="shared" si="22"/>
        <v>976.9970961</v>
      </c>
      <c r="O56" s="34" t="str">
        <f>'MAIN MODEL - Current Trends'!O56</f>
        <v/>
      </c>
      <c r="P56" s="11" t="str">
        <f t="shared" si="19"/>
        <v/>
      </c>
      <c r="Q56" s="11">
        <f t="shared" si="9"/>
        <v>0</v>
      </c>
      <c r="R56" s="69">
        <f t="shared" si="16"/>
        <v>0.9632195784</v>
      </c>
      <c r="S56" s="70">
        <f t="shared" si="10"/>
        <v>578759</v>
      </c>
      <c r="T56" s="71" t="str">
        <f t="shared" si="17"/>
        <v>#DIV/0!</v>
      </c>
      <c r="U56" s="72">
        <f t="shared" si="11"/>
        <v>0.03675077159</v>
      </c>
      <c r="W56" s="65" t="str">
        <f t="shared" si="4"/>
        <v/>
      </c>
    </row>
    <row r="57">
      <c r="C57" s="61">
        <f t="shared" si="13"/>
        <v>44049</v>
      </c>
      <c r="D57" s="32">
        <f t="shared" si="21"/>
        <v>2.4</v>
      </c>
      <c r="E57" s="49">
        <f t="shared" si="5"/>
        <v>21269.83981</v>
      </c>
      <c r="F57" s="49">
        <f t="shared" si="6"/>
        <v>0</v>
      </c>
      <c r="G57" s="74">
        <f t="shared" si="1"/>
        <v>0</v>
      </c>
      <c r="H57" s="49">
        <f t="shared" si="2"/>
        <v>557489.1602</v>
      </c>
      <c r="I57" s="49">
        <f t="shared" si="3"/>
        <v>21269.83981</v>
      </c>
      <c r="J57" s="76" t="str">
        <f>'MAIN MODEL - Current Trends'!J57</f>
        <v/>
      </c>
      <c r="K57" s="49">
        <f t="shared" si="7"/>
        <v>0</v>
      </c>
      <c r="L57" s="49">
        <f t="shared" si="18"/>
        <v>557484</v>
      </c>
      <c r="M57" s="63">
        <f t="shared" si="14"/>
        <v>11493.63315</v>
      </c>
      <c r="N57" s="75">
        <f t="shared" si="22"/>
        <v>976.9970961</v>
      </c>
      <c r="O57" s="34" t="str">
        <f>'MAIN MODEL - Current Trends'!O57</f>
        <v/>
      </c>
      <c r="P57" s="11" t="str">
        <f t="shared" si="19"/>
        <v/>
      </c>
      <c r="Q57" s="11">
        <f t="shared" si="9"/>
        <v>0</v>
      </c>
      <c r="R57" s="69">
        <f t="shared" si="16"/>
        <v>0.9632195784</v>
      </c>
      <c r="S57" s="70">
        <f t="shared" si="10"/>
        <v>578759</v>
      </c>
      <c r="T57" s="71" t="str">
        <f t="shared" si="17"/>
        <v>#DIV/0!</v>
      </c>
      <c r="U57" s="72">
        <f t="shared" si="11"/>
        <v>0.03675077159</v>
      </c>
      <c r="W57" s="65" t="str">
        <f t="shared" si="4"/>
        <v/>
      </c>
    </row>
    <row r="58">
      <c r="C58" s="61">
        <f t="shared" si="13"/>
        <v>44053</v>
      </c>
      <c r="D58" s="32">
        <f t="shared" si="21"/>
        <v>2.4</v>
      </c>
      <c r="E58" s="49">
        <f t="shared" si="5"/>
        <v>21269.83981</v>
      </c>
      <c r="F58" s="49">
        <f t="shared" si="6"/>
        <v>0</v>
      </c>
      <c r="G58" s="74">
        <f t="shared" si="1"/>
        <v>0</v>
      </c>
      <c r="H58" s="49">
        <f t="shared" si="2"/>
        <v>557489.1602</v>
      </c>
      <c r="I58" s="49">
        <f t="shared" si="3"/>
        <v>21269.83981</v>
      </c>
      <c r="J58" s="76" t="str">
        <f>'MAIN MODEL - Current Trends'!J58</f>
        <v/>
      </c>
      <c r="K58" s="49">
        <f t="shared" si="7"/>
        <v>0</v>
      </c>
      <c r="L58" s="49">
        <f t="shared" si="18"/>
        <v>557484</v>
      </c>
      <c r="M58" s="63">
        <f t="shared" si="14"/>
        <v>11493.63315</v>
      </c>
      <c r="N58" s="75">
        <f t="shared" si="22"/>
        <v>976.9970961</v>
      </c>
      <c r="O58" s="34" t="str">
        <f>'MAIN MODEL - Current Trends'!O58</f>
        <v/>
      </c>
      <c r="P58" s="11" t="str">
        <f t="shared" si="19"/>
        <v/>
      </c>
      <c r="Q58" s="11">
        <f t="shared" si="9"/>
        <v>0</v>
      </c>
      <c r="R58" s="69">
        <f t="shared" si="16"/>
        <v>0.9632195784</v>
      </c>
      <c r="S58" s="70">
        <f t="shared" si="10"/>
        <v>578759</v>
      </c>
      <c r="T58" s="71" t="str">
        <f t="shared" si="17"/>
        <v>#DIV/0!</v>
      </c>
      <c r="U58" s="72">
        <f t="shared" si="11"/>
        <v>0.03675077159</v>
      </c>
      <c r="W58" s="65" t="str">
        <f t="shared" si="4"/>
        <v/>
      </c>
    </row>
    <row r="59">
      <c r="C59" s="61">
        <f t="shared" si="13"/>
        <v>44057</v>
      </c>
      <c r="D59" s="32">
        <f t="shared" si="21"/>
        <v>2.4</v>
      </c>
      <c r="E59" s="49">
        <f t="shared" si="5"/>
        <v>21269.83981</v>
      </c>
      <c r="F59" s="49">
        <f t="shared" si="6"/>
        <v>0</v>
      </c>
      <c r="G59" s="74">
        <f t="shared" si="1"/>
        <v>0</v>
      </c>
      <c r="H59" s="49">
        <f t="shared" si="2"/>
        <v>557489.1602</v>
      </c>
      <c r="I59" s="49">
        <f t="shared" si="3"/>
        <v>21269.83981</v>
      </c>
      <c r="J59" s="76" t="str">
        <f>'MAIN MODEL - Current Trends'!J59</f>
        <v/>
      </c>
      <c r="K59" s="49">
        <f t="shared" si="7"/>
        <v>0</v>
      </c>
      <c r="L59" s="49">
        <f t="shared" si="18"/>
        <v>557484</v>
      </c>
      <c r="M59" s="63">
        <f t="shared" si="14"/>
        <v>11493.63315</v>
      </c>
      <c r="N59" s="75">
        <f t="shared" si="22"/>
        <v>976.9970961</v>
      </c>
      <c r="O59" s="34" t="str">
        <f>'MAIN MODEL - Current Trends'!O59</f>
        <v/>
      </c>
      <c r="P59" s="11" t="str">
        <f t="shared" si="19"/>
        <v/>
      </c>
      <c r="Q59" s="11">
        <f t="shared" si="9"/>
        <v>0</v>
      </c>
      <c r="R59" s="69">
        <f t="shared" si="16"/>
        <v>0.9632195784</v>
      </c>
      <c r="S59" s="70">
        <f t="shared" si="10"/>
        <v>578759</v>
      </c>
      <c r="T59" s="71" t="str">
        <f t="shared" si="17"/>
        <v>#DIV/0!</v>
      </c>
      <c r="U59" s="72">
        <f t="shared" si="11"/>
        <v>0.03675077159</v>
      </c>
      <c r="W59" s="65" t="str">
        <f t="shared" si="4"/>
        <v/>
      </c>
    </row>
    <row r="60">
      <c r="C60" s="61">
        <f t="shared" si="13"/>
        <v>44061</v>
      </c>
      <c r="D60" s="32">
        <f t="shared" si="21"/>
        <v>2.4</v>
      </c>
      <c r="E60" s="49">
        <f t="shared" si="5"/>
        <v>21269.83981</v>
      </c>
      <c r="F60" s="49">
        <f t="shared" si="6"/>
        <v>0</v>
      </c>
      <c r="G60" s="74">
        <f t="shared" si="1"/>
        <v>0</v>
      </c>
      <c r="H60" s="49">
        <f t="shared" si="2"/>
        <v>557489.1602</v>
      </c>
      <c r="I60" s="49">
        <f t="shared" si="3"/>
        <v>21269.83981</v>
      </c>
      <c r="J60" s="76" t="str">
        <f>'MAIN MODEL - Current Trends'!J60</f>
        <v/>
      </c>
      <c r="K60" s="49">
        <f t="shared" si="7"/>
        <v>0</v>
      </c>
      <c r="L60" s="49">
        <f t="shared" si="18"/>
        <v>557484</v>
      </c>
      <c r="M60" s="63">
        <f t="shared" si="14"/>
        <v>11493.63315</v>
      </c>
      <c r="N60" s="75">
        <f t="shared" si="22"/>
        <v>976.9970961</v>
      </c>
      <c r="O60" s="34" t="str">
        <f>'MAIN MODEL - Current Trends'!O60</f>
        <v/>
      </c>
      <c r="P60" s="11" t="str">
        <f t="shared" si="19"/>
        <v/>
      </c>
      <c r="Q60" s="11">
        <f t="shared" si="9"/>
        <v>0</v>
      </c>
      <c r="R60" s="69">
        <f t="shared" si="16"/>
        <v>0.9632195784</v>
      </c>
      <c r="S60" s="70">
        <f t="shared" si="10"/>
        <v>578759</v>
      </c>
      <c r="T60" s="71" t="str">
        <f t="shared" si="17"/>
        <v>#DIV/0!</v>
      </c>
      <c r="U60" s="72">
        <f t="shared" si="11"/>
        <v>0.03675077159</v>
      </c>
      <c r="W60" s="65" t="str">
        <f t="shared" si="4"/>
        <v/>
      </c>
    </row>
    <row r="61">
      <c r="C61" s="61">
        <f t="shared" si="13"/>
        <v>44065</v>
      </c>
      <c r="D61" s="32">
        <f t="shared" si="21"/>
        <v>2.4</v>
      </c>
      <c r="E61" s="49">
        <f t="shared" si="5"/>
        <v>21269.83981</v>
      </c>
      <c r="F61" s="49">
        <f t="shared" si="6"/>
        <v>0</v>
      </c>
      <c r="G61" s="74">
        <f t="shared" si="1"/>
        <v>0</v>
      </c>
      <c r="H61" s="49">
        <f t="shared" si="2"/>
        <v>557489.1602</v>
      </c>
      <c r="I61" s="49">
        <f t="shared" si="3"/>
        <v>21269.83981</v>
      </c>
      <c r="J61" s="76" t="str">
        <f>'MAIN MODEL - Current Trends'!J61</f>
        <v/>
      </c>
      <c r="K61" s="49">
        <f t="shared" si="7"/>
        <v>0</v>
      </c>
      <c r="L61" s="49">
        <f t="shared" si="18"/>
        <v>557484</v>
      </c>
      <c r="M61" s="63">
        <f t="shared" si="14"/>
        <v>11493.63315</v>
      </c>
      <c r="N61" s="75">
        <f t="shared" si="22"/>
        <v>976.9970961</v>
      </c>
      <c r="O61" s="34" t="str">
        <f>'MAIN MODEL - Current Trends'!O61</f>
        <v/>
      </c>
      <c r="P61" s="11" t="str">
        <f t="shared" si="19"/>
        <v/>
      </c>
      <c r="Q61" s="11">
        <f t="shared" si="9"/>
        <v>0</v>
      </c>
      <c r="R61" s="69">
        <f t="shared" si="16"/>
        <v>0.9632195784</v>
      </c>
      <c r="S61" s="70">
        <f t="shared" si="10"/>
        <v>578759</v>
      </c>
      <c r="T61" s="71" t="str">
        <f t="shared" si="17"/>
        <v>#DIV/0!</v>
      </c>
      <c r="U61" s="72">
        <f t="shared" si="11"/>
        <v>0.03675077159</v>
      </c>
      <c r="W61" s="65" t="str">
        <f t="shared" si="4"/>
        <v/>
      </c>
    </row>
    <row r="62">
      <c r="C62" s="61">
        <f t="shared" si="13"/>
        <v>44069</v>
      </c>
      <c r="D62" s="32">
        <f t="shared" si="21"/>
        <v>2.4</v>
      </c>
      <c r="E62" s="49">
        <f t="shared" si="5"/>
        <v>21269.83981</v>
      </c>
      <c r="F62" s="49">
        <f t="shared" si="6"/>
        <v>0</v>
      </c>
      <c r="G62" s="74">
        <f t="shared" si="1"/>
        <v>0</v>
      </c>
      <c r="H62" s="49">
        <f t="shared" si="2"/>
        <v>557489.1602</v>
      </c>
      <c r="I62" s="49">
        <f t="shared" si="3"/>
        <v>21269.83981</v>
      </c>
      <c r="J62" s="76" t="str">
        <f>'MAIN MODEL - Current Trends'!J62</f>
        <v/>
      </c>
      <c r="K62" s="49">
        <f t="shared" si="7"/>
        <v>0</v>
      </c>
      <c r="L62" s="49">
        <f t="shared" si="18"/>
        <v>557484</v>
      </c>
      <c r="M62" s="63">
        <f t="shared" si="14"/>
        <v>11493.63315</v>
      </c>
      <c r="N62" s="75">
        <f t="shared" si="22"/>
        <v>976.9970961</v>
      </c>
      <c r="O62" s="34" t="str">
        <f>'MAIN MODEL - Current Trends'!O62</f>
        <v/>
      </c>
      <c r="P62" s="11" t="str">
        <f t="shared" si="19"/>
        <v/>
      </c>
      <c r="Q62" s="11">
        <f t="shared" si="9"/>
        <v>0</v>
      </c>
      <c r="R62" s="69">
        <f t="shared" si="16"/>
        <v>0.9632195784</v>
      </c>
      <c r="S62" s="70">
        <f t="shared" si="10"/>
        <v>578759</v>
      </c>
      <c r="T62" s="71" t="str">
        <f t="shared" si="17"/>
        <v>#DIV/0!</v>
      </c>
      <c r="U62" s="72">
        <f t="shared" si="11"/>
        <v>0.03675077159</v>
      </c>
      <c r="W62" s="65" t="str">
        <f t="shared" si="4"/>
        <v/>
      </c>
    </row>
    <row r="63">
      <c r="C63" s="61">
        <f t="shared" si="13"/>
        <v>44073</v>
      </c>
      <c r="D63" s="32">
        <f t="shared" si="21"/>
        <v>2.4</v>
      </c>
      <c r="E63" s="49">
        <f t="shared" si="5"/>
        <v>21269.83981</v>
      </c>
      <c r="F63" s="49">
        <f t="shared" si="6"/>
        <v>0</v>
      </c>
      <c r="G63" s="74">
        <f t="shared" si="1"/>
        <v>0</v>
      </c>
      <c r="H63" s="49">
        <f t="shared" si="2"/>
        <v>557489.1602</v>
      </c>
      <c r="I63" s="49">
        <f t="shared" si="3"/>
        <v>21269.83981</v>
      </c>
      <c r="J63" s="76" t="str">
        <f>'MAIN MODEL - Current Trends'!J63</f>
        <v/>
      </c>
      <c r="K63" s="49">
        <f t="shared" si="7"/>
        <v>0</v>
      </c>
      <c r="L63" s="49">
        <f t="shared" si="18"/>
        <v>557484</v>
      </c>
      <c r="M63" s="63">
        <f t="shared" si="14"/>
        <v>11493.63315</v>
      </c>
      <c r="N63" s="75">
        <f t="shared" si="22"/>
        <v>976.9970961</v>
      </c>
      <c r="O63" s="34" t="str">
        <f>'MAIN MODEL - Current Trends'!O63</f>
        <v/>
      </c>
      <c r="P63" s="11" t="str">
        <f t="shared" si="19"/>
        <v/>
      </c>
      <c r="Q63" s="11">
        <f t="shared" si="9"/>
        <v>0</v>
      </c>
      <c r="R63" s="69">
        <f t="shared" si="16"/>
        <v>0.9632195784</v>
      </c>
      <c r="S63" s="70">
        <f t="shared" si="10"/>
        <v>578759</v>
      </c>
      <c r="T63" s="71" t="str">
        <f t="shared" si="17"/>
        <v>#DIV/0!</v>
      </c>
      <c r="U63" s="72">
        <f t="shared" si="11"/>
        <v>0.03675077159</v>
      </c>
      <c r="W63" s="65" t="str">
        <f t="shared" si="4"/>
        <v/>
      </c>
    </row>
    <row r="64">
      <c r="C64" s="61">
        <f t="shared" si="13"/>
        <v>44077</v>
      </c>
      <c r="D64" s="32">
        <f t="shared" si="21"/>
        <v>2.4</v>
      </c>
      <c r="E64" s="49">
        <f t="shared" si="5"/>
        <v>21269.83981</v>
      </c>
      <c r="F64" s="49">
        <f t="shared" si="6"/>
        <v>0</v>
      </c>
      <c r="G64" s="74">
        <f t="shared" si="1"/>
        <v>0</v>
      </c>
      <c r="H64" s="49">
        <f t="shared" si="2"/>
        <v>557489.1602</v>
      </c>
      <c r="I64" s="49">
        <f t="shared" si="3"/>
        <v>21269.83981</v>
      </c>
      <c r="J64" s="76" t="str">
        <f>'MAIN MODEL - Current Trends'!J64</f>
        <v/>
      </c>
      <c r="K64" s="49">
        <f t="shared" si="7"/>
        <v>0</v>
      </c>
      <c r="L64" s="49">
        <f t="shared" si="18"/>
        <v>557484</v>
      </c>
      <c r="M64" s="63">
        <f t="shared" si="14"/>
        <v>11493.63315</v>
      </c>
      <c r="N64" s="75">
        <f t="shared" si="22"/>
        <v>976.9970961</v>
      </c>
      <c r="O64" s="34" t="str">
        <f>'MAIN MODEL - Current Trends'!O64</f>
        <v/>
      </c>
      <c r="P64" s="11" t="str">
        <f t="shared" si="19"/>
        <v/>
      </c>
      <c r="Q64" s="11">
        <f t="shared" si="9"/>
        <v>0</v>
      </c>
      <c r="R64" s="69">
        <f t="shared" si="16"/>
        <v>0.9632195784</v>
      </c>
      <c r="S64" s="70">
        <f t="shared" si="10"/>
        <v>578759</v>
      </c>
      <c r="T64" s="71" t="str">
        <f t="shared" si="17"/>
        <v>#DIV/0!</v>
      </c>
      <c r="U64" s="72">
        <f t="shared" si="11"/>
        <v>0.03675077159</v>
      </c>
      <c r="W64" s="65" t="str">
        <f t="shared" si="4"/>
        <v/>
      </c>
    </row>
    <row r="65">
      <c r="C65" s="61">
        <f t="shared" si="13"/>
        <v>44081</v>
      </c>
      <c r="D65" s="32">
        <f t="shared" si="21"/>
        <v>2.4</v>
      </c>
      <c r="E65" s="49">
        <f t="shared" si="5"/>
        <v>21269.83981</v>
      </c>
      <c r="F65" s="49">
        <f t="shared" si="6"/>
        <v>0</v>
      </c>
      <c r="G65" s="74">
        <f t="shared" si="1"/>
        <v>0</v>
      </c>
      <c r="H65" s="49">
        <f t="shared" si="2"/>
        <v>557489.1602</v>
      </c>
      <c r="I65" s="49">
        <f t="shared" si="3"/>
        <v>21269.83981</v>
      </c>
      <c r="J65" s="76" t="str">
        <f>'MAIN MODEL - Current Trends'!J65</f>
        <v/>
      </c>
      <c r="K65" s="49">
        <f t="shared" si="7"/>
        <v>0</v>
      </c>
      <c r="L65" s="49">
        <f t="shared" si="18"/>
        <v>557484</v>
      </c>
      <c r="M65" s="63">
        <f t="shared" si="14"/>
        <v>11493.63315</v>
      </c>
      <c r="N65" s="75">
        <f t="shared" si="22"/>
        <v>976.9970961</v>
      </c>
      <c r="O65" s="34" t="str">
        <f>'MAIN MODEL - Current Trends'!O65</f>
        <v/>
      </c>
      <c r="P65" s="11" t="str">
        <f t="shared" si="19"/>
        <v/>
      </c>
      <c r="Q65" s="11">
        <f t="shared" si="9"/>
        <v>0</v>
      </c>
      <c r="R65" s="69">
        <f t="shared" si="16"/>
        <v>0.9632195784</v>
      </c>
      <c r="S65" s="70">
        <f t="shared" si="10"/>
        <v>578759</v>
      </c>
      <c r="T65" s="71" t="str">
        <f t="shared" si="17"/>
        <v>#DIV/0!</v>
      </c>
      <c r="U65" s="72">
        <f t="shared" si="11"/>
        <v>0.03675077159</v>
      </c>
      <c r="W65" s="65" t="str">
        <f t="shared" si="4"/>
        <v/>
      </c>
    </row>
    <row r="66">
      <c r="C66" s="61">
        <f t="shared" si="13"/>
        <v>44085</v>
      </c>
      <c r="D66" s="32">
        <f t="shared" si="21"/>
        <v>2.4</v>
      </c>
      <c r="E66" s="49">
        <f t="shared" si="5"/>
        <v>21269.83981</v>
      </c>
      <c r="F66" s="49">
        <f t="shared" si="6"/>
        <v>0</v>
      </c>
      <c r="G66" s="74">
        <f t="shared" si="1"/>
        <v>0</v>
      </c>
      <c r="H66" s="49">
        <f t="shared" si="2"/>
        <v>557489.1602</v>
      </c>
      <c r="I66" s="49">
        <f t="shared" si="3"/>
        <v>21269.83981</v>
      </c>
      <c r="J66" s="76" t="str">
        <f>'MAIN MODEL - Current Trends'!J66</f>
        <v/>
      </c>
      <c r="K66" s="49">
        <f t="shared" si="7"/>
        <v>0</v>
      </c>
      <c r="L66" s="49">
        <f t="shared" si="18"/>
        <v>557484</v>
      </c>
      <c r="M66" s="63">
        <f t="shared" si="14"/>
        <v>11493.63315</v>
      </c>
      <c r="N66" s="75">
        <f t="shared" si="22"/>
        <v>976.9970961</v>
      </c>
      <c r="O66" s="34" t="str">
        <f>'MAIN MODEL - Current Trends'!O66</f>
        <v/>
      </c>
      <c r="P66" s="11" t="str">
        <f t="shared" si="19"/>
        <v/>
      </c>
      <c r="Q66" s="11">
        <f t="shared" si="9"/>
        <v>0</v>
      </c>
      <c r="R66" s="69">
        <f t="shared" si="16"/>
        <v>0.9632195784</v>
      </c>
      <c r="S66" s="70">
        <f t="shared" si="10"/>
        <v>578759</v>
      </c>
      <c r="T66" s="71" t="str">
        <f t="shared" si="17"/>
        <v>#DIV/0!</v>
      </c>
      <c r="U66" s="72">
        <f t="shared" si="11"/>
        <v>0.03675077159</v>
      </c>
      <c r="W66" s="65" t="str">
        <f t="shared" si="4"/>
        <v/>
      </c>
    </row>
    <row r="67">
      <c r="C67" s="61">
        <f t="shared" si="13"/>
        <v>44089</v>
      </c>
      <c r="D67" s="32">
        <f t="shared" si="21"/>
        <v>2.4</v>
      </c>
      <c r="E67" s="49">
        <f t="shared" si="5"/>
        <v>21269.83981</v>
      </c>
      <c r="F67" s="49">
        <f t="shared" si="6"/>
        <v>0</v>
      </c>
      <c r="G67" s="74">
        <f t="shared" si="1"/>
        <v>0</v>
      </c>
      <c r="H67" s="49">
        <f t="shared" si="2"/>
        <v>557489.1602</v>
      </c>
      <c r="I67" s="49">
        <f t="shared" si="3"/>
        <v>21269.83981</v>
      </c>
      <c r="J67" s="76" t="str">
        <f>'MAIN MODEL - Current Trends'!J67</f>
        <v/>
      </c>
      <c r="K67" s="49">
        <f t="shared" si="7"/>
        <v>0</v>
      </c>
      <c r="L67" s="49">
        <f t="shared" si="18"/>
        <v>557484</v>
      </c>
      <c r="M67" s="63">
        <f t="shared" si="14"/>
        <v>11493.63315</v>
      </c>
      <c r="N67" s="75">
        <f t="shared" si="22"/>
        <v>976.9970961</v>
      </c>
      <c r="O67" s="34" t="str">
        <f>'MAIN MODEL - Current Trends'!O67</f>
        <v/>
      </c>
      <c r="P67" s="11" t="str">
        <f t="shared" si="19"/>
        <v/>
      </c>
      <c r="Q67" s="11">
        <f t="shared" si="9"/>
        <v>0</v>
      </c>
      <c r="R67" s="69">
        <f t="shared" si="16"/>
        <v>0.9632195784</v>
      </c>
      <c r="S67" s="70">
        <f t="shared" si="10"/>
        <v>578759</v>
      </c>
      <c r="T67" s="71" t="str">
        <f t="shared" si="17"/>
        <v>#DIV/0!</v>
      </c>
      <c r="U67" s="72">
        <f t="shared" si="11"/>
        <v>0.03675077159</v>
      </c>
      <c r="W67" s="65" t="str">
        <f t="shared" si="4"/>
        <v/>
      </c>
    </row>
    <row r="68">
      <c r="C68" s="61">
        <f t="shared" si="13"/>
        <v>44093</v>
      </c>
      <c r="D68" s="32">
        <f t="shared" si="21"/>
        <v>2.4</v>
      </c>
      <c r="E68" s="49">
        <f t="shared" si="5"/>
        <v>21269.83981</v>
      </c>
      <c r="F68" s="49">
        <f t="shared" si="6"/>
        <v>0</v>
      </c>
      <c r="G68" s="74">
        <f t="shared" si="1"/>
        <v>0</v>
      </c>
      <c r="H68" s="49">
        <f t="shared" si="2"/>
        <v>557489.1602</v>
      </c>
      <c r="I68" s="49">
        <f t="shared" si="3"/>
        <v>21269.83981</v>
      </c>
      <c r="J68" s="76" t="str">
        <f>'MAIN MODEL - Current Trends'!J68</f>
        <v/>
      </c>
      <c r="K68" s="49">
        <f t="shared" si="7"/>
        <v>0</v>
      </c>
      <c r="L68" s="49">
        <f t="shared" si="18"/>
        <v>557484</v>
      </c>
      <c r="M68" s="63">
        <f t="shared" si="14"/>
        <v>11493.63315</v>
      </c>
      <c r="N68" s="75">
        <f t="shared" si="22"/>
        <v>976.9970961</v>
      </c>
      <c r="O68" s="34" t="str">
        <f>'MAIN MODEL - Current Trends'!O68</f>
        <v/>
      </c>
      <c r="P68" s="11" t="str">
        <f t="shared" si="19"/>
        <v/>
      </c>
      <c r="Q68" s="11">
        <f t="shared" si="9"/>
        <v>0</v>
      </c>
      <c r="R68" s="69">
        <f t="shared" si="16"/>
        <v>0.9632195784</v>
      </c>
      <c r="S68" s="70">
        <f t="shared" si="10"/>
        <v>578759</v>
      </c>
      <c r="T68" s="71" t="str">
        <f t="shared" si="17"/>
        <v>#DIV/0!</v>
      </c>
      <c r="U68" s="72">
        <f t="shared" si="11"/>
        <v>0.03675077159</v>
      </c>
      <c r="W68" s="65" t="str">
        <f t="shared" si="4"/>
        <v/>
      </c>
    </row>
    <row r="69">
      <c r="C69" s="61">
        <f t="shared" si="13"/>
        <v>44097</v>
      </c>
      <c r="D69" s="32">
        <f t="shared" si="21"/>
        <v>2.4</v>
      </c>
      <c r="E69" s="49">
        <f t="shared" si="5"/>
        <v>21269.83981</v>
      </c>
      <c r="F69" s="49">
        <f t="shared" si="6"/>
        <v>0</v>
      </c>
      <c r="G69" s="74">
        <f t="shared" si="1"/>
        <v>0</v>
      </c>
      <c r="H69" s="49">
        <f t="shared" si="2"/>
        <v>557489.1602</v>
      </c>
      <c r="I69" s="49">
        <f t="shared" si="3"/>
        <v>21269.83981</v>
      </c>
      <c r="J69" s="76" t="str">
        <f>'MAIN MODEL - Current Trends'!J69</f>
        <v/>
      </c>
      <c r="K69" s="49">
        <f t="shared" si="7"/>
        <v>0</v>
      </c>
      <c r="L69" s="49">
        <f t="shared" si="18"/>
        <v>557484</v>
      </c>
      <c r="M69" s="63">
        <f t="shared" si="14"/>
        <v>11493.63315</v>
      </c>
      <c r="N69" s="75">
        <f t="shared" si="22"/>
        <v>976.9970961</v>
      </c>
      <c r="O69" s="34" t="str">
        <f>'MAIN MODEL - Current Trends'!O69</f>
        <v/>
      </c>
      <c r="P69" s="11" t="str">
        <f t="shared" si="19"/>
        <v/>
      </c>
      <c r="Q69" s="11">
        <f t="shared" si="9"/>
        <v>0</v>
      </c>
      <c r="R69" s="69">
        <f t="shared" si="16"/>
        <v>0.9632195784</v>
      </c>
      <c r="S69" s="70">
        <f t="shared" si="10"/>
        <v>578759</v>
      </c>
      <c r="T69" s="71" t="str">
        <f t="shared" si="17"/>
        <v>#DIV/0!</v>
      </c>
      <c r="U69" s="72">
        <f t="shared" si="11"/>
        <v>0.03675077159</v>
      </c>
      <c r="W69" s="65" t="str">
        <f t="shared" si="4"/>
        <v/>
      </c>
    </row>
    <row r="70">
      <c r="C70" s="61">
        <f t="shared" si="13"/>
        <v>44101</v>
      </c>
      <c r="D70" s="32">
        <f t="shared" si="21"/>
        <v>2.4</v>
      </c>
      <c r="E70" s="49">
        <f t="shared" si="5"/>
        <v>21269.83981</v>
      </c>
      <c r="F70" s="49">
        <f t="shared" si="6"/>
        <v>0</v>
      </c>
      <c r="G70" s="74">
        <f t="shared" si="1"/>
        <v>0</v>
      </c>
      <c r="H70" s="49">
        <f t="shared" si="2"/>
        <v>557489.1602</v>
      </c>
      <c r="I70" s="49">
        <f t="shared" si="3"/>
        <v>21269.83981</v>
      </c>
      <c r="J70" s="76" t="str">
        <f>'MAIN MODEL - Current Trends'!J70</f>
        <v/>
      </c>
      <c r="K70" s="49">
        <f t="shared" si="7"/>
        <v>0</v>
      </c>
      <c r="L70" s="49">
        <f t="shared" si="18"/>
        <v>557484</v>
      </c>
      <c r="M70" s="63">
        <f t="shared" si="14"/>
        <v>11493.63315</v>
      </c>
      <c r="N70" s="75">
        <f t="shared" si="22"/>
        <v>976.9970961</v>
      </c>
      <c r="O70" s="34" t="str">
        <f>'MAIN MODEL - Current Trends'!O70</f>
        <v/>
      </c>
      <c r="P70" s="11" t="str">
        <f t="shared" si="19"/>
        <v/>
      </c>
      <c r="Q70" s="11">
        <f t="shared" si="9"/>
        <v>0</v>
      </c>
      <c r="R70" s="69">
        <f t="shared" si="16"/>
        <v>0.9632195784</v>
      </c>
      <c r="S70" s="70">
        <f t="shared" si="10"/>
        <v>578759</v>
      </c>
      <c r="T70" s="71" t="str">
        <f t="shared" si="17"/>
        <v>#DIV/0!</v>
      </c>
      <c r="U70" s="72">
        <f t="shared" si="11"/>
        <v>0.03675077159</v>
      </c>
      <c r="W70" s="65" t="str">
        <f t="shared" si="4"/>
        <v/>
      </c>
    </row>
    <row r="71">
      <c r="C71" s="61">
        <f t="shared" si="13"/>
        <v>44105</v>
      </c>
      <c r="D71" s="32">
        <f t="shared" si="21"/>
        <v>2.4</v>
      </c>
      <c r="E71" s="49">
        <f t="shared" si="5"/>
        <v>21269.83981</v>
      </c>
      <c r="F71" s="49">
        <f t="shared" si="6"/>
        <v>0</v>
      </c>
      <c r="G71" s="74">
        <f t="shared" si="1"/>
        <v>0</v>
      </c>
      <c r="H71" s="49">
        <f t="shared" si="2"/>
        <v>557489.1602</v>
      </c>
      <c r="I71" s="49">
        <f t="shared" si="3"/>
        <v>21269.83981</v>
      </c>
      <c r="J71" s="76" t="str">
        <f>'MAIN MODEL - Current Trends'!J71</f>
        <v/>
      </c>
      <c r="K71" s="49">
        <f t="shared" si="7"/>
        <v>0</v>
      </c>
      <c r="L71" s="49">
        <f t="shared" si="18"/>
        <v>557484</v>
      </c>
      <c r="M71" s="63">
        <f t="shared" si="14"/>
        <v>11493.63315</v>
      </c>
      <c r="N71" s="75">
        <f t="shared" si="22"/>
        <v>976.9970961</v>
      </c>
      <c r="O71" s="34" t="str">
        <f>'MAIN MODEL - Current Trends'!O71</f>
        <v/>
      </c>
      <c r="P71" s="11" t="str">
        <f t="shared" si="19"/>
        <v/>
      </c>
      <c r="Q71" s="11">
        <f t="shared" si="9"/>
        <v>0</v>
      </c>
      <c r="R71" s="69">
        <f t="shared" si="16"/>
        <v>0.9632195784</v>
      </c>
      <c r="S71" s="70">
        <f t="shared" si="10"/>
        <v>578759</v>
      </c>
      <c r="T71" s="71" t="str">
        <f t="shared" si="17"/>
        <v>#DIV/0!</v>
      </c>
      <c r="U71" s="72">
        <f t="shared" si="11"/>
        <v>0.03675077159</v>
      </c>
      <c r="W71" s="65" t="str">
        <f t="shared" si="4"/>
        <v/>
      </c>
    </row>
    <row r="72">
      <c r="C72" s="61">
        <f t="shared" si="13"/>
        <v>44109</v>
      </c>
      <c r="D72" s="32">
        <f t="shared" si="21"/>
        <v>2.4</v>
      </c>
      <c r="E72" s="49">
        <f t="shared" si="5"/>
        <v>21269.83981</v>
      </c>
      <c r="F72" s="49">
        <f t="shared" si="6"/>
        <v>0</v>
      </c>
      <c r="G72" s="74">
        <f t="shared" si="1"/>
        <v>0</v>
      </c>
      <c r="H72" s="49">
        <f t="shared" si="2"/>
        <v>557489.1602</v>
      </c>
      <c r="I72" s="49">
        <f t="shared" si="3"/>
        <v>21269.83981</v>
      </c>
      <c r="J72" s="76" t="str">
        <f>'MAIN MODEL - Current Trends'!J72</f>
        <v/>
      </c>
      <c r="K72" s="49">
        <f t="shared" si="7"/>
        <v>0</v>
      </c>
      <c r="L72" s="49">
        <f t="shared" si="18"/>
        <v>557484</v>
      </c>
      <c r="M72" s="63">
        <f t="shared" si="14"/>
        <v>11493.63315</v>
      </c>
      <c r="N72" s="75">
        <f t="shared" si="22"/>
        <v>976.9970961</v>
      </c>
      <c r="O72" s="34" t="str">
        <f>'MAIN MODEL - Current Trends'!O72</f>
        <v/>
      </c>
      <c r="P72" s="11" t="str">
        <f t="shared" si="19"/>
        <v/>
      </c>
      <c r="Q72" s="11">
        <f t="shared" si="9"/>
        <v>0</v>
      </c>
      <c r="R72" s="69">
        <f t="shared" si="16"/>
        <v>0.9632195784</v>
      </c>
      <c r="S72" s="70">
        <f t="shared" si="10"/>
        <v>578759</v>
      </c>
      <c r="T72" s="71" t="str">
        <f t="shared" si="17"/>
        <v>#DIV/0!</v>
      </c>
      <c r="U72" s="72">
        <f t="shared" si="11"/>
        <v>0.03675077159</v>
      </c>
      <c r="W72" s="65" t="str">
        <f t="shared" si="4"/>
        <v/>
      </c>
    </row>
    <row r="73">
      <c r="C73" s="61">
        <f t="shared" si="13"/>
        <v>44113</v>
      </c>
      <c r="D73" s="32">
        <f t="shared" si="21"/>
        <v>2.4</v>
      </c>
      <c r="E73" s="49">
        <f t="shared" si="5"/>
        <v>21269.83981</v>
      </c>
      <c r="F73" s="49">
        <f t="shared" si="6"/>
        <v>0</v>
      </c>
      <c r="G73" s="74">
        <f t="shared" si="1"/>
        <v>0</v>
      </c>
      <c r="H73" s="49">
        <f t="shared" si="2"/>
        <v>557489.1602</v>
      </c>
      <c r="I73" s="49">
        <f t="shared" si="3"/>
        <v>21269.83981</v>
      </c>
      <c r="J73" s="76" t="str">
        <f>'MAIN MODEL - Current Trends'!J73</f>
        <v/>
      </c>
      <c r="K73" s="49">
        <f t="shared" si="7"/>
        <v>0</v>
      </c>
      <c r="L73" s="49">
        <f t="shared" si="18"/>
        <v>557484</v>
      </c>
      <c r="M73" s="63">
        <f t="shared" si="14"/>
        <v>11493.63315</v>
      </c>
      <c r="N73" s="75">
        <f t="shared" si="22"/>
        <v>976.9970961</v>
      </c>
      <c r="O73" s="34" t="str">
        <f>'MAIN MODEL - Current Trends'!O73</f>
        <v/>
      </c>
      <c r="P73" s="11" t="str">
        <f t="shared" si="19"/>
        <v/>
      </c>
      <c r="Q73" s="11">
        <f t="shared" si="9"/>
        <v>0</v>
      </c>
      <c r="R73" s="69">
        <f t="shared" si="16"/>
        <v>0.9632195784</v>
      </c>
      <c r="S73" s="70">
        <f t="shared" si="10"/>
        <v>578759</v>
      </c>
      <c r="T73" s="71" t="str">
        <f t="shared" si="17"/>
        <v>#DIV/0!</v>
      </c>
      <c r="U73" s="72">
        <f t="shared" si="11"/>
        <v>0.03675077159</v>
      </c>
      <c r="W73" s="65" t="str">
        <f t="shared" si="4"/>
        <v/>
      </c>
    </row>
    <row r="74">
      <c r="C74" s="61">
        <f t="shared" si="13"/>
        <v>44117</v>
      </c>
      <c r="D74" s="32">
        <f t="shared" si="21"/>
        <v>2.4</v>
      </c>
      <c r="E74" s="49">
        <f t="shared" si="5"/>
        <v>21269.83981</v>
      </c>
      <c r="F74" s="49">
        <f t="shared" si="6"/>
        <v>0</v>
      </c>
      <c r="G74" s="74">
        <f t="shared" si="1"/>
        <v>0</v>
      </c>
      <c r="H74" s="49">
        <f t="shared" si="2"/>
        <v>557489.1602</v>
      </c>
      <c r="I74" s="49">
        <f t="shared" si="3"/>
        <v>21269.83981</v>
      </c>
      <c r="J74" s="76" t="str">
        <f>'MAIN MODEL - Current Trends'!J74</f>
        <v/>
      </c>
      <c r="K74" s="49">
        <f t="shared" si="7"/>
        <v>0</v>
      </c>
      <c r="L74" s="49">
        <f t="shared" si="18"/>
        <v>557484</v>
      </c>
      <c r="M74" s="63">
        <f t="shared" si="14"/>
        <v>11493.63315</v>
      </c>
      <c r="N74" s="75">
        <f t="shared" si="22"/>
        <v>976.9970961</v>
      </c>
      <c r="O74" s="34" t="str">
        <f>'MAIN MODEL - Current Trends'!O74</f>
        <v/>
      </c>
      <c r="P74" s="11" t="str">
        <f t="shared" si="19"/>
        <v/>
      </c>
      <c r="Q74" s="11">
        <f t="shared" si="9"/>
        <v>0</v>
      </c>
      <c r="R74" s="69">
        <f t="shared" si="16"/>
        <v>0.9632195784</v>
      </c>
      <c r="S74" s="70">
        <f t="shared" si="10"/>
        <v>578759</v>
      </c>
      <c r="T74" s="71" t="str">
        <f t="shared" si="17"/>
        <v>#DIV/0!</v>
      </c>
      <c r="U74" s="72">
        <f t="shared" si="11"/>
        <v>0.03675077159</v>
      </c>
      <c r="W74" s="65" t="str">
        <f t="shared" si="4"/>
        <v/>
      </c>
    </row>
    <row r="75">
      <c r="C75" s="61">
        <f t="shared" si="13"/>
        <v>44121</v>
      </c>
      <c r="D75" s="32">
        <f t="shared" si="21"/>
        <v>2.4</v>
      </c>
      <c r="E75" s="49">
        <f t="shared" si="5"/>
        <v>21269.83981</v>
      </c>
      <c r="F75" s="49">
        <f t="shared" si="6"/>
        <v>0</v>
      </c>
      <c r="G75" s="74">
        <f t="shared" si="1"/>
        <v>0</v>
      </c>
      <c r="H75" s="49">
        <f t="shared" si="2"/>
        <v>557489.1602</v>
      </c>
      <c r="I75" s="49">
        <f t="shared" si="3"/>
        <v>21269.83981</v>
      </c>
      <c r="J75" s="76" t="str">
        <f>'MAIN MODEL - Current Trends'!J75</f>
        <v/>
      </c>
      <c r="K75" s="49">
        <f t="shared" si="7"/>
        <v>0</v>
      </c>
      <c r="L75" s="49">
        <f t="shared" si="18"/>
        <v>557484</v>
      </c>
      <c r="M75" s="63">
        <f t="shared" si="14"/>
        <v>11493.63315</v>
      </c>
      <c r="N75" s="75">
        <f t="shared" si="22"/>
        <v>976.9970961</v>
      </c>
      <c r="O75" s="34" t="str">
        <f>'MAIN MODEL - Current Trends'!O75</f>
        <v/>
      </c>
      <c r="P75" s="11" t="str">
        <f t="shared" si="19"/>
        <v/>
      </c>
      <c r="Q75" s="11">
        <f t="shared" si="9"/>
        <v>0</v>
      </c>
      <c r="R75" s="69">
        <f t="shared" si="16"/>
        <v>0.9632195784</v>
      </c>
      <c r="S75" s="70">
        <f t="shared" si="10"/>
        <v>578759</v>
      </c>
      <c r="T75" s="71" t="str">
        <f t="shared" si="17"/>
        <v>#DIV/0!</v>
      </c>
      <c r="U75" s="72">
        <f t="shared" si="11"/>
        <v>0.03675077159</v>
      </c>
      <c r="W75" s="65" t="str">
        <f t="shared" si="4"/>
        <v/>
      </c>
    </row>
    <row r="76">
      <c r="C76" s="61">
        <f t="shared" si="13"/>
        <v>44125</v>
      </c>
      <c r="D76" s="32">
        <f t="shared" si="21"/>
        <v>2.4</v>
      </c>
      <c r="E76" s="49">
        <f t="shared" si="5"/>
        <v>21269.83981</v>
      </c>
      <c r="F76" s="49">
        <f t="shared" si="6"/>
        <v>0</v>
      </c>
      <c r="G76" s="74">
        <f t="shared" si="1"/>
        <v>0</v>
      </c>
      <c r="H76" s="49">
        <f t="shared" si="2"/>
        <v>557489.1602</v>
      </c>
      <c r="I76" s="49">
        <f t="shared" si="3"/>
        <v>21269.83981</v>
      </c>
      <c r="J76" s="76" t="str">
        <f>'MAIN MODEL - Current Trends'!J76</f>
        <v/>
      </c>
      <c r="K76" s="49">
        <f t="shared" si="7"/>
        <v>0</v>
      </c>
      <c r="L76" s="49">
        <f t="shared" si="18"/>
        <v>557484</v>
      </c>
      <c r="M76" s="63">
        <f t="shared" si="14"/>
        <v>11493.63315</v>
      </c>
      <c r="N76" s="75">
        <f t="shared" si="22"/>
        <v>976.9970961</v>
      </c>
      <c r="O76" s="34" t="str">
        <f>'MAIN MODEL - Current Trends'!O76</f>
        <v/>
      </c>
      <c r="P76" s="11" t="str">
        <f t="shared" si="19"/>
        <v/>
      </c>
      <c r="Q76" s="11">
        <f t="shared" si="9"/>
        <v>0</v>
      </c>
      <c r="R76" s="69">
        <f t="shared" si="16"/>
        <v>0.9632195784</v>
      </c>
      <c r="S76" s="70">
        <f t="shared" si="10"/>
        <v>578759</v>
      </c>
      <c r="T76" s="71" t="str">
        <f t="shared" si="17"/>
        <v>#DIV/0!</v>
      </c>
      <c r="U76" s="72">
        <f t="shared" si="11"/>
        <v>0.03675077159</v>
      </c>
      <c r="W76" s="65" t="str">
        <f t="shared" si="4"/>
        <v/>
      </c>
    </row>
    <row r="77">
      <c r="C77" s="61">
        <f t="shared" si="13"/>
        <v>44129</v>
      </c>
      <c r="D77" s="32">
        <f t="shared" si="21"/>
        <v>2.4</v>
      </c>
      <c r="E77" s="49">
        <f t="shared" si="5"/>
        <v>21269.83981</v>
      </c>
      <c r="F77" s="49">
        <f t="shared" si="6"/>
        <v>0</v>
      </c>
      <c r="G77" s="74">
        <f t="shared" si="1"/>
        <v>0</v>
      </c>
      <c r="H77" s="49">
        <f t="shared" si="2"/>
        <v>557489.1602</v>
      </c>
      <c r="I77" s="49">
        <f t="shared" si="3"/>
        <v>21269.83981</v>
      </c>
      <c r="J77" s="76" t="str">
        <f>'MAIN MODEL - Current Trends'!J77</f>
        <v/>
      </c>
      <c r="K77" s="49">
        <f t="shared" si="7"/>
        <v>0</v>
      </c>
      <c r="L77" s="49">
        <f t="shared" si="18"/>
        <v>557484</v>
      </c>
      <c r="M77" s="63">
        <f t="shared" si="14"/>
        <v>11493.63315</v>
      </c>
      <c r="N77" s="75">
        <f t="shared" si="22"/>
        <v>976.9970961</v>
      </c>
      <c r="O77" s="34" t="str">
        <f>'MAIN MODEL - Current Trends'!O77</f>
        <v/>
      </c>
      <c r="P77" s="11" t="str">
        <f t="shared" si="19"/>
        <v/>
      </c>
      <c r="Q77" s="11">
        <f t="shared" si="9"/>
        <v>0</v>
      </c>
      <c r="R77" s="69">
        <f t="shared" si="16"/>
        <v>0.9632195784</v>
      </c>
      <c r="S77" s="70">
        <f t="shared" si="10"/>
        <v>578759</v>
      </c>
      <c r="T77" s="71" t="str">
        <f t="shared" si="17"/>
        <v>#DIV/0!</v>
      </c>
      <c r="U77" s="72">
        <f t="shared" si="11"/>
        <v>0.03675077159</v>
      </c>
      <c r="W77" s="65" t="str">
        <f t="shared" si="4"/>
        <v/>
      </c>
    </row>
    <row r="78">
      <c r="C78" s="61">
        <f t="shared" si="13"/>
        <v>44133</v>
      </c>
      <c r="D78" s="32">
        <f t="shared" si="21"/>
        <v>2.4</v>
      </c>
      <c r="E78" s="49">
        <f t="shared" si="5"/>
        <v>21269.83981</v>
      </c>
      <c r="F78" s="49">
        <f t="shared" si="6"/>
        <v>0</v>
      </c>
      <c r="G78" s="74">
        <f t="shared" si="1"/>
        <v>0</v>
      </c>
      <c r="H78" s="49">
        <f t="shared" si="2"/>
        <v>557489.1602</v>
      </c>
      <c r="I78" s="49">
        <f t="shared" si="3"/>
        <v>21269.83981</v>
      </c>
      <c r="J78" s="76" t="str">
        <f>'MAIN MODEL - Current Trends'!J78</f>
        <v/>
      </c>
      <c r="K78" s="49">
        <f t="shared" si="7"/>
        <v>0</v>
      </c>
      <c r="L78" s="49">
        <f t="shared" si="18"/>
        <v>557484</v>
      </c>
      <c r="M78" s="63">
        <f t="shared" si="14"/>
        <v>11493.63315</v>
      </c>
      <c r="N78" s="75">
        <f t="shared" si="22"/>
        <v>976.9970961</v>
      </c>
      <c r="O78" s="34" t="str">
        <f>'MAIN MODEL - Current Trends'!O78</f>
        <v/>
      </c>
      <c r="P78" s="11" t="str">
        <f t="shared" si="19"/>
        <v/>
      </c>
      <c r="Q78" s="11">
        <f t="shared" si="9"/>
        <v>0</v>
      </c>
      <c r="R78" s="69">
        <f t="shared" si="16"/>
        <v>0.9632195784</v>
      </c>
      <c r="S78" s="70">
        <f t="shared" si="10"/>
        <v>578759</v>
      </c>
      <c r="T78" s="71" t="str">
        <f t="shared" si="17"/>
        <v>#DIV/0!</v>
      </c>
      <c r="U78" s="72">
        <f t="shared" si="11"/>
        <v>0.03675077159</v>
      </c>
      <c r="W78" s="65" t="str">
        <f t="shared" si="4"/>
        <v/>
      </c>
    </row>
    <row r="79">
      <c r="C79" s="61">
        <f t="shared" si="13"/>
        <v>44137</v>
      </c>
      <c r="D79" s="32">
        <f t="shared" si="21"/>
        <v>2.4</v>
      </c>
      <c r="E79" s="49">
        <f t="shared" si="5"/>
        <v>21269.83981</v>
      </c>
      <c r="F79" s="49">
        <f t="shared" si="6"/>
        <v>0</v>
      </c>
      <c r="G79" s="74">
        <f t="shared" si="1"/>
        <v>0</v>
      </c>
      <c r="H79" s="49">
        <f t="shared" si="2"/>
        <v>557489.1602</v>
      </c>
      <c r="I79" s="49">
        <f t="shared" si="3"/>
        <v>21269.83981</v>
      </c>
      <c r="J79" s="76" t="str">
        <f>'MAIN MODEL - Current Trends'!J79</f>
        <v/>
      </c>
      <c r="K79" s="49">
        <f t="shared" si="7"/>
        <v>0</v>
      </c>
      <c r="L79" s="49">
        <f t="shared" si="18"/>
        <v>557484</v>
      </c>
      <c r="M79" s="63">
        <f t="shared" si="14"/>
        <v>11493.63315</v>
      </c>
      <c r="N79" s="75">
        <f t="shared" si="22"/>
        <v>976.9970961</v>
      </c>
      <c r="O79" s="34" t="str">
        <f>'MAIN MODEL - Current Trends'!O79</f>
        <v/>
      </c>
      <c r="P79" s="11" t="str">
        <f t="shared" si="19"/>
        <v/>
      </c>
      <c r="Q79" s="11">
        <f t="shared" si="9"/>
        <v>0</v>
      </c>
      <c r="R79" s="69">
        <f t="shared" si="16"/>
        <v>0.9632195784</v>
      </c>
      <c r="S79" s="70">
        <f t="shared" si="10"/>
        <v>578759</v>
      </c>
      <c r="T79" s="71" t="str">
        <f t="shared" si="17"/>
        <v>#DIV/0!</v>
      </c>
      <c r="U79" s="72">
        <f t="shared" si="11"/>
        <v>0.03675077159</v>
      </c>
      <c r="W79" s="65" t="str">
        <f t="shared" si="4"/>
        <v/>
      </c>
    </row>
    <row r="80">
      <c r="C80" s="61">
        <f t="shared" si="13"/>
        <v>44141</v>
      </c>
      <c r="D80" s="32">
        <f t="shared" si="21"/>
        <v>2.4</v>
      </c>
      <c r="E80" s="49">
        <f t="shared" si="5"/>
        <v>21269.83981</v>
      </c>
      <c r="F80" s="49">
        <f t="shared" si="6"/>
        <v>0</v>
      </c>
      <c r="G80" s="74">
        <f t="shared" si="1"/>
        <v>0</v>
      </c>
      <c r="H80" s="49">
        <f t="shared" si="2"/>
        <v>557489.1602</v>
      </c>
      <c r="I80" s="49">
        <f t="shared" si="3"/>
        <v>21269.83981</v>
      </c>
      <c r="J80" s="76" t="str">
        <f>'MAIN MODEL - Current Trends'!J80</f>
        <v/>
      </c>
      <c r="K80" s="49">
        <f t="shared" si="7"/>
        <v>0</v>
      </c>
      <c r="L80" s="49">
        <f t="shared" si="18"/>
        <v>557484</v>
      </c>
      <c r="M80" s="63">
        <f t="shared" si="14"/>
        <v>11493.63315</v>
      </c>
      <c r="N80" s="75">
        <f t="shared" si="22"/>
        <v>976.9970961</v>
      </c>
      <c r="O80" s="34" t="str">
        <f>'MAIN MODEL - Current Trends'!O80</f>
        <v/>
      </c>
      <c r="P80" s="11" t="str">
        <f t="shared" si="19"/>
        <v/>
      </c>
      <c r="Q80" s="11">
        <f t="shared" si="9"/>
        <v>0</v>
      </c>
      <c r="R80" s="69">
        <f t="shared" si="16"/>
        <v>0.9632195784</v>
      </c>
      <c r="S80" s="70">
        <f t="shared" si="10"/>
        <v>578759</v>
      </c>
      <c r="T80" s="71" t="str">
        <f t="shared" si="17"/>
        <v>#DIV/0!</v>
      </c>
      <c r="U80" s="72">
        <f t="shared" si="11"/>
        <v>0.03675077159</v>
      </c>
      <c r="W80" s="65" t="str">
        <f t="shared" si="4"/>
        <v/>
      </c>
    </row>
    <row r="81">
      <c r="C81" s="61">
        <f t="shared" si="13"/>
        <v>44145</v>
      </c>
      <c r="D81" s="32">
        <f t="shared" si="21"/>
        <v>2.4</v>
      </c>
      <c r="E81" s="49">
        <f t="shared" si="5"/>
        <v>21269.83981</v>
      </c>
      <c r="F81" s="49">
        <f t="shared" si="6"/>
        <v>0</v>
      </c>
      <c r="G81" s="74">
        <f t="shared" si="1"/>
        <v>0</v>
      </c>
      <c r="H81" s="49">
        <f t="shared" si="2"/>
        <v>557489.1602</v>
      </c>
      <c r="I81" s="49">
        <f t="shared" si="3"/>
        <v>21269.83981</v>
      </c>
      <c r="J81" s="76" t="str">
        <f>'MAIN MODEL - Current Trends'!J81</f>
        <v/>
      </c>
      <c r="K81" s="49">
        <f t="shared" si="7"/>
        <v>0</v>
      </c>
      <c r="L81" s="49">
        <f t="shared" si="18"/>
        <v>557484</v>
      </c>
      <c r="M81" s="63">
        <f t="shared" si="14"/>
        <v>11493.63315</v>
      </c>
      <c r="N81" s="75">
        <f t="shared" si="22"/>
        <v>976.9970961</v>
      </c>
      <c r="O81" s="34" t="str">
        <f>'MAIN MODEL - Current Trends'!O81</f>
        <v/>
      </c>
      <c r="P81" s="11" t="str">
        <f t="shared" si="19"/>
        <v/>
      </c>
      <c r="Q81" s="11">
        <f t="shared" si="9"/>
        <v>0</v>
      </c>
      <c r="R81" s="69">
        <f t="shared" si="16"/>
        <v>0.9632195784</v>
      </c>
      <c r="S81" s="70">
        <f t="shared" si="10"/>
        <v>578759</v>
      </c>
      <c r="T81" s="71" t="str">
        <f t="shared" si="17"/>
        <v>#DIV/0!</v>
      </c>
      <c r="U81" s="72">
        <f t="shared" si="11"/>
        <v>0.03675077159</v>
      </c>
      <c r="W81" s="65" t="str">
        <f t="shared" si="4"/>
        <v/>
      </c>
    </row>
    <row r="82">
      <c r="C82" s="61">
        <f t="shared" si="13"/>
        <v>44149</v>
      </c>
      <c r="D82" s="32">
        <f t="shared" si="21"/>
        <v>2.4</v>
      </c>
      <c r="E82" s="49">
        <f t="shared" si="5"/>
        <v>21269.83981</v>
      </c>
      <c r="F82" s="49">
        <f t="shared" si="6"/>
        <v>0</v>
      </c>
      <c r="G82" s="74">
        <f t="shared" si="1"/>
        <v>0</v>
      </c>
      <c r="H82" s="49">
        <f t="shared" si="2"/>
        <v>557489.1602</v>
      </c>
      <c r="I82" s="49">
        <f t="shared" si="3"/>
        <v>21269.83981</v>
      </c>
      <c r="J82" s="76" t="str">
        <f>'MAIN MODEL - Current Trends'!J82</f>
        <v/>
      </c>
      <c r="K82" s="49">
        <f t="shared" si="7"/>
        <v>0</v>
      </c>
      <c r="L82" s="49">
        <f t="shared" si="18"/>
        <v>557484</v>
      </c>
      <c r="M82" s="63">
        <f t="shared" si="14"/>
        <v>11493.63315</v>
      </c>
      <c r="N82" s="75">
        <f t="shared" si="22"/>
        <v>976.9970961</v>
      </c>
      <c r="O82" s="34" t="str">
        <f>'MAIN MODEL - Current Trends'!O82</f>
        <v/>
      </c>
      <c r="P82" s="11" t="str">
        <f t="shared" si="19"/>
        <v/>
      </c>
      <c r="Q82" s="11">
        <f t="shared" si="9"/>
        <v>0</v>
      </c>
      <c r="R82" s="69">
        <f t="shared" si="16"/>
        <v>0.9632195784</v>
      </c>
      <c r="S82" s="70">
        <f t="shared" si="10"/>
        <v>578759</v>
      </c>
      <c r="T82" s="71" t="str">
        <f t="shared" si="17"/>
        <v>#DIV/0!</v>
      </c>
      <c r="U82" s="72">
        <f t="shared" si="11"/>
        <v>0.03675077159</v>
      </c>
      <c r="W82" s="65" t="str">
        <f t="shared" si="4"/>
        <v/>
      </c>
    </row>
    <row r="83">
      <c r="C83" s="61">
        <f t="shared" si="13"/>
        <v>44153</v>
      </c>
      <c r="D83" s="32">
        <f t="shared" si="21"/>
        <v>2.4</v>
      </c>
      <c r="E83" s="49">
        <f t="shared" si="5"/>
        <v>21269.83981</v>
      </c>
      <c r="F83" s="49">
        <f t="shared" si="6"/>
        <v>0</v>
      </c>
      <c r="G83" s="74">
        <f t="shared" si="1"/>
        <v>0</v>
      </c>
      <c r="H83" s="49">
        <f t="shared" si="2"/>
        <v>557489.1602</v>
      </c>
      <c r="I83" s="49">
        <f t="shared" si="3"/>
        <v>21269.83981</v>
      </c>
      <c r="J83" s="76" t="str">
        <f>'MAIN MODEL - Current Trends'!J83</f>
        <v/>
      </c>
      <c r="K83" s="49">
        <f t="shared" si="7"/>
        <v>0</v>
      </c>
      <c r="L83" s="49">
        <f t="shared" si="18"/>
        <v>557484</v>
      </c>
      <c r="M83" s="63">
        <f t="shared" si="14"/>
        <v>11493.63315</v>
      </c>
      <c r="N83" s="75">
        <f t="shared" si="22"/>
        <v>976.9970961</v>
      </c>
      <c r="O83" s="34" t="str">
        <f>'MAIN MODEL - Current Trends'!O83</f>
        <v/>
      </c>
      <c r="P83" s="11" t="str">
        <f t="shared" si="19"/>
        <v/>
      </c>
      <c r="Q83" s="11">
        <f t="shared" si="9"/>
        <v>0</v>
      </c>
      <c r="R83" s="69">
        <f t="shared" si="16"/>
        <v>0.9632195784</v>
      </c>
      <c r="S83" s="70">
        <f t="shared" si="10"/>
        <v>578759</v>
      </c>
      <c r="T83" s="71" t="str">
        <f t="shared" si="17"/>
        <v>#DIV/0!</v>
      </c>
      <c r="U83" s="72">
        <f t="shared" si="11"/>
        <v>0.03675077159</v>
      </c>
      <c r="W83" s="65" t="str">
        <f t="shared" si="4"/>
        <v/>
      </c>
    </row>
    <row r="84">
      <c r="C84" s="61">
        <f t="shared" si="13"/>
        <v>44157</v>
      </c>
      <c r="D84" s="32">
        <f t="shared" si="21"/>
        <v>2.4</v>
      </c>
      <c r="E84" s="49">
        <f t="shared" si="5"/>
        <v>21269.83981</v>
      </c>
      <c r="F84" s="49">
        <f t="shared" si="6"/>
        <v>0</v>
      </c>
      <c r="G84" s="74">
        <f t="shared" si="1"/>
        <v>0</v>
      </c>
      <c r="H84" s="49">
        <f t="shared" si="2"/>
        <v>557489.1602</v>
      </c>
      <c r="I84" s="49">
        <f t="shared" si="3"/>
        <v>21269.83981</v>
      </c>
      <c r="J84" s="76" t="str">
        <f>'MAIN MODEL - Current Trends'!J84</f>
        <v/>
      </c>
      <c r="K84" s="49">
        <f t="shared" si="7"/>
        <v>0</v>
      </c>
      <c r="L84" s="49">
        <f t="shared" si="18"/>
        <v>557484</v>
      </c>
      <c r="M84" s="63">
        <f t="shared" si="14"/>
        <v>11493.63315</v>
      </c>
      <c r="N84" s="75">
        <f t="shared" si="22"/>
        <v>976.9970961</v>
      </c>
      <c r="O84" s="34" t="str">
        <f>'MAIN MODEL - Current Trends'!O84</f>
        <v/>
      </c>
      <c r="P84" s="11" t="str">
        <f t="shared" si="19"/>
        <v/>
      </c>
      <c r="Q84" s="11">
        <f t="shared" si="9"/>
        <v>0</v>
      </c>
      <c r="R84" s="69">
        <f t="shared" si="16"/>
        <v>0.9632195784</v>
      </c>
      <c r="S84" s="70">
        <f t="shared" si="10"/>
        <v>578759</v>
      </c>
      <c r="T84" s="71" t="str">
        <f t="shared" si="17"/>
        <v>#DIV/0!</v>
      </c>
      <c r="U84" s="72">
        <f t="shared" si="11"/>
        <v>0.03675077159</v>
      </c>
      <c r="W84" s="65" t="str">
        <f t="shared" si="4"/>
        <v/>
      </c>
    </row>
    <row r="85">
      <c r="C85" s="61">
        <f t="shared" si="13"/>
        <v>44161</v>
      </c>
      <c r="D85" s="32">
        <f t="shared" si="21"/>
        <v>2.4</v>
      </c>
      <c r="E85" s="49">
        <f t="shared" si="5"/>
        <v>21269.83981</v>
      </c>
      <c r="F85" s="49">
        <f t="shared" si="6"/>
        <v>0</v>
      </c>
      <c r="G85" s="74">
        <f t="shared" si="1"/>
        <v>0</v>
      </c>
      <c r="H85" s="49">
        <f t="shared" si="2"/>
        <v>557489.1602</v>
      </c>
      <c r="I85" s="49">
        <f t="shared" si="3"/>
        <v>21269.83981</v>
      </c>
      <c r="J85" s="76" t="str">
        <f>'MAIN MODEL - Current Trends'!J85</f>
        <v/>
      </c>
      <c r="K85" s="49">
        <f t="shared" si="7"/>
        <v>0</v>
      </c>
      <c r="L85" s="49">
        <f t="shared" si="18"/>
        <v>557484</v>
      </c>
      <c r="M85" s="63">
        <f t="shared" si="14"/>
        <v>11493.63315</v>
      </c>
      <c r="N85" s="75">
        <f t="shared" si="22"/>
        <v>976.9970961</v>
      </c>
      <c r="O85" s="34" t="str">
        <f>'MAIN MODEL - Current Trends'!O85</f>
        <v/>
      </c>
      <c r="P85" s="11" t="str">
        <f t="shared" si="19"/>
        <v/>
      </c>
      <c r="Q85" s="11">
        <f t="shared" si="9"/>
        <v>0</v>
      </c>
      <c r="R85" s="69">
        <f t="shared" si="16"/>
        <v>0.9632195784</v>
      </c>
      <c r="S85" s="70">
        <f t="shared" si="10"/>
        <v>578759</v>
      </c>
      <c r="T85" s="71" t="str">
        <f t="shared" si="17"/>
        <v>#DIV/0!</v>
      </c>
      <c r="U85" s="72">
        <f t="shared" si="11"/>
        <v>0.03675077159</v>
      </c>
      <c r="W85" s="65" t="str">
        <f t="shared" si="4"/>
        <v/>
      </c>
    </row>
    <row r="86">
      <c r="C86" s="61">
        <f t="shared" si="13"/>
        <v>44165</v>
      </c>
      <c r="D86" s="32">
        <f t="shared" si="21"/>
        <v>2.4</v>
      </c>
      <c r="E86" s="49">
        <f t="shared" si="5"/>
        <v>21269.83981</v>
      </c>
      <c r="F86" s="49">
        <f t="shared" si="6"/>
        <v>0</v>
      </c>
      <c r="G86" s="74">
        <f t="shared" si="1"/>
        <v>0</v>
      </c>
      <c r="H86" s="49">
        <f t="shared" si="2"/>
        <v>557489.1602</v>
      </c>
      <c r="I86" s="49">
        <f t="shared" si="3"/>
        <v>21269.83981</v>
      </c>
      <c r="J86" s="76" t="str">
        <f>'MAIN MODEL - Current Trends'!J86</f>
        <v/>
      </c>
      <c r="K86" s="49">
        <f t="shared" si="7"/>
        <v>0</v>
      </c>
      <c r="L86" s="49">
        <f t="shared" si="18"/>
        <v>557484</v>
      </c>
      <c r="M86" s="63">
        <f t="shared" si="14"/>
        <v>11493.63315</v>
      </c>
      <c r="N86" s="75">
        <f t="shared" si="22"/>
        <v>976.9970961</v>
      </c>
      <c r="O86" s="34" t="str">
        <f>'MAIN MODEL - Current Trends'!O86</f>
        <v/>
      </c>
      <c r="P86" s="11" t="str">
        <f t="shared" si="19"/>
        <v/>
      </c>
      <c r="Q86" s="11">
        <f t="shared" si="9"/>
        <v>0</v>
      </c>
      <c r="R86" s="69">
        <f t="shared" si="16"/>
        <v>0.9632195784</v>
      </c>
      <c r="S86" s="70">
        <f t="shared" si="10"/>
        <v>578759</v>
      </c>
      <c r="T86" s="71" t="str">
        <f t="shared" si="17"/>
        <v>#DIV/0!</v>
      </c>
      <c r="U86" s="72">
        <f t="shared" si="11"/>
        <v>0.03675077159</v>
      </c>
      <c r="W86" s="65" t="str">
        <f t="shared" si="4"/>
        <v/>
      </c>
    </row>
    <row r="87">
      <c r="C87" s="61">
        <f t="shared" si="13"/>
        <v>44169</v>
      </c>
      <c r="D87" s="32">
        <f t="shared" si="21"/>
        <v>2.4</v>
      </c>
      <c r="E87" s="49">
        <f t="shared" si="5"/>
        <v>21269.83981</v>
      </c>
      <c r="F87" s="49">
        <f t="shared" si="6"/>
        <v>0</v>
      </c>
      <c r="G87" s="74">
        <f t="shared" si="1"/>
        <v>0</v>
      </c>
      <c r="H87" s="49">
        <f t="shared" si="2"/>
        <v>557489.1602</v>
      </c>
      <c r="I87" s="49">
        <f t="shared" si="3"/>
        <v>21269.83981</v>
      </c>
      <c r="J87" s="76" t="str">
        <f>'MAIN MODEL - Current Trends'!J87</f>
        <v/>
      </c>
      <c r="K87" s="49">
        <f t="shared" si="7"/>
        <v>0</v>
      </c>
      <c r="L87" s="49">
        <f t="shared" si="18"/>
        <v>557484</v>
      </c>
      <c r="M87" s="63">
        <f t="shared" si="14"/>
        <v>11493.63315</v>
      </c>
      <c r="N87" s="75">
        <f t="shared" si="22"/>
        <v>976.9970961</v>
      </c>
      <c r="O87" s="34" t="str">
        <f>'MAIN MODEL - Current Trends'!O87</f>
        <v/>
      </c>
      <c r="P87" s="11" t="str">
        <f t="shared" si="19"/>
        <v/>
      </c>
      <c r="Q87" s="11">
        <f t="shared" si="9"/>
        <v>0</v>
      </c>
      <c r="R87" s="69">
        <f t="shared" si="16"/>
        <v>0.9632195784</v>
      </c>
      <c r="S87" s="70">
        <f t="shared" si="10"/>
        <v>578759</v>
      </c>
      <c r="T87" s="71" t="str">
        <f t="shared" si="17"/>
        <v>#DIV/0!</v>
      </c>
      <c r="U87" s="72">
        <f t="shared" si="11"/>
        <v>0.03675077159</v>
      </c>
      <c r="W87" s="65" t="str">
        <f t="shared" si="4"/>
        <v/>
      </c>
    </row>
    <row r="88">
      <c r="C88" s="61">
        <f t="shared" si="13"/>
        <v>44173</v>
      </c>
      <c r="D88" s="32">
        <f t="shared" si="21"/>
        <v>2.4</v>
      </c>
      <c r="E88" s="49">
        <f t="shared" si="5"/>
        <v>21269.83981</v>
      </c>
      <c r="F88" s="49">
        <f t="shared" si="6"/>
        <v>0</v>
      </c>
      <c r="G88" s="74">
        <f t="shared" si="1"/>
        <v>0</v>
      </c>
      <c r="H88" s="49">
        <f t="shared" si="2"/>
        <v>557489.1602</v>
      </c>
      <c r="I88" s="49">
        <f t="shared" si="3"/>
        <v>21269.83981</v>
      </c>
      <c r="J88" s="76" t="str">
        <f>'MAIN MODEL - Current Trends'!J88</f>
        <v/>
      </c>
      <c r="K88" s="49">
        <f t="shared" si="7"/>
        <v>0</v>
      </c>
      <c r="L88" s="49">
        <f t="shared" si="18"/>
        <v>557484</v>
      </c>
      <c r="M88" s="63">
        <f t="shared" si="14"/>
        <v>11493.63315</v>
      </c>
      <c r="N88" s="75">
        <f t="shared" si="22"/>
        <v>976.9970961</v>
      </c>
      <c r="O88" s="34" t="str">
        <f>'MAIN MODEL - Current Trends'!O88</f>
        <v/>
      </c>
      <c r="P88" s="11" t="str">
        <f t="shared" si="19"/>
        <v/>
      </c>
      <c r="Q88" s="11">
        <f t="shared" si="9"/>
        <v>0</v>
      </c>
      <c r="R88" s="69">
        <f t="shared" si="16"/>
        <v>0.9632195784</v>
      </c>
      <c r="S88" s="70">
        <f t="shared" si="10"/>
        <v>578759</v>
      </c>
      <c r="T88" s="71" t="str">
        <f t="shared" si="17"/>
        <v>#DIV/0!</v>
      </c>
      <c r="U88" s="72">
        <f t="shared" si="11"/>
        <v>0.03675077159</v>
      </c>
      <c r="W88" s="65" t="str">
        <f t="shared" si="4"/>
        <v/>
      </c>
    </row>
    <row r="89">
      <c r="C89" s="61">
        <f t="shared" si="13"/>
        <v>44177</v>
      </c>
      <c r="D89" s="32">
        <f t="shared" si="21"/>
        <v>2.4</v>
      </c>
      <c r="E89" s="49">
        <f t="shared" si="5"/>
        <v>21269.83981</v>
      </c>
      <c r="F89" s="49">
        <f t="shared" si="6"/>
        <v>0</v>
      </c>
      <c r="G89" s="74">
        <f t="shared" si="1"/>
        <v>0</v>
      </c>
      <c r="H89" s="49">
        <f t="shared" si="2"/>
        <v>557489.1602</v>
      </c>
      <c r="I89" s="49">
        <f t="shared" si="3"/>
        <v>21269.83981</v>
      </c>
      <c r="J89" s="76" t="str">
        <f>'MAIN MODEL - Current Trends'!J89</f>
        <v/>
      </c>
      <c r="K89" s="49">
        <f t="shared" si="7"/>
        <v>0</v>
      </c>
      <c r="L89" s="49">
        <f t="shared" si="18"/>
        <v>557484</v>
      </c>
      <c r="M89" s="63">
        <f t="shared" si="14"/>
        <v>11493.63315</v>
      </c>
      <c r="N89" s="75">
        <f t="shared" si="22"/>
        <v>976.9970961</v>
      </c>
      <c r="O89" s="34" t="str">
        <f>'MAIN MODEL - Current Trends'!O89</f>
        <v/>
      </c>
      <c r="P89" s="11" t="str">
        <f t="shared" si="19"/>
        <v/>
      </c>
      <c r="Q89" s="11">
        <f t="shared" si="9"/>
        <v>0</v>
      </c>
      <c r="R89" s="69">
        <f t="shared" si="16"/>
        <v>0.9632195784</v>
      </c>
      <c r="S89" s="70">
        <f t="shared" si="10"/>
        <v>578759</v>
      </c>
      <c r="T89" s="71" t="str">
        <f t="shared" si="17"/>
        <v>#DIV/0!</v>
      </c>
      <c r="U89" s="72">
        <f t="shared" si="11"/>
        <v>0.03675077159</v>
      </c>
      <c r="W89" s="65" t="str">
        <f t="shared" si="4"/>
        <v/>
      </c>
    </row>
    <row r="90">
      <c r="C90" s="61">
        <f t="shared" si="13"/>
        <v>44181</v>
      </c>
      <c r="D90" s="32">
        <f t="shared" si="21"/>
        <v>2.4</v>
      </c>
      <c r="E90" s="49">
        <f t="shared" si="5"/>
        <v>21269.83981</v>
      </c>
      <c r="F90" s="49">
        <f t="shared" si="6"/>
        <v>0</v>
      </c>
      <c r="G90" s="74">
        <f t="shared" si="1"/>
        <v>0</v>
      </c>
      <c r="H90" s="49">
        <f t="shared" si="2"/>
        <v>557489.1602</v>
      </c>
      <c r="I90" s="49">
        <f t="shared" si="3"/>
        <v>21269.83981</v>
      </c>
      <c r="J90" s="76" t="str">
        <f>'MAIN MODEL - Current Trends'!J90</f>
        <v/>
      </c>
      <c r="K90" s="49">
        <f t="shared" si="7"/>
        <v>0</v>
      </c>
      <c r="L90" s="49">
        <f t="shared" si="18"/>
        <v>557484</v>
      </c>
      <c r="M90" s="63">
        <f t="shared" si="14"/>
        <v>11493.63315</v>
      </c>
      <c r="N90" s="75">
        <f t="shared" si="22"/>
        <v>976.9970961</v>
      </c>
      <c r="O90" s="34" t="str">
        <f>'MAIN MODEL - Current Trends'!O90</f>
        <v/>
      </c>
      <c r="P90" s="11" t="str">
        <f t="shared" si="19"/>
        <v/>
      </c>
      <c r="Q90" s="11">
        <f t="shared" si="9"/>
        <v>0</v>
      </c>
      <c r="R90" s="69">
        <f t="shared" si="16"/>
        <v>0.9632195784</v>
      </c>
      <c r="S90" s="70">
        <f t="shared" si="10"/>
        <v>578759</v>
      </c>
      <c r="T90" s="71" t="str">
        <f t="shared" si="17"/>
        <v>#DIV/0!</v>
      </c>
      <c r="U90" s="72">
        <f t="shared" si="11"/>
        <v>0.03675077159</v>
      </c>
      <c r="W90" s="65" t="str">
        <f t="shared" si="4"/>
        <v/>
      </c>
    </row>
    <row r="91">
      <c r="C91" s="61">
        <f t="shared" si="13"/>
        <v>44185</v>
      </c>
      <c r="D91" s="32">
        <f t="shared" si="21"/>
        <v>2.4</v>
      </c>
      <c r="E91" s="49">
        <f t="shared" si="5"/>
        <v>21269.83981</v>
      </c>
      <c r="F91" s="49">
        <f t="shared" si="6"/>
        <v>0</v>
      </c>
      <c r="G91" s="74">
        <f t="shared" si="1"/>
        <v>0</v>
      </c>
      <c r="H91" s="49">
        <f t="shared" si="2"/>
        <v>557489.1602</v>
      </c>
      <c r="I91" s="49">
        <f t="shared" si="3"/>
        <v>21269.83981</v>
      </c>
      <c r="J91" s="76" t="str">
        <f>'MAIN MODEL - Current Trends'!J91</f>
        <v/>
      </c>
      <c r="K91" s="49">
        <f t="shared" si="7"/>
        <v>0</v>
      </c>
      <c r="L91" s="49">
        <f t="shared" si="18"/>
        <v>557484</v>
      </c>
      <c r="M91" s="63">
        <f t="shared" si="14"/>
        <v>11493.63315</v>
      </c>
      <c r="N91" s="75">
        <f t="shared" si="22"/>
        <v>976.9970961</v>
      </c>
      <c r="O91" s="34" t="str">
        <f>'MAIN MODEL - Current Trends'!O91</f>
        <v/>
      </c>
      <c r="P91" s="11" t="str">
        <f t="shared" si="19"/>
        <v/>
      </c>
      <c r="Q91" s="11">
        <f t="shared" si="9"/>
        <v>0</v>
      </c>
      <c r="R91" s="69">
        <f t="shared" si="16"/>
        <v>0.9632195784</v>
      </c>
      <c r="S91" s="70">
        <f t="shared" si="10"/>
        <v>578759</v>
      </c>
      <c r="T91" s="71" t="str">
        <f t="shared" si="17"/>
        <v>#DIV/0!</v>
      </c>
      <c r="U91" s="72">
        <f t="shared" si="11"/>
        <v>0.03675077159</v>
      </c>
      <c r="W91" s="65" t="str">
        <f t="shared" si="4"/>
        <v/>
      </c>
    </row>
    <row r="92">
      <c r="C92" s="61">
        <f t="shared" si="13"/>
        <v>44189</v>
      </c>
      <c r="D92" s="32">
        <f t="shared" si="21"/>
        <v>2.4</v>
      </c>
      <c r="E92" s="49">
        <f t="shared" si="5"/>
        <v>21269.83981</v>
      </c>
      <c r="F92" s="49">
        <f t="shared" si="6"/>
        <v>0</v>
      </c>
      <c r="G92" s="74">
        <f t="shared" si="1"/>
        <v>0</v>
      </c>
      <c r="H92" s="49">
        <f t="shared" si="2"/>
        <v>557489.1602</v>
      </c>
      <c r="I92" s="49">
        <f t="shared" si="3"/>
        <v>21269.83981</v>
      </c>
      <c r="J92" s="76" t="str">
        <f>'MAIN MODEL - Current Trends'!J92</f>
        <v/>
      </c>
      <c r="K92" s="49">
        <f t="shared" si="7"/>
        <v>0</v>
      </c>
      <c r="L92" s="49">
        <f t="shared" si="18"/>
        <v>557484</v>
      </c>
      <c r="M92" s="63">
        <f t="shared" si="14"/>
        <v>11493.63315</v>
      </c>
      <c r="N92" s="75">
        <f t="shared" si="22"/>
        <v>976.9970961</v>
      </c>
      <c r="O92" s="34" t="str">
        <f>'MAIN MODEL - Current Trends'!O92</f>
        <v/>
      </c>
      <c r="P92" s="11"/>
      <c r="Q92" s="11"/>
      <c r="R92" s="81"/>
      <c r="S92" s="70">
        <f t="shared" si="10"/>
        <v>578759</v>
      </c>
      <c r="T92" s="71" t="str">
        <f t="shared" si="17"/>
        <v>#DIV/0!</v>
      </c>
      <c r="U92" s="72">
        <f t="shared" si="11"/>
        <v>0.03675077159</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'MAIN MODEL - Current Trends'!B3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48"/>
      <c r="P8" s="11"/>
      <c r="Q8" s="11"/>
      <c r="R8" s="9"/>
      <c r="S8" s="9"/>
      <c r="T8" s="9"/>
      <c r="U8" s="9"/>
    </row>
    <row r="9">
      <c r="A9" s="28" t="s">
        <v>17</v>
      </c>
      <c r="B9" s="49">
        <f>'MAIN MODEL - Current Trends'!B7</f>
        <v>578759</v>
      </c>
      <c r="G9" s="28" t="s">
        <v>234</v>
      </c>
      <c r="H9" s="47">
        <f>'MAIN MODEL - Current Trends'!H3</f>
        <v>14</v>
      </c>
      <c r="I9" s="34" t="s">
        <v>34</v>
      </c>
      <c r="L9" s="48"/>
      <c r="P9" s="11"/>
      <c r="Q9" s="11"/>
      <c r="R9" s="9"/>
      <c r="S9" s="9"/>
      <c r="T9" s="9"/>
      <c r="U9" s="9"/>
    </row>
    <row r="10">
      <c r="A10" s="28" t="s">
        <v>236</v>
      </c>
      <c r="B10" s="49">
        <f>B9/100000*203</f>
        <v>1174.88077</v>
      </c>
      <c r="C10" s="50">
        <f>B10/B9</f>
        <v>0.00203</v>
      </c>
      <c r="G10" s="28" t="s">
        <v>237</v>
      </c>
      <c r="H10" s="47">
        <f>'MAIN MODEL - Current Trends'!H4</f>
        <v>5</v>
      </c>
      <c r="I10" s="34" t="s">
        <v>34</v>
      </c>
      <c r="L10" s="36"/>
      <c r="P10" s="11"/>
      <c r="Q10" s="11"/>
      <c r="R10" s="9"/>
      <c r="S10" s="9"/>
      <c r="T10" s="9"/>
      <c r="U10" s="9"/>
    </row>
    <row r="11">
      <c r="A11" s="28" t="s">
        <v>238</v>
      </c>
      <c r="B11" s="51">
        <f>'MAIN MODEL - Current Trends'!B9</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248</v>
      </c>
      <c r="K13" s="53">
        <v>1.1</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469.952308</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469.952308</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A21" s="59"/>
      <c r="B21" s="110" t="s">
        <v>261</v>
      </c>
      <c r="C21" s="111">
        <f t="shared" si="13"/>
        <v>43905</v>
      </c>
      <c r="D21" s="112">
        <f>'MAIN MODEL - Current Trends'!D21</f>
        <v>2.4</v>
      </c>
      <c r="E21" s="103">
        <f t="shared" si="5"/>
        <v>578712.8398</v>
      </c>
      <c r="F21" s="103">
        <f t="shared" si="6"/>
        <v>70</v>
      </c>
      <c r="G21" s="76">
        <f t="shared" si="1"/>
        <v>46.16018741</v>
      </c>
      <c r="H21" s="103">
        <f t="shared" si="2"/>
        <v>0</v>
      </c>
      <c r="I21" s="103">
        <f t="shared" si="3"/>
        <v>578642.8398</v>
      </c>
      <c r="J21" s="76">
        <f>'MAIN MODEL - Current Trends'!J21</f>
        <v>3</v>
      </c>
      <c r="K21" s="103">
        <f t="shared" si="7"/>
        <v>5.08702454</v>
      </c>
      <c r="L21" s="103">
        <f t="shared" ref="L21:L92" si="18">F21+L20</f>
        <v>111</v>
      </c>
      <c r="M21" s="113">
        <f t="shared" si="14"/>
        <v>1.213686258</v>
      </c>
      <c r="N21" s="114">
        <f t="shared" si="15"/>
        <v>469.952308</v>
      </c>
      <c r="O21" s="67">
        <f>'MAIN MODEL - Current Trends'!O21</f>
        <v>2409</v>
      </c>
      <c r="P21" s="115">
        <f t="shared" ref="P21:P91" si="19">if(J21,((J21/$B$6*2)/S22),"")</f>
        <v>0.0001426552306</v>
      </c>
      <c r="Q21" s="115">
        <f t="shared" si="9"/>
        <v>0.0001330432874</v>
      </c>
      <c r="R21" s="69">
        <f t="shared" si="16"/>
        <v>0.0003040989427</v>
      </c>
      <c r="S21" s="70">
        <f t="shared" si="10"/>
        <v>578759</v>
      </c>
      <c r="T21" s="71">
        <f t="shared" si="17"/>
        <v>2.413793103</v>
      </c>
      <c r="U21" s="72">
        <f t="shared" si="11"/>
        <v>0.9999202428</v>
      </c>
      <c r="W21" s="65">
        <f t="shared" si="4"/>
        <v>2409000</v>
      </c>
      <c r="X21" s="65" t="str">
        <f t="shared" si="12"/>
        <v/>
      </c>
    </row>
    <row r="22">
      <c r="B22" s="73"/>
      <c r="C22" s="61">
        <f t="shared" si="13"/>
        <v>43909</v>
      </c>
      <c r="D22" s="116">
        <v>1.1</v>
      </c>
      <c r="E22" s="49">
        <f t="shared" si="5"/>
        <v>578642.8398</v>
      </c>
      <c r="F22" s="49">
        <f t="shared" si="6"/>
        <v>77</v>
      </c>
      <c r="G22" s="74">
        <f t="shared" si="1"/>
        <v>111</v>
      </c>
      <c r="H22" s="49">
        <f t="shared" si="2"/>
        <v>5.160187413</v>
      </c>
      <c r="I22" s="49">
        <f t="shared" si="3"/>
        <v>578565.8398</v>
      </c>
      <c r="J22" s="76">
        <f>'MAIN MODEL - Current Trends'!J22</f>
        <v>18</v>
      </c>
      <c r="K22" s="49">
        <f t="shared" si="7"/>
        <v>5.595726994</v>
      </c>
      <c r="L22" s="49">
        <f t="shared" si="18"/>
        <v>188</v>
      </c>
      <c r="M22" s="63">
        <f t="shared" si="14"/>
        <v>2.055612761</v>
      </c>
      <c r="N22" s="78">
        <f t="shared" ref="N22:N36" si="20">N21*1.05</f>
        <v>493.4499234</v>
      </c>
      <c r="O22" s="34" t="str">
        <f>'MAIN MODEL - Current Trends'!O22</f>
        <v/>
      </c>
      <c r="P22" s="11">
        <f t="shared" si="19"/>
        <v>0.0008559313836</v>
      </c>
      <c r="Q22" s="11">
        <f t="shared" si="9"/>
        <v>0.0001468659667</v>
      </c>
      <c r="R22" s="69">
        <f t="shared" si="16"/>
        <v>0.0004509649094</v>
      </c>
      <c r="S22" s="70">
        <f t="shared" si="10"/>
        <v>578759</v>
      </c>
      <c r="T22" s="71">
        <f t="shared" si="17"/>
        <v>1.1</v>
      </c>
      <c r="U22" s="72">
        <f t="shared" si="11"/>
        <v>0.9997992944</v>
      </c>
      <c r="W22" s="65" t="str">
        <f t="shared" si="4"/>
        <v/>
      </c>
      <c r="X22" s="65" t="str">
        <f t="shared" si="12"/>
        <v/>
      </c>
    </row>
    <row r="23">
      <c r="C23" s="61">
        <f t="shared" si="13"/>
        <v>43913</v>
      </c>
      <c r="D23" s="116">
        <v>1.1</v>
      </c>
      <c r="E23" s="49">
        <f t="shared" si="5"/>
        <v>578565.8398</v>
      </c>
      <c r="F23" s="49">
        <f t="shared" si="6"/>
        <v>85</v>
      </c>
      <c r="G23" s="74">
        <f t="shared" si="1"/>
        <v>176</v>
      </c>
      <c r="H23" s="49">
        <f t="shared" si="2"/>
        <v>17.16018741</v>
      </c>
      <c r="I23" s="49">
        <f t="shared" si="3"/>
        <v>578480.8398</v>
      </c>
      <c r="J23" s="67" t="str">
        <f>'MAIN MODEL - Current Trends'!J23</f>
        <v/>
      </c>
      <c r="K23" s="49">
        <f t="shared" si="7"/>
        <v>6.177101227</v>
      </c>
      <c r="L23" s="49">
        <f t="shared" si="18"/>
        <v>273</v>
      </c>
      <c r="M23" s="63">
        <f t="shared" si="14"/>
        <v>2.985012147</v>
      </c>
      <c r="N23" s="78">
        <f t="shared" si="20"/>
        <v>518.1224196</v>
      </c>
      <c r="O23" s="34" t="str">
        <f>'MAIN MODEL - Current Trends'!O23</f>
        <v/>
      </c>
      <c r="P23" s="11" t="str">
        <f t="shared" si="19"/>
        <v/>
      </c>
      <c r="Q23" s="11">
        <f t="shared" si="9"/>
        <v>0.0001606886459</v>
      </c>
      <c r="R23" s="69">
        <f t="shared" si="16"/>
        <v>0.0006116535553</v>
      </c>
      <c r="S23" s="70">
        <f t="shared" si="10"/>
        <v>578759</v>
      </c>
      <c r="T23" s="71">
        <f t="shared" si="17"/>
        <v>1.103896104</v>
      </c>
      <c r="U23" s="72">
        <f t="shared" si="11"/>
        <v>0.9996662511</v>
      </c>
      <c r="W23" s="65" t="str">
        <f t="shared" si="4"/>
        <v/>
      </c>
      <c r="X23" s="65" t="str">
        <f t="shared" si="12"/>
        <v/>
      </c>
    </row>
    <row r="24">
      <c r="C24" s="61">
        <f t="shared" si="13"/>
        <v>43917</v>
      </c>
      <c r="D24" s="116">
        <v>1.1</v>
      </c>
      <c r="E24" s="49">
        <f t="shared" si="5"/>
        <v>578480.8398</v>
      </c>
      <c r="F24" s="49">
        <f t="shared" si="6"/>
        <v>93</v>
      </c>
      <c r="G24" s="74">
        <f t="shared" si="1"/>
        <v>232</v>
      </c>
      <c r="H24" s="49">
        <f t="shared" si="2"/>
        <v>46.16018741</v>
      </c>
      <c r="I24" s="49">
        <f t="shared" si="3"/>
        <v>578387.8398</v>
      </c>
      <c r="J24" s="67" t="str">
        <f>'MAIN MODEL - Current Trends'!J24</f>
        <v/>
      </c>
      <c r="K24" s="49">
        <f t="shared" si="7"/>
        <v>6.75847546</v>
      </c>
      <c r="L24" s="49">
        <f t="shared" si="18"/>
        <v>366</v>
      </c>
      <c r="M24" s="63">
        <f t="shared" si="14"/>
        <v>4.001884417</v>
      </c>
      <c r="N24" s="78">
        <f t="shared" si="20"/>
        <v>544.0285405</v>
      </c>
      <c r="O24" s="34" t="str">
        <f>'MAIN MODEL - Current Trends'!O24</f>
        <v/>
      </c>
      <c r="P24" s="11" t="str">
        <f t="shared" si="19"/>
        <v/>
      </c>
      <c r="Q24" s="11">
        <f t="shared" si="9"/>
        <v>0.00017623916</v>
      </c>
      <c r="R24" s="69">
        <f t="shared" si="16"/>
        <v>0.0007878927153</v>
      </c>
      <c r="S24" s="70">
        <f t="shared" si="10"/>
        <v>578759</v>
      </c>
      <c r="T24" s="71">
        <f t="shared" si="17"/>
        <v>1.094117647</v>
      </c>
      <c r="U24" s="72">
        <f t="shared" si="11"/>
        <v>0.9995193851</v>
      </c>
      <c r="W24" s="65" t="str">
        <f t="shared" si="4"/>
        <v/>
      </c>
      <c r="X24" s="65" t="str">
        <f t="shared" si="12"/>
        <v/>
      </c>
    </row>
    <row r="25">
      <c r="C25" s="61">
        <f t="shared" si="13"/>
        <v>43921</v>
      </c>
      <c r="D25" s="116">
        <v>1.1</v>
      </c>
      <c r="E25" s="49">
        <f t="shared" si="5"/>
        <v>578387.8398</v>
      </c>
      <c r="F25" s="49">
        <f t="shared" si="6"/>
        <v>102</v>
      </c>
      <c r="G25" s="74">
        <f t="shared" si="1"/>
        <v>255</v>
      </c>
      <c r="H25" s="49">
        <f t="shared" si="2"/>
        <v>116.1601874</v>
      </c>
      <c r="I25" s="49">
        <f t="shared" si="3"/>
        <v>578285.8398</v>
      </c>
      <c r="J25" s="67" t="str">
        <f>'MAIN MODEL - Current Trends'!J25</f>
        <v/>
      </c>
      <c r="K25" s="49">
        <f t="shared" si="7"/>
        <v>7.412521472</v>
      </c>
      <c r="L25" s="49">
        <f t="shared" si="18"/>
        <v>468</v>
      </c>
      <c r="M25" s="63">
        <f t="shared" si="14"/>
        <v>5.117163681</v>
      </c>
      <c r="N25" s="78">
        <f t="shared" si="20"/>
        <v>571.2299676</v>
      </c>
      <c r="O25" s="34" t="str">
        <f>'MAIN MODEL - Current Trends'!O25</f>
        <v/>
      </c>
      <c r="P25" s="11" t="str">
        <f t="shared" si="19"/>
        <v/>
      </c>
      <c r="Q25" s="11">
        <f t="shared" si="9"/>
        <v>0.000193517509</v>
      </c>
      <c r="R25" s="69">
        <f t="shared" si="16"/>
        <v>0.0009814102243</v>
      </c>
      <c r="S25" s="70">
        <f t="shared" si="10"/>
        <v>578759</v>
      </c>
      <c r="T25" s="71">
        <f t="shared" si="17"/>
        <v>1.096774194</v>
      </c>
      <c r="U25" s="72">
        <f t="shared" si="11"/>
        <v>0.9993586965</v>
      </c>
      <c r="W25" s="65" t="str">
        <f t="shared" si="4"/>
        <v/>
      </c>
      <c r="X25" s="65" t="str">
        <f t="shared" si="12"/>
        <v/>
      </c>
    </row>
    <row r="26">
      <c r="C26" s="61">
        <f t="shared" si="13"/>
        <v>43925</v>
      </c>
      <c r="D26" s="116">
        <v>1.1</v>
      </c>
      <c r="E26" s="49">
        <f t="shared" si="5"/>
        <v>578285.8398</v>
      </c>
      <c r="F26" s="49">
        <f t="shared" si="6"/>
        <v>112</v>
      </c>
      <c r="G26" s="74">
        <f t="shared" si="1"/>
        <v>280</v>
      </c>
      <c r="H26" s="49">
        <f t="shared" si="2"/>
        <v>193.1601874</v>
      </c>
      <c r="I26" s="49">
        <f t="shared" si="3"/>
        <v>578173.8398</v>
      </c>
      <c r="J26" s="67" t="str">
        <f>'MAIN MODEL - Current Trends'!J26</f>
        <v/>
      </c>
      <c r="K26" s="49">
        <f t="shared" si="7"/>
        <v>8.139239264</v>
      </c>
      <c r="L26" s="49">
        <f t="shared" si="18"/>
        <v>580</v>
      </c>
      <c r="M26" s="63">
        <f t="shared" si="14"/>
        <v>6.341784049</v>
      </c>
      <c r="N26" s="78">
        <f t="shared" si="20"/>
        <v>599.791466</v>
      </c>
      <c r="O26" s="34" t="str">
        <f>'MAIN MODEL - Current Trends'!O26</f>
        <v/>
      </c>
      <c r="P26" s="11" t="str">
        <f t="shared" si="19"/>
        <v/>
      </c>
      <c r="Q26" s="11">
        <f t="shared" si="9"/>
        <v>0.0002125236929</v>
      </c>
      <c r="R26" s="69">
        <f t="shared" si="16"/>
        <v>0.001193933917</v>
      </c>
      <c r="S26" s="70">
        <f t="shared" si="10"/>
        <v>578759</v>
      </c>
      <c r="T26" s="71">
        <f t="shared" si="17"/>
        <v>1.098039216</v>
      </c>
      <c r="U26" s="72">
        <f t="shared" si="11"/>
        <v>0.9991824573</v>
      </c>
      <c r="W26" s="65" t="str">
        <f t="shared" si="4"/>
        <v/>
      </c>
      <c r="X26" s="65" t="str">
        <f t="shared" si="12"/>
        <v/>
      </c>
    </row>
    <row r="27">
      <c r="C27" s="61">
        <f t="shared" si="13"/>
        <v>43929</v>
      </c>
      <c r="D27" s="116">
        <v>1.1</v>
      </c>
      <c r="E27" s="49">
        <f t="shared" si="5"/>
        <v>578173.8398</v>
      </c>
      <c r="F27" s="49">
        <f t="shared" si="6"/>
        <v>123</v>
      </c>
      <c r="G27" s="80">
        <f t="shared" si="1"/>
        <v>307</v>
      </c>
      <c r="H27" s="49">
        <f t="shared" si="2"/>
        <v>278.1601874</v>
      </c>
      <c r="I27" s="49">
        <f t="shared" si="3"/>
        <v>578050.8398</v>
      </c>
      <c r="J27" s="67" t="str">
        <f>'MAIN MODEL - Current Trends'!J27</f>
        <v/>
      </c>
      <c r="K27" s="49">
        <f t="shared" si="7"/>
        <v>8.938628834</v>
      </c>
      <c r="L27" s="49">
        <f t="shared" si="18"/>
        <v>703</v>
      </c>
      <c r="M27" s="63">
        <f t="shared" si="14"/>
        <v>7.686679632</v>
      </c>
      <c r="N27" s="78">
        <f t="shared" si="20"/>
        <v>629.7810393</v>
      </c>
      <c r="O27" s="34" t="str">
        <f>'MAIN MODEL - Current Trends'!O27</f>
        <v/>
      </c>
      <c r="P27" s="11" t="str">
        <f t="shared" si="19"/>
        <v/>
      </c>
      <c r="Q27" s="11">
        <f t="shared" si="9"/>
        <v>0.0002332577118</v>
      </c>
      <c r="R27" s="69">
        <f t="shared" si="16"/>
        <v>0.001427191629</v>
      </c>
      <c r="S27" s="70">
        <f t="shared" si="10"/>
        <v>578759</v>
      </c>
      <c r="T27" s="71">
        <f t="shared" si="17"/>
        <v>1.098214286</v>
      </c>
      <c r="U27" s="72">
        <f t="shared" si="11"/>
        <v>0.9989889398</v>
      </c>
      <c r="W27" s="65" t="str">
        <f t="shared" si="4"/>
        <v/>
      </c>
      <c r="X27" s="65" t="str">
        <f t="shared" si="12"/>
        <v/>
      </c>
    </row>
    <row r="28">
      <c r="C28" s="61">
        <f t="shared" si="13"/>
        <v>43933</v>
      </c>
      <c r="D28" s="116">
        <v>1.1</v>
      </c>
      <c r="E28" s="49">
        <f t="shared" si="5"/>
        <v>578050.8398</v>
      </c>
      <c r="F28" s="49">
        <f t="shared" si="6"/>
        <v>135</v>
      </c>
      <c r="G28" s="80">
        <f t="shared" si="1"/>
        <v>337</v>
      </c>
      <c r="H28" s="49">
        <f t="shared" si="2"/>
        <v>371.1601874</v>
      </c>
      <c r="I28" s="49">
        <f t="shared" si="3"/>
        <v>577915.8398</v>
      </c>
      <c r="J28" s="67" t="str">
        <f>'MAIN MODEL - Current Trends'!J28</f>
        <v/>
      </c>
      <c r="K28" s="49">
        <f t="shared" si="7"/>
        <v>9.810690184</v>
      </c>
      <c r="L28" s="49">
        <f t="shared" si="18"/>
        <v>838</v>
      </c>
      <c r="M28" s="63">
        <f t="shared" si="14"/>
        <v>9.16278454</v>
      </c>
      <c r="N28" s="78">
        <f t="shared" si="20"/>
        <v>661.2700912</v>
      </c>
      <c r="O28" s="34" t="str">
        <f>'MAIN MODEL - Current Trends'!O28</f>
        <v/>
      </c>
      <c r="P28" s="11" t="str">
        <f t="shared" si="19"/>
        <v/>
      </c>
      <c r="Q28" s="11">
        <f t="shared" si="9"/>
        <v>0.0002557195655</v>
      </c>
      <c r="R28" s="69">
        <f t="shared" si="16"/>
        <v>0.001682911194</v>
      </c>
      <c r="S28" s="70">
        <f t="shared" si="10"/>
        <v>578759</v>
      </c>
      <c r="T28" s="71">
        <f t="shared" si="17"/>
        <v>1.097560976</v>
      </c>
      <c r="U28" s="72">
        <f t="shared" si="11"/>
        <v>0.9987764161</v>
      </c>
      <c r="W28" s="65" t="str">
        <f t="shared" si="4"/>
        <v/>
      </c>
      <c r="X28" s="65" t="str">
        <f t="shared" si="12"/>
        <v/>
      </c>
    </row>
    <row r="29">
      <c r="C29" s="61">
        <f t="shared" si="13"/>
        <v>43937</v>
      </c>
      <c r="D29" s="116">
        <v>1.1</v>
      </c>
      <c r="E29" s="49">
        <f t="shared" si="5"/>
        <v>577915.8398</v>
      </c>
      <c r="F29" s="49">
        <f t="shared" si="6"/>
        <v>148</v>
      </c>
      <c r="G29" s="80">
        <f t="shared" si="1"/>
        <v>370</v>
      </c>
      <c r="H29" s="49">
        <f t="shared" si="2"/>
        <v>473.1601874</v>
      </c>
      <c r="I29" s="49">
        <f t="shared" si="3"/>
        <v>577767.8398</v>
      </c>
      <c r="J29" s="67" t="str">
        <f>'MAIN MODEL - Current Trends'!J29</f>
        <v/>
      </c>
      <c r="K29" s="49">
        <f t="shared" si="7"/>
        <v>10.75542331</v>
      </c>
      <c r="L29" s="49">
        <f t="shared" si="18"/>
        <v>986</v>
      </c>
      <c r="M29" s="63">
        <f t="shared" si="14"/>
        <v>10.78103288</v>
      </c>
      <c r="N29" s="78">
        <f t="shared" si="20"/>
        <v>694.3335958</v>
      </c>
      <c r="O29" s="34" t="str">
        <f>'MAIN MODEL - Current Trends'!O29</f>
        <v/>
      </c>
      <c r="P29" s="11" t="str">
        <f t="shared" si="19"/>
        <v/>
      </c>
      <c r="Q29" s="11">
        <f t="shared" si="9"/>
        <v>0.000281637089</v>
      </c>
      <c r="R29" s="69">
        <f t="shared" si="16"/>
        <v>0.001964548283</v>
      </c>
      <c r="S29" s="70">
        <f t="shared" si="10"/>
        <v>578759</v>
      </c>
      <c r="T29" s="71">
        <f t="shared" si="17"/>
        <v>1.096296296</v>
      </c>
      <c r="U29" s="72">
        <f t="shared" si="11"/>
        <v>0.9985431584</v>
      </c>
      <c r="W29" s="65" t="str">
        <f t="shared" si="4"/>
        <v/>
      </c>
      <c r="X29" s="65" t="str">
        <f t="shared" si="12"/>
        <v/>
      </c>
    </row>
    <row r="30">
      <c r="C30" s="61">
        <f t="shared" si="13"/>
        <v>43941</v>
      </c>
      <c r="D30" s="116">
        <v>1.1</v>
      </c>
      <c r="E30" s="49">
        <f t="shared" si="5"/>
        <v>577767.8398</v>
      </c>
      <c r="F30" s="49">
        <f t="shared" si="6"/>
        <v>163</v>
      </c>
      <c r="G30" s="80">
        <f t="shared" si="1"/>
        <v>406</v>
      </c>
      <c r="H30" s="49">
        <f t="shared" si="2"/>
        <v>585.1601874</v>
      </c>
      <c r="I30" s="49">
        <f t="shared" si="3"/>
        <v>577604.8398</v>
      </c>
      <c r="J30" s="67" t="str">
        <f>'MAIN MODEL - Current Trends'!J30</f>
        <v/>
      </c>
      <c r="K30" s="49">
        <f t="shared" si="7"/>
        <v>11.8455</v>
      </c>
      <c r="L30" s="49">
        <f t="shared" si="18"/>
        <v>1149</v>
      </c>
      <c r="M30" s="63">
        <f t="shared" si="14"/>
        <v>12.56329288</v>
      </c>
      <c r="N30" s="78">
        <f t="shared" si="20"/>
        <v>729.0502756</v>
      </c>
      <c r="O30" s="34" t="str">
        <f>'MAIN MODEL - Current Trends'!O30</f>
        <v/>
      </c>
      <c r="P30" s="11" t="str">
        <f t="shared" si="19"/>
        <v/>
      </c>
      <c r="Q30" s="11">
        <f t="shared" si="9"/>
        <v>0.0003092824474</v>
      </c>
      <c r="R30" s="69">
        <f t="shared" si="16"/>
        <v>0.002273830731</v>
      </c>
      <c r="S30" s="70">
        <f t="shared" si="10"/>
        <v>578759</v>
      </c>
      <c r="T30" s="71">
        <f t="shared" si="17"/>
        <v>1.101351351</v>
      </c>
      <c r="U30" s="72">
        <f t="shared" si="11"/>
        <v>0.9982874388</v>
      </c>
      <c r="W30" s="65" t="str">
        <f t="shared" si="4"/>
        <v/>
      </c>
      <c r="X30" s="65" t="str">
        <f t="shared" si="12"/>
        <v/>
      </c>
    </row>
    <row r="31">
      <c r="C31" s="61">
        <f t="shared" si="13"/>
        <v>43945</v>
      </c>
      <c r="D31" s="116">
        <v>1.1</v>
      </c>
      <c r="E31" s="49">
        <f t="shared" si="5"/>
        <v>577604.8398</v>
      </c>
      <c r="F31" s="49">
        <f t="shared" si="6"/>
        <v>179</v>
      </c>
      <c r="G31" s="80">
        <f t="shared" si="1"/>
        <v>446</v>
      </c>
      <c r="H31" s="49">
        <f t="shared" si="2"/>
        <v>708.1601874</v>
      </c>
      <c r="I31" s="49">
        <f t="shared" si="3"/>
        <v>577425.8398</v>
      </c>
      <c r="J31" s="67" t="str">
        <f>'MAIN MODEL - Current Trends'!J31</f>
        <v/>
      </c>
      <c r="K31" s="49">
        <f t="shared" si="7"/>
        <v>13.00824847</v>
      </c>
      <c r="L31" s="49">
        <f t="shared" si="18"/>
        <v>1328</v>
      </c>
      <c r="M31" s="63">
        <f t="shared" si="14"/>
        <v>14.52049865</v>
      </c>
      <c r="N31" s="78">
        <f t="shared" si="20"/>
        <v>765.5027893</v>
      </c>
      <c r="O31" s="34" t="str">
        <f>'MAIN MODEL - Current Trends'!O31</f>
        <v/>
      </c>
      <c r="P31" s="11" t="str">
        <f t="shared" si="19"/>
        <v/>
      </c>
      <c r="Q31" s="11">
        <f t="shared" si="9"/>
        <v>0.0003386556408</v>
      </c>
      <c r="R31" s="69">
        <f t="shared" si="16"/>
        <v>0.002612486372</v>
      </c>
      <c r="S31" s="70">
        <f t="shared" si="10"/>
        <v>578759</v>
      </c>
      <c r="T31" s="71">
        <f t="shared" si="17"/>
        <v>1.098159509</v>
      </c>
      <c r="U31" s="72">
        <f t="shared" si="11"/>
        <v>0.9980058017</v>
      </c>
      <c r="W31" s="65" t="str">
        <f t="shared" si="4"/>
        <v/>
      </c>
      <c r="X31" s="65" t="str">
        <f t="shared" si="12"/>
        <v/>
      </c>
    </row>
    <row r="32">
      <c r="C32" s="61">
        <f t="shared" si="13"/>
        <v>43949</v>
      </c>
      <c r="D32" s="116">
        <v>1.1</v>
      </c>
      <c r="E32" s="49">
        <f t="shared" si="5"/>
        <v>577425.8398</v>
      </c>
      <c r="F32" s="49">
        <f t="shared" si="6"/>
        <v>196</v>
      </c>
      <c r="G32" s="80">
        <f t="shared" si="1"/>
        <v>490</v>
      </c>
      <c r="H32" s="49">
        <f t="shared" si="2"/>
        <v>843.1601874</v>
      </c>
      <c r="I32" s="49">
        <f t="shared" si="3"/>
        <v>577229.8398</v>
      </c>
      <c r="J32" s="67" t="str">
        <f>'MAIN MODEL - Current Trends'!J32</f>
        <v/>
      </c>
      <c r="K32" s="49">
        <f t="shared" si="7"/>
        <v>14.24366871</v>
      </c>
      <c r="L32" s="49">
        <f t="shared" si="18"/>
        <v>1524</v>
      </c>
      <c r="M32" s="63">
        <f t="shared" si="14"/>
        <v>16.66358429</v>
      </c>
      <c r="N32" s="78">
        <f t="shared" si="20"/>
        <v>803.7779288</v>
      </c>
      <c r="O32" s="34" t="str">
        <f>'MAIN MODEL - Current Trends'!O32</f>
        <v/>
      </c>
      <c r="P32" s="11" t="str">
        <f t="shared" si="19"/>
        <v/>
      </c>
      <c r="Q32" s="11">
        <f t="shared" si="9"/>
        <v>0.0003714845039</v>
      </c>
      <c r="R32" s="69">
        <f t="shared" si="16"/>
        <v>0.002983970876</v>
      </c>
      <c r="S32" s="70">
        <f t="shared" si="10"/>
        <v>578759</v>
      </c>
      <c r="T32" s="71">
        <f t="shared" si="17"/>
        <v>1.094972067</v>
      </c>
      <c r="U32" s="72">
        <f t="shared" si="11"/>
        <v>0.9976965193</v>
      </c>
      <c r="W32" s="65" t="str">
        <f t="shared" si="4"/>
        <v/>
      </c>
      <c r="X32" s="65" t="str">
        <f t="shared" si="12"/>
        <v/>
      </c>
    </row>
    <row r="33">
      <c r="C33" s="61">
        <f t="shared" si="13"/>
        <v>43953</v>
      </c>
      <c r="D33" s="116">
        <v>1.1</v>
      </c>
      <c r="E33" s="49">
        <f t="shared" si="5"/>
        <v>577229.8398</v>
      </c>
      <c r="F33" s="49">
        <f t="shared" si="6"/>
        <v>215</v>
      </c>
      <c r="G33" s="80">
        <f t="shared" si="1"/>
        <v>538</v>
      </c>
      <c r="H33" s="49">
        <f t="shared" si="2"/>
        <v>991.1601874</v>
      </c>
      <c r="I33" s="49">
        <f t="shared" si="3"/>
        <v>577014.8398</v>
      </c>
      <c r="J33" s="67" t="str">
        <f>'MAIN MODEL - Current Trends'!J33</f>
        <v/>
      </c>
      <c r="K33" s="49">
        <f t="shared" si="7"/>
        <v>15.62443252</v>
      </c>
      <c r="L33" s="49">
        <f t="shared" si="18"/>
        <v>1739</v>
      </c>
      <c r="M33" s="63">
        <f t="shared" si="14"/>
        <v>19.01441804</v>
      </c>
      <c r="N33" s="78">
        <f t="shared" si="20"/>
        <v>843.9668253</v>
      </c>
      <c r="O33" s="34" t="str">
        <f>'MAIN MODEL - Current Trends'!O33</f>
        <v/>
      </c>
      <c r="P33" s="11" t="str">
        <f t="shared" si="19"/>
        <v/>
      </c>
      <c r="Q33" s="11">
        <f t="shared" si="9"/>
        <v>0.0004077690369</v>
      </c>
      <c r="R33" s="69">
        <f t="shared" si="16"/>
        <v>0.003391739912</v>
      </c>
      <c r="S33" s="70">
        <f t="shared" si="10"/>
        <v>578759</v>
      </c>
      <c r="T33" s="71">
        <f t="shared" si="17"/>
        <v>1.096938776</v>
      </c>
      <c r="U33" s="72">
        <f t="shared" si="11"/>
        <v>0.9973578637</v>
      </c>
      <c r="W33" s="65" t="str">
        <f t="shared" si="4"/>
        <v/>
      </c>
      <c r="X33" s="65" t="str">
        <f t="shared" si="12"/>
        <v/>
      </c>
    </row>
    <row r="34">
      <c r="C34" s="61">
        <f t="shared" si="13"/>
        <v>43957</v>
      </c>
      <c r="D34" s="116">
        <v>1.1</v>
      </c>
      <c r="E34" s="49">
        <f t="shared" si="5"/>
        <v>577014.8398</v>
      </c>
      <c r="F34" s="49">
        <f t="shared" si="6"/>
        <v>236</v>
      </c>
      <c r="G34" s="80">
        <f t="shared" si="1"/>
        <v>590</v>
      </c>
      <c r="H34" s="49">
        <f t="shared" si="2"/>
        <v>1154.160187</v>
      </c>
      <c r="I34" s="49">
        <f t="shared" si="3"/>
        <v>576778.8398</v>
      </c>
      <c r="J34" s="67" t="str">
        <f>'MAIN MODEL - Current Trends'!J34</f>
        <v/>
      </c>
      <c r="K34" s="49">
        <f t="shared" si="7"/>
        <v>17.15053988</v>
      </c>
      <c r="L34" s="49">
        <f t="shared" si="18"/>
        <v>1975</v>
      </c>
      <c r="M34" s="63">
        <f t="shared" si="14"/>
        <v>21.5948681</v>
      </c>
      <c r="N34" s="78">
        <f t="shared" si="20"/>
        <v>886.1651665</v>
      </c>
      <c r="O34" s="34" t="str">
        <f>'MAIN MODEL - Current Trends'!O34</f>
        <v/>
      </c>
      <c r="P34" s="11" t="str">
        <f t="shared" si="19"/>
        <v/>
      </c>
      <c r="Q34" s="11">
        <f t="shared" si="9"/>
        <v>0.0004475092396</v>
      </c>
      <c r="R34" s="69">
        <f t="shared" si="16"/>
        <v>0.003839249152</v>
      </c>
      <c r="S34" s="70">
        <f t="shared" si="10"/>
        <v>578759</v>
      </c>
      <c r="T34" s="71">
        <f t="shared" si="17"/>
        <v>1.097674419</v>
      </c>
      <c r="U34" s="72">
        <f t="shared" si="11"/>
        <v>0.9969863792</v>
      </c>
      <c r="W34" s="65" t="str">
        <f t="shared" si="4"/>
        <v/>
      </c>
      <c r="X34" s="65" t="str">
        <f t="shared" si="12"/>
        <v/>
      </c>
    </row>
    <row r="35">
      <c r="C35" s="61">
        <f t="shared" si="13"/>
        <v>43961</v>
      </c>
      <c r="D35" s="116">
        <v>1.1</v>
      </c>
      <c r="E35" s="49">
        <f t="shared" si="5"/>
        <v>576778.8398</v>
      </c>
      <c r="F35" s="49">
        <f t="shared" si="6"/>
        <v>259</v>
      </c>
      <c r="G35" s="80">
        <f t="shared" si="1"/>
        <v>647</v>
      </c>
      <c r="H35" s="49">
        <f t="shared" si="2"/>
        <v>1333.160187</v>
      </c>
      <c r="I35" s="49">
        <f t="shared" si="3"/>
        <v>576519.8398</v>
      </c>
      <c r="J35" s="67" t="str">
        <f>'MAIN MODEL - Current Trends'!J35</f>
        <v/>
      </c>
      <c r="K35" s="49">
        <f t="shared" si="7"/>
        <v>18.8219908</v>
      </c>
      <c r="L35" s="49">
        <f t="shared" si="18"/>
        <v>2234</v>
      </c>
      <c r="M35" s="63">
        <f t="shared" si="14"/>
        <v>24.4268027</v>
      </c>
      <c r="N35" s="78">
        <f t="shared" si="20"/>
        <v>930.4734248</v>
      </c>
      <c r="O35" s="34" t="str">
        <f>'MAIN MODEL - Current Trends'!O35</f>
        <v/>
      </c>
      <c r="P35" s="11" t="str">
        <f t="shared" si="19"/>
        <v/>
      </c>
      <c r="Q35" s="11">
        <f t="shared" si="9"/>
        <v>0.0004907051121</v>
      </c>
      <c r="R35" s="69">
        <f t="shared" si="16"/>
        <v>0.004329954264</v>
      </c>
      <c r="S35" s="70">
        <f t="shared" si="10"/>
        <v>578759</v>
      </c>
      <c r="T35" s="71">
        <f t="shared" si="17"/>
        <v>1.097457627</v>
      </c>
      <c r="U35" s="72">
        <f t="shared" si="11"/>
        <v>0.9965786101</v>
      </c>
      <c r="W35" s="65" t="str">
        <f t="shared" si="4"/>
        <v/>
      </c>
      <c r="X35" s="65" t="str">
        <f t="shared" si="12"/>
        <v/>
      </c>
    </row>
    <row r="36">
      <c r="C36" s="61">
        <f t="shared" si="13"/>
        <v>43965</v>
      </c>
      <c r="D36" s="116">
        <v>1.1</v>
      </c>
      <c r="E36" s="49">
        <f t="shared" si="5"/>
        <v>576519.8398</v>
      </c>
      <c r="F36" s="49">
        <f t="shared" si="6"/>
        <v>284</v>
      </c>
      <c r="G36" s="80">
        <f t="shared" si="1"/>
        <v>710</v>
      </c>
      <c r="H36" s="49">
        <f t="shared" si="2"/>
        <v>1529.160187</v>
      </c>
      <c r="I36" s="49">
        <f t="shared" si="3"/>
        <v>576235.8398</v>
      </c>
      <c r="J36" s="67" t="str">
        <f>'MAIN MODEL - Current Trends'!J36</f>
        <v/>
      </c>
      <c r="K36" s="49">
        <f t="shared" si="7"/>
        <v>20.63878528</v>
      </c>
      <c r="L36" s="49">
        <f t="shared" si="18"/>
        <v>2518</v>
      </c>
      <c r="M36" s="63">
        <f t="shared" si="14"/>
        <v>27.53209006</v>
      </c>
      <c r="N36" s="78">
        <f t="shared" si="20"/>
        <v>976.9970961</v>
      </c>
      <c r="O36" s="34" t="str">
        <f>'MAIN MODEL - Current Trends'!O36</f>
        <v/>
      </c>
      <c r="P36" s="11" t="str">
        <f t="shared" si="19"/>
        <v/>
      </c>
      <c r="Q36" s="11">
        <f t="shared" si="9"/>
        <v>0.001173199898</v>
      </c>
      <c r="R36" s="69">
        <f t="shared" si="16"/>
        <v>0.005503154163</v>
      </c>
      <c r="S36" s="70">
        <f t="shared" si="10"/>
        <v>578759</v>
      </c>
      <c r="T36" s="71">
        <f t="shared" si="17"/>
        <v>1.096525097</v>
      </c>
      <c r="U36" s="72">
        <f t="shared" si="11"/>
        <v>0.9961311009</v>
      </c>
      <c r="W36" s="65" t="str">
        <f t="shared" si="4"/>
        <v/>
      </c>
      <c r="X36" s="65" t="str">
        <f t="shared" si="12"/>
        <v/>
      </c>
    </row>
    <row r="37">
      <c r="C37" s="61">
        <f t="shared" si="13"/>
        <v>43969</v>
      </c>
      <c r="D37" s="32">
        <f t="shared" ref="D37:D92" si="21">$B$3</f>
        <v>2.4</v>
      </c>
      <c r="E37" s="49">
        <f t="shared" si="5"/>
        <v>576235.8398</v>
      </c>
      <c r="F37" s="49">
        <f t="shared" si="6"/>
        <v>679</v>
      </c>
      <c r="G37" s="80">
        <f t="shared" si="1"/>
        <v>779</v>
      </c>
      <c r="H37" s="49">
        <f t="shared" si="2"/>
        <v>1744.160187</v>
      </c>
      <c r="I37" s="49">
        <f t="shared" si="3"/>
        <v>575556.8398</v>
      </c>
      <c r="J37" s="67" t="str">
        <f>'MAIN MODEL - Current Trends'!J37</f>
        <v/>
      </c>
      <c r="K37" s="49">
        <f t="shared" si="7"/>
        <v>49.34413804</v>
      </c>
      <c r="L37" s="49">
        <f t="shared" si="18"/>
        <v>3197</v>
      </c>
      <c r="M37" s="63">
        <f t="shared" si="14"/>
        <v>34.95635104</v>
      </c>
      <c r="N37" s="75">
        <f t="shared" ref="N37:N92" si="22">N36</f>
        <v>976.9970961</v>
      </c>
      <c r="O37" s="34" t="str">
        <f>'MAIN MODEL - Current Trends'!O37</f>
        <v/>
      </c>
      <c r="P37" s="11" t="str">
        <f t="shared" si="19"/>
        <v/>
      </c>
      <c r="Q37" s="11">
        <f t="shared" si="9"/>
        <v>0.002800820376</v>
      </c>
      <c r="R37" s="69">
        <f t="shared" si="16"/>
        <v>0.008303974539</v>
      </c>
      <c r="S37" s="70">
        <f t="shared" si="10"/>
        <v>578759</v>
      </c>
      <c r="T37" s="71">
        <f t="shared" si="17"/>
        <v>2.39084507</v>
      </c>
      <c r="U37" s="72">
        <f t="shared" si="11"/>
        <v>0.9956403958</v>
      </c>
      <c r="W37" s="65" t="str">
        <f t="shared" si="4"/>
        <v/>
      </c>
      <c r="X37" s="65" t="str">
        <f t="shared" si="12"/>
        <v/>
      </c>
    </row>
    <row r="38">
      <c r="C38" s="61">
        <f t="shared" si="13"/>
        <v>43973</v>
      </c>
      <c r="D38" s="32">
        <f t="shared" si="21"/>
        <v>2.4</v>
      </c>
      <c r="E38" s="49">
        <f t="shared" si="5"/>
        <v>575556.8398</v>
      </c>
      <c r="F38" s="49">
        <f t="shared" si="6"/>
        <v>1621</v>
      </c>
      <c r="G38" s="74">
        <f t="shared" si="1"/>
        <v>1222</v>
      </c>
      <c r="H38" s="49">
        <f t="shared" si="2"/>
        <v>1980.160187</v>
      </c>
      <c r="I38" s="49">
        <f t="shared" si="3"/>
        <v>573935.8398</v>
      </c>
      <c r="J38" s="67" t="str">
        <f>'MAIN MODEL - Current Trends'!J38</f>
        <v/>
      </c>
      <c r="K38" s="49">
        <f t="shared" si="7"/>
        <v>117.800954</v>
      </c>
      <c r="L38" s="49">
        <f t="shared" si="18"/>
        <v>4818</v>
      </c>
      <c r="M38" s="63">
        <f t="shared" si="14"/>
        <v>52.68054405</v>
      </c>
      <c r="N38" s="75">
        <f t="shared" si="22"/>
        <v>976.9970961</v>
      </c>
      <c r="O38" s="34" t="str">
        <f>'MAIN MODEL - Current Trends'!O38</f>
        <v/>
      </c>
      <c r="P38" s="11" t="str">
        <f t="shared" si="19"/>
        <v/>
      </c>
      <c r="Q38" s="11">
        <f t="shared" si="9"/>
        <v>0.006665987052</v>
      </c>
      <c r="R38" s="69">
        <f t="shared" si="16"/>
        <v>0.01496996159</v>
      </c>
      <c r="S38" s="70">
        <f t="shared" si="10"/>
        <v>578759</v>
      </c>
      <c r="T38" s="71">
        <f t="shared" si="17"/>
        <v>2.387334315</v>
      </c>
      <c r="U38" s="72">
        <f t="shared" si="11"/>
        <v>0.9944671959</v>
      </c>
      <c r="W38" s="65" t="str">
        <f t="shared" si="4"/>
        <v/>
      </c>
      <c r="X38" s="65" t="str">
        <f t="shared" si="12"/>
        <v/>
      </c>
    </row>
    <row r="39">
      <c r="C39" s="61">
        <f t="shared" si="13"/>
        <v>43977</v>
      </c>
      <c r="D39" s="32">
        <f t="shared" si="21"/>
        <v>2.4</v>
      </c>
      <c r="E39" s="49">
        <f t="shared" si="5"/>
        <v>573935.8398</v>
      </c>
      <c r="F39" s="49">
        <f t="shared" si="6"/>
        <v>3858</v>
      </c>
      <c r="G39" s="74">
        <f t="shared" si="1"/>
        <v>2584</v>
      </c>
      <c r="H39" s="49">
        <f t="shared" si="2"/>
        <v>2239.160187</v>
      </c>
      <c r="I39" s="49">
        <f t="shared" si="3"/>
        <v>570077.8398</v>
      </c>
      <c r="J39" s="67" t="str">
        <f>'MAIN MODEL - Current Trends'!J39</f>
        <v/>
      </c>
      <c r="K39" s="49">
        <f t="shared" si="7"/>
        <v>280.3677239</v>
      </c>
      <c r="L39" s="49">
        <f t="shared" si="18"/>
        <v>8676</v>
      </c>
      <c r="M39" s="63">
        <f t="shared" si="14"/>
        <v>94.86434209</v>
      </c>
      <c r="N39" s="75">
        <f t="shared" si="22"/>
        <v>976.9970961</v>
      </c>
      <c r="O39" s="34" t="str">
        <f>'MAIN MODEL - Current Trends'!O39</f>
        <v/>
      </c>
      <c r="P39" s="11" t="str">
        <f t="shared" si="19"/>
        <v/>
      </c>
      <c r="Q39" s="11">
        <f t="shared" si="9"/>
        <v>0.01575785431</v>
      </c>
      <c r="R39" s="69">
        <f t="shared" si="16"/>
        <v>0.0307278159</v>
      </c>
      <c r="S39" s="70">
        <f t="shared" si="10"/>
        <v>578759</v>
      </c>
      <c r="T39" s="71">
        <f t="shared" si="17"/>
        <v>2.380012338</v>
      </c>
      <c r="U39" s="72">
        <f t="shared" si="11"/>
        <v>0.9916663755</v>
      </c>
      <c r="W39" s="65" t="str">
        <f t="shared" si="4"/>
        <v/>
      </c>
      <c r="X39" s="65" t="str">
        <f t="shared" si="12"/>
        <v/>
      </c>
    </row>
    <row r="40">
      <c r="C40" s="61">
        <f t="shared" si="13"/>
        <v>43981</v>
      </c>
      <c r="D40" s="32">
        <f t="shared" si="21"/>
        <v>2.4</v>
      </c>
      <c r="E40" s="49">
        <f t="shared" si="5"/>
        <v>570077.8398</v>
      </c>
      <c r="F40" s="49">
        <f t="shared" si="6"/>
        <v>9120</v>
      </c>
      <c r="G40" s="74">
        <f t="shared" si="1"/>
        <v>6158</v>
      </c>
      <c r="H40" s="49">
        <f t="shared" si="2"/>
        <v>2523.160187</v>
      </c>
      <c r="I40" s="49">
        <f t="shared" si="3"/>
        <v>560957.8398</v>
      </c>
      <c r="J40" s="67" t="str">
        <f>'MAIN MODEL - Current Trends'!J40</f>
        <v/>
      </c>
      <c r="K40" s="49">
        <f t="shared" si="7"/>
        <v>662.7666258</v>
      </c>
      <c r="L40" s="49">
        <f t="shared" si="18"/>
        <v>17796</v>
      </c>
      <c r="M40" s="63">
        <f t="shared" si="14"/>
        <v>194.5834292</v>
      </c>
      <c r="N40" s="75">
        <f t="shared" si="22"/>
        <v>976.9970961</v>
      </c>
      <c r="O40" s="34" t="str">
        <f>'MAIN MODEL - Current Trends'!O40</f>
        <v/>
      </c>
      <c r="P40" s="11" t="str">
        <f t="shared" si="19"/>
        <v/>
      </c>
      <c r="Q40" s="11">
        <f t="shared" si="9"/>
        <v>0.03665601744</v>
      </c>
      <c r="R40" s="69">
        <f t="shared" si="16"/>
        <v>0.06738383334</v>
      </c>
      <c r="S40" s="70">
        <f t="shared" si="10"/>
        <v>578759</v>
      </c>
      <c r="T40" s="71">
        <f t="shared" si="17"/>
        <v>2.363919129</v>
      </c>
      <c r="U40" s="72">
        <f t="shared" si="11"/>
        <v>0.9850003884</v>
      </c>
      <c r="W40" s="65" t="str">
        <f t="shared" si="4"/>
        <v/>
      </c>
      <c r="X40" s="65" t="str">
        <f t="shared" si="12"/>
        <v/>
      </c>
    </row>
    <row r="41">
      <c r="C41" s="61">
        <f t="shared" si="13"/>
        <v>43985</v>
      </c>
      <c r="D41" s="32">
        <f t="shared" si="21"/>
        <v>2.4</v>
      </c>
      <c r="E41" s="49">
        <f t="shared" si="5"/>
        <v>560957.8398</v>
      </c>
      <c r="F41" s="49">
        <f t="shared" si="6"/>
        <v>21215</v>
      </c>
      <c r="G41" s="74">
        <f t="shared" si="1"/>
        <v>14599</v>
      </c>
      <c r="H41" s="49">
        <f t="shared" si="2"/>
        <v>3202.160187</v>
      </c>
      <c r="I41" s="49">
        <f t="shared" si="3"/>
        <v>539742.8398</v>
      </c>
      <c r="J41" s="67" t="str">
        <f>'MAIN MODEL - Current Trends'!J41</f>
        <v/>
      </c>
      <c r="K41" s="49">
        <f t="shared" si="7"/>
        <v>1541.731794</v>
      </c>
      <c r="L41" s="49">
        <f t="shared" si="18"/>
        <v>39011</v>
      </c>
      <c r="M41" s="63">
        <f t="shared" si="14"/>
        <v>641.9390263</v>
      </c>
      <c r="N41" s="75">
        <f t="shared" si="22"/>
        <v>976.9970961</v>
      </c>
      <c r="O41" s="34" t="str">
        <f>'MAIN MODEL - Current Trends'!O41</f>
        <v/>
      </c>
      <c r="P41" s="11" t="str">
        <f t="shared" si="19"/>
        <v/>
      </c>
      <c r="Q41" s="11">
        <f t="shared" si="9"/>
        <v>0.08204451248</v>
      </c>
      <c r="R41" s="69">
        <f t="shared" si="16"/>
        <v>0.1494283458</v>
      </c>
      <c r="S41" s="70">
        <f t="shared" si="10"/>
        <v>578759</v>
      </c>
      <c r="T41" s="71">
        <f t="shared" si="17"/>
        <v>2.32620614</v>
      </c>
      <c r="U41" s="72">
        <f t="shared" si="11"/>
        <v>0.9692425341</v>
      </c>
      <c r="W41" s="65" t="str">
        <f t="shared" si="4"/>
        <v/>
      </c>
      <c r="X41" s="65" t="str">
        <f t="shared" si="12"/>
        <v/>
      </c>
    </row>
    <row r="42">
      <c r="C42" s="61">
        <f t="shared" si="13"/>
        <v>43989</v>
      </c>
      <c r="D42" s="32">
        <f t="shared" si="21"/>
        <v>2.4</v>
      </c>
      <c r="E42" s="49">
        <f t="shared" si="5"/>
        <v>539742.8398</v>
      </c>
      <c r="F42" s="49">
        <f t="shared" si="6"/>
        <v>47484</v>
      </c>
      <c r="G42" s="74">
        <f t="shared" si="1"/>
        <v>34193</v>
      </c>
      <c r="H42" s="49">
        <f t="shared" si="2"/>
        <v>4823.160187</v>
      </c>
      <c r="I42" s="49">
        <f t="shared" si="3"/>
        <v>492258.8398</v>
      </c>
      <c r="J42" s="67" t="str">
        <f>'MAIN MODEL - Current Trends'!J42</f>
        <v/>
      </c>
      <c r="K42" s="49">
        <f t="shared" si="7"/>
        <v>3450.746761</v>
      </c>
      <c r="L42" s="49">
        <f t="shared" si="18"/>
        <v>86495</v>
      </c>
      <c r="M42" s="63">
        <f t="shared" si="14"/>
        <v>1643.222702</v>
      </c>
      <c r="N42" s="75">
        <f t="shared" si="22"/>
        <v>976.9970961</v>
      </c>
      <c r="O42" s="34" t="str">
        <f>'MAIN MODEL - Current Trends'!O42</f>
        <v/>
      </c>
      <c r="P42" s="11" t="str">
        <f t="shared" si="19"/>
        <v/>
      </c>
      <c r="Q42" s="11">
        <f t="shared" si="9"/>
        <v>0.1674773092</v>
      </c>
      <c r="R42" s="69">
        <f t="shared" si="16"/>
        <v>0.316905655</v>
      </c>
      <c r="S42" s="70">
        <f t="shared" si="10"/>
        <v>578759</v>
      </c>
      <c r="T42" s="71">
        <f t="shared" si="17"/>
        <v>2.238227669</v>
      </c>
      <c r="U42" s="72">
        <f t="shared" si="11"/>
        <v>0.9325865167</v>
      </c>
      <c r="W42" s="65" t="str">
        <f t="shared" si="4"/>
        <v/>
      </c>
      <c r="X42" s="65" t="str">
        <f t="shared" si="12"/>
        <v/>
      </c>
    </row>
    <row r="43">
      <c r="C43" s="61">
        <f t="shared" si="13"/>
        <v>43993</v>
      </c>
      <c r="D43" s="32">
        <f t="shared" si="21"/>
        <v>2.4</v>
      </c>
      <c r="E43" s="49">
        <f t="shared" si="5"/>
        <v>492258.8398</v>
      </c>
      <c r="F43" s="49">
        <f t="shared" si="6"/>
        <v>96929</v>
      </c>
      <c r="G43" s="74">
        <f t="shared" si="1"/>
        <v>77819</v>
      </c>
      <c r="H43" s="49">
        <f t="shared" si="2"/>
        <v>8681.160187</v>
      </c>
      <c r="I43" s="49">
        <f t="shared" si="3"/>
        <v>395329.8398</v>
      </c>
      <c r="J43" s="67" t="str">
        <f>'MAIN MODEL - Current Trends'!J43</f>
        <v/>
      </c>
      <c r="K43" s="49">
        <f t="shared" si="7"/>
        <v>7044.00288</v>
      </c>
      <c r="L43" s="49">
        <f t="shared" si="18"/>
        <v>183424</v>
      </c>
      <c r="M43" s="63">
        <f t="shared" si="14"/>
        <v>3687.141187</v>
      </c>
      <c r="N43" s="75">
        <f t="shared" si="22"/>
        <v>976.9970961</v>
      </c>
      <c r="O43" s="34" t="str">
        <f>'MAIN MODEL - Current Trends'!O43</f>
        <v/>
      </c>
      <c r="P43" s="11" t="str">
        <f t="shared" si="19"/>
        <v/>
      </c>
      <c r="Q43" s="11">
        <f t="shared" si="9"/>
        <v>0.2745546937</v>
      </c>
      <c r="R43" s="69">
        <f t="shared" si="16"/>
        <v>0.5914603488</v>
      </c>
      <c r="S43" s="70">
        <f t="shared" si="10"/>
        <v>578759</v>
      </c>
      <c r="T43" s="71">
        <f t="shared" si="17"/>
        <v>2.041298121</v>
      </c>
      <c r="U43" s="72">
        <f t="shared" si="11"/>
        <v>0.8505420042</v>
      </c>
      <c r="W43" s="65" t="str">
        <f t="shared" si="4"/>
        <v/>
      </c>
      <c r="X43" s="65" t="str">
        <f t="shared" si="12"/>
        <v/>
      </c>
    </row>
    <row r="44">
      <c r="C44" s="61">
        <f t="shared" si="13"/>
        <v>43997</v>
      </c>
      <c r="D44" s="32">
        <f t="shared" si="21"/>
        <v>2.4</v>
      </c>
      <c r="E44" s="49">
        <f t="shared" si="5"/>
        <v>395329.8398</v>
      </c>
      <c r="F44" s="49">
        <f t="shared" si="6"/>
        <v>158901</v>
      </c>
      <c r="G44" s="74">
        <f t="shared" si="1"/>
        <v>165628</v>
      </c>
      <c r="H44" s="49">
        <f t="shared" si="2"/>
        <v>17801.16019</v>
      </c>
      <c r="I44" s="49">
        <f t="shared" si="3"/>
        <v>236428.8398</v>
      </c>
      <c r="J44" s="76" t="str">
        <f>'MAIN MODEL - Current Trends'!J44</f>
        <v/>
      </c>
      <c r="K44" s="49">
        <f t="shared" si="7"/>
        <v>11547.61838</v>
      </c>
      <c r="L44" s="49">
        <f t="shared" si="18"/>
        <v>342325</v>
      </c>
      <c r="M44" s="63">
        <f t="shared" si="14"/>
        <v>7037.848316</v>
      </c>
      <c r="N44" s="75">
        <f t="shared" si="22"/>
        <v>976.9970961</v>
      </c>
      <c r="O44" s="34" t="str">
        <f>'MAIN MODEL - Current Trends'!O44</f>
        <v/>
      </c>
      <c r="P44" s="11" t="str">
        <f t="shared" si="19"/>
        <v/>
      </c>
      <c r="Q44" s="11">
        <f t="shared" si="9"/>
        <v>0.2691793994</v>
      </c>
      <c r="R44" s="69">
        <f t="shared" si="16"/>
        <v>0.8606397482</v>
      </c>
      <c r="S44" s="70">
        <f t="shared" si="10"/>
        <v>578759</v>
      </c>
      <c r="T44" s="71">
        <f t="shared" si="17"/>
        <v>1.639354579</v>
      </c>
      <c r="U44" s="72">
        <f t="shared" si="11"/>
        <v>0.683064695</v>
      </c>
      <c r="W44" s="65" t="str">
        <f t="shared" si="4"/>
        <v/>
      </c>
      <c r="X44" s="65" t="str">
        <f t="shared" si="12"/>
        <v/>
      </c>
    </row>
    <row r="45">
      <c r="C45" s="61">
        <f t="shared" si="13"/>
        <v>44001</v>
      </c>
      <c r="D45" s="32">
        <f t="shared" si="21"/>
        <v>2.4</v>
      </c>
      <c r="E45" s="49">
        <f t="shared" si="5"/>
        <v>236428.8398</v>
      </c>
      <c r="F45" s="49">
        <f t="shared" si="6"/>
        <v>155790</v>
      </c>
      <c r="G45" s="74">
        <f t="shared" si="1"/>
        <v>303314</v>
      </c>
      <c r="H45" s="49">
        <f t="shared" si="2"/>
        <v>39016.16019</v>
      </c>
      <c r="I45" s="49">
        <f t="shared" si="3"/>
        <v>80638.83981</v>
      </c>
      <c r="J45" s="76" t="str">
        <f>'MAIN MODEL - Current Trends'!J45</f>
        <v/>
      </c>
      <c r="K45" s="49">
        <f t="shared" si="7"/>
        <v>11321.53647</v>
      </c>
      <c r="L45" s="49">
        <f t="shared" si="18"/>
        <v>498115</v>
      </c>
      <c r="M45" s="63">
        <f t="shared" si="14"/>
        <v>10322.95454</v>
      </c>
      <c r="N45" s="75">
        <f t="shared" si="22"/>
        <v>976.9970961</v>
      </c>
      <c r="O45" s="34" t="str">
        <f>'MAIN MODEL - Current Trends'!O45</f>
        <v/>
      </c>
      <c r="P45" s="11" t="str">
        <f t="shared" si="19"/>
        <v/>
      </c>
      <c r="Q45" s="11">
        <f t="shared" si="9"/>
        <v>0.09001155922</v>
      </c>
      <c r="R45" s="69">
        <f t="shared" si="16"/>
        <v>0.9506513074</v>
      </c>
      <c r="S45" s="70">
        <f t="shared" si="10"/>
        <v>578759</v>
      </c>
      <c r="T45" s="71">
        <f t="shared" si="17"/>
        <v>0.980421772</v>
      </c>
      <c r="U45" s="72">
        <f t="shared" si="11"/>
        <v>0.4085100012</v>
      </c>
      <c r="W45" s="65" t="str">
        <f t="shared" si="4"/>
        <v/>
      </c>
      <c r="X45" s="65" t="str">
        <f t="shared" si="12"/>
        <v/>
      </c>
    </row>
    <row r="46">
      <c r="C46" s="61">
        <f t="shared" si="13"/>
        <v>44005</v>
      </c>
      <c r="D46" s="32">
        <f t="shared" si="21"/>
        <v>2.4</v>
      </c>
      <c r="E46" s="49">
        <f t="shared" si="5"/>
        <v>80638.83981</v>
      </c>
      <c r="F46" s="49">
        <f t="shared" si="6"/>
        <v>52095</v>
      </c>
      <c r="G46" s="74">
        <f t="shared" si="1"/>
        <v>411620</v>
      </c>
      <c r="H46" s="49">
        <f t="shared" si="2"/>
        <v>86500.16019</v>
      </c>
      <c r="I46" s="49">
        <f t="shared" si="3"/>
        <v>28543.83981</v>
      </c>
      <c r="J46" s="76" t="str">
        <f>'MAIN MODEL - Current Trends'!J46</f>
        <v/>
      </c>
      <c r="K46" s="49">
        <f t="shared" si="7"/>
        <v>3785.836334</v>
      </c>
      <c r="L46" s="49">
        <f t="shared" si="18"/>
        <v>550210</v>
      </c>
      <c r="M46" s="63">
        <f t="shared" si="14"/>
        <v>11421.46926</v>
      </c>
      <c r="N46" s="75">
        <f t="shared" si="22"/>
        <v>976.9970961</v>
      </c>
      <c r="O46" s="34" t="str">
        <f>'MAIN MODEL - Current Trends'!O46</f>
        <v/>
      </c>
      <c r="P46" s="11" t="str">
        <f t="shared" si="19"/>
        <v/>
      </c>
      <c r="Q46" s="11">
        <f t="shared" si="9"/>
        <v>0.01065383001</v>
      </c>
      <c r="R46" s="69">
        <f t="shared" si="16"/>
        <v>0.9613051374</v>
      </c>
      <c r="S46" s="70">
        <f t="shared" si="10"/>
        <v>578759</v>
      </c>
      <c r="T46" s="71">
        <f t="shared" si="17"/>
        <v>0.3343924514</v>
      </c>
      <c r="U46" s="72">
        <f t="shared" si="11"/>
        <v>0.1393306019</v>
      </c>
      <c r="W46" s="65" t="str">
        <f t="shared" si="4"/>
        <v/>
      </c>
      <c r="X46" s="65" t="str">
        <f t="shared" si="12"/>
        <v/>
      </c>
    </row>
    <row r="47">
      <c r="C47" s="61">
        <f t="shared" si="13"/>
        <v>44009</v>
      </c>
      <c r="D47" s="32">
        <f t="shared" si="21"/>
        <v>2.4</v>
      </c>
      <c r="E47" s="49">
        <f t="shared" si="5"/>
        <v>28543.83981</v>
      </c>
      <c r="F47" s="49">
        <f t="shared" si="6"/>
        <v>6166</v>
      </c>
      <c r="G47" s="74">
        <f t="shared" si="1"/>
        <v>366786</v>
      </c>
      <c r="H47" s="49">
        <f t="shared" si="2"/>
        <v>183429.1602</v>
      </c>
      <c r="I47" s="49">
        <f t="shared" si="3"/>
        <v>22377.83981</v>
      </c>
      <c r="J47" s="76" t="str">
        <f>'MAIN MODEL - Current Trends'!J47</f>
        <v/>
      </c>
      <c r="K47" s="49">
        <f t="shared" si="7"/>
        <v>448.0941902</v>
      </c>
      <c r="L47" s="49">
        <f t="shared" si="18"/>
        <v>556376</v>
      </c>
      <c r="M47" s="63">
        <f t="shared" si="14"/>
        <v>11488.88898</v>
      </c>
      <c r="N47" s="75">
        <f t="shared" si="22"/>
        <v>976.9970961</v>
      </c>
      <c r="O47" s="34" t="str">
        <f>'MAIN MODEL - Current Trends'!O47</f>
        <v/>
      </c>
      <c r="P47" s="11" t="str">
        <f t="shared" si="19"/>
        <v/>
      </c>
      <c r="Q47" s="11">
        <f t="shared" si="9"/>
        <v>0.0009883215639</v>
      </c>
      <c r="R47" s="69">
        <f t="shared" si="16"/>
        <v>0.9622934589</v>
      </c>
      <c r="S47" s="70">
        <f t="shared" si="10"/>
        <v>578759</v>
      </c>
      <c r="T47" s="71">
        <f t="shared" si="17"/>
        <v>0.1183606872</v>
      </c>
      <c r="U47" s="72">
        <f t="shared" si="11"/>
        <v>0.04931904266</v>
      </c>
      <c r="W47" s="65" t="str">
        <f t="shared" si="4"/>
        <v/>
      </c>
      <c r="X47" s="65" t="str">
        <f t="shared" si="12"/>
        <v/>
      </c>
    </row>
    <row r="48">
      <c r="C48" s="61">
        <f t="shared" si="13"/>
        <v>44013</v>
      </c>
      <c r="D48" s="32">
        <f t="shared" si="21"/>
        <v>2.4</v>
      </c>
      <c r="E48" s="49">
        <f t="shared" si="5"/>
        <v>22377.83981</v>
      </c>
      <c r="F48" s="49">
        <f t="shared" si="6"/>
        <v>572</v>
      </c>
      <c r="G48" s="74">
        <f t="shared" si="1"/>
        <v>214051</v>
      </c>
      <c r="H48" s="49">
        <f t="shared" si="2"/>
        <v>342330.1602</v>
      </c>
      <c r="I48" s="49">
        <f t="shared" si="3"/>
        <v>21805.83981</v>
      </c>
      <c r="J48" s="76" t="str">
        <f>'MAIN MODEL - Current Trends'!J48</f>
        <v/>
      </c>
      <c r="K48" s="49">
        <f t="shared" si="7"/>
        <v>41.56825767</v>
      </c>
      <c r="L48" s="49">
        <f t="shared" si="18"/>
        <v>556948</v>
      </c>
      <c r="M48" s="63">
        <f t="shared" si="14"/>
        <v>11495.14329</v>
      </c>
      <c r="N48" s="75">
        <f t="shared" si="22"/>
        <v>976.9970961</v>
      </c>
      <c r="O48" s="34" t="str">
        <f>'MAIN MODEL - Current Trends'!O48</f>
        <v/>
      </c>
      <c r="P48" s="11" t="str">
        <f t="shared" si="19"/>
        <v/>
      </c>
      <c r="Q48" s="11">
        <f t="shared" si="9"/>
        <v>0.0000898474149</v>
      </c>
      <c r="R48" s="69">
        <f t="shared" si="16"/>
        <v>0.9623833064</v>
      </c>
      <c r="S48" s="70">
        <f t="shared" si="10"/>
        <v>578759</v>
      </c>
      <c r="T48" s="71">
        <f t="shared" si="17"/>
        <v>0.0927667856</v>
      </c>
      <c r="U48" s="72">
        <f t="shared" si="11"/>
        <v>0.03866521266</v>
      </c>
      <c r="W48" s="65" t="str">
        <f t="shared" si="4"/>
        <v/>
      </c>
      <c r="X48" s="65" t="str">
        <f t="shared" si="12"/>
        <v/>
      </c>
    </row>
    <row r="49">
      <c r="C49" s="61">
        <f t="shared" si="13"/>
        <v>44017</v>
      </c>
      <c r="D49" s="32">
        <f t="shared" si="21"/>
        <v>2.4</v>
      </c>
      <c r="E49" s="49">
        <f t="shared" si="5"/>
        <v>21805.83981</v>
      </c>
      <c r="F49" s="49">
        <f t="shared" si="6"/>
        <v>52</v>
      </c>
      <c r="G49" s="74">
        <f t="shared" si="1"/>
        <v>58833</v>
      </c>
      <c r="H49" s="49">
        <f t="shared" si="2"/>
        <v>498120.1602</v>
      </c>
      <c r="I49" s="49">
        <f t="shared" si="3"/>
        <v>21753.83981</v>
      </c>
      <c r="J49" s="76" t="str">
        <f>'MAIN MODEL - Current Trends'!J49</f>
        <v/>
      </c>
      <c r="K49" s="49">
        <f t="shared" si="7"/>
        <v>3.778932515</v>
      </c>
      <c r="L49" s="49">
        <f t="shared" si="18"/>
        <v>557000</v>
      </c>
      <c r="M49" s="63">
        <f t="shared" si="14"/>
        <v>11495.71187</v>
      </c>
      <c r="N49" s="75">
        <f t="shared" si="22"/>
        <v>976.9970961</v>
      </c>
      <c r="O49" s="34" t="str">
        <f>'MAIN MODEL - Current Trends'!O49</f>
        <v/>
      </c>
      <c r="P49" s="11" t="str">
        <f t="shared" si="19"/>
        <v/>
      </c>
      <c r="Q49" s="11">
        <f t="shared" si="9"/>
        <v>0.00000863917451</v>
      </c>
      <c r="R49" s="69">
        <f t="shared" si="16"/>
        <v>0.9623919455</v>
      </c>
      <c r="S49" s="70">
        <f t="shared" si="10"/>
        <v>578759</v>
      </c>
      <c r="T49" s="71">
        <f t="shared" si="17"/>
        <v>0.09090909091</v>
      </c>
      <c r="U49" s="72">
        <f t="shared" si="11"/>
        <v>0.03767689109</v>
      </c>
      <c r="W49" s="65" t="str">
        <f t="shared" si="4"/>
        <v/>
      </c>
      <c r="X49" s="65" t="str">
        <f t="shared" si="12"/>
        <v/>
      </c>
    </row>
    <row r="50">
      <c r="C50" s="61">
        <f t="shared" si="13"/>
        <v>44021</v>
      </c>
      <c r="D50" s="32">
        <f t="shared" si="21"/>
        <v>2.4</v>
      </c>
      <c r="E50" s="49">
        <f t="shared" si="5"/>
        <v>21753.83981</v>
      </c>
      <c r="F50" s="49">
        <f t="shared" si="6"/>
        <v>5</v>
      </c>
      <c r="G50" s="74">
        <f t="shared" si="1"/>
        <v>6790</v>
      </c>
      <c r="H50" s="49">
        <f t="shared" si="2"/>
        <v>550215.1602</v>
      </c>
      <c r="I50" s="49">
        <f t="shared" si="3"/>
        <v>21748.83981</v>
      </c>
      <c r="J50" s="76" t="str">
        <f>'MAIN MODEL - Current Trends'!J50</f>
        <v/>
      </c>
      <c r="K50" s="49">
        <f t="shared" si="7"/>
        <v>0.3633588957</v>
      </c>
      <c r="L50" s="49">
        <f t="shared" si="18"/>
        <v>557005</v>
      </c>
      <c r="M50" s="63">
        <f t="shared" si="14"/>
        <v>11495.76654</v>
      </c>
      <c r="N50" s="75">
        <f t="shared" si="22"/>
        <v>976.9970961</v>
      </c>
      <c r="O50" s="34" t="str">
        <f>'MAIN MODEL - Current Trends'!O50</f>
        <v/>
      </c>
      <c r="P50" s="11" t="str">
        <f t="shared" si="19"/>
        <v/>
      </c>
      <c r="Q50" s="11">
        <f t="shared" si="9"/>
        <v>0</v>
      </c>
      <c r="R50" s="69">
        <f t="shared" si="16"/>
        <v>0.9623919455</v>
      </c>
      <c r="S50" s="70">
        <f t="shared" si="10"/>
        <v>578759</v>
      </c>
      <c r="T50" s="71">
        <f t="shared" si="17"/>
        <v>0.09615384615</v>
      </c>
      <c r="U50" s="72">
        <f t="shared" si="11"/>
        <v>0.03758704368</v>
      </c>
      <c r="W50" s="65" t="str">
        <f t="shared" si="4"/>
        <v/>
      </c>
      <c r="X50" s="65" t="str">
        <f t="shared" si="12"/>
        <v/>
      </c>
    </row>
    <row r="51">
      <c r="C51" s="61">
        <f t="shared" si="13"/>
        <v>44025</v>
      </c>
      <c r="D51" s="32">
        <f t="shared" si="21"/>
        <v>2.4</v>
      </c>
      <c r="E51" s="49">
        <f t="shared" si="5"/>
        <v>21748.83981</v>
      </c>
      <c r="F51" s="49">
        <f t="shared" si="6"/>
        <v>0</v>
      </c>
      <c r="G51" s="74">
        <f t="shared" si="1"/>
        <v>629</v>
      </c>
      <c r="H51" s="49">
        <f t="shared" si="2"/>
        <v>556381.1602</v>
      </c>
      <c r="I51" s="49">
        <f t="shared" si="3"/>
        <v>21748.83981</v>
      </c>
      <c r="J51" s="76" t="str">
        <f>'MAIN MODEL - Current Trends'!J51</f>
        <v/>
      </c>
      <c r="K51" s="49">
        <f t="shared" si="7"/>
        <v>0</v>
      </c>
      <c r="L51" s="49">
        <f t="shared" si="18"/>
        <v>557005</v>
      </c>
      <c r="M51" s="63">
        <f t="shared" si="14"/>
        <v>11495.76654</v>
      </c>
      <c r="N51" s="75">
        <f t="shared" si="22"/>
        <v>976.9970961</v>
      </c>
      <c r="O51" s="34" t="str">
        <f>'MAIN MODEL - Current Trends'!O51</f>
        <v/>
      </c>
      <c r="P51" s="11" t="str">
        <f t="shared" si="19"/>
        <v/>
      </c>
      <c r="Q51" s="11">
        <f t="shared" si="9"/>
        <v>0</v>
      </c>
      <c r="R51" s="69">
        <f t="shared" si="16"/>
        <v>0.9623919455</v>
      </c>
      <c r="S51" s="70">
        <f t="shared" si="10"/>
        <v>578759</v>
      </c>
      <c r="T51" s="71">
        <f t="shared" si="17"/>
        <v>0</v>
      </c>
      <c r="U51" s="72">
        <f t="shared" si="11"/>
        <v>0.0375784045</v>
      </c>
      <c r="W51" s="65" t="str">
        <f t="shared" si="4"/>
        <v/>
      </c>
      <c r="X51" s="65" t="str">
        <f t="shared" si="12"/>
        <v/>
      </c>
    </row>
    <row r="52">
      <c r="C52" s="61">
        <f t="shared" si="13"/>
        <v>44029</v>
      </c>
      <c r="D52" s="32">
        <f t="shared" si="21"/>
        <v>2.4</v>
      </c>
      <c r="E52" s="49">
        <f t="shared" si="5"/>
        <v>21748.83981</v>
      </c>
      <c r="F52" s="49">
        <f t="shared" si="6"/>
        <v>0</v>
      </c>
      <c r="G52" s="74">
        <f t="shared" si="1"/>
        <v>57</v>
      </c>
      <c r="H52" s="49">
        <f t="shared" si="2"/>
        <v>556953.1602</v>
      </c>
      <c r="I52" s="49">
        <f t="shared" si="3"/>
        <v>21748.83981</v>
      </c>
      <c r="J52" s="76" t="str">
        <f>'MAIN MODEL - Current Trends'!J52</f>
        <v/>
      </c>
      <c r="K52" s="49">
        <f t="shared" si="7"/>
        <v>0</v>
      </c>
      <c r="L52" s="49">
        <f t="shared" si="18"/>
        <v>557005</v>
      </c>
      <c r="M52" s="63">
        <f t="shared" si="14"/>
        <v>11495.76654</v>
      </c>
      <c r="N52" s="75">
        <f t="shared" si="22"/>
        <v>976.9970961</v>
      </c>
      <c r="O52" s="34" t="str">
        <f>'MAIN MODEL - Current Trends'!O52</f>
        <v/>
      </c>
      <c r="P52" s="11" t="str">
        <f t="shared" si="19"/>
        <v/>
      </c>
      <c r="Q52" s="11">
        <f t="shared" si="9"/>
        <v>0</v>
      </c>
      <c r="R52" s="69">
        <f t="shared" si="16"/>
        <v>0.9623919455</v>
      </c>
      <c r="S52" s="70">
        <f t="shared" si="10"/>
        <v>578759</v>
      </c>
      <c r="T52" s="71" t="str">
        <f t="shared" si="17"/>
        <v>#DIV/0!</v>
      </c>
      <c r="U52" s="72">
        <f t="shared" si="11"/>
        <v>0.0375784045</v>
      </c>
      <c r="W52" s="65" t="str">
        <f t="shared" si="4"/>
        <v/>
      </c>
      <c r="X52" s="65" t="str">
        <f t="shared" si="12"/>
        <v/>
      </c>
    </row>
    <row r="53">
      <c r="C53" s="61">
        <f t="shared" si="13"/>
        <v>44033</v>
      </c>
      <c r="D53" s="32">
        <f t="shared" si="21"/>
        <v>2.4</v>
      </c>
      <c r="E53" s="49">
        <f t="shared" si="5"/>
        <v>21748.83981</v>
      </c>
      <c r="F53" s="49">
        <f t="shared" si="6"/>
        <v>0</v>
      </c>
      <c r="G53" s="74">
        <f t="shared" si="1"/>
        <v>5</v>
      </c>
      <c r="H53" s="49">
        <f t="shared" si="2"/>
        <v>557005.1602</v>
      </c>
      <c r="I53" s="49">
        <f t="shared" si="3"/>
        <v>21748.83981</v>
      </c>
      <c r="J53" s="76" t="str">
        <f>'MAIN MODEL - Current Trends'!J53</f>
        <v/>
      </c>
      <c r="K53" s="49">
        <f t="shared" si="7"/>
        <v>0</v>
      </c>
      <c r="L53" s="49">
        <f t="shared" si="18"/>
        <v>557005</v>
      </c>
      <c r="M53" s="63">
        <f t="shared" si="14"/>
        <v>11495.76654</v>
      </c>
      <c r="N53" s="75">
        <f t="shared" si="22"/>
        <v>976.9970961</v>
      </c>
      <c r="O53" s="34" t="str">
        <f>'MAIN MODEL - Current Trends'!O53</f>
        <v/>
      </c>
      <c r="P53" s="11" t="str">
        <f t="shared" si="19"/>
        <v/>
      </c>
      <c r="Q53" s="11">
        <f t="shared" si="9"/>
        <v>0</v>
      </c>
      <c r="R53" s="69">
        <f t="shared" si="16"/>
        <v>0.9623919455</v>
      </c>
      <c r="S53" s="70">
        <f t="shared" si="10"/>
        <v>578759</v>
      </c>
      <c r="T53" s="71" t="str">
        <f t="shared" si="17"/>
        <v>#DIV/0!</v>
      </c>
      <c r="U53" s="72">
        <f t="shared" si="11"/>
        <v>0.0375784045</v>
      </c>
      <c r="W53" s="65" t="str">
        <f t="shared" si="4"/>
        <v/>
      </c>
      <c r="X53" s="65" t="str">
        <f t="shared" si="12"/>
        <v/>
      </c>
    </row>
    <row r="54">
      <c r="C54" s="61">
        <f t="shared" si="13"/>
        <v>44037</v>
      </c>
      <c r="D54" s="32">
        <f t="shared" si="21"/>
        <v>2.4</v>
      </c>
      <c r="E54" s="49">
        <f t="shared" si="5"/>
        <v>21748.83981</v>
      </c>
      <c r="F54" s="49">
        <f t="shared" si="6"/>
        <v>0</v>
      </c>
      <c r="G54" s="74">
        <f t="shared" si="1"/>
        <v>0</v>
      </c>
      <c r="H54" s="49">
        <f t="shared" si="2"/>
        <v>557010.1602</v>
      </c>
      <c r="I54" s="49">
        <f t="shared" si="3"/>
        <v>21748.83981</v>
      </c>
      <c r="J54" s="76" t="str">
        <f>'MAIN MODEL - Current Trends'!J54</f>
        <v/>
      </c>
      <c r="K54" s="49">
        <f t="shared" si="7"/>
        <v>0</v>
      </c>
      <c r="L54" s="49">
        <f t="shared" si="18"/>
        <v>557005</v>
      </c>
      <c r="M54" s="63">
        <f t="shared" si="14"/>
        <v>11495.76654</v>
      </c>
      <c r="N54" s="75">
        <f t="shared" si="22"/>
        <v>976.9970961</v>
      </c>
      <c r="O54" s="34" t="str">
        <f>'MAIN MODEL - Current Trends'!O54</f>
        <v/>
      </c>
      <c r="P54" s="11" t="str">
        <f t="shared" si="19"/>
        <v/>
      </c>
      <c r="Q54" s="11">
        <f t="shared" si="9"/>
        <v>0</v>
      </c>
      <c r="R54" s="69">
        <f t="shared" si="16"/>
        <v>0.9623919455</v>
      </c>
      <c r="S54" s="70">
        <f t="shared" si="10"/>
        <v>578759</v>
      </c>
      <c r="T54" s="71" t="str">
        <f t="shared" si="17"/>
        <v>#DIV/0!</v>
      </c>
      <c r="U54" s="72">
        <f t="shared" si="11"/>
        <v>0.0375784045</v>
      </c>
      <c r="W54" s="65" t="str">
        <f t="shared" si="4"/>
        <v/>
      </c>
      <c r="X54" s="65" t="str">
        <f t="shared" si="12"/>
        <v/>
      </c>
    </row>
    <row r="55">
      <c r="C55" s="61">
        <f t="shared" si="13"/>
        <v>44041</v>
      </c>
      <c r="D55" s="32">
        <f t="shared" si="21"/>
        <v>2.4</v>
      </c>
      <c r="E55" s="49">
        <f t="shared" si="5"/>
        <v>21748.83981</v>
      </c>
      <c r="F55" s="49">
        <f t="shared" si="6"/>
        <v>0</v>
      </c>
      <c r="G55" s="74">
        <f t="shared" si="1"/>
        <v>0</v>
      </c>
      <c r="H55" s="49">
        <f t="shared" si="2"/>
        <v>557010.1602</v>
      </c>
      <c r="I55" s="49">
        <f t="shared" si="3"/>
        <v>21748.83981</v>
      </c>
      <c r="J55" s="76" t="str">
        <f>'MAIN MODEL - Current Trends'!J55</f>
        <v/>
      </c>
      <c r="K55" s="49">
        <f t="shared" si="7"/>
        <v>0</v>
      </c>
      <c r="L55" s="49">
        <f t="shared" si="18"/>
        <v>557005</v>
      </c>
      <c r="M55" s="63">
        <f t="shared" si="14"/>
        <v>11495.76654</v>
      </c>
      <c r="N55" s="75">
        <f t="shared" si="22"/>
        <v>976.9970961</v>
      </c>
      <c r="O55" s="34" t="str">
        <f>'MAIN MODEL - Current Trends'!O55</f>
        <v/>
      </c>
      <c r="P55" s="11" t="str">
        <f t="shared" si="19"/>
        <v/>
      </c>
      <c r="Q55" s="11">
        <f t="shared" si="9"/>
        <v>0</v>
      </c>
      <c r="R55" s="69">
        <f t="shared" si="16"/>
        <v>0.9623919455</v>
      </c>
      <c r="S55" s="70">
        <f t="shared" si="10"/>
        <v>578759</v>
      </c>
      <c r="T55" s="71" t="str">
        <f t="shared" si="17"/>
        <v>#DIV/0!</v>
      </c>
      <c r="U55" s="72">
        <f t="shared" si="11"/>
        <v>0.0375784045</v>
      </c>
      <c r="W55" s="65" t="str">
        <f t="shared" si="4"/>
        <v/>
      </c>
    </row>
    <row r="56">
      <c r="C56" s="61">
        <f t="shared" si="13"/>
        <v>44045</v>
      </c>
      <c r="D56" s="32">
        <f t="shared" si="21"/>
        <v>2.4</v>
      </c>
      <c r="E56" s="49">
        <f t="shared" si="5"/>
        <v>21748.83981</v>
      </c>
      <c r="F56" s="49">
        <f t="shared" si="6"/>
        <v>0</v>
      </c>
      <c r="G56" s="74">
        <f t="shared" si="1"/>
        <v>0</v>
      </c>
      <c r="H56" s="49">
        <f t="shared" si="2"/>
        <v>557010.1602</v>
      </c>
      <c r="I56" s="49">
        <f t="shared" si="3"/>
        <v>21748.83981</v>
      </c>
      <c r="J56" s="76" t="str">
        <f>'MAIN MODEL - Current Trends'!J56</f>
        <v/>
      </c>
      <c r="K56" s="49">
        <f t="shared" si="7"/>
        <v>0</v>
      </c>
      <c r="L56" s="49">
        <f t="shared" si="18"/>
        <v>557005</v>
      </c>
      <c r="M56" s="63">
        <f t="shared" si="14"/>
        <v>11495.76654</v>
      </c>
      <c r="N56" s="75">
        <f t="shared" si="22"/>
        <v>976.9970961</v>
      </c>
      <c r="O56" s="34" t="str">
        <f>'MAIN MODEL - Current Trends'!O56</f>
        <v/>
      </c>
      <c r="P56" s="11" t="str">
        <f t="shared" si="19"/>
        <v/>
      </c>
      <c r="Q56" s="11">
        <f t="shared" si="9"/>
        <v>0</v>
      </c>
      <c r="R56" s="69">
        <f t="shared" si="16"/>
        <v>0.9623919455</v>
      </c>
      <c r="S56" s="70">
        <f t="shared" si="10"/>
        <v>578759</v>
      </c>
      <c r="T56" s="71" t="str">
        <f t="shared" si="17"/>
        <v>#DIV/0!</v>
      </c>
      <c r="U56" s="72">
        <f t="shared" si="11"/>
        <v>0.0375784045</v>
      </c>
      <c r="W56" s="65" t="str">
        <f t="shared" si="4"/>
        <v/>
      </c>
    </row>
    <row r="57">
      <c r="C57" s="61">
        <f t="shared" si="13"/>
        <v>44049</v>
      </c>
      <c r="D57" s="32">
        <f t="shared" si="21"/>
        <v>2.4</v>
      </c>
      <c r="E57" s="49">
        <f t="shared" si="5"/>
        <v>21748.83981</v>
      </c>
      <c r="F57" s="49">
        <f t="shared" si="6"/>
        <v>0</v>
      </c>
      <c r="G57" s="74">
        <f t="shared" si="1"/>
        <v>0</v>
      </c>
      <c r="H57" s="49">
        <f t="shared" si="2"/>
        <v>557010.1602</v>
      </c>
      <c r="I57" s="49">
        <f t="shared" si="3"/>
        <v>21748.83981</v>
      </c>
      <c r="J57" s="76" t="str">
        <f>'MAIN MODEL - Current Trends'!J57</f>
        <v/>
      </c>
      <c r="K57" s="49">
        <f t="shared" si="7"/>
        <v>0</v>
      </c>
      <c r="L57" s="49">
        <f t="shared" si="18"/>
        <v>557005</v>
      </c>
      <c r="M57" s="63">
        <f t="shared" si="14"/>
        <v>11495.76654</v>
      </c>
      <c r="N57" s="75">
        <f t="shared" si="22"/>
        <v>976.9970961</v>
      </c>
      <c r="O57" s="34" t="str">
        <f>'MAIN MODEL - Current Trends'!O57</f>
        <v/>
      </c>
      <c r="P57" s="11" t="str">
        <f t="shared" si="19"/>
        <v/>
      </c>
      <c r="Q57" s="11">
        <f t="shared" si="9"/>
        <v>0</v>
      </c>
      <c r="R57" s="69">
        <f t="shared" si="16"/>
        <v>0.9623919455</v>
      </c>
      <c r="S57" s="70">
        <f t="shared" si="10"/>
        <v>578759</v>
      </c>
      <c r="T57" s="71" t="str">
        <f t="shared" si="17"/>
        <v>#DIV/0!</v>
      </c>
      <c r="U57" s="72">
        <f t="shared" si="11"/>
        <v>0.0375784045</v>
      </c>
      <c r="W57" s="65" t="str">
        <f t="shared" si="4"/>
        <v/>
      </c>
    </row>
    <row r="58">
      <c r="C58" s="61">
        <f t="shared" si="13"/>
        <v>44053</v>
      </c>
      <c r="D58" s="32">
        <f t="shared" si="21"/>
        <v>2.4</v>
      </c>
      <c r="E58" s="49">
        <f t="shared" si="5"/>
        <v>21748.83981</v>
      </c>
      <c r="F58" s="49">
        <f t="shared" si="6"/>
        <v>0</v>
      </c>
      <c r="G58" s="74">
        <f t="shared" si="1"/>
        <v>0</v>
      </c>
      <c r="H58" s="49">
        <f t="shared" si="2"/>
        <v>557010.1602</v>
      </c>
      <c r="I58" s="49">
        <f t="shared" si="3"/>
        <v>21748.83981</v>
      </c>
      <c r="J58" s="76" t="str">
        <f>'MAIN MODEL - Current Trends'!J58</f>
        <v/>
      </c>
      <c r="K58" s="49">
        <f t="shared" si="7"/>
        <v>0</v>
      </c>
      <c r="L58" s="49">
        <f t="shared" si="18"/>
        <v>557005</v>
      </c>
      <c r="M58" s="63">
        <f t="shared" si="14"/>
        <v>11495.76654</v>
      </c>
      <c r="N58" s="75">
        <f t="shared" si="22"/>
        <v>976.9970961</v>
      </c>
      <c r="O58" s="34" t="str">
        <f>'MAIN MODEL - Current Trends'!O58</f>
        <v/>
      </c>
      <c r="P58" s="11" t="str">
        <f t="shared" si="19"/>
        <v/>
      </c>
      <c r="Q58" s="11">
        <f t="shared" si="9"/>
        <v>0</v>
      </c>
      <c r="R58" s="69">
        <f t="shared" si="16"/>
        <v>0.9623919455</v>
      </c>
      <c r="S58" s="70">
        <f t="shared" si="10"/>
        <v>578759</v>
      </c>
      <c r="T58" s="71" t="str">
        <f t="shared" si="17"/>
        <v>#DIV/0!</v>
      </c>
      <c r="U58" s="72">
        <f t="shared" si="11"/>
        <v>0.0375784045</v>
      </c>
      <c r="W58" s="65" t="str">
        <f t="shared" si="4"/>
        <v/>
      </c>
    </row>
    <row r="59">
      <c r="C59" s="61">
        <f t="shared" si="13"/>
        <v>44057</v>
      </c>
      <c r="D59" s="32">
        <f t="shared" si="21"/>
        <v>2.4</v>
      </c>
      <c r="E59" s="49">
        <f t="shared" si="5"/>
        <v>21748.83981</v>
      </c>
      <c r="F59" s="49">
        <f t="shared" si="6"/>
        <v>0</v>
      </c>
      <c r="G59" s="74">
        <f t="shared" si="1"/>
        <v>0</v>
      </c>
      <c r="H59" s="49">
        <f t="shared" si="2"/>
        <v>557010.1602</v>
      </c>
      <c r="I59" s="49">
        <f t="shared" si="3"/>
        <v>21748.83981</v>
      </c>
      <c r="J59" s="76" t="str">
        <f>'MAIN MODEL - Current Trends'!J59</f>
        <v/>
      </c>
      <c r="K59" s="49">
        <f t="shared" si="7"/>
        <v>0</v>
      </c>
      <c r="L59" s="49">
        <f t="shared" si="18"/>
        <v>557005</v>
      </c>
      <c r="M59" s="63">
        <f t="shared" si="14"/>
        <v>11495.76654</v>
      </c>
      <c r="N59" s="75">
        <f t="shared" si="22"/>
        <v>976.9970961</v>
      </c>
      <c r="O59" s="34" t="str">
        <f>'MAIN MODEL - Current Trends'!O59</f>
        <v/>
      </c>
      <c r="P59" s="11" t="str">
        <f t="shared" si="19"/>
        <v/>
      </c>
      <c r="Q59" s="11">
        <f t="shared" si="9"/>
        <v>0</v>
      </c>
      <c r="R59" s="69">
        <f t="shared" si="16"/>
        <v>0.9623919455</v>
      </c>
      <c r="S59" s="70">
        <f t="shared" si="10"/>
        <v>578759</v>
      </c>
      <c r="T59" s="71" t="str">
        <f t="shared" si="17"/>
        <v>#DIV/0!</v>
      </c>
      <c r="U59" s="72">
        <f t="shared" si="11"/>
        <v>0.0375784045</v>
      </c>
      <c r="W59" s="65" t="str">
        <f t="shared" si="4"/>
        <v/>
      </c>
    </row>
    <row r="60">
      <c r="C60" s="61">
        <f t="shared" si="13"/>
        <v>44061</v>
      </c>
      <c r="D60" s="32">
        <f t="shared" si="21"/>
        <v>2.4</v>
      </c>
      <c r="E60" s="49">
        <f t="shared" si="5"/>
        <v>21748.83981</v>
      </c>
      <c r="F60" s="49">
        <f t="shared" si="6"/>
        <v>0</v>
      </c>
      <c r="G60" s="74">
        <f t="shared" si="1"/>
        <v>0</v>
      </c>
      <c r="H60" s="49">
        <f t="shared" si="2"/>
        <v>557010.1602</v>
      </c>
      <c r="I60" s="49">
        <f t="shared" si="3"/>
        <v>21748.83981</v>
      </c>
      <c r="J60" s="76" t="str">
        <f>'MAIN MODEL - Current Trends'!J60</f>
        <v/>
      </c>
      <c r="K60" s="49">
        <f t="shared" si="7"/>
        <v>0</v>
      </c>
      <c r="L60" s="49">
        <f t="shared" si="18"/>
        <v>557005</v>
      </c>
      <c r="M60" s="63">
        <f t="shared" si="14"/>
        <v>11495.76654</v>
      </c>
      <c r="N60" s="75">
        <f t="shared" si="22"/>
        <v>976.9970961</v>
      </c>
      <c r="O60" s="34" t="str">
        <f>'MAIN MODEL - Current Trends'!O60</f>
        <v/>
      </c>
      <c r="P60" s="11" t="str">
        <f t="shared" si="19"/>
        <v/>
      </c>
      <c r="Q60" s="11">
        <f t="shared" si="9"/>
        <v>0</v>
      </c>
      <c r="R60" s="69">
        <f t="shared" si="16"/>
        <v>0.9623919455</v>
      </c>
      <c r="S60" s="70">
        <f t="shared" si="10"/>
        <v>578759</v>
      </c>
      <c r="T60" s="71" t="str">
        <f t="shared" si="17"/>
        <v>#DIV/0!</v>
      </c>
      <c r="U60" s="72">
        <f t="shared" si="11"/>
        <v>0.0375784045</v>
      </c>
      <c r="W60" s="65" t="str">
        <f t="shared" si="4"/>
        <v/>
      </c>
    </row>
    <row r="61">
      <c r="C61" s="61">
        <f t="shared" si="13"/>
        <v>44065</v>
      </c>
      <c r="D61" s="32">
        <f t="shared" si="21"/>
        <v>2.4</v>
      </c>
      <c r="E61" s="49">
        <f t="shared" si="5"/>
        <v>21748.83981</v>
      </c>
      <c r="F61" s="49">
        <f t="shared" si="6"/>
        <v>0</v>
      </c>
      <c r="G61" s="74">
        <f t="shared" si="1"/>
        <v>0</v>
      </c>
      <c r="H61" s="49">
        <f t="shared" si="2"/>
        <v>557010.1602</v>
      </c>
      <c r="I61" s="49">
        <f t="shared" si="3"/>
        <v>21748.83981</v>
      </c>
      <c r="J61" s="76" t="str">
        <f>'MAIN MODEL - Current Trends'!J61</f>
        <v/>
      </c>
      <c r="K61" s="49">
        <f t="shared" si="7"/>
        <v>0</v>
      </c>
      <c r="L61" s="49">
        <f t="shared" si="18"/>
        <v>557005</v>
      </c>
      <c r="M61" s="63">
        <f t="shared" si="14"/>
        <v>11495.76654</v>
      </c>
      <c r="N61" s="75">
        <f t="shared" si="22"/>
        <v>976.9970961</v>
      </c>
      <c r="O61" s="34" t="str">
        <f>'MAIN MODEL - Current Trends'!O61</f>
        <v/>
      </c>
      <c r="P61" s="11" t="str">
        <f t="shared" si="19"/>
        <v/>
      </c>
      <c r="Q61" s="11">
        <f t="shared" si="9"/>
        <v>0</v>
      </c>
      <c r="R61" s="69">
        <f t="shared" si="16"/>
        <v>0.9623919455</v>
      </c>
      <c r="S61" s="70">
        <f t="shared" si="10"/>
        <v>578759</v>
      </c>
      <c r="T61" s="71" t="str">
        <f t="shared" si="17"/>
        <v>#DIV/0!</v>
      </c>
      <c r="U61" s="72">
        <f t="shared" si="11"/>
        <v>0.0375784045</v>
      </c>
      <c r="W61" s="65" t="str">
        <f t="shared" si="4"/>
        <v/>
      </c>
    </row>
    <row r="62">
      <c r="C62" s="61">
        <f t="shared" si="13"/>
        <v>44069</v>
      </c>
      <c r="D62" s="32">
        <f t="shared" si="21"/>
        <v>2.4</v>
      </c>
      <c r="E62" s="49">
        <f t="shared" si="5"/>
        <v>21748.83981</v>
      </c>
      <c r="F62" s="49">
        <f t="shared" si="6"/>
        <v>0</v>
      </c>
      <c r="G62" s="74">
        <f t="shared" si="1"/>
        <v>0</v>
      </c>
      <c r="H62" s="49">
        <f t="shared" si="2"/>
        <v>557010.1602</v>
      </c>
      <c r="I62" s="49">
        <f t="shared" si="3"/>
        <v>21748.83981</v>
      </c>
      <c r="J62" s="76" t="str">
        <f>'MAIN MODEL - Current Trends'!J62</f>
        <v/>
      </c>
      <c r="K62" s="49">
        <f t="shared" si="7"/>
        <v>0</v>
      </c>
      <c r="L62" s="49">
        <f t="shared" si="18"/>
        <v>557005</v>
      </c>
      <c r="M62" s="63">
        <f t="shared" si="14"/>
        <v>11495.76654</v>
      </c>
      <c r="N62" s="75">
        <f t="shared" si="22"/>
        <v>976.9970961</v>
      </c>
      <c r="O62" s="34" t="str">
        <f>'MAIN MODEL - Current Trends'!O62</f>
        <v/>
      </c>
      <c r="P62" s="11" t="str">
        <f t="shared" si="19"/>
        <v/>
      </c>
      <c r="Q62" s="11">
        <f t="shared" si="9"/>
        <v>0</v>
      </c>
      <c r="R62" s="69">
        <f t="shared" si="16"/>
        <v>0.9623919455</v>
      </c>
      <c r="S62" s="70">
        <f t="shared" si="10"/>
        <v>578759</v>
      </c>
      <c r="T62" s="71" t="str">
        <f t="shared" si="17"/>
        <v>#DIV/0!</v>
      </c>
      <c r="U62" s="72">
        <f t="shared" si="11"/>
        <v>0.0375784045</v>
      </c>
      <c r="W62" s="65" t="str">
        <f t="shared" si="4"/>
        <v/>
      </c>
    </row>
    <row r="63">
      <c r="C63" s="61">
        <f t="shared" si="13"/>
        <v>44073</v>
      </c>
      <c r="D63" s="32">
        <f t="shared" si="21"/>
        <v>2.4</v>
      </c>
      <c r="E63" s="49">
        <f t="shared" si="5"/>
        <v>21748.83981</v>
      </c>
      <c r="F63" s="49">
        <f t="shared" si="6"/>
        <v>0</v>
      </c>
      <c r="G63" s="74">
        <f t="shared" si="1"/>
        <v>0</v>
      </c>
      <c r="H63" s="49">
        <f t="shared" si="2"/>
        <v>557010.1602</v>
      </c>
      <c r="I63" s="49">
        <f t="shared" si="3"/>
        <v>21748.83981</v>
      </c>
      <c r="J63" s="76" t="str">
        <f>'MAIN MODEL - Current Trends'!J63</f>
        <v/>
      </c>
      <c r="K63" s="49">
        <f t="shared" si="7"/>
        <v>0</v>
      </c>
      <c r="L63" s="49">
        <f t="shared" si="18"/>
        <v>557005</v>
      </c>
      <c r="M63" s="63">
        <f t="shared" si="14"/>
        <v>11495.76654</v>
      </c>
      <c r="N63" s="75">
        <f t="shared" si="22"/>
        <v>976.9970961</v>
      </c>
      <c r="O63" s="34" t="str">
        <f>'MAIN MODEL - Current Trends'!O63</f>
        <v/>
      </c>
      <c r="P63" s="11" t="str">
        <f t="shared" si="19"/>
        <v/>
      </c>
      <c r="Q63" s="11">
        <f t="shared" si="9"/>
        <v>0</v>
      </c>
      <c r="R63" s="69">
        <f t="shared" si="16"/>
        <v>0.9623919455</v>
      </c>
      <c r="S63" s="70">
        <f t="shared" si="10"/>
        <v>578759</v>
      </c>
      <c r="T63" s="71" t="str">
        <f t="shared" si="17"/>
        <v>#DIV/0!</v>
      </c>
      <c r="U63" s="72">
        <f t="shared" si="11"/>
        <v>0.0375784045</v>
      </c>
      <c r="W63" s="65" t="str">
        <f t="shared" si="4"/>
        <v/>
      </c>
    </row>
    <row r="64">
      <c r="C64" s="61">
        <f t="shared" si="13"/>
        <v>44077</v>
      </c>
      <c r="D64" s="32">
        <f t="shared" si="21"/>
        <v>2.4</v>
      </c>
      <c r="E64" s="49">
        <f t="shared" si="5"/>
        <v>21748.83981</v>
      </c>
      <c r="F64" s="49">
        <f t="shared" si="6"/>
        <v>0</v>
      </c>
      <c r="G64" s="74">
        <f t="shared" si="1"/>
        <v>0</v>
      </c>
      <c r="H64" s="49">
        <f t="shared" si="2"/>
        <v>557010.1602</v>
      </c>
      <c r="I64" s="49">
        <f t="shared" si="3"/>
        <v>21748.83981</v>
      </c>
      <c r="J64" s="76" t="str">
        <f>'MAIN MODEL - Current Trends'!J64</f>
        <v/>
      </c>
      <c r="K64" s="49">
        <f t="shared" si="7"/>
        <v>0</v>
      </c>
      <c r="L64" s="49">
        <f t="shared" si="18"/>
        <v>557005</v>
      </c>
      <c r="M64" s="63">
        <f t="shared" si="14"/>
        <v>11495.76654</v>
      </c>
      <c r="N64" s="75">
        <f t="shared" si="22"/>
        <v>976.9970961</v>
      </c>
      <c r="O64" s="34" t="str">
        <f>'MAIN MODEL - Current Trends'!O64</f>
        <v/>
      </c>
      <c r="P64" s="11" t="str">
        <f t="shared" si="19"/>
        <v/>
      </c>
      <c r="Q64" s="11">
        <f t="shared" si="9"/>
        <v>0</v>
      </c>
      <c r="R64" s="69">
        <f t="shared" si="16"/>
        <v>0.9623919455</v>
      </c>
      <c r="S64" s="70">
        <f t="shared" si="10"/>
        <v>578759</v>
      </c>
      <c r="T64" s="71" t="str">
        <f t="shared" si="17"/>
        <v>#DIV/0!</v>
      </c>
      <c r="U64" s="72">
        <f t="shared" si="11"/>
        <v>0.0375784045</v>
      </c>
      <c r="W64" s="65" t="str">
        <f t="shared" si="4"/>
        <v/>
      </c>
    </row>
    <row r="65">
      <c r="C65" s="61">
        <f t="shared" si="13"/>
        <v>44081</v>
      </c>
      <c r="D65" s="32">
        <f t="shared" si="21"/>
        <v>2.4</v>
      </c>
      <c r="E65" s="49">
        <f t="shared" si="5"/>
        <v>21748.83981</v>
      </c>
      <c r="F65" s="49">
        <f t="shared" si="6"/>
        <v>0</v>
      </c>
      <c r="G65" s="74">
        <f t="shared" si="1"/>
        <v>0</v>
      </c>
      <c r="H65" s="49">
        <f t="shared" si="2"/>
        <v>557010.1602</v>
      </c>
      <c r="I65" s="49">
        <f t="shared" si="3"/>
        <v>21748.83981</v>
      </c>
      <c r="J65" s="76" t="str">
        <f>'MAIN MODEL - Current Trends'!J65</f>
        <v/>
      </c>
      <c r="K65" s="49">
        <f t="shared" si="7"/>
        <v>0</v>
      </c>
      <c r="L65" s="49">
        <f t="shared" si="18"/>
        <v>557005</v>
      </c>
      <c r="M65" s="63">
        <f t="shared" si="14"/>
        <v>11495.76654</v>
      </c>
      <c r="N65" s="75">
        <f t="shared" si="22"/>
        <v>976.9970961</v>
      </c>
      <c r="O65" s="34" t="str">
        <f>'MAIN MODEL - Current Trends'!O65</f>
        <v/>
      </c>
      <c r="P65" s="11" t="str">
        <f t="shared" si="19"/>
        <v/>
      </c>
      <c r="Q65" s="11">
        <f t="shared" si="9"/>
        <v>0</v>
      </c>
      <c r="R65" s="69">
        <f t="shared" si="16"/>
        <v>0.9623919455</v>
      </c>
      <c r="S65" s="70">
        <f t="shared" si="10"/>
        <v>578759</v>
      </c>
      <c r="T65" s="71" t="str">
        <f t="shared" si="17"/>
        <v>#DIV/0!</v>
      </c>
      <c r="U65" s="72">
        <f t="shared" si="11"/>
        <v>0.0375784045</v>
      </c>
      <c r="W65" s="65" t="str">
        <f t="shared" si="4"/>
        <v/>
      </c>
    </row>
    <row r="66">
      <c r="C66" s="61">
        <f t="shared" si="13"/>
        <v>44085</v>
      </c>
      <c r="D66" s="32">
        <f t="shared" si="21"/>
        <v>2.4</v>
      </c>
      <c r="E66" s="49">
        <f t="shared" si="5"/>
        <v>21748.83981</v>
      </c>
      <c r="F66" s="49">
        <f t="shared" si="6"/>
        <v>0</v>
      </c>
      <c r="G66" s="74">
        <f t="shared" si="1"/>
        <v>0</v>
      </c>
      <c r="H66" s="49">
        <f t="shared" si="2"/>
        <v>557010.1602</v>
      </c>
      <c r="I66" s="49">
        <f t="shared" si="3"/>
        <v>21748.83981</v>
      </c>
      <c r="J66" s="76" t="str">
        <f>'MAIN MODEL - Current Trends'!J66</f>
        <v/>
      </c>
      <c r="K66" s="49">
        <f t="shared" si="7"/>
        <v>0</v>
      </c>
      <c r="L66" s="49">
        <f t="shared" si="18"/>
        <v>557005</v>
      </c>
      <c r="M66" s="63">
        <f t="shared" si="14"/>
        <v>11495.76654</v>
      </c>
      <c r="N66" s="75">
        <f t="shared" si="22"/>
        <v>976.9970961</v>
      </c>
      <c r="O66" s="34" t="str">
        <f>'MAIN MODEL - Current Trends'!O66</f>
        <v/>
      </c>
      <c r="P66" s="11" t="str">
        <f t="shared" si="19"/>
        <v/>
      </c>
      <c r="Q66" s="11">
        <f t="shared" si="9"/>
        <v>0</v>
      </c>
      <c r="R66" s="69">
        <f t="shared" si="16"/>
        <v>0.9623919455</v>
      </c>
      <c r="S66" s="70">
        <f t="shared" si="10"/>
        <v>578759</v>
      </c>
      <c r="T66" s="71" t="str">
        <f t="shared" si="17"/>
        <v>#DIV/0!</v>
      </c>
      <c r="U66" s="72">
        <f t="shared" si="11"/>
        <v>0.0375784045</v>
      </c>
      <c r="W66" s="65" t="str">
        <f t="shared" si="4"/>
        <v/>
      </c>
    </row>
    <row r="67">
      <c r="C67" s="61">
        <f t="shared" si="13"/>
        <v>44089</v>
      </c>
      <c r="D67" s="32">
        <f t="shared" si="21"/>
        <v>2.4</v>
      </c>
      <c r="E67" s="49">
        <f t="shared" si="5"/>
        <v>21748.83981</v>
      </c>
      <c r="F67" s="49">
        <f t="shared" si="6"/>
        <v>0</v>
      </c>
      <c r="G67" s="74">
        <f t="shared" si="1"/>
        <v>0</v>
      </c>
      <c r="H67" s="49">
        <f t="shared" si="2"/>
        <v>557010.1602</v>
      </c>
      <c r="I67" s="49">
        <f t="shared" si="3"/>
        <v>21748.83981</v>
      </c>
      <c r="J67" s="76" t="str">
        <f>'MAIN MODEL - Current Trends'!J67</f>
        <v/>
      </c>
      <c r="K67" s="49">
        <f t="shared" si="7"/>
        <v>0</v>
      </c>
      <c r="L67" s="49">
        <f t="shared" si="18"/>
        <v>557005</v>
      </c>
      <c r="M67" s="63">
        <f t="shared" si="14"/>
        <v>11495.76654</v>
      </c>
      <c r="N67" s="75">
        <f t="shared" si="22"/>
        <v>976.9970961</v>
      </c>
      <c r="O67" s="34" t="str">
        <f>'MAIN MODEL - Current Trends'!O67</f>
        <v/>
      </c>
      <c r="P67" s="11" t="str">
        <f t="shared" si="19"/>
        <v/>
      </c>
      <c r="Q67" s="11">
        <f t="shared" si="9"/>
        <v>0</v>
      </c>
      <c r="R67" s="69">
        <f t="shared" si="16"/>
        <v>0.9623919455</v>
      </c>
      <c r="S67" s="70">
        <f t="shared" si="10"/>
        <v>578759</v>
      </c>
      <c r="T67" s="71" t="str">
        <f t="shared" si="17"/>
        <v>#DIV/0!</v>
      </c>
      <c r="U67" s="72">
        <f t="shared" si="11"/>
        <v>0.0375784045</v>
      </c>
      <c r="W67" s="65" t="str">
        <f t="shared" si="4"/>
        <v/>
      </c>
    </row>
    <row r="68">
      <c r="C68" s="61">
        <f t="shared" si="13"/>
        <v>44093</v>
      </c>
      <c r="D68" s="32">
        <f t="shared" si="21"/>
        <v>2.4</v>
      </c>
      <c r="E68" s="49">
        <f t="shared" si="5"/>
        <v>21748.83981</v>
      </c>
      <c r="F68" s="49">
        <f t="shared" si="6"/>
        <v>0</v>
      </c>
      <c r="G68" s="74">
        <f t="shared" si="1"/>
        <v>0</v>
      </c>
      <c r="H68" s="49">
        <f t="shared" si="2"/>
        <v>557010.1602</v>
      </c>
      <c r="I68" s="49">
        <f t="shared" si="3"/>
        <v>21748.83981</v>
      </c>
      <c r="J68" s="76" t="str">
        <f>'MAIN MODEL - Current Trends'!J68</f>
        <v/>
      </c>
      <c r="K68" s="49">
        <f t="shared" si="7"/>
        <v>0</v>
      </c>
      <c r="L68" s="49">
        <f t="shared" si="18"/>
        <v>557005</v>
      </c>
      <c r="M68" s="63">
        <f t="shared" si="14"/>
        <v>11495.76654</v>
      </c>
      <c r="N68" s="75">
        <f t="shared" si="22"/>
        <v>976.9970961</v>
      </c>
      <c r="O68" s="34" t="str">
        <f>'MAIN MODEL - Current Trends'!O68</f>
        <v/>
      </c>
      <c r="P68" s="11" t="str">
        <f t="shared" si="19"/>
        <v/>
      </c>
      <c r="Q68" s="11">
        <f t="shared" si="9"/>
        <v>0</v>
      </c>
      <c r="R68" s="69">
        <f t="shared" si="16"/>
        <v>0.9623919455</v>
      </c>
      <c r="S68" s="70">
        <f t="shared" si="10"/>
        <v>578759</v>
      </c>
      <c r="T68" s="71" t="str">
        <f t="shared" si="17"/>
        <v>#DIV/0!</v>
      </c>
      <c r="U68" s="72">
        <f t="shared" si="11"/>
        <v>0.0375784045</v>
      </c>
      <c r="W68" s="65" t="str">
        <f t="shared" si="4"/>
        <v/>
      </c>
    </row>
    <row r="69">
      <c r="C69" s="61">
        <f t="shared" si="13"/>
        <v>44097</v>
      </c>
      <c r="D69" s="32">
        <f t="shared" si="21"/>
        <v>2.4</v>
      </c>
      <c r="E69" s="49">
        <f t="shared" si="5"/>
        <v>21748.83981</v>
      </c>
      <c r="F69" s="49">
        <f t="shared" si="6"/>
        <v>0</v>
      </c>
      <c r="G69" s="74">
        <f t="shared" si="1"/>
        <v>0</v>
      </c>
      <c r="H69" s="49">
        <f t="shared" si="2"/>
        <v>557010.1602</v>
      </c>
      <c r="I69" s="49">
        <f t="shared" si="3"/>
        <v>21748.83981</v>
      </c>
      <c r="J69" s="76" t="str">
        <f>'MAIN MODEL - Current Trends'!J69</f>
        <v/>
      </c>
      <c r="K69" s="49">
        <f t="shared" si="7"/>
        <v>0</v>
      </c>
      <c r="L69" s="49">
        <f t="shared" si="18"/>
        <v>557005</v>
      </c>
      <c r="M69" s="63">
        <f t="shared" si="14"/>
        <v>11495.76654</v>
      </c>
      <c r="N69" s="75">
        <f t="shared" si="22"/>
        <v>976.9970961</v>
      </c>
      <c r="O69" s="34" t="str">
        <f>'MAIN MODEL - Current Trends'!O69</f>
        <v/>
      </c>
      <c r="P69" s="11" t="str">
        <f t="shared" si="19"/>
        <v/>
      </c>
      <c r="Q69" s="11">
        <f t="shared" si="9"/>
        <v>0</v>
      </c>
      <c r="R69" s="69">
        <f t="shared" si="16"/>
        <v>0.9623919455</v>
      </c>
      <c r="S69" s="70">
        <f t="shared" si="10"/>
        <v>578759</v>
      </c>
      <c r="T69" s="71" t="str">
        <f t="shared" si="17"/>
        <v>#DIV/0!</v>
      </c>
      <c r="U69" s="72">
        <f t="shared" si="11"/>
        <v>0.0375784045</v>
      </c>
      <c r="W69" s="65" t="str">
        <f t="shared" si="4"/>
        <v/>
      </c>
    </row>
    <row r="70">
      <c r="C70" s="61">
        <f t="shared" si="13"/>
        <v>44101</v>
      </c>
      <c r="D70" s="32">
        <f t="shared" si="21"/>
        <v>2.4</v>
      </c>
      <c r="E70" s="49">
        <f t="shared" si="5"/>
        <v>21748.83981</v>
      </c>
      <c r="F70" s="49">
        <f t="shared" si="6"/>
        <v>0</v>
      </c>
      <c r="G70" s="74">
        <f t="shared" si="1"/>
        <v>0</v>
      </c>
      <c r="H70" s="49">
        <f t="shared" si="2"/>
        <v>557010.1602</v>
      </c>
      <c r="I70" s="49">
        <f t="shared" si="3"/>
        <v>21748.83981</v>
      </c>
      <c r="J70" s="76" t="str">
        <f>'MAIN MODEL - Current Trends'!J70</f>
        <v/>
      </c>
      <c r="K70" s="49">
        <f t="shared" si="7"/>
        <v>0</v>
      </c>
      <c r="L70" s="49">
        <f t="shared" si="18"/>
        <v>557005</v>
      </c>
      <c r="M70" s="63">
        <f t="shared" si="14"/>
        <v>11495.76654</v>
      </c>
      <c r="N70" s="75">
        <f t="shared" si="22"/>
        <v>976.9970961</v>
      </c>
      <c r="O70" s="34" t="str">
        <f>'MAIN MODEL - Current Trends'!O70</f>
        <v/>
      </c>
      <c r="P70" s="11" t="str">
        <f t="shared" si="19"/>
        <v/>
      </c>
      <c r="Q70" s="11">
        <f t="shared" si="9"/>
        <v>0</v>
      </c>
      <c r="R70" s="69">
        <f t="shared" si="16"/>
        <v>0.9623919455</v>
      </c>
      <c r="S70" s="70">
        <f t="shared" si="10"/>
        <v>578759</v>
      </c>
      <c r="T70" s="71" t="str">
        <f t="shared" si="17"/>
        <v>#DIV/0!</v>
      </c>
      <c r="U70" s="72">
        <f t="shared" si="11"/>
        <v>0.0375784045</v>
      </c>
      <c r="W70" s="65" t="str">
        <f t="shared" si="4"/>
        <v/>
      </c>
    </row>
    <row r="71">
      <c r="C71" s="61">
        <f t="shared" si="13"/>
        <v>44105</v>
      </c>
      <c r="D71" s="32">
        <f t="shared" si="21"/>
        <v>2.4</v>
      </c>
      <c r="E71" s="49">
        <f t="shared" si="5"/>
        <v>21748.83981</v>
      </c>
      <c r="F71" s="49">
        <f t="shared" si="6"/>
        <v>0</v>
      </c>
      <c r="G71" s="74">
        <f t="shared" si="1"/>
        <v>0</v>
      </c>
      <c r="H71" s="49">
        <f t="shared" si="2"/>
        <v>557010.1602</v>
      </c>
      <c r="I71" s="49">
        <f t="shared" si="3"/>
        <v>21748.83981</v>
      </c>
      <c r="J71" s="76" t="str">
        <f>'MAIN MODEL - Current Trends'!J71</f>
        <v/>
      </c>
      <c r="K71" s="49">
        <f t="shared" si="7"/>
        <v>0</v>
      </c>
      <c r="L71" s="49">
        <f t="shared" si="18"/>
        <v>557005</v>
      </c>
      <c r="M71" s="63">
        <f t="shared" si="14"/>
        <v>11495.76654</v>
      </c>
      <c r="N71" s="75">
        <f t="shared" si="22"/>
        <v>976.9970961</v>
      </c>
      <c r="O71" s="34" t="str">
        <f>'MAIN MODEL - Current Trends'!O71</f>
        <v/>
      </c>
      <c r="P71" s="11" t="str">
        <f t="shared" si="19"/>
        <v/>
      </c>
      <c r="Q71" s="11">
        <f t="shared" si="9"/>
        <v>0</v>
      </c>
      <c r="R71" s="69">
        <f t="shared" si="16"/>
        <v>0.9623919455</v>
      </c>
      <c r="S71" s="70">
        <f t="shared" si="10"/>
        <v>578759</v>
      </c>
      <c r="T71" s="71" t="str">
        <f t="shared" si="17"/>
        <v>#DIV/0!</v>
      </c>
      <c r="U71" s="72">
        <f t="shared" si="11"/>
        <v>0.0375784045</v>
      </c>
      <c r="W71" s="65" t="str">
        <f t="shared" si="4"/>
        <v/>
      </c>
    </row>
    <row r="72">
      <c r="C72" s="61">
        <f t="shared" si="13"/>
        <v>44109</v>
      </c>
      <c r="D72" s="32">
        <f t="shared" si="21"/>
        <v>2.4</v>
      </c>
      <c r="E72" s="49">
        <f t="shared" si="5"/>
        <v>21748.83981</v>
      </c>
      <c r="F72" s="49">
        <f t="shared" si="6"/>
        <v>0</v>
      </c>
      <c r="G72" s="74">
        <f t="shared" si="1"/>
        <v>0</v>
      </c>
      <c r="H72" s="49">
        <f t="shared" si="2"/>
        <v>557010.1602</v>
      </c>
      <c r="I72" s="49">
        <f t="shared" si="3"/>
        <v>21748.83981</v>
      </c>
      <c r="J72" s="76" t="str">
        <f>'MAIN MODEL - Current Trends'!J72</f>
        <v/>
      </c>
      <c r="K72" s="49">
        <f t="shared" si="7"/>
        <v>0</v>
      </c>
      <c r="L72" s="49">
        <f t="shared" si="18"/>
        <v>557005</v>
      </c>
      <c r="M72" s="63">
        <f t="shared" si="14"/>
        <v>11495.76654</v>
      </c>
      <c r="N72" s="75">
        <f t="shared" si="22"/>
        <v>976.9970961</v>
      </c>
      <c r="O72" s="34" t="str">
        <f>'MAIN MODEL - Current Trends'!O72</f>
        <v/>
      </c>
      <c r="P72" s="11" t="str">
        <f t="shared" si="19"/>
        <v/>
      </c>
      <c r="Q72" s="11">
        <f t="shared" si="9"/>
        <v>0</v>
      </c>
      <c r="R72" s="69">
        <f t="shared" si="16"/>
        <v>0.9623919455</v>
      </c>
      <c r="S72" s="70">
        <f t="shared" si="10"/>
        <v>578759</v>
      </c>
      <c r="T72" s="71" t="str">
        <f t="shared" si="17"/>
        <v>#DIV/0!</v>
      </c>
      <c r="U72" s="72">
        <f t="shared" si="11"/>
        <v>0.0375784045</v>
      </c>
      <c r="W72" s="65" t="str">
        <f t="shared" si="4"/>
        <v/>
      </c>
    </row>
    <row r="73">
      <c r="C73" s="61">
        <f t="shared" si="13"/>
        <v>44113</v>
      </c>
      <c r="D73" s="32">
        <f t="shared" si="21"/>
        <v>2.4</v>
      </c>
      <c r="E73" s="49">
        <f t="shared" si="5"/>
        <v>21748.83981</v>
      </c>
      <c r="F73" s="49">
        <f t="shared" si="6"/>
        <v>0</v>
      </c>
      <c r="G73" s="74">
        <f t="shared" si="1"/>
        <v>0</v>
      </c>
      <c r="H73" s="49">
        <f t="shared" si="2"/>
        <v>557010.1602</v>
      </c>
      <c r="I73" s="49">
        <f t="shared" si="3"/>
        <v>21748.83981</v>
      </c>
      <c r="J73" s="76" t="str">
        <f>'MAIN MODEL - Current Trends'!J73</f>
        <v/>
      </c>
      <c r="K73" s="49">
        <f t="shared" si="7"/>
        <v>0</v>
      </c>
      <c r="L73" s="49">
        <f t="shared" si="18"/>
        <v>557005</v>
      </c>
      <c r="M73" s="63">
        <f t="shared" si="14"/>
        <v>11495.76654</v>
      </c>
      <c r="N73" s="75">
        <f t="shared" si="22"/>
        <v>976.9970961</v>
      </c>
      <c r="O73" s="34" t="str">
        <f>'MAIN MODEL - Current Trends'!O73</f>
        <v/>
      </c>
      <c r="P73" s="11" t="str">
        <f t="shared" si="19"/>
        <v/>
      </c>
      <c r="Q73" s="11">
        <f t="shared" si="9"/>
        <v>0</v>
      </c>
      <c r="R73" s="69">
        <f t="shared" si="16"/>
        <v>0.9623919455</v>
      </c>
      <c r="S73" s="70">
        <f t="shared" si="10"/>
        <v>578759</v>
      </c>
      <c r="T73" s="71" t="str">
        <f t="shared" si="17"/>
        <v>#DIV/0!</v>
      </c>
      <c r="U73" s="72">
        <f t="shared" si="11"/>
        <v>0.0375784045</v>
      </c>
      <c r="W73" s="65" t="str">
        <f t="shared" si="4"/>
        <v/>
      </c>
    </row>
    <row r="74">
      <c r="C74" s="61">
        <f t="shared" si="13"/>
        <v>44117</v>
      </c>
      <c r="D74" s="32">
        <f t="shared" si="21"/>
        <v>2.4</v>
      </c>
      <c r="E74" s="49">
        <f t="shared" si="5"/>
        <v>21748.83981</v>
      </c>
      <c r="F74" s="49">
        <f t="shared" si="6"/>
        <v>0</v>
      </c>
      <c r="G74" s="74">
        <f t="shared" si="1"/>
        <v>0</v>
      </c>
      <c r="H74" s="49">
        <f t="shared" si="2"/>
        <v>557010.1602</v>
      </c>
      <c r="I74" s="49">
        <f t="shared" si="3"/>
        <v>21748.83981</v>
      </c>
      <c r="J74" s="76" t="str">
        <f>'MAIN MODEL - Current Trends'!J74</f>
        <v/>
      </c>
      <c r="K74" s="49">
        <f t="shared" si="7"/>
        <v>0</v>
      </c>
      <c r="L74" s="49">
        <f t="shared" si="18"/>
        <v>557005</v>
      </c>
      <c r="M74" s="63">
        <f t="shared" si="14"/>
        <v>11495.76654</v>
      </c>
      <c r="N74" s="75">
        <f t="shared" si="22"/>
        <v>976.9970961</v>
      </c>
      <c r="O74" s="34" t="str">
        <f>'MAIN MODEL - Current Trends'!O74</f>
        <v/>
      </c>
      <c r="P74" s="11" t="str">
        <f t="shared" si="19"/>
        <v/>
      </c>
      <c r="Q74" s="11">
        <f t="shared" si="9"/>
        <v>0</v>
      </c>
      <c r="R74" s="69">
        <f t="shared" si="16"/>
        <v>0.9623919455</v>
      </c>
      <c r="S74" s="70">
        <f t="shared" si="10"/>
        <v>578759</v>
      </c>
      <c r="T74" s="71" t="str">
        <f t="shared" si="17"/>
        <v>#DIV/0!</v>
      </c>
      <c r="U74" s="72">
        <f t="shared" si="11"/>
        <v>0.0375784045</v>
      </c>
      <c r="W74" s="65" t="str">
        <f t="shared" si="4"/>
        <v/>
      </c>
    </row>
    <row r="75">
      <c r="C75" s="61">
        <f t="shared" si="13"/>
        <v>44121</v>
      </c>
      <c r="D75" s="32">
        <f t="shared" si="21"/>
        <v>2.4</v>
      </c>
      <c r="E75" s="49">
        <f t="shared" si="5"/>
        <v>21748.83981</v>
      </c>
      <c r="F75" s="49">
        <f t="shared" si="6"/>
        <v>0</v>
      </c>
      <c r="G75" s="74">
        <f t="shared" si="1"/>
        <v>0</v>
      </c>
      <c r="H75" s="49">
        <f t="shared" si="2"/>
        <v>557010.1602</v>
      </c>
      <c r="I75" s="49">
        <f t="shared" si="3"/>
        <v>21748.83981</v>
      </c>
      <c r="J75" s="76" t="str">
        <f>'MAIN MODEL - Current Trends'!J75</f>
        <v/>
      </c>
      <c r="K75" s="49">
        <f t="shared" si="7"/>
        <v>0</v>
      </c>
      <c r="L75" s="49">
        <f t="shared" si="18"/>
        <v>557005</v>
      </c>
      <c r="M75" s="63">
        <f t="shared" si="14"/>
        <v>11495.76654</v>
      </c>
      <c r="N75" s="75">
        <f t="shared" si="22"/>
        <v>976.9970961</v>
      </c>
      <c r="O75" s="34" t="str">
        <f>'MAIN MODEL - Current Trends'!O75</f>
        <v/>
      </c>
      <c r="P75" s="11" t="str">
        <f t="shared" si="19"/>
        <v/>
      </c>
      <c r="Q75" s="11">
        <f t="shared" si="9"/>
        <v>0</v>
      </c>
      <c r="R75" s="69">
        <f t="shared" si="16"/>
        <v>0.9623919455</v>
      </c>
      <c r="S75" s="70">
        <f t="shared" si="10"/>
        <v>578759</v>
      </c>
      <c r="T75" s="71" t="str">
        <f t="shared" si="17"/>
        <v>#DIV/0!</v>
      </c>
      <c r="U75" s="72">
        <f t="shared" si="11"/>
        <v>0.0375784045</v>
      </c>
      <c r="W75" s="65" t="str">
        <f t="shared" si="4"/>
        <v/>
      </c>
    </row>
    <row r="76">
      <c r="C76" s="61">
        <f t="shared" si="13"/>
        <v>44125</v>
      </c>
      <c r="D76" s="32">
        <f t="shared" si="21"/>
        <v>2.4</v>
      </c>
      <c r="E76" s="49">
        <f t="shared" si="5"/>
        <v>21748.83981</v>
      </c>
      <c r="F76" s="49">
        <f t="shared" si="6"/>
        <v>0</v>
      </c>
      <c r="G76" s="74">
        <f t="shared" si="1"/>
        <v>0</v>
      </c>
      <c r="H76" s="49">
        <f t="shared" si="2"/>
        <v>557010.1602</v>
      </c>
      <c r="I76" s="49">
        <f t="shared" si="3"/>
        <v>21748.83981</v>
      </c>
      <c r="J76" s="76" t="str">
        <f>'MAIN MODEL - Current Trends'!J76</f>
        <v/>
      </c>
      <c r="K76" s="49">
        <f t="shared" si="7"/>
        <v>0</v>
      </c>
      <c r="L76" s="49">
        <f t="shared" si="18"/>
        <v>557005</v>
      </c>
      <c r="M76" s="63">
        <f t="shared" si="14"/>
        <v>11495.76654</v>
      </c>
      <c r="N76" s="75">
        <f t="shared" si="22"/>
        <v>976.9970961</v>
      </c>
      <c r="O76" s="34" t="str">
        <f>'MAIN MODEL - Current Trends'!O76</f>
        <v/>
      </c>
      <c r="P76" s="11" t="str">
        <f t="shared" si="19"/>
        <v/>
      </c>
      <c r="Q76" s="11">
        <f t="shared" si="9"/>
        <v>0</v>
      </c>
      <c r="R76" s="69">
        <f t="shared" si="16"/>
        <v>0.9623919455</v>
      </c>
      <c r="S76" s="70">
        <f t="shared" si="10"/>
        <v>578759</v>
      </c>
      <c r="T76" s="71" t="str">
        <f t="shared" si="17"/>
        <v>#DIV/0!</v>
      </c>
      <c r="U76" s="72">
        <f t="shared" si="11"/>
        <v>0.0375784045</v>
      </c>
      <c r="W76" s="65" t="str">
        <f t="shared" si="4"/>
        <v/>
      </c>
    </row>
    <row r="77">
      <c r="C77" s="61">
        <f t="shared" si="13"/>
        <v>44129</v>
      </c>
      <c r="D77" s="32">
        <f t="shared" si="21"/>
        <v>2.4</v>
      </c>
      <c r="E77" s="49">
        <f t="shared" si="5"/>
        <v>21748.83981</v>
      </c>
      <c r="F77" s="49">
        <f t="shared" si="6"/>
        <v>0</v>
      </c>
      <c r="G77" s="74">
        <f t="shared" si="1"/>
        <v>0</v>
      </c>
      <c r="H77" s="49">
        <f t="shared" si="2"/>
        <v>557010.1602</v>
      </c>
      <c r="I77" s="49">
        <f t="shared" si="3"/>
        <v>21748.83981</v>
      </c>
      <c r="J77" s="76" t="str">
        <f>'MAIN MODEL - Current Trends'!J77</f>
        <v/>
      </c>
      <c r="K77" s="49">
        <f t="shared" si="7"/>
        <v>0</v>
      </c>
      <c r="L77" s="49">
        <f t="shared" si="18"/>
        <v>557005</v>
      </c>
      <c r="M77" s="63">
        <f t="shared" si="14"/>
        <v>11495.76654</v>
      </c>
      <c r="N77" s="75">
        <f t="shared" si="22"/>
        <v>976.9970961</v>
      </c>
      <c r="O77" s="34" t="str">
        <f>'MAIN MODEL - Current Trends'!O77</f>
        <v/>
      </c>
      <c r="P77" s="11" t="str">
        <f t="shared" si="19"/>
        <v/>
      </c>
      <c r="Q77" s="11">
        <f t="shared" si="9"/>
        <v>0</v>
      </c>
      <c r="R77" s="69">
        <f t="shared" si="16"/>
        <v>0.9623919455</v>
      </c>
      <c r="S77" s="70">
        <f t="shared" si="10"/>
        <v>578759</v>
      </c>
      <c r="T77" s="71" t="str">
        <f t="shared" si="17"/>
        <v>#DIV/0!</v>
      </c>
      <c r="U77" s="72">
        <f t="shared" si="11"/>
        <v>0.0375784045</v>
      </c>
      <c r="W77" s="65" t="str">
        <f t="shared" si="4"/>
        <v/>
      </c>
    </row>
    <row r="78">
      <c r="C78" s="61">
        <f t="shared" si="13"/>
        <v>44133</v>
      </c>
      <c r="D78" s="32">
        <f t="shared" si="21"/>
        <v>2.4</v>
      </c>
      <c r="E78" s="49">
        <f t="shared" si="5"/>
        <v>21748.83981</v>
      </c>
      <c r="F78" s="49">
        <f t="shared" si="6"/>
        <v>0</v>
      </c>
      <c r="G78" s="74">
        <f t="shared" si="1"/>
        <v>0</v>
      </c>
      <c r="H78" s="49">
        <f t="shared" si="2"/>
        <v>557010.1602</v>
      </c>
      <c r="I78" s="49">
        <f t="shared" si="3"/>
        <v>21748.83981</v>
      </c>
      <c r="J78" s="76" t="str">
        <f>'MAIN MODEL - Current Trends'!J78</f>
        <v/>
      </c>
      <c r="K78" s="49">
        <f t="shared" si="7"/>
        <v>0</v>
      </c>
      <c r="L78" s="49">
        <f t="shared" si="18"/>
        <v>557005</v>
      </c>
      <c r="M78" s="63">
        <f t="shared" si="14"/>
        <v>11495.76654</v>
      </c>
      <c r="N78" s="75">
        <f t="shared" si="22"/>
        <v>976.9970961</v>
      </c>
      <c r="O78" s="34" t="str">
        <f>'MAIN MODEL - Current Trends'!O78</f>
        <v/>
      </c>
      <c r="P78" s="11" t="str">
        <f t="shared" si="19"/>
        <v/>
      </c>
      <c r="Q78" s="11">
        <f t="shared" si="9"/>
        <v>0</v>
      </c>
      <c r="R78" s="69">
        <f t="shared" si="16"/>
        <v>0.9623919455</v>
      </c>
      <c r="S78" s="70">
        <f t="shared" si="10"/>
        <v>578759</v>
      </c>
      <c r="T78" s="71" t="str">
        <f t="shared" si="17"/>
        <v>#DIV/0!</v>
      </c>
      <c r="U78" s="72">
        <f t="shared" si="11"/>
        <v>0.0375784045</v>
      </c>
      <c r="W78" s="65" t="str">
        <f t="shared" si="4"/>
        <v/>
      </c>
    </row>
    <row r="79">
      <c r="C79" s="61">
        <f t="shared" si="13"/>
        <v>44137</v>
      </c>
      <c r="D79" s="32">
        <f t="shared" si="21"/>
        <v>2.4</v>
      </c>
      <c r="E79" s="49">
        <f t="shared" si="5"/>
        <v>21748.83981</v>
      </c>
      <c r="F79" s="49">
        <f t="shared" si="6"/>
        <v>0</v>
      </c>
      <c r="G79" s="74">
        <f t="shared" si="1"/>
        <v>0</v>
      </c>
      <c r="H79" s="49">
        <f t="shared" si="2"/>
        <v>557010.1602</v>
      </c>
      <c r="I79" s="49">
        <f t="shared" si="3"/>
        <v>21748.83981</v>
      </c>
      <c r="J79" s="76" t="str">
        <f>'MAIN MODEL - Current Trends'!J79</f>
        <v/>
      </c>
      <c r="K79" s="49">
        <f t="shared" si="7"/>
        <v>0</v>
      </c>
      <c r="L79" s="49">
        <f t="shared" si="18"/>
        <v>557005</v>
      </c>
      <c r="M79" s="63">
        <f t="shared" si="14"/>
        <v>11495.76654</v>
      </c>
      <c r="N79" s="75">
        <f t="shared" si="22"/>
        <v>976.9970961</v>
      </c>
      <c r="O79" s="34" t="str">
        <f>'MAIN MODEL - Current Trends'!O79</f>
        <v/>
      </c>
      <c r="P79" s="11" t="str">
        <f t="shared" si="19"/>
        <v/>
      </c>
      <c r="Q79" s="11">
        <f t="shared" si="9"/>
        <v>0</v>
      </c>
      <c r="R79" s="69">
        <f t="shared" si="16"/>
        <v>0.9623919455</v>
      </c>
      <c r="S79" s="70">
        <f t="shared" si="10"/>
        <v>578759</v>
      </c>
      <c r="T79" s="71" t="str">
        <f t="shared" si="17"/>
        <v>#DIV/0!</v>
      </c>
      <c r="U79" s="72">
        <f t="shared" si="11"/>
        <v>0.0375784045</v>
      </c>
      <c r="W79" s="65" t="str">
        <f t="shared" si="4"/>
        <v/>
      </c>
    </row>
    <row r="80">
      <c r="C80" s="61">
        <f t="shared" si="13"/>
        <v>44141</v>
      </c>
      <c r="D80" s="32">
        <f t="shared" si="21"/>
        <v>2.4</v>
      </c>
      <c r="E80" s="49">
        <f t="shared" si="5"/>
        <v>21748.83981</v>
      </c>
      <c r="F80" s="49">
        <f t="shared" si="6"/>
        <v>0</v>
      </c>
      <c r="G80" s="74">
        <f t="shared" si="1"/>
        <v>0</v>
      </c>
      <c r="H80" s="49">
        <f t="shared" si="2"/>
        <v>557010.1602</v>
      </c>
      <c r="I80" s="49">
        <f t="shared" si="3"/>
        <v>21748.83981</v>
      </c>
      <c r="J80" s="76" t="str">
        <f>'MAIN MODEL - Current Trends'!J80</f>
        <v/>
      </c>
      <c r="K80" s="49">
        <f t="shared" si="7"/>
        <v>0</v>
      </c>
      <c r="L80" s="49">
        <f t="shared" si="18"/>
        <v>557005</v>
      </c>
      <c r="M80" s="63">
        <f t="shared" si="14"/>
        <v>11495.76654</v>
      </c>
      <c r="N80" s="75">
        <f t="shared" si="22"/>
        <v>976.9970961</v>
      </c>
      <c r="O80" s="34" t="str">
        <f>'MAIN MODEL - Current Trends'!O80</f>
        <v/>
      </c>
      <c r="P80" s="11" t="str">
        <f t="shared" si="19"/>
        <v/>
      </c>
      <c r="Q80" s="11">
        <f t="shared" si="9"/>
        <v>0</v>
      </c>
      <c r="R80" s="69">
        <f t="shared" si="16"/>
        <v>0.9623919455</v>
      </c>
      <c r="S80" s="70">
        <f t="shared" si="10"/>
        <v>578759</v>
      </c>
      <c r="T80" s="71" t="str">
        <f t="shared" si="17"/>
        <v>#DIV/0!</v>
      </c>
      <c r="U80" s="72">
        <f t="shared" si="11"/>
        <v>0.0375784045</v>
      </c>
      <c r="W80" s="65" t="str">
        <f t="shared" si="4"/>
        <v/>
      </c>
    </row>
    <row r="81">
      <c r="C81" s="61">
        <f t="shared" si="13"/>
        <v>44145</v>
      </c>
      <c r="D81" s="32">
        <f t="shared" si="21"/>
        <v>2.4</v>
      </c>
      <c r="E81" s="49">
        <f t="shared" si="5"/>
        <v>21748.83981</v>
      </c>
      <c r="F81" s="49">
        <f t="shared" si="6"/>
        <v>0</v>
      </c>
      <c r="G81" s="74">
        <f t="shared" si="1"/>
        <v>0</v>
      </c>
      <c r="H81" s="49">
        <f t="shared" si="2"/>
        <v>557010.1602</v>
      </c>
      <c r="I81" s="49">
        <f t="shared" si="3"/>
        <v>21748.83981</v>
      </c>
      <c r="J81" s="76" t="str">
        <f>'MAIN MODEL - Current Trends'!J81</f>
        <v/>
      </c>
      <c r="K81" s="49">
        <f t="shared" si="7"/>
        <v>0</v>
      </c>
      <c r="L81" s="49">
        <f t="shared" si="18"/>
        <v>557005</v>
      </c>
      <c r="M81" s="63">
        <f t="shared" si="14"/>
        <v>11495.76654</v>
      </c>
      <c r="N81" s="75">
        <f t="shared" si="22"/>
        <v>976.9970961</v>
      </c>
      <c r="O81" s="34" t="str">
        <f>'MAIN MODEL - Current Trends'!O81</f>
        <v/>
      </c>
      <c r="P81" s="11" t="str">
        <f t="shared" si="19"/>
        <v/>
      </c>
      <c r="Q81" s="11">
        <f t="shared" si="9"/>
        <v>0</v>
      </c>
      <c r="R81" s="69">
        <f t="shared" si="16"/>
        <v>0.9623919455</v>
      </c>
      <c r="S81" s="70">
        <f t="shared" si="10"/>
        <v>578759</v>
      </c>
      <c r="T81" s="71" t="str">
        <f t="shared" si="17"/>
        <v>#DIV/0!</v>
      </c>
      <c r="U81" s="72">
        <f t="shared" si="11"/>
        <v>0.0375784045</v>
      </c>
      <c r="W81" s="65" t="str">
        <f t="shared" si="4"/>
        <v/>
      </c>
    </row>
    <row r="82">
      <c r="C82" s="61">
        <f t="shared" si="13"/>
        <v>44149</v>
      </c>
      <c r="D82" s="32">
        <f t="shared" si="21"/>
        <v>2.4</v>
      </c>
      <c r="E82" s="49">
        <f t="shared" si="5"/>
        <v>21748.83981</v>
      </c>
      <c r="F82" s="49">
        <f t="shared" si="6"/>
        <v>0</v>
      </c>
      <c r="G82" s="74">
        <f t="shared" si="1"/>
        <v>0</v>
      </c>
      <c r="H82" s="49">
        <f t="shared" si="2"/>
        <v>557010.1602</v>
      </c>
      <c r="I82" s="49">
        <f t="shared" si="3"/>
        <v>21748.83981</v>
      </c>
      <c r="J82" s="76" t="str">
        <f>'MAIN MODEL - Current Trends'!J82</f>
        <v/>
      </c>
      <c r="K82" s="49">
        <f t="shared" si="7"/>
        <v>0</v>
      </c>
      <c r="L82" s="49">
        <f t="shared" si="18"/>
        <v>557005</v>
      </c>
      <c r="M82" s="63">
        <f t="shared" si="14"/>
        <v>11495.76654</v>
      </c>
      <c r="N82" s="75">
        <f t="shared" si="22"/>
        <v>976.9970961</v>
      </c>
      <c r="O82" s="34" t="str">
        <f>'MAIN MODEL - Current Trends'!O82</f>
        <v/>
      </c>
      <c r="P82" s="11" t="str">
        <f t="shared" si="19"/>
        <v/>
      </c>
      <c r="Q82" s="11">
        <f t="shared" si="9"/>
        <v>0</v>
      </c>
      <c r="R82" s="69">
        <f t="shared" si="16"/>
        <v>0.9623919455</v>
      </c>
      <c r="S82" s="70">
        <f t="shared" si="10"/>
        <v>578759</v>
      </c>
      <c r="T82" s="71" t="str">
        <f t="shared" si="17"/>
        <v>#DIV/0!</v>
      </c>
      <c r="U82" s="72">
        <f t="shared" si="11"/>
        <v>0.0375784045</v>
      </c>
      <c r="W82" s="65" t="str">
        <f t="shared" si="4"/>
        <v/>
      </c>
    </row>
    <row r="83">
      <c r="C83" s="61">
        <f t="shared" si="13"/>
        <v>44153</v>
      </c>
      <c r="D83" s="32">
        <f t="shared" si="21"/>
        <v>2.4</v>
      </c>
      <c r="E83" s="49">
        <f t="shared" si="5"/>
        <v>21748.83981</v>
      </c>
      <c r="F83" s="49">
        <f t="shared" si="6"/>
        <v>0</v>
      </c>
      <c r="G83" s="74">
        <f t="shared" si="1"/>
        <v>0</v>
      </c>
      <c r="H83" s="49">
        <f t="shared" si="2"/>
        <v>557010.1602</v>
      </c>
      <c r="I83" s="49">
        <f t="shared" si="3"/>
        <v>21748.83981</v>
      </c>
      <c r="J83" s="76" t="str">
        <f>'MAIN MODEL - Current Trends'!J83</f>
        <v/>
      </c>
      <c r="K83" s="49">
        <f t="shared" si="7"/>
        <v>0</v>
      </c>
      <c r="L83" s="49">
        <f t="shared" si="18"/>
        <v>557005</v>
      </c>
      <c r="M83" s="63">
        <f t="shared" si="14"/>
        <v>11495.76654</v>
      </c>
      <c r="N83" s="75">
        <f t="shared" si="22"/>
        <v>976.9970961</v>
      </c>
      <c r="O83" s="34" t="str">
        <f>'MAIN MODEL - Current Trends'!O83</f>
        <v/>
      </c>
      <c r="P83" s="11" t="str">
        <f t="shared" si="19"/>
        <v/>
      </c>
      <c r="Q83" s="11">
        <f t="shared" si="9"/>
        <v>0</v>
      </c>
      <c r="R83" s="69">
        <f t="shared" si="16"/>
        <v>0.9623919455</v>
      </c>
      <c r="S83" s="70">
        <f t="shared" si="10"/>
        <v>578759</v>
      </c>
      <c r="T83" s="71" t="str">
        <f t="shared" si="17"/>
        <v>#DIV/0!</v>
      </c>
      <c r="U83" s="72">
        <f t="shared" si="11"/>
        <v>0.0375784045</v>
      </c>
      <c r="W83" s="65" t="str">
        <f t="shared" si="4"/>
        <v/>
      </c>
    </row>
    <row r="84">
      <c r="C84" s="61">
        <f t="shared" si="13"/>
        <v>44157</v>
      </c>
      <c r="D84" s="32">
        <f t="shared" si="21"/>
        <v>2.4</v>
      </c>
      <c r="E84" s="49">
        <f t="shared" si="5"/>
        <v>21748.83981</v>
      </c>
      <c r="F84" s="49">
        <f t="shared" si="6"/>
        <v>0</v>
      </c>
      <c r="G84" s="74">
        <f t="shared" si="1"/>
        <v>0</v>
      </c>
      <c r="H84" s="49">
        <f t="shared" si="2"/>
        <v>557010.1602</v>
      </c>
      <c r="I84" s="49">
        <f t="shared" si="3"/>
        <v>21748.83981</v>
      </c>
      <c r="J84" s="76" t="str">
        <f>'MAIN MODEL - Current Trends'!J84</f>
        <v/>
      </c>
      <c r="K84" s="49">
        <f t="shared" si="7"/>
        <v>0</v>
      </c>
      <c r="L84" s="49">
        <f t="shared" si="18"/>
        <v>557005</v>
      </c>
      <c r="M84" s="63">
        <f t="shared" si="14"/>
        <v>11495.76654</v>
      </c>
      <c r="N84" s="75">
        <f t="shared" si="22"/>
        <v>976.9970961</v>
      </c>
      <c r="O84" s="34" t="str">
        <f>'MAIN MODEL - Current Trends'!O84</f>
        <v/>
      </c>
      <c r="P84" s="11" t="str">
        <f t="shared" si="19"/>
        <v/>
      </c>
      <c r="Q84" s="11">
        <f t="shared" si="9"/>
        <v>0</v>
      </c>
      <c r="R84" s="69">
        <f t="shared" si="16"/>
        <v>0.9623919455</v>
      </c>
      <c r="S84" s="70">
        <f t="shared" si="10"/>
        <v>578759</v>
      </c>
      <c r="T84" s="71" t="str">
        <f t="shared" si="17"/>
        <v>#DIV/0!</v>
      </c>
      <c r="U84" s="72">
        <f t="shared" si="11"/>
        <v>0.0375784045</v>
      </c>
      <c r="W84" s="65" t="str">
        <f t="shared" si="4"/>
        <v/>
      </c>
    </row>
    <row r="85">
      <c r="C85" s="61">
        <f t="shared" si="13"/>
        <v>44161</v>
      </c>
      <c r="D85" s="32">
        <f t="shared" si="21"/>
        <v>2.4</v>
      </c>
      <c r="E85" s="49">
        <f t="shared" si="5"/>
        <v>21748.83981</v>
      </c>
      <c r="F85" s="49">
        <f t="shared" si="6"/>
        <v>0</v>
      </c>
      <c r="G85" s="74">
        <f t="shared" si="1"/>
        <v>0</v>
      </c>
      <c r="H85" s="49">
        <f t="shared" si="2"/>
        <v>557010.1602</v>
      </c>
      <c r="I85" s="49">
        <f t="shared" si="3"/>
        <v>21748.83981</v>
      </c>
      <c r="J85" s="76" t="str">
        <f>'MAIN MODEL - Current Trends'!J85</f>
        <v/>
      </c>
      <c r="K85" s="49">
        <f t="shared" si="7"/>
        <v>0</v>
      </c>
      <c r="L85" s="49">
        <f t="shared" si="18"/>
        <v>557005</v>
      </c>
      <c r="M85" s="63">
        <f t="shared" si="14"/>
        <v>11495.76654</v>
      </c>
      <c r="N85" s="75">
        <f t="shared" si="22"/>
        <v>976.9970961</v>
      </c>
      <c r="O85" s="34" t="str">
        <f>'MAIN MODEL - Current Trends'!O85</f>
        <v/>
      </c>
      <c r="P85" s="11" t="str">
        <f t="shared" si="19"/>
        <v/>
      </c>
      <c r="Q85" s="11">
        <f t="shared" si="9"/>
        <v>0</v>
      </c>
      <c r="R85" s="69">
        <f t="shared" si="16"/>
        <v>0.9623919455</v>
      </c>
      <c r="S85" s="70">
        <f t="shared" si="10"/>
        <v>578759</v>
      </c>
      <c r="T85" s="71" t="str">
        <f t="shared" si="17"/>
        <v>#DIV/0!</v>
      </c>
      <c r="U85" s="72">
        <f t="shared" si="11"/>
        <v>0.0375784045</v>
      </c>
      <c r="W85" s="65" t="str">
        <f t="shared" si="4"/>
        <v/>
      </c>
    </row>
    <row r="86">
      <c r="C86" s="61">
        <f t="shared" si="13"/>
        <v>44165</v>
      </c>
      <c r="D86" s="32">
        <f t="shared" si="21"/>
        <v>2.4</v>
      </c>
      <c r="E86" s="49">
        <f t="shared" si="5"/>
        <v>21748.83981</v>
      </c>
      <c r="F86" s="49">
        <f t="shared" si="6"/>
        <v>0</v>
      </c>
      <c r="G86" s="74">
        <f t="shared" si="1"/>
        <v>0</v>
      </c>
      <c r="H86" s="49">
        <f t="shared" si="2"/>
        <v>557010.1602</v>
      </c>
      <c r="I86" s="49">
        <f t="shared" si="3"/>
        <v>21748.83981</v>
      </c>
      <c r="J86" s="76" t="str">
        <f>'MAIN MODEL - Current Trends'!J86</f>
        <v/>
      </c>
      <c r="K86" s="49">
        <f t="shared" si="7"/>
        <v>0</v>
      </c>
      <c r="L86" s="49">
        <f t="shared" si="18"/>
        <v>557005</v>
      </c>
      <c r="M86" s="63">
        <f t="shared" si="14"/>
        <v>11495.76654</v>
      </c>
      <c r="N86" s="75">
        <f t="shared" si="22"/>
        <v>976.9970961</v>
      </c>
      <c r="O86" s="34" t="str">
        <f>'MAIN MODEL - Current Trends'!O86</f>
        <v/>
      </c>
      <c r="P86" s="11" t="str">
        <f t="shared" si="19"/>
        <v/>
      </c>
      <c r="Q86" s="11">
        <f t="shared" si="9"/>
        <v>0</v>
      </c>
      <c r="R86" s="69">
        <f t="shared" si="16"/>
        <v>0.9623919455</v>
      </c>
      <c r="S86" s="70">
        <f t="shared" si="10"/>
        <v>578759</v>
      </c>
      <c r="T86" s="71" t="str">
        <f t="shared" si="17"/>
        <v>#DIV/0!</v>
      </c>
      <c r="U86" s="72">
        <f t="shared" si="11"/>
        <v>0.0375784045</v>
      </c>
      <c r="W86" s="65" t="str">
        <f t="shared" si="4"/>
        <v/>
      </c>
    </row>
    <row r="87">
      <c r="C87" s="61">
        <f t="shared" si="13"/>
        <v>44169</v>
      </c>
      <c r="D87" s="32">
        <f t="shared" si="21"/>
        <v>2.4</v>
      </c>
      <c r="E87" s="49">
        <f t="shared" si="5"/>
        <v>21748.83981</v>
      </c>
      <c r="F87" s="49">
        <f t="shared" si="6"/>
        <v>0</v>
      </c>
      <c r="G87" s="74">
        <f t="shared" si="1"/>
        <v>0</v>
      </c>
      <c r="H87" s="49">
        <f t="shared" si="2"/>
        <v>557010.1602</v>
      </c>
      <c r="I87" s="49">
        <f t="shared" si="3"/>
        <v>21748.83981</v>
      </c>
      <c r="J87" s="76" t="str">
        <f>'MAIN MODEL - Current Trends'!J87</f>
        <v/>
      </c>
      <c r="K87" s="49">
        <f t="shared" si="7"/>
        <v>0</v>
      </c>
      <c r="L87" s="49">
        <f t="shared" si="18"/>
        <v>557005</v>
      </c>
      <c r="M87" s="63">
        <f t="shared" si="14"/>
        <v>11495.76654</v>
      </c>
      <c r="N87" s="75">
        <f t="shared" si="22"/>
        <v>976.9970961</v>
      </c>
      <c r="O87" s="34" t="str">
        <f>'MAIN MODEL - Current Trends'!O87</f>
        <v/>
      </c>
      <c r="P87" s="11" t="str">
        <f t="shared" si="19"/>
        <v/>
      </c>
      <c r="Q87" s="11">
        <f t="shared" si="9"/>
        <v>0</v>
      </c>
      <c r="R87" s="69">
        <f t="shared" si="16"/>
        <v>0.9623919455</v>
      </c>
      <c r="S87" s="70">
        <f t="shared" si="10"/>
        <v>578759</v>
      </c>
      <c r="T87" s="71" t="str">
        <f t="shared" si="17"/>
        <v>#DIV/0!</v>
      </c>
      <c r="U87" s="72">
        <f t="shared" si="11"/>
        <v>0.0375784045</v>
      </c>
      <c r="W87" s="65" t="str">
        <f t="shared" si="4"/>
        <v/>
      </c>
    </row>
    <row r="88">
      <c r="C88" s="61">
        <f t="shared" si="13"/>
        <v>44173</v>
      </c>
      <c r="D88" s="32">
        <f t="shared" si="21"/>
        <v>2.4</v>
      </c>
      <c r="E88" s="49">
        <f t="shared" si="5"/>
        <v>21748.83981</v>
      </c>
      <c r="F88" s="49">
        <f t="shared" si="6"/>
        <v>0</v>
      </c>
      <c r="G88" s="74">
        <f t="shared" si="1"/>
        <v>0</v>
      </c>
      <c r="H88" s="49">
        <f t="shared" si="2"/>
        <v>557010.1602</v>
      </c>
      <c r="I88" s="49">
        <f t="shared" si="3"/>
        <v>21748.83981</v>
      </c>
      <c r="J88" s="76" t="str">
        <f>'MAIN MODEL - Current Trends'!J88</f>
        <v/>
      </c>
      <c r="K88" s="49">
        <f t="shared" si="7"/>
        <v>0</v>
      </c>
      <c r="L88" s="49">
        <f t="shared" si="18"/>
        <v>557005</v>
      </c>
      <c r="M88" s="63">
        <f t="shared" si="14"/>
        <v>11495.76654</v>
      </c>
      <c r="N88" s="75">
        <f t="shared" si="22"/>
        <v>976.9970961</v>
      </c>
      <c r="O88" s="34" t="str">
        <f>'MAIN MODEL - Current Trends'!O88</f>
        <v/>
      </c>
      <c r="P88" s="11" t="str">
        <f t="shared" si="19"/>
        <v/>
      </c>
      <c r="Q88" s="11">
        <f t="shared" si="9"/>
        <v>0</v>
      </c>
      <c r="R88" s="69">
        <f t="shared" si="16"/>
        <v>0.9623919455</v>
      </c>
      <c r="S88" s="70">
        <f t="shared" si="10"/>
        <v>578759</v>
      </c>
      <c r="T88" s="71" t="str">
        <f t="shared" si="17"/>
        <v>#DIV/0!</v>
      </c>
      <c r="U88" s="72">
        <f t="shared" si="11"/>
        <v>0.0375784045</v>
      </c>
      <c r="W88" s="65" t="str">
        <f t="shared" si="4"/>
        <v/>
      </c>
    </row>
    <row r="89">
      <c r="C89" s="61">
        <f t="shared" si="13"/>
        <v>44177</v>
      </c>
      <c r="D89" s="32">
        <f t="shared" si="21"/>
        <v>2.4</v>
      </c>
      <c r="E89" s="49">
        <f t="shared" si="5"/>
        <v>21748.83981</v>
      </c>
      <c r="F89" s="49">
        <f t="shared" si="6"/>
        <v>0</v>
      </c>
      <c r="G89" s="74">
        <f t="shared" si="1"/>
        <v>0</v>
      </c>
      <c r="H89" s="49">
        <f t="shared" si="2"/>
        <v>557010.1602</v>
      </c>
      <c r="I89" s="49">
        <f t="shared" si="3"/>
        <v>21748.83981</v>
      </c>
      <c r="J89" s="76" t="str">
        <f>'MAIN MODEL - Current Trends'!J89</f>
        <v/>
      </c>
      <c r="K89" s="49">
        <f t="shared" si="7"/>
        <v>0</v>
      </c>
      <c r="L89" s="49">
        <f t="shared" si="18"/>
        <v>557005</v>
      </c>
      <c r="M89" s="63">
        <f t="shared" si="14"/>
        <v>11495.76654</v>
      </c>
      <c r="N89" s="75">
        <f t="shared" si="22"/>
        <v>976.9970961</v>
      </c>
      <c r="O89" s="34" t="str">
        <f>'MAIN MODEL - Current Trends'!O89</f>
        <v/>
      </c>
      <c r="P89" s="11" t="str">
        <f t="shared" si="19"/>
        <v/>
      </c>
      <c r="Q89" s="11">
        <f t="shared" si="9"/>
        <v>0</v>
      </c>
      <c r="R89" s="69">
        <f t="shared" si="16"/>
        <v>0.9623919455</v>
      </c>
      <c r="S89" s="70">
        <f t="shared" si="10"/>
        <v>578759</v>
      </c>
      <c r="T89" s="71" t="str">
        <f t="shared" si="17"/>
        <v>#DIV/0!</v>
      </c>
      <c r="U89" s="72">
        <f t="shared" si="11"/>
        <v>0.0375784045</v>
      </c>
      <c r="W89" s="65" t="str">
        <f t="shared" si="4"/>
        <v/>
      </c>
    </row>
    <row r="90">
      <c r="C90" s="61">
        <f t="shared" si="13"/>
        <v>44181</v>
      </c>
      <c r="D90" s="32">
        <f t="shared" si="21"/>
        <v>2.4</v>
      </c>
      <c r="E90" s="49">
        <f t="shared" si="5"/>
        <v>21748.83981</v>
      </c>
      <c r="F90" s="49">
        <f t="shared" si="6"/>
        <v>0</v>
      </c>
      <c r="G90" s="74">
        <f t="shared" si="1"/>
        <v>0</v>
      </c>
      <c r="H90" s="49">
        <f t="shared" si="2"/>
        <v>557010.1602</v>
      </c>
      <c r="I90" s="49">
        <f t="shared" si="3"/>
        <v>21748.83981</v>
      </c>
      <c r="J90" s="76" t="str">
        <f>'MAIN MODEL - Current Trends'!J90</f>
        <v/>
      </c>
      <c r="K90" s="49">
        <f t="shared" si="7"/>
        <v>0</v>
      </c>
      <c r="L90" s="49">
        <f t="shared" si="18"/>
        <v>557005</v>
      </c>
      <c r="M90" s="63">
        <f t="shared" si="14"/>
        <v>11495.76654</v>
      </c>
      <c r="N90" s="75">
        <f t="shared" si="22"/>
        <v>976.9970961</v>
      </c>
      <c r="O90" s="34" t="str">
        <f>'MAIN MODEL - Current Trends'!O90</f>
        <v/>
      </c>
      <c r="P90" s="11" t="str">
        <f t="shared" si="19"/>
        <v/>
      </c>
      <c r="Q90" s="11">
        <f t="shared" si="9"/>
        <v>0</v>
      </c>
      <c r="R90" s="69">
        <f t="shared" si="16"/>
        <v>0.9623919455</v>
      </c>
      <c r="S90" s="70">
        <f t="shared" si="10"/>
        <v>578759</v>
      </c>
      <c r="T90" s="71" t="str">
        <f t="shared" si="17"/>
        <v>#DIV/0!</v>
      </c>
      <c r="U90" s="72">
        <f t="shared" si="11"/>
        <v>0.0375784045</v>
      </c>
      <c r="W90" s="65" t="str">
        <f t="shared" si="4"/>
        <v/>
      </c>
    </row>
    <row r="91">
      <c r="C91" s="61">
        <f t="shared" si="13"/>
        <v>44185</v>
      </c>
      <c r="D91" s="32">
        <f t="shared" si="21"/>
        <v>2.4</v>
      </c>
      <c r="E91" s="49">
        <f t="shared" si="5"/>
        <v>21748.83981</v>
      </c>
      <c r="F91" s="49">
        <f t="shared" si="6"/>
        <v>0</v>
      </c>
      <c r="G91" s="74">
        <f t="shared" si="1"/>
        <v>0</v>
      </c>
      <c r="H91" s="49">
        <f t="shared" si="2"/>
        <v>557010.1602</v>
      </c>
      <c r="I91" s="49">
        <f t="shared" si="3"/>
        <v>21748.83981</v>
      </c>
      <c r="J91" s="76" t="str">
        <f>'MAIN MODEL - Current Trends'!J91</f>
        <v/>
      </c>
      <c r="K91" s="49">
        <f t="shared" si="7"/>
        <v>0</v>
      </c>
      <c r="L91" s="49">
        <f t="shared" si="18"/>
        <v>557005</v>
      </c>
      <c r="M91" s="63">
        <f t="shared" si="14"/>
        <v>11495.76654</v>
      </c>
      <c r="N91" s="75">
        <f t="shared" si="22"/>
        <v>976.9970961</v>
      </c>
      <c r="O91" s="34" t="str">
        <f>'MAIN MODEL - Current Trends'!O91</f>
        <v/>
      </c>
      <c r="P91" s="11" t="str">
        <f t="shared" si="19"/>
        <v/>
      </c>
      <c r="Q91" s="11">
        <f t="shared" si="9"/>
        <v>0</v>
      </c>
      <c r="R91" s="69">
        <f t="shared" si="16"/>
        <v>0.9623919455</v>
      </c>
      <c r="S91" s="70">
        <f t="shared" si="10"/>
        <v>578759</v>
      </c>
      <c r="T91" s="71" t="str">
        <f t="shared" si="17"/>
        <v>#DIV/0!</v>
      </c>
      <c r="U91" s="72">
        <f t="shared" si="11"/>
        <v>0.0375784045</v>
      </c>
      <c r="W91" s="65" t="str">
        <f t="shared" si="4"/>
        <v/>
      </c>
    </row>
    <row r="92">
      <c r="C92" s="61">
        <f t="shared" si="13"/>
        <v>44189</v>
      </c>
      <c r="D92" s="32">
        <f t="shared" si="21"/>
        <v>2.4</v>
      </c>
      <c r="E92" s="49">
        <f t="shared" si="5"/>
        <v>21748.83981</v>
      </c>
      <c r="F92" s="49">
        <f t="shared" si="6"/>
        <v>0</v>
      </c>
      <c r="G92" s="74">
        <f t="shared" si="1"/>
        <v>0</v>
      </c>
      <c r="H92" s="49">
        <f t="shared" si="2"/>
        <v>557010.1602</v>
      </c>
      <c r="I92" s="49">
        <f t="shared" si="3"/>
        <v>21748.83981</v>
      </c>
      <c r="J92" s="76" t="str">
        <f>'MAIN MODEL - Current Trends'!J92</f>
        <v/>
      </c>
      <c r="K92" s="49">
        <f t="shared" si="7"/>
        <v>0</v>
      </c>
      <c r="L92" s="49">
        <f t="shared" si="18"/>
        <v>557005</v>
      </c>
      <c r="M92" s="63">
        <f t="shared" si="14"/>
        <v>11495.76654</v>
      </c>
      <c r="N92" s="75">
        <f t="shared" si="22"/>
        <v>976.9970961</v>
      </c>
      <c r="O92" s="34" t="str">
        <f>'MAIN MODEL - Current Trends'!O92</f>
        <v/>
      </c>
      <c r="P92" s="11"/>
      <c r="Q92" s="11"/>
      <c r="R92" s="81"/>
      <c r="S92" s="70">
        <f t="shared" si="10"/>
        <v>578759</v>
      </c>
      <c r="T92" s="71" t="str">
        <f t="shared" si="17"/>
        <v>#DIV/0!</v>
      </c>
      <c r="U92" s="72">
        <f t="shared" si="11"/>
        <v>0.0375784045</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'MAIN MODEL - Current Trends'!B3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48"/>
      <c r="P8" s="11"/>
      <c r="Q8" s="11"/>
      <c r="R8" s="9"/>
      <c r="S8" s="9"/>
      <c r="T8" s="9"/>
      <c r="U8" s="9"/>
    </row>
    <row r="9">
      <c r="A9" s="28" t="s">
        <v>17</v>
      </c>
      <c r="B9" s="49">
        <f>'MAIN MODEL - Current Trends'!B7</f>
        <v>578759</v>
      </c>
      <c r="G9" s="28" t="s">
        <v>234</v>
      </c>
      <c r="H9" s="47">
        <f>'MAIN MODEL - Current Trends'!H3</f>
        <v>14</v>
      </c>
      <c r="I9" s="34" t="s">
        <v>34</v>
      </c>
      <c r="L9" s="48"/>
      <c r="P9" s="11"/>
      <c r="Q9" s="11"/>
      <c r="R9" s="9"/>
      <c r="S9" s="9"/>
      <c r="T9" s="9"/>
      <c r="U9" s="9"/>
    </row>
    <row r="10">
      <c r="A10" s="28" t="s">
        <v>236</v>
      </c>
      <c r="B10" s="49">
        <f>B9/100000*203</f>
        <v>1174.88077</v>
      </c>
      <c r="C10" s="50">
        <f>B10/B9</f>
        <v>0.00203</v>
      </c>
      <c r="G10" s="28" t="s">
        <v>237</v>
      </c>
      <c r="H10" s="47">
        <f>'MAIN MODEL - Current Trends'!H4</f>
        <v>5</v>
      </c>
      <c r="I10" s="34" t="s">
        <v>34</v>
      </c>
      <c r="L10" s="36"/>
      <c r="P10" s="11"/>
      <c r="Q10" s="11"/>
      <c r="R10" s="9"/>
      <c r="S10" s="9"/>
      <c r="T10" s="9"/>
      <c r="U10" s="9"/>
    </row>
    <row r="11">
      <c r="A11" s="28" t="s">
        <v>238</v>
      </c>
      <c r="B11" s="51">
        <f>'MAIN MODEL - Current Trends'!B9</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248</v>
      </c>
      <c r="K13" s="53">
        <v>1.2</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469.952308</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469.952308</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A21" s="59"/>
      <c r="B21" s="110" t="s">
        <v>261</v>
      </c>
      <c r="C21" s="111">
        <f t="shared" si="13"/>
        <v>43905</v>
      </c>
      <c r="D21" s="112">
        <f>'MAIN MODEL - Current Trends'!D21</f>
        <v>2.4</v>
      </c>
      <c r="E21" s="103">
        <f t="shared" si="5"/>
        <v>578712.8398</v>
      </c>
      <c r="F21" s="103">
        <f t="shared" si="6"/>
        <v>70</v>
      </c>
      <c r="G21" s="76">
        <f t="shared" si="1"/>
        <v>46.16018741</v>
      </c>
      <c r="H21" s="103">
        <f t="shared" si="2"/>
        <v>0</v>
      </c>
      <c r="I21" s="103">
        <f t="shared" si="3"/>
        <v>578642.8398</v>
      </c>
      <c r="J21" s="76">
        <f>'MAIN MODEL - Current Trends'!J21</f>
        <v>3</v>
      </c>
      <c r="K21" s="103">
        <f t="shared" si="7"/>
        <v>5.08702454</v>
      </c>
      <c r="L21" s="103">
        <f t="shared" ref="L21:L92" si="18">F21+L20</f>
        <v>111</v>
      </c>
      <c r="M21" s="113">
        <f t="shared" si="14"/>
        <v>1.213686258</v>
      </c>
      <c r="N21" s="114">
        <f t="shared" si="15"/>
        <v>469.952308</v>
      </c>
      <c r="O21" s="67">
        <f>'MAIN MODEL - Current Trends'!O21</f>
        <v>2409</v>
      </c>
      <c r="P21" s="115">
        <f t="shared" ref="P21:P91" si="19">if(J21,((J21/$B$6*2)/S22),"")</f>
        <v>0.0001426552306</v>
      </c>
      <c r="Q21" s="115">
        <f t="shared" si="9"/>
        <v>0.0001451381318</v>
      </c>
      <c r="R21" s="69">
        <f t="shared" si="16"/>
        <v>0.0003161937871</v>
      </c>
      <c r="S21" s="70">
        <f t="shared" si="10"/>
        <v>578759</v>
      </c>
      <c r="T21" s="71">
        <f t="shared" si="17"/>
        <v>2.413793103</v>
      </c>
      <c r="U21" s="72">
        <f t="shared" si="11"/>
        <v>0.9999202428</v>
      </c>
      <c r="W21" s="65">
        <f t="shared" si="4"/>
        <v>2409000</v>
      </c>
      <c r="X21" s="65" t="str">
        <f t="shared" si="12"/>
        <v/>
      </c>
    </row>
    <row r="22">
      <c r="B22" s="73"/>
      <c r="C22" s="61">
        <f t="shared" si="13"/>
        <v>43909</v>
      </c>
      <c r="D22" s="116">
        <v>1.2</v>
      </c>
      <c r="E22" s="49">
        <f t="shared" si="5"/>
        <v>578642.8398</v>
      </c>
      <c r="F22" s="49">
        <f t="shared" si="6"/>
        <v>84</v>
      </c>
      <c r="G22" s="74">
        <f t="shared" si="1"/>
        <v>111</v>
      </c>
      <c r="H22" s="49">
        <f t="shared" si="2"/>
        <v>5.160187413</v>
      </c>
      <c r="I22" s="49">
        <f t="shared" si="3"/>
        <v>578558.8398</v>
      </c>
      <c r="J22" s="76">
        <f>'MAIN MODEL - Current Trends'!J22</f>
        <v>18</v>
      </c>
      <c r="K22" s="49">
        <f t="shared" si="7"/>
        <v>6.104429448</v>
      </c>
      <c r="L22" s="49">
        <f t="shared" si="18"/>
        <v>195</v>
      </c>
      <c r="M22" s="63">
        <f t="shared" si="14"/>
        <v>2.132151534</v>
      </c>
      <c r="N22" s="78">
        <f t="shared" ref="N22:N36" si="20">N21*1.05</f>
        <v>493.4499234</v>
      </c>
      <c r="O22" s="34" t="str">
        <f>'MAIN MODEL - Current Trends'!O22</f>
        <v/>
      </c>
      <c r="P22" s="11">
        <f t="shared" si="19"/>
        <v>0.0008559313836</v>
      </c>
      <c r="Q22" s="11">
        <f t="shared" si="9"/>
        <v>0.0001745113251</v>
      </c>
      <c r="R22" s="69">
        <f t="shared" si="16"/>
        <v>0.0004907051121</v>
      </c>
      <c r="S22" s="70">
        <f t="shared" si="10"/>
        <v>578759</v>
      </c>
      <c r="T22" s="71">
        <f t="shared" si="17"/>
        <v>1.2</v>
      </c>
      <c r="U22" s="72">
        <f t="shared" si="11"/>
        <v>0.9997992944</v>
      </c>
      <c r="W22" s="65" t="str">
        <f t="shared" si="4"/>
        <v/>
      </c>
      <c r="X22" s="65" t="str">
        <f t="shared" si="12"/>
        <v/>
      </c>
    </row>
    <row r="23">
      <c r="C23" s="61">
        <f t="shared" si="13"/>
        <v>43913</v>
      </c>
      <c r="D23" s="116">
        <v>1.2</v>
      </c>
      <c r="E23" s="49">
        <f t="shared" si="5"/>
        <v>578558.8398</v>
      </c>
      <c r="F23" s="49">
        <f t="shared" si="6"/>
        <v>101</v>
      </c>
      <c r="G23" s="74">
        <f t="shared" si="1"/>
        <v>183</v>
      </c>
      <c r="H23" s="49">
        <f t="shared" si="2"/>
        <v>17.16018741</v>
      </c>
      <c r="I23" s="49">
        <f t="shared" si="3"/>
        <v>578457.8398</v>
      </c>
      <c r="J23" s="67" t="str">
        <f>'MAIN MODEL - Current Trends'!J23</f>
        <v/>
      </c>
      <c r="K23" s="49">
        <f t="shared" si="7"/>
        <v>7.339849693</v>
      </c>
      <c r="L23" s="49">
        <f t="shared" si="18"/>
        <v>296</v>
      </c>
      <c r="M23" s="63">
        <f t="shared" si="14"/>
        <v>3.236496687</v>
      </c>
      <c r="N23" s="78">
        <f t="shared" si="20"/>
        <v>518.1224196</v>
      </c>
      <c r="O23" s="34" t="str">
        <f>'MAIN MODEL - Current Trends'!O23</f>
        <v/>
      </c>
      <c r="P23" s="11" t="str">
        <f t="shared" si="19"/>
        <v/>
      </c>
      <c r="Q23" s="11">
        <f t="shared" si="9"/>
        <v>0.0002090680231</v>
      </c>
      <c r="R23" s="69">
        <f t="shared" si="16"/>
        <v>0.0006997731353</v>
      </c>
      <c r="S23" s="70">
        <f t="shared" si="10"/>
        <v>578759</v>
      </c>
      <c r="T23" s="71">
        <f t="shared" si="17"/>
        <v>1.202380952</v>
      </c>
      <c r="U23" s="72">
        <f t="shared" si="11"/>
        <v>0.9996541562</v>
      </c>
      <c r="W23" s="65" t="str">
        <f t="shared" si="4"/>
        <v/>
      </c>
      <c r="X23" s="65" t="str">
        <f t="shared" si="12"/>
        <v/>
      </c>
    </row>
    <row r="24">
      <c r="C24" s="61">
        <f t="shared" si="13"/>
        <v>43917</v>
      </c>
      <c r="D24" s="116">
        <v>1.2</v>
      </c>
      <c r="E24" s="49">
        <f t="shared" si="5"/>
        <v>578457.8398</v>
      </c>
      <c r="F24" s="49">
        <f t="shared" si="6"/>
        <v>121</v>
      </c>
      <c r="G24" s="74">
        <f t="shared" si="1"/>
        <v>255</v>
      </c>
      <c r="H24" s="49">
        <f t="shared" si="2"/>
        <v>46.16018741</v>
      </c>
      <c r="I24" s="49">
        <f t="shared" si="3"/>
        <v>578336.8398</v>
      </c>
      <c r="J24" s="67" t="str">
        <f>'MAIN MODEL - Current Trends'!J24</f>
        <v/>
      </c>
      <c r="K24" s="49">
        <f t="shared" si="7"/>
        <v>8.793285276</v>
      </c>
      <c r="L24" s="49">
        <f t="shared" si="18"/>
        <v>417</v>
      </c>
      <c r="M24" s="63">
        <f t="shared" si="14"/>
        <v>4.559524049</v>
      </c>
      <c r="N24" s="78">
        <f t="shared" si="20"/>
        <v>544.0285405</v>
      </c>
      <c r="O24" s="34" t="str">
        <f>'MAIN MODEL - Current Trends'!O24</f>
        <v/>
      </c>
      <c r="P24" s="11" t="str">
        <f t="shared" si="19"/>
        <v/>
      </c>
      <c r="Q24" s="11">
        <f t="shared" si="9"/>
        <v>0.0002505360608</v>
      </c>
      <c r="R24" s="69">
        <f t="shared" si="16"/>
        <v>0.0009503091961</v>
      </c>
      <c r="S24" s="70">
        <f t="shared" si="10"/>
        <v>578759</v>
      </c>
      <c r="T24" s="71">
        <f t="shared" si="17"/>
        <v>1.198019802</v>
      </c>
      <c r="U24" s="72">
        <f t="shared" si="11"/>
        <v>0.9994796449</v>
      </c>
      <c r="W24" s="65" t="str">
        <f t="shared" si="4"/>
        <v/>
      </c>
      <c r="X24" s="65" t="str">
        <f t="shared" si="12"/>
        <v/>
      </c>
    </row>
    <row r="25">
      <c r="C25" s="61">
        <f t="shared" si="13"/>
        <v>43921</v>
      </c>
      <c r="D25" s="116">
        <v>1.2</v>
      </c>
      <c r="E25" s="49">
        <f t="shared" si="5"/>
        <v>578336.8398</v>
      </c>
      <c r="F25" s="49">
        <f t="shared" si="6"/>
        <v>145</v>
      </c>
      <c r="G25" s="74">
        <f t="shared" si="1"/>
        <v>306</v>
      </c>
      <c r="H25" s="49">
        <f t="shared" si="2"/>
        <v>116.1601874</v>
      </c>
      <c r="I25" s="49">
        <f t="shared" si="3"/>
        <v>578191.8398</v>
      </c>
      <c r="J25" s="67" t="str">
        <f>'MAIN MODEL - Current Trends'!J25</f>
        <v/>
      </c>
      <c r="K25" s="49">
        <f t="shared" si="7"/>
        <v>10.53740798</v>
      </c>
      <c r="L25" s="49">
        <f t="shared" si="18"/>
        <v>562</v>
      </c>
      <c r="M25" s="63">
        <f t="shared" si="14"/>
        <v>6.144970061</v>
      </c>
      <c r="N25" s="78">
        <f t="shared" si="20"/>
        <v>571.2299676</v>
      </c>
      <c r="O25" s="34" t="str">
        <f>'MAIN MODEL - Current Trends'!O25</f>
        <v/>
      </c>
      <c r="P25" s="11" t="str">
        <f t="shared" si="19"/>
        <v/>
      </c>
      <c r="Q25" s="11">
        <f t="shared" si="9"/>
        <v>0.0003006432729</v>
      </c>
      <c r="R25" s="69">
        <f t="shared" si="16"/>
        <v>0.001250952469</v>
      </c>
      <c r="S25" s="70">
        <f t="shared" si="10"/>
        <v>578759</v>
      </c>
      <c r="T25" s="71">
        <f t="shared" si="17"/>
        <v>1.198347107</v>
      </c>
      <c r="U25" s="72">
        <f t="shared" si="11"/>
        <v>0.9992705769</v>
      </c>
      <c r="W25" s="65" t="str">
        <f t="shared" si="4"/>
        <v/>
      </c>
      <c r="X25" s="65" t="str">
        <f t="shared" si="12"/>
        <v/>
      </c>
    </row>
    <row r="26">
      <c r="C26" s="61">
        <f t="shared" si="13"/>
        <v>43925</v>
      </c>
      <c r="D26" s="116">
        <v>1.2</v>
      </c>
      <c r="E26" s="49">
        <f t="shared" si="5"/>
        <v>578191.8398</v>
      </c>
      <c r="F26" s="49">
        <f t="shared" si="6"/>
        <v>174</v>
      </c>
      <c r="G26" s="74">
        <f t="shared" si="1"/>
        <v>367</v>
      </c>
      <c r="H26" s="49">
        <f t="shared" si="2"/>
        <v>200.1601874</v>
      </c>
      <c r="I26" s="49">
        <f t="shared" si="3"/>
        <v>578017.8398</v>
      </c>
      <c r="J26" s="67" t="str">
        <f>'MAIN MODEL - Current Trends'!J26</f>
        <v/>
      </c>
      <c r="K26" s="49">
        <f t="shared" si="7"/>
        <v>12.64488957</v>
      </c>
      <c r="L26" s="49">
        <f t="shared" si="18"/>
        <v>736</v>
      </c>
      <c r="M26" s="63">
        <f t="shared" si="14"/>
        <v>8.047505276</v>
      </c>
      <c r="N26" s="78">
        <f t="shared" si="20"/>
        <v>599.791466</v>
      </c>
      <c r="O26" s="34" t="str">
        <f>'MAIN MODEL - Current Trends'!O26</f>
        <v/>
      </c>
      <c r="P26" s="11" t="str">
        <f t="shared" si="19"/>
        <v/>
      </c>
      <c r="Q26" s="11">
        <f t="shared" si="9"/>
        <v>0.0003611174945</v>
      </c>
      <c r="R26" s="69">
        <f t="shared" si="16"/>
        <v>0.001612069963</v>
      </c>
      <c r="S26" s="70">
        <f t="shared" si="10"/>
        <v>578759</v>
      </c>
      <c r="T26" s="71">
        <f t="shared" si="17"/>
        <v>1.2</v>
      </c>
      <c r="U26" s="72">
        <f t="shared" si="11"/>
        <v>0.9990200408</v>
      </c>
      <c r="W26" s="65" t="str">
        <f t="shared" si="4"/>
        <v/>
      </c>
      <c r="X26" s="65" t="str">
        <f t="shared" si="12"/>
        <v/>
      </c>
    </row>
    <row r="27">
      <c r="C27" s="61">
        <f t="shared" si="13"/>
        <v>43929</v>
      </c>
      <c r="D27" s="116">
        <v>1.2</v>
      </c>
      <c r="E27" s="49">
        <f t="shared" si="5"/>
        <v>578017.8398</v>
      </c>
      <c r="F27" s="49">
        <f t="shared" si="6"/>
        <v>209</v>
      </c>
      <c r="G27" s="80">
        <f t="shared" si="1"/>
        <v>440</v>
      </c>
      <c r="H27" s="49">
        <f t="shared" si="2"/>
        <v>301.1601874</v>
      </c>
      <c r="I27" s="49">
        <f t="shared" si="3"/>
        <v>577808.8398</v>
      </c>
      <c r="J27" s="67" t="str">
        <f>'MAIN MODEL - Current Trends'!J27</f>
        <v/>
      </c>
      <c r="K27" s="49">
        <f t="shared" si="7"/>
        <v>15.18840184</v>
      </c>
      <c r="L27" s="49">
        <f t="shared" si="18"/>
        <v>945</v>
      </c>
      <c r="M27" s="63">
        <f t="shared" si="14"/>
        <v>10.33273436</v>
      </c>
      <c r="N27" s="78">
        <f t="shared" si="20"/>
        <v>629.7810393</v>
      </c>
      <c r="O27" s="34" t="str">
        <f>'MAIN MODEL - Current Trends'!O27</f>
        <v/>
      </c>
      <c r="P27" s="11" t="str">
        <f t="shared" si="19"/>
        <v/>
      </c>
      <c r="Q27" s="11">
        <f t="shared" si="9"/>
        <v>0.0004319587255</v>
      </c>
      <c r="R27" s="69">
        <f t="shared" si="16"/>
        <v>0.002044028689</v>
      </c>
      <c r="S27" s="70">
        <f t="shared" si="10"/>
        <v>578759</v>
      </c>
      <c r="T27" s="71">
        <f t="shared" si="17"/>
        <v>1.201149425</v>
      </c>
      <c r="U27" s="72">
        <f t="shared" si="11"/>
        <v>0.9987193976</v>
      </c>
      <c r="W27" s="65" t="str">
        <f t="shared" si="4"/>
        <v/>
      </c>
      <c r="X27" s="65" t="str">
        <f t="shared" si="12"/>
        <v/>
      </c>
    </row>
    <row r="28">
      <c r="C28" s="61">
        <f t="shared" si="13"/>
        <v>43933</v>
      </c>
      <c r="D28" s="116">
        <v>1.2</v>
      </c>
      <c r="E28" s="49">
        <f t="shared" si="5"/>
        <v>577808.8398</v>
      </c>
      <c r="F28" s="49">
        <f t="shared" si="6"/>
        <v>250</v>
      </c>
      <c r="G28" s="80">
        <f t="shared" si="1"/>
        <v>528</v>
      </c>
      <c r="H28" s="49">
        <f t="shared" si="2"/>
        <v>422.1601874</v>
      </c>
      <c r="I28" s="49">
        <f t="shared" si="3"/>
        <v>577558.8398</v>
      </c>
      <c r="J28" s="67" t="str">
        <f>'MAIN MODEL - Current Trends'!J28</f>
        <v/>
      </c>
      <c r="K28" s="49">
        <f t="shared" si="7"/>
        <v>18.16794479</v>
      </c>
      <c r="L28" s="49">
        <f t="shared" si="18"/>
        <v>1195</v>
      </c>
      <c r="M28" s="63">
        <f t="shared" si="14"/>
        <v>13.06626196</v>
      </c>
      <c r="N28" s="78">
        <f t="shared" si="20"/>
        <v>661.2700912</v>
      </c>
      <c r="O28" s="34" t="str">
        <f>'MAIN MODEL - Current Trends'!O28</f>
        <v/>
      </c>
      <c r="P28" s="11" t="str">
        <f t="shared" si="19"/>
        <v/>
      </c>
      <c r="Q28" s="11">
        <f t="shared" si="9"/>
        <v>0.0005166226357</v>
      </c>
      <c r="R28" s="69">
        <f t="shared" si="16"/>
        <v>0.002560651325</v>
      </c>
      <c r="S28" s="70">
        <f t="shared" si="10"/>
        <v>578759</v>
      </c>
      <c r="T28" s="71">
        <f t="shared" si="17"/>
        <v>1.196172249</v>
      </c>
      <c r="U28" s="72">
        <f t="shared" si="11"/>
        <v>0.9983582801</v>
      </c>
      <c r="W28" s="65" t="str">
        <f t="shared" si="4"/>
        <v/>
      </c>
      <c r="X28" s="65" t="str">
        <f t="shared" si="12"/>
        <v/>
      </c>
    </row>
    <row r="29">
      <c r="C29" s="61">
        <f t="shared" si="13"/>
        <v>43937</v>
      </c>
      <c r="D29" s="116">
        <v>1.2</v>
      </c>
      <c r="E29" s="49">
        <f t="shared" si="5"/>
        <v>577558.8398</v>
      </c>
      <c r="F29" s="49">
        <f t="shared" si="6"/>
        <v>299</v>
      </c>
      <c r="G29" s="80">
        <f t="shared" si="1"/>
        <v>633</v>
      </c>
      <c r="H29" s="49">
        <f t="shared" si="2"/>
        <v>567.1601874</v>
      </c>
      <c r="I29" s="49">
        <f t="shared" si="3"/>
        <v>577259.8398</v>
      </c>
      <c r="J29" s="67" t="str">
        <f>'MAIN MODEL - Current Trends'!J29</f>
        <v/>
      </c>
      <c r="K29" s="49">
        <f t="shared" si="7"/>
        <v>21.72886196</v>
      </c>
      <c r="L29" s="49">
        <f t="shared" si="18"/>
        <v>1494</v>
      </c>
      <c r="M29" s="63">
        <f t="shared" si="14"/>
        <v>16.33556098</v>
      </c>
      <c r="N29" s="78">
        <f t="shared" si="20"/>
        <v>694.3335958</v>
      </c>
      <c r="O29" s="34" t="str">
        <f>'MAIN MODEL - Current Trends'!O29</f>
        <v/>
      </c>
      <c r="P29" s="11" t="str">
        <f t="shared" si="19"/>
        <v/>
      </c>
      <c r="Q29" s="11">
        <f t="shared" si="9"/>
        <v>0.0006185648949</v>
      </c>
      <c r="R29" s="69">
        <f t="shared" si="16"/>
        <v>0.00317921622</v>
      </c>
      <c r="S29" s="70">
        <f t="shared" si="10"/>
        <v>578759</v>
      </c>
      <c r="T29" s="71">
        <f t="shared" si="17"/>
        <v>1.196</v>
      </c>
      <c r="U29" s="72">
        <f t="shared" si="11"/>
        <v>0.9979263213</v>
      </c>
      <c r="W29" s="65" t="str">
        <f t="shared" si="4"/>
        <v/>
      </c>
      <c r="X29" s="65" t="str">
        <f t="shared" si="12"/>
        <v/>
      </c>
    </row>
    <row r="30">
      <c r="C30" s="61">
        <f t="shared" si="13"/>
        <v>43941</v>
      </c>
      <c r="D30" s="116">
        <v>1.2</v>
      </c>
      <c r="E30" s="49">
        <f t="shared" si="5"/>
        <v>577259.8398</v>
      </c>
      <c r="F30" s="49">
        <f t="shared" si="6"/>
        <v>358</v>
      </c>
      <c r="G30" s="80">
        <f t="shared" si="1"/>
        <v>758</v>
      </c>
      <c r="H30" s="49">
        <f t="shared" si="2"/>
        <v>741.1601874</v>
      </c>
      <c r="I30" s="49">
        <f t="shared" si="3"/>
        <v>576901.8398</v>
      </c>
      <c r="J30" s="67" t="str">
        <f>'MAIN MODEL - Current Trends'!J30</f>
        <v/>
      </c>
      <c r="K30" s="49">
        <f t="shared" si="7"/>
        <v>26.01649693</v>
      </c>
      <c r="L30" s="49">
        <f t="shared" si="18"/>
        <v>1852</v>
      </c>
      <c r="M30" s="63">
        <f t="shared" si="14"/>
        <v>20.24997252</v>
      </c>
      <c r="N30" s="78">
        <f t="shared" si="20"/>
        <v>729.0502756</v>
      </c>
      <c r="O30" s="34" t="str">
        <f>'MAIN MODEL - Current Trends'!O30</f>
        <v/>
      </c>
      <c r="P30" s="11" t="str">
        <f t="shared" si="19"/>
        <v/>
      </c>
      <c r="Q30" s="11">
        <f t="shared" si="9"/>
        <v>0.000739513338</v>
      </c>
      <c r="R30" s="69">
        <f t="shared" si="16"/>
        <v>0.003918729558</v>
      </c>
      <c r="S30" s="70">
        <f t="shared" si="10"/>
        <v>578759</v>
      </c>
      <c r="T30" s="71">
        <f t="shared" si="17"/>
        <v>1.197324415</v>
      </c>
      <c r="U30" s="72">
        <f t="shared" si="11"/>
        <v>0.9974096987</v>
      </c>
      <c r="W30" s="65" t="str">
        <f t="shared" si="4"/>
        <v/>
      </c>
      <c r="X30" s="65" t="str">
        <f t="shared" si="12"/>
        <v/>
      </c>
    </row>
    <row r="31">
      <c r="C31" s="61">
        <f t="shared" si="13"/>
        <v>43945</v>
      </c>
      <c r="D31" s="116">
        <v>1.2</v>
      </c>
      <c r="E31" s="49">
        <f t="shared" si="5"/>
        <v>576901.8398</v>
      </c>
      <c r="F31" s="49">
        <f t="shared" si="6"/>
        <v>428</v>
      </c>
      <c r="G31" s="80">
        <f t="shared" si="1"/>
        <v>907</v>
      </c>
      <c r="H31" s="49">
        <f t="shared" si="2"/>
        <v>950.1601874</v>
      </c>
      <c r="I31" s="49">
        <f t="shared" si="3"/>
        <v>576473.8398</v>
      </c>
      <c r="J31" s="67" t="str">
        <f>'MAIN MODEL - Current Trends'!J31</f>
        <v/>
      </c>
      <c r="K31" s="49">
        <f t="shared" si="7"/>
        <v>31.10352147</v>
      </c>
      <c r="L31" s="49">
        <f t="shared" si="18"/>
        <v>2280</v>
      </c>
      <c r="M31" s="63">
        <f t="shared" si="14"/>
        <v>24.92977178</v>
      </c>
      <c r="N31" s="78">
        <f t="shared" si="20"/>
        <v>765.5027893</v>
      </c>
      <c r="O31" s="34" t="str">
        <f>'MAIN MODEL - Current Trends'!O31</f>
        <v/>
      </c>
      <c r="P31" s="11" t="str">
        <f t="shared" si="19"/>
        <v/>
      </c>
      <c r="Q31" s="11">
        <f t="shared" si="9"/>
        <v>0.0008846514698</v>
      </c>
      <c r="R31" s="69">
        <f t="shared" si="16"/>
        <v>0.004803381027</v>
      </c>
      <c r="S31" s="70">
        <f t="shared" si="10"/>
        <v>578759</v>
      </c>
      <c r="T31" s="71">
        <f t="shared" si="17"/>
        <v>1.195530726</v>
      </c>
      <c r="U31" s="72">
        <f t="shared" si="11"/>
        <v>0.9967911338</v>
      </c>
      <c r="W31" s="65" t="str">
        <f t="shared" si="4"/>
        <v/>
      </c>
      <c r="X31" s="65" t="str">
        <f t="shared" si="12"/>
        <v/>
      </c>
    </row>
    <row r="32">
      <c r="C32" s="61">
        <f t="shared" si="13"/>
        <v>43949</v>
      </c>
      <c r="D32" s="116">
        <v>1.2</v>
      </c>
      <c r="E32" s="49">
        <f t="shared" si="5"/>
        <v>576473.8398</v>
      </c>
      <c r="F32" s="49">
        <f t="shared" si="6"/>
        <v>512</v>
      </c>
      <c r="G32" s="80">
        <f t="shared" si="1"/>
        <v>1085</v>
      </c>
      <c r="H32" s="49">
        <f t="shared" si="2"/>
        <v>1200.160187</v>
      </c>
      <c r="I32" s="49">
        <f t="shared" si="3"/>
        <v>575961.8398</v>
      </c>
      <c r="J32" s="67" t="str">
        <f>'MAIN MODEL - Current Trends'!J32</f>
        <v/>
      </c>
      <c r="K32" s="49">
        <f t="shared" si="7"/>
        <v>37.20795092</v>
      </c>
      <c r="L32" s="49">
        <f t="shared" si="18"/>
        <v>2792</v>
      </c>
      <c r="M32" s="63">
        <f t="shared" si="14"/>
        <v>30.52803632</v>
      </c>
      <c r="N32" s="78">
        <f t="shared" si="20"/>
        <v>803.7779288</v>
      </c>
      <c r="O32" s="34" t="str">
        <f>'MAIN MODEL - Current Trends'!O32</f>
        <v/>
      </c>
      <c r="P32" s="11" t="str">
        <f t="shared" si="19"/>
        <v/>
      </c>
      <c r="Q32" s="11">
        <f t="shared" si="9"/>
        <v>0.001055707125</v>
      </c>
      <c r="R32" s="69">
        <f t="shared" si="16"/>
        <v>0.005859088152</v>
      </c>
      <c r="S32" s="70">
        <f t="shared" si="10"/>
        <v>578759</v>
      </c>
      <c r="T32" s="71">
        <f t="shared" si="17"/>
        <v>1.196261682</v>
      </c>
      <c r="U32" s="72">
        <f t="shared" si="11"/>
        <v>0.9960516205</v>
      </c>
      <c r="W32" s="65" t="str">
        <f t="shared" si="4"/>
        <v/>
      </c>
      <c r="X32" s="65" t="str">
        <f t="shared" si="12"/>
        <v/>
      </c>
    </row>
    <row r="33">
      <c r="C33" s="61">
        <f t="shared" si="13"/>
        <v>43953</v>
      </c>
      <c r="D33" s="116">
        <v>1.2</v>
      </c>
      <c r="E33" s="49">
        <f t="shared" si="5"/>
        <v>575961.8398</v>
      </c>
      <c r="F33" s="49">
        <f t="shared" si="6"/>
        <v>611</v>
      </c>
      <c r="G33" s="80">
        <f t="shared" si="1"/>
        <v>1298</v>
      </c>
      <c r="H33" s="49">
        <f t="shared" si="2"/>
        <v>1499.160187</v>
      </c>
      <c r="I33" s="49">
        <f t="shared" si="3"/>
        <v>575350.8398</v>
      </c>
      <c r="J33" s="67" t="str">
        <f>'MAIN MODEL - Current Trends'!J33</f>
        <v/>
      </c>
      <c r="K33" s="49">
        <f t="shared" si="7"/>
        <v>44.40245706</v>
      </c>
      <c r="L33" s="49">
        <f t="shared" si="18"/>
        <v>3403</v>
      </c>
      <c r="M33" s="63">
        <f t="shared" si="14"/>
        <v>37.20877779</v>
      </c>
      <c r="N33" s="78">
        <f t="shared" si="20"/>
        <v>843.9668253</v>
      </c>
      <c r="O33" s="34" t="str">
        <f>'MAIN MODEL - Current Trends'!O33</f>
        <v/>
      </c>
      <c r="P33" s="11" t="str">
        <f t="shared" si="19"/>
        <v/>
      </c>
      <c r="Q33" s="11">
        <f t="shared" si="9"/>
        <v>0.001259591643</v>
      </c>
      <c r="R33" s="69">
        <f t="shared" si="16"/>
        <v>0.007118679796</v>
      </c>
      <c r="S33" s="70">
        <f t="shared" si="10"/>
        <v>578759</v>
      </c>
      <c r="T33" s="71">
        <f t="shared" si="17"/>
        <v>1.193359375</v>
      </c>
      <c r="U33" s="72">
        <f t="shared" si="11"/>
        <v>0.995166969</v>
      </c>
      <c r="W33" s="65" t="str">
        <f t="shared" si="4"/>
        <v/>
      </c>
      <c r="X33" s="65" t="str">
        <f t="shared" si="12"/>
        <v/>
      </c>
    </row>
    <row r="34">
      <c r="C34" s="61">
        <f t="shared" si="13"/>
        <v>43957</v>
      </c>
      <c r="D34" s="116">
        <v>1.2</v>
      </c>
      <c r="E34" s="49">
        <f t="shared" si="5"/>
        <v>575350.8398</v>
      </c>
      <c r="F34" s="49">
        <f t="shared" si="6"/>
        <v>729</v>
      </c>
      <c r="G34" s="80">
        <f t="shared" si="1"/>
        <v>1551</v>
      </c>
      <c r="H34" s="49">
        <f t="shared" si="2"/>
        <v>1857.160187</v>
      </c>
      <c r="I34" s="49">
        <f t="shared" si="3"/>
        <v>574621.8398</v>
      </c>
      <c r="J34" s="67" t="str">
        <f>'MAIN MODEL - Current Trends'!J34</f>
        <v/>
      </c>
      <c r="K34" s="49">
        <f t="shared" si="7"/>
        <v>52.97772699</v>
      </c>
      <c r="L34" s="49">
        <f t="shared" si="18"/>
        <v>4132</v>
      </c>
      <c r="M34" s="63">
        <f t="shared" si="14"/>
        <v>45.17974429</v>
      </c>
      <c r="N34" s="78">
        <f t="shared" si="20"/>
        <v>886.1651665</v>
      </c>
      <c r="O34" s="34" t="str">
        <f>'MAIN MODEL - Current Trends'!O34</f>
        <v/>
      </c>
      <c r="P34" s="11" t="str">
        <f t="shared" si="19"/>
        <v/>
      </c>
      <c r="Q34" s="11">
        <f t="shared" si="9"/>
        <v>0.00150148853</v>
      </c>
      <c r="R34" s="69">
        <f t="shared" si="16"/>
        <v>0.008620168326</v>
      </c>
      <c r="S34" s="70">
        <f t="shared" si="10"/>
        <v>578759</v>
      </c>
      <c r="T34" s="71">
        <f t="shared" si="17"/>
        <v>1.193126023</v>
      </c>
      <c r="U34" s="72">
        <f t="shared" si="11"/>
        <v>0.9941112619</v>
      </c>
      <c r="W34" s="65" t="str">
        <f t="shared" si="4"/>
        <v/>
      </c>
      <c r="X34" s="65" t="str">
        <f t="shared" si="12"/>
        <v/>
      </c>
    </row>
    <row r="35">
      <c r="C35" s="61">
        <f t="shared" si="13"/>
        <v>43961</v>
      </c>
      <c r="D35" s="116">
        <v>1.2</v>
      </c>
      <c r="E35" s="49">
        <f t="shared" si="5"/>
        <v>574621.8398</v>
      </c>
      <c r="F35" s="49">
        <f t="shared" si="6"/>
        <v>869</v>
      </c>
      <c r="G35" s="80">
        <f t="shared" si="1"/>
        <v>1852</v>
      </c>
      <c r="H35" s="49">
        <f t="shared" si="2"/>
        <v>2285.160187</v>
      </c>
      <c r="I35" s="49">
        <f t="shared" si="3"/>
        <v>573752.8398</v>
      </c>
      <c r="J35" s="67" t="str">
        <f>'MAIN MODEL - Current Trends'!J35</f>
        <v/>
      </c>
      <c r="K35" s="49">
        <f t="shared" si="7"/>
        <v>63.15177607</v>
      </c>
      <c r="L35" s="49">
        <f t="shared" si="18"/>
        <v>5001</v>
      </c>
      <c r="M35" s="63">
        <f t="shared" si="14"/>
        <v>54.68148626</v>
      </c>
      <c r="N35" s="78">
        <f t="shared" si="20"/>
        <v>930.4734248</v>
      </c>
      <c r="O35" s="34" t="str">
        <f>'MAIN MODEL - Current Trends'!O35</f>
        <v/>
      </c>
      <c r="P35" s="11" t="str">
        <f t="shared" si="19"/>
        <v/>
      </c>
      <c r="Q35" s="11">
        <f t="shared" si="9"/>
        <v>0.001786581289</v>
      </c>
      <c r="R35" s="69">
        <f t="shared" si="16"/>
        <v>0.01040674961</v>
      </c>
      <c r="S35" s="70">
        <f t="shared" si="10"/>
        <v>578759</v>
      </c>
      <c r="T35" s="71">
        <f t="shared" si="17"/>
        <v>1.192043896</v>
      </c>
      <c r="U35" s="72">
        <f t="shared" si="11"/>
        <v>0.9928516702</v>
      </c>
      <c r="W35" s="65" t="str">
        <f t="shared" si="4"/>
        <v/>
      </c>
      <c r="X35" s="65" t="str">
        <f t="shared" si="12"/>
        <v/>
      </c>
    </row>
    <row r="36">
      <c r="C36" s="61">
        <f t="shared" si="13"/>
        <v>43965</v>
      </c>
      <c r="D36" s="116">
        <v>1.2</v>
      </c>
      <c r="E36" s="49">
        <f t="shared" si="5"/>
        <v>573752.8398</v>
      </c>
      <c r="F36" s="49">
        <f t="shared" si="6"/>
        <v>1034</v>
      </c>
      <c r="G36" s="80">
        <f t="shared" si="1"/>
        <v>2209</v>
      </c>
      <c r="H36" s="49">
        <f t="shared" si="2"/>
        <v>2797.160187</v>
      </c>
      <c r="I36" s="49">
        <f t="shared" si="3"/>
        <v>572718.8398</v>
      </c>
      <c r="J36" s="67" t="str">
        <f>'MAIN MODEL - Current Trends'!J36</f>
        <v/>
      </c>
      <c r="K36" s="49">
        <f t="shared" si="7"/>
        <v>75.14261963</v>
      </c>
      <c r="L36" s="49">
        <f t="shared" si="18"/>
        <v>6035</v>
      </c>
      <c r="M36" s="63">
        <f t="shared" si="14"/>
        <v>65.98735644</v>
      </c>
      <c r="N36" s="78">
        <f t="shared" si="20"/>
        <v>976.9970961</v>
      </c>
      <c r="O36" s="34" t="str">
        <f>'MAIN MODEL - Current Trends'!O36</f>
        <v/>
      </c>
      <c r="P36" s="11" t="str">
        <f t="shared" si="19"/>
        <v/>
      </c>
      <c r="Q36" s="11">
        <f t="shared" si="9"/>
        <v>0.004243562519</v>
      </c>
      <c r="R36" s="69">
        <f t="shared" si="16"/>
        <v>0.01465031213</v>
      </c>
      <c r="S36" s="70">
        <f t="shared" si="10"/>
        <v>578759</v>
      </c>
      <c r="T36" s="71">
        <f t="shared" si="17"/>
        <v>1.189873418</v>
      </c>
      <c r="U36" s="72">
        <f t="shared" si="11"/>
        <v>0.9913501817</v>
      </c>
      <c r="W36" s="65" t="str">
        <f t="shared" si="4"/>
        <v/>
      </c>
      <c r="X36" s="65" t="str">
        <f t="shared" si="12"/>
        <v/>
      </c>
    </row>
    <row r="37">
      <c r="C37" s="61">
        <f t="shared" si="13"/>
        <v>43969</v>
      </c>
      <c r="D37" s="32">
        <f t="shared" ref="D37:D92" si="21">$B$3</f>
        <v>2.4</v>
      </c>
      <c r="E37" s="49">
        <f t="shared" si="5"/>
        <v>572718.8398</v>
      </c>
      <c r="F37" s="49">
        <f t="shared" si="6"/>
        <v>2456</v>
      </c>
      <c r="G37" s="80">
        <f t="shared" si="1"/>
        <v>2632</v>
      </c>
      <c r="H37" s="49">
        <f t="shared" si="2"/>
        <v>3408.160187</v>
      </c>
      <c r="I37" s="49">
        <f t="shared" si="3"/>
        <v>570262.8398</v>
      </c>
      <c r="J37" s="67" t="str">
        <f>'MAIN MODEL - Current Trends'!J37</f>
        <v/>
      </c>
      <c r="K37" s="49">
        <f t="shared" si="7"/>
        <v>178.4818896</v>
      </c>
      <c r="L37" s="49">
        <f t="shared" si="18"/>
        <v>8491</v>
      </c>
      <c r="M37" s="63">
        <f t="shared" si="14"/>
        <v>92.84153166</v>
      </c>
      <c r="N37" s="75">
        <f t="shared" ref="N37:N92" si="22">N36</f>
        <v>976.9970961</v>
      </c>
      <c r="O37" s="34" t="str">
        <f>'MAIN MODEL - Current Trends'!O37</f>
        <v/>
      </c>
      <c r="P37" s="11" t="str">
        <f t="shared" si="19"/>
        <v/>
      </c>
      <c r="Q37" s="11">
        <f t="shared" si="9"/>
        <v>0.01003526511</v>
      </c>
      <c r="R37" s="69">
        <f t="shared" si="16"/>
        <v>0.02468557724</v>
      </c>
      <c r="S37" s="70">
        <f t="shared" si="10"/>
        <v>578759</v>
      </c>
      <c r="T37" s="71">
        <f t="shared" si="17"/>
        <v>2.375241779</v>
      </c>
      <c r="U37" s="72">
        <f t="shared" si="11"/>
        <v>0.9895636004</v>
      </c>
      <c r="W37" s="65" t="str">
        <f t="shared" si="4"/>
        <v/>
      </c>
      <c r="X37" s="65" t="str">
        <f t="shared" si="12"/>
        <v/>
      </c>
    </row>
    <row r="38">
      <c r="C38" s="61">
        <f t="shared" si="13"/>
        <v>43973</v>
      </c>
      <c r="D38" s="32">
        <f t="shared" si="21"/>
        <v>2.4</v>
      </c>
      <c r="E38" s="49">
        <f t="shared" si="5"/>
        <v>570262.8398</v>
      </c>
      <c r="F38" s="49">
        <f t="shared" si="6"/>
        <v>5808</v>
      </c>
      <c r="G38" s="74">
        <f t="shared" si="1"/>
        <v>4359</v>
      </c>
      <c r="H38" s="49">
        <f t="shared" si="2"/>
        <v>4137.160187</v>
      </c>
      <c r="I38" s="49">
        <f t="shared" si="3"/>
        <v>564454.8398</v>
      </c>
      <c r="J38" s="67" t="str">
        <f>'MAIN MODEL - Current Trends'!J38</f>
        <v/>
      </c>
      <c r="K38" s="49">
        <f t="shared" si="7"/>
        <v>422.0776933</v>
      </c>
      <c r="L38" s="49">
        <f t="shared" si="18"/>
        <v>14299</v>
      </c>
      <c r="M38" s="63">
        <f t="shared" si="14"/>
        <v>156.346845</v>
      </c>
      <c r="N38" s="75">
        <f t="shared" si="22"/>
        <v>976.9970961</v>
      </c>
      <c r="O38" s="34" t="str">
        <f>'MAIN MODEL - Current Trends'!O38</f>
        <v/>
      </c>
      <c r="P38" s="11" t="str">
        <f t="shared" si="19"/>
        <v/>
      </c>
      <c r="Q38" s="11">
        <f t="shared" si="9"/>
        <v>0.02348991549</v>
      </c>
      <c r="R38" s="69">
        <f t="shared" si="16"/>
        <v>0.04817549274</v>
      </c>
      <c r="S38" s="70">
        <f t="shared" si="10"/>
        <v>578759</v>
      </c>
      <c r="T38" s="71">
        <f t="shared" si="17"/>
        <v>2.364820847</v>
      </c>
      <c r="U38" s="72">
        <f t="shared" si="11"/>
        <v>0.9853200379</v>
      </c>
      <c r="W38" s="65" t="str">
        <f t="shared" si="4"/>
        <v/>
      </c>
      <c r="X38" s="65" t="str">
        <f t="shared" si="12"/>
        <v/>
      </c>
    </row>
    <row r="39">
      <c r="C39" s="61">
        <f t="shared" si="13"/>
        <v>43977</v>
      </c>
      <c r="D39" s="32">
        <f t="shared" si="21"/>
        <v>2.4</v>
      </c>
      <c r="E39" s="49">
        <f t="shared" si="5"/>
        <v>564454.8398</v>
      </c>
      <c r="F39" s="49">
        <f t="shared" si="6"/>
        <v>13595</v>
      </c>
      <c r="G39" s="74">
        <f t="shared" si="1"/>
        <v>9298</v>
      </c>
      <c r="H39" s="49">
        <f t="shared" si="2"/>
        <v>5006.160187</v>
      </c>
      <c r="I39" s="49">
        <f t="shared" si="3"/>
        <v>550859.8398</v>
      </c>
      <c r="J39" s="67" t="str">
        <f>'MAIN MODEL - Current Trends'!J39</f>
        <v/>
      </c>
      <c r="K39" s="49">
        <f t="shared" si="7"/>
        <v>987.9728374</v>
      </c>
      <c r="L39" s="49">
        <f t="shared" si="18"/>
        <v>27894</v>
      </c>
      <c r="M39" s="63">
        <f t="shared" si="14"/>
        <v>443.0213368</v>
      </c>
      <c r="N39" s="75">
        <f t="shared" si="22"/>
        <v>976.9970961</v>
      </c>
      <c r="O39" s="34" t="str">
        <f>'MAIN MODEL - Current Trends'!O39</f>
        <v/>
      </c>
      <c r="P39" s="11" t="str">
        <f t="shared" si="19"/>
        <v/>
      </c>
      <c r="Q39" s="11">
        <f t="shared" si="9"/>
        <v>0.05365791288</v>
      </c>
      <c r="R39" s="69">
        <f t="shared" si="16"/>
        <v>0.1018334056</v>
      </c>
      <c r="S39" s="70">
        <f t="shared" si="10"/>
        <v>578759</v>
      </c>
      <c r="T39" s="71">
        <f t="shared" si="17"/>
        <v>2.340736915</v>
      </c>
      <c r="U39" s="72">
        <f t="shared" si="11"/>
        <v>0.9752847728</v>
      </c>
      <c r="W39" s="65" t="str">
        <f t="shared" si="4"/>
        <v/>
      </c>
      <c r="X39" s="65" t="str">
        <f t="shared" si="12"/>
        <v/>
      </c>
    </row>
    <row r="40">
      <c r="C40" s="61">
        <f t="shared" si="13"/>
        <v>43981</v>
      </c>
      <c r="D40" s="32">
        <f t="shared" si="21"/>
        <v>2.4</v>
      </c>
      <c r="E40" s="49">
        <f t="shared" si="5"/>
        <v>550859.8398</v>
      </c>
      <c r="F40" s="49">
        <f t="shared" si="6"/>
        <v>31055</v>
      </c>
      <c r="G40" s="74">
        <f t="shared" si="1"/>
        <v>21859</v>
      </c>
      <c r="H40" s="49">
        <f t="shared" si="2"/>
        <v>6040.160187</v>
      </c>
      <c r="I40" s="49">
        <f t="shared" si="3"/>
        <v>519804.8398</v>
      </c>
      <c r="J40" s="67" t="str">
        <f>'MAIN MODEL - Current Trends'!J40</f>
        <v/>
      </c>
      <c r="K40" s="49">
        <f t="shared" si="7"/>
        <v>2256.822101</v>
      </c>
      <c r="L40" s="49">
        <f t="shared" si="18"/>
        <v>58949</v>
      </c>
      <c r="M40" s="63">
        <f t="shared" si="14"/>
        <v>1097.870645</v>
      </c>
      <c r="N40" s="75">
        <f t="shared" si="22"/>
        <v>976.9970961</v>
      </c>
      <c r="O40" s="34" t="str">
        <f>'MAIN MODEL - Current Trends'!O40</f>
        <v/>
      </c>
      <c r="P40" s="11" t="str">
        <f t="shared" si="19"/>
        <v/>
      </c>
      <c r="Q40" s="11">
        <f t="shared" si="9"/>
        <v>0.1156612683</v>
      </c>
      <c r="R40" s="69">
        <f t="shared" si="16"/>
        <v>0.2174946739</v>
      </c>
      <c r="S40" s="70">
        <f t="shared" si="10"/>
        <v>578759</v>
      </c>
      <c r="T40" s="71">
        <f t="shared" si="17"/>
        <v>2.284295697</v>
      </c>
      <c r="U40" s="72">
        <f t="shared" si="11"/>
        <v>0.9517948573</v>
      </c>
      <c r="W40" s="65" t="str">
        <f t="shared" si="4"/>
        <v/>
      </c>
      <c r="X40" s="65" t="str">
        <f t="shared" si="12"/>
        <v/>
      </c>
    </row>
    <row r="41">
      <c r="C41" s="61">
        <f t="shared" si="13"/>
        <v>43985</v>
      </c>
      <c r="D41" s="32">
        <f t="shared" si="21"/>
        <v>2.4</v>
      </c>
      <c r="E41" s="49">
        <f t="shared" si="5"/>
        <v>519804.8398</v>
      </c>
      <c r="F41" s="49">
        <f t="shared" si="6"/>
        <v>66940</v>
      </c>
      <c r="G41" s="74">
        <f t="shared" si="1"/>
        <v>50458</v>
      </c>
      <c r="H41" s="49">
        <f t="shared" si="2"/>
        <v>8496.160187</v>
      </c>
      <c r="I41" s="49">
        <f t="shared" si="3"/>
        <v>452864.8398</v>
      </c>
      <c r="J41" s="67" t="str">
        <f>'MAIN MODEL - Current Trends'!J41</f>
        <v/>
      </c>
      <c r="K41" s="49">
        <f t="shared" si="7"/>
        <v>4864.648896</v>
      </c>
      <c r="L41" s="49">
        <f t="shared" si="18"/>
        <v>125889</v>
      </c>
      <c r="M41" s="63">
        <f t="shared" si="14"/>
        <v>2509.418308</v>
      </c>
      <c r="N41" s="75">
        <f t="shared" si="22"/>
        <v>976.9970961</v>
      </c>
      <c r="O41" s="34" t="str">
        <f>'MAIN MODEL - Current Trends'!O41</f>
        <v/>
      </c>
      <c r="P41" s="11" t="str">
        <f t="shared" si="19"/>
        <v/>
      </c>
      <c r="Q41" s="11">
        <f t="shared" si="9"/>
        <v>0.2172043977</v>
      </c>
      <c r="R41" s="69">
        <f t="shared" si="16"/>
        <v>0.4346990716</v>
      </c>
      <c r="S41" s="70">
        <f t="shared" si="10"/>
        <v>578759</v>
      </c>
      <c r="T41" s="71">
        <f t="shared" si="17"/>
        <v>2.15553051</v>
      </c>
      <c r="U41" s="72">
        <f t="shared" si="11"/>
        <v>0.8981369444</v>
      </c>
      <c r="W41" s="65" t="str">
        <f t="shared" si="4"/>
        <v/>
      </c>
      <c r="X41" s="65" t="str">
        <f t="shared" si="12"/>
        <v/>
      </c>
    </row>
    <row r="42">
      <c r="C42" s="61">
        <f t="shared" si="13"/>
        <v>43989</v>
      </c>
      <c r="D42" s="32">
        <f t="shared" si="21"/>
        <v>2.4</v>
      </c>
      <c r="E42" s="49">
        <f t="shared" si="5"/>
        <v>452864.8398</v>
      </c>
      <c r="F42" s="49">
        <f t="shared" si="6"/>
        <v>125709</v>
      </c>
      <c r="G42" s="74">
        <f t="shared" si="1"/>
        <v>111590</v>
      </c>
      <c r="H42" s="49">
        <f t="shared" si="2"/>
        <v>14304.16019</v>
      </c>
      <c r="I42" s="49">
        <f t="shared" si="3"/>
        <v>327155.8398</v>
      </c>
      <c r="J42" s="67" t="str">
        <f>'MAIN MODEL - Current Trends'!J42</f>
        <v/>
      </c>
      <c r="K42" s="49">
        <f t="shared" si="7"/>
        <v>9135.496684</v>
      </c>
      <c r="L42" s="49">
        <f t="shared" si="18"/>
        <v>251598</v>
      </c>
      <c r="M42" s="63">
        <f t="shared" si="14"/>
        <v>5160.213724</v>
      </c>
      <c r="N42" s="75">
        <f t="shared" si="22"/>
        <v>976.9970961</v>
      </c>
      <c r="O42" s="34" t="str">
        <f>'MAIN MODEL - Current Trends'!O42</f>
        <v/>
      </c>
      <c r="P42" s="11" t="str">
        <f t="shared" si="19"/>
        <v/>
      </c>
      <c r="Q42" s="11">
        <f t="shared" si="9"/>
        <v>0.2946701477</v>
      </c>
      <c r="R42" s="69">
        <f t="shared" si="16"/>
        <v>0.7293692193</v>
      </c>
      <c r="S42" s="70">
        <f t="shared" si="10"/>
        <v>578759</v>
      </c>
      <c r="T42" s="71">
        <f t="shared" si="17"/>
        <v>1.877935465</v>
      </c>
      <c r="U42" s="72">
        <f t="shared" si="11"/>
        <v>0.7824756761</v>
      </c>
      <c r="W42" s="65" t="str">
        <f t="shared" si="4"/>
        <v/>
      </c>
      <c r="X42" s="65" t="str">
        <f t="shared" si="12"/>
        <v/>
      </c>
    </row>
    <row r="43">
      <c r="C43" s="61">
        <f t="shared" si="13"/>
        <v>43993</v>
      </c>
      <c r="D43" s="32">
        <f t="shared" si="21"/>
        <v>2.4</v>
      </c>
      <c r="E43" s="49">
        <f t="shared" si="5"/>
        <v>327155.8398</v>
      </c>
      <c r="F43" s="49">
        <f t="shared" si="6"/>
        <v>170543</v>
      </c>
      <c r="G43" s="74">
        <f t="shared" si="1"/>
        <v>223704</v>
      </c>
      <c r="H43" s="49">
        <f t="shared" si="2"/>
        <v>27899.16019</v>
      </c>
      <c r="I43" s="49">
        <f t="shared" si="3"/>
        <v>156612.8398</v>
      </c>
      <c r="J43" s="67" t="str">
        <f>'MAIN MODEL - Current Trends'!J43</f>
        <v/>
      </c>
      <c r="K43" s="49">
        <f t="shared" si="7"/>
        <v>12393.66323</v>
      </c>
      <c r="L43" s="49">
        <f t="shared" si="18"/>
        <v>422141</v>
      </c>
      <c r="M43" s="63">
        <f t="shared" si="14"/>
        <v>8756.412903</v>
      </c>
      <c r="N43" s="75">
        <f t="shared" si="22"/>
        <v>976.9970961</v>
      </c>
      <c r="O43" s="34" t="str">
        <f>'MAIN MODEL - Current Trends'!O43</f>
        <v/>
      </c>
      <c r="P43" s="11" t="str">
        <f t="shared" si="19"/>
        <v/>
      </c>
      <c r="Q43" s="11">
        <f t="shared" si="9"/>
        <v>0.1913715381</v>
      </c>
      <c r="R43" s="69">
        <f t="shared" si="16"/>
        <v>0.9207407574</v>
      </c>
      <c r="S43" s="70">
        <f t="shared" si="10"/>
        <v>578759</v>
      </c>
      <c r="T43" s="71">
        <f t="shared" si="17"/>
        <v>1.356649086</v>
      </c>
      <c r="U43" s="72">
        <f t="shared" si="11"/>
        <v>0.5652712784</v>
      </c>
      <c r="W43" s="65" t="str">
        <f t="shared" si="4"/>
        <v/>
      </c>
      <c r="X43" s="65" t="str">
        <f t="shared" si="12"/>
        <v/>
      </c>
    </row>
    <row r="44">
      <c r="C44" s="61">
        <f t="shared" si="13"/>
        <v>43997</v>
      </c>
      <c r="D44" s="32">
        <f t="shared" si="21"/>
        <v>2.4</v>
      </c>
      <c r="E44" s="49">
        <f t="shared" si="5"/>
        <v>156612.8398</v>
      </c>
      <c r="F44" s="49">
        <f t="shared" si="6"/>
        <v>110758</v>
      </c>
      <c r="G44" s="74">
        <f t="shared" si="1"/>
        <v>363192</v>
      </c>
      <c r="H44" s="49">
        <f t="shared" si="2"/>
        <v>58954.16019</v>
      </c>
      <c r="I44" s="49">
        <f t="shared" si="3"/>
        <v>45854.83981</v>
      </c>
      <c r="J44" s="76" t="str">
        <f>'MAIN MODEL - Current Trends'!J44</f>
        <v/>
      </c>
      <c r="K44" s="49">
        <f t="shared" si="7"/>
        <v>8048.980914</v>
      </c>
      <c r="L44" s="49">
        <f t="shared" si="18"/>
        <v>532899</v>
      </c>
      <c r="M44" s="63">
        <f t="shared" si="14"/>
        <v>11091.94018</v>
      </c>
      <c r="N44" s="75">
        <f t="shared" si="22"/>
        <v>976.9970961</v>
      </c>
      <c r="O44" s="34" t="str">
        <f>'MAIN MODEL - Current Trends'!O44</f>
        <v/>
      </c>
      <c r="P44" s="11" t="str">
        <f t="shared" si="19"/>
        <v/>
      </c>
      <c r="Q44" s="11">
        <f t="shared" si="9"/>
        <v>0.03638993087</v>
      </c>
      <c r="R44" s="69">
        <f t="shared" si="16"/>
        <v>0.9571306882</v>
      </c>
      <c r="S44" s="70">
        <f t="shared" si="10"/>
        <v>578759</v>
      </c>
      <c r="T44" s="71">
        <f t="shared" si="17"/>
        <v>0.6494432489</v>
      </c>
      <c r="U44" s="72">
        <f t="shared" si="11"/>
        <v>0.2706011307</v>
      </c>
      <c r="W44" s="65" t="str">
        <f t="shared" si="4"/>
        <v/>
      </c>
      <c r="X44" s="65" t="str">
        <f t="shared" si="12"/>
        <v/>
      </c>
    </row>
    <row r="45">
      <c r="C45" s="61">
        <f t="shared" si="13"/>
        <v>44001</v>
      </c>
      <c r="D45" s="32">
        <f t="shared" si="21"/>
        <v>2.4</v>
      </c>
      <c r="E45" s="49">
        <f t="shared" si="5"/>
        <v>45854.83981</v>
      </c>
      <c r="F45" s="49">
        <f t="shared" si="6"/>
        <v>21061</v>
      </c>
      <c r="G45" s="74">
        <f t="shared" si="1"/>
        <v>407010</v>
      </c>
      <c r="H45" s="49">
        <f t="shared" si="2"/>
        <v>125894.1602</v>
      </c>
      <c r="I45" s="49">
        <f t="shared" si="3"/>
        <v>24793.83981</v>
      </c>
      <c r="J45" s="76" t="str">
        <f>'MAIN MODEL - Current Trends'!J45</f>
        <v/>
      </c>
      <c r="K45" s="49">
        <f t="shared" si="7"/>
        <v>1530.54034</v>
      </c>
      <c r="L45" s="49">
        <f t="shared" si="18"/>
        <v>553960</v>
      </c>
      <c r="M45" s="63">
        <f t="shared" si="14"/>
        <v>11536.04842</v>
      </c>
      <c r="N45" s="75">
        <f t="shared" si="22"/>
        <v>976.9970961</v>
      </c>
      <c r="O45" s="34" t="str">
        <f>'MAIN MODEL - Current Trends'!O45</f>
        <v/>
      </c>
      <c r="P45" s="11" t="str">
        <f t="shared" si="19"/>
        <v/>
      </c>
      <c r="Q45" s="11">
        <f t="shared" si="9"/>
        <v>0.003740762563</v>
      </c>
      <c r="R45" s="69">
        <f t="shared" si="16"/>
        <v>0.9608714508</v>
      </c>
      <c r="S45" s="70">
        <f t="shared" si="10"/>
        <v>578759</v>
      </c>
      <c r="T45" s="71">
        <f t="shared" si="17"/>
        <v>0.1901533072</v>
      </c>
      <c r="U45" s="72">
        <f t="shared" si="11"/>
        <v>0.07922959265</v>
      </c>
      <c r="W45" s="65" t="str">
        <f t="shared" si="4"/>
        <v/>
      </c>
      <c r="X45" s="65" t="str">
        <f t="shared" si="12"/>
        <v/>
      </c>
    </row>
    <row r="46">
      <c r="C46" s="61">
        <f t="shared" si="13"/>
        <v>44005</v>
      </c>
      <c r="D46" s="32">
        <f t="shared" si="21"/>
        <v>2.4</v>
      </c>
      <c r="E46" s="49">
        <f t="shared" si="5"/>
        <v>24793.83981</v>
      </c>
      <c r="F46" s="49">
        <f t="shared" si="6"/>
        <v>2165</v>
      </c>
      <c r="G46" s="74">
        <f t="shared" si="1"/>
        <v>302362</v>
      </c>
      <c r="H46" s="49">
        <f t="shared" si="2"/>
        <v>251603.1602</v>
      </c>
      <c r="I46" s="49">
        <f t="shared" si="3"/>
        <v>22628.83981</v>
      </c>
      <c r="J46" s="76" t="str">
        <f>'MAIN MODEL - Current Trends'!J46</f>
        <v/>
      </c>
      <c r="K46" s="49">
        <f t="shared" si="7"/>
        <v>157.3344018</v>
      </c>
      <c r="L46" s="49">
        <f t="shared" si="18"/>
        <v>556125</v>
      </c>
      <c r="M46" s="63">
        <f t="shared" si="14"/>
        <v>11559.72077</v>
      </c>
      <c r="N46" s="75">
        <f t="shared" si="22"/>
        <v>976.9970961</v>
      </c>
      <c r="O46" s="34" t="str">
        <f>'MAIN MODEL - Current Trends'!O46</f>
        <v/>
      </c>
      <c r="P46" s="11" t="str">
        <f t="shared" si="19"/>
        <v/>
      </c>
      <c r="Q46" s="11">
        <f t="shared" si="9"/>
        <v>0.0003507504851</v>
      </c>
      <c r="R46" s="69">
        <f t="shared" si="16"/>
        <v>0.9612222013</v>
      </c>
      <c r="S46" s="70">
        <f t="shared" si="10"/>
        <v>578759</v>
      </c>
      <c r="T46" s="71">
        <f t="shared" si="17"/>
        <v>0.1027966383</v>
      </c>
      <c r="U46" s="72">
        <f t="shared" si="11"/>
        <v>0.04283966178</v>
      </c>
      <c r="W46" s="65" t="str">
        <f t="shared" si="4"/>
        <v/>
      </c>
      <c r="X46" s="65" t="str">
        <f t="shared" si="12"/>
        <v/>
      </c>
    </row>
    <row r="47">
      <c r="C47" s="61">
        <f t="shared" si="13"/>
        <v>44009</v>
      </c>
      <c r="D47" s="32">
        <f t="shared" si="21"/>
        <v>2.4</v>
      </c>
      <c r="E47" s="49">
        <f t="shared" si="5"/>
        <v>22628.83981</v>
      </c>
      <c r="F47" s="49">
        <f t="shared" si="6"/>
        <v>203</v>
      </c>
      <c r="G47" s="74">
        <f t="shared" si="1"/>
        <v>133984</v>
      </c>
      <c r="H47" s="49">
        <f t="shared" si="2"/>
        <v>422146.1602</v>
      </c>
      <c r="I47" s="49">
        <f t="shared" si="3"/>
        <v>22425.83981</v>
      </c>
      <c r="J47" s="76" t="str">
        <f>'MAIN MODEL - Current Trends'!J47</f>
        <v/>
      </c>
      <c r="K47" s="49">
        <f t="shared" si="7"/>
        <v>14.75237117</v>
      </c>
      <c r="L47" s="49">
        <f t="shared" si="18"/>
        <v>556328</v>
      </c>
      <c r="M47" s="63">
        <f t="shared" si="14"/>
        <v>11561.94039</v>
      </c>
      <c r="N47" s="75">
        <f t="shared" si="22"/>
        <v>976.9970961</v>
      </c>
      <c r="O47" s="34" t="str">
        <f>'MAIN MODEL - Current Trends'!O47</f>
        <v/>
      </c>
      <c r="P47" s="11" t="str">
        <f t="shared" si="19"/>
        <v/>
      </c>
      <c r="Q47" s="11">
        <f t="shared" si="9"/>
        <v>0.00003282886314</v>
      </c>
      <c r="R47" s="69">
        <f t="shared" si="16"/>
        <v>0.9612550302</v>
      </c>
      <c r="S47" s="70">
        <f t="shared" si="10"/>
        <v>578759</v>
      </c>
      <c r="T47" s="71">
        <f t="shared" si="17"/>
        <v>0.09376443418</v>
      </c>
      <c r="U47" s="72">
        <f t="shared" si="11"/>
        <v>0.03909889922</v>
      </c>
      <c r="W47" s="65" t="str">
        <f t="shared" si="4"/>
        <v/>
      </c>
      <c r="X47" s="65" t="str">
        <f t="shared" si="12"/>
        <v/>
      </c>
    </row>
    <row r="48">
      <c r="C48" s="61">
        <f t="shared" si="13"/>
        <v>44013</v>
      </c>
      <c r="D48" s="32">
        <f t="shared" si="21"/>
        <v>2.4</v>
      </c>
      <c r="E48" s="49">
        <f t="shared" si="5"/>
        <v>22425.83981</v>
      </c>
      <c r="F48" s="49">
        <f t="shared" si="6"/>
        <v>19</v>
      </c>
      <c r="G48" s="74">
        <f t="shared" si="1"/>
        <v>23429</v>
      </c>
      <c r="H48" s="49">
        <f t="shared" si="2"/>
        <v>532904.1602</v>
      </c>
      <c r="I48" s="49">
        <f t="shared" si="3"/>
        <v>22406.83981</v>
      </c>
      <c r="J48" s="76" t="str">
        <f>'MAIN MODEL - Current Trends'!J48</f>
        <v/>
      </c>
      <c r="K48" s="49">
        <f t="shared" si="7"/>
        <v>1.380763804</v>
      </c>
      <c r="L48" s="49">
        <f t="shared" si="18"/>
        <v>556347</v>
      </c>
      <c r="M48" s="63">
        <f t="shared" si="14"/>
        <v>11562.14814</v>
      </c>
      <c r="N48" s="75">
        <f t="shared" si="22"/>
        <v>976.9970961</v>
      </c>
      <c r="O48" s="34" t="str">
        <f>'MAIN MODEL - Current Trends'!O48</f>
        <v/>
      </c>
      <c r="P48" s="11" t="str">
        <f t="shared" si="19"/>
        <v/>
      </c>
      <c r="Q48" s="11">
        <f t="shared" si="9"/>
        <v>0.000003455669804</v>
      </c>
      <c r="R48" s="69">
        <f t="shared" si="16"/>
        <v>0.9612584858</v>
      </c>
      <c r="S48" s="70">
        <f t="shared" si="10"/>
        <v>578759</v>
      </c>
      <c r="T48" s="71">
        <f t="shared" si="17"/>
        <v>0.09359605911</v>
      </c>
      <c r="U48" s="72">
        <f t="shared" si="11"/>
        <v>0.03874814873</v>
      </c>
      <c r="W48" s="65" t="str">
        <f t="shared" si="4"/>
        <v/>
      </c>
      <c r="X48" s="65" t="str">
        <f t="shared" si="12"/>
        <v/>
      </c>
    </row>
    <row r="49">
      <c r="C49" s="61">
        <f t="shared" si="13"/>
        <v>44017</v>
      </c>
      <c r="D49" s="32">
        <f t="shared" si="21"/>
        <v>2.4</v>
      </c>
      <c r="E49" s="49">
        <f t="shared" si="5"/>
        <v>22406.83981</v>
      </c>
      <c r="F49" s="49">
        <f t="shared" si="6"/>
        <v>2</v>
      </c>
      <c r="G49" s="74">
        <f t="shared" si="1"/>
        <v>2387</v>
      </c>
      <c r="H49" s="49">
        <f t="shared" si="2"/>
        <v>553965.1602</v>
      </c>
      <c r="I49" s="49">
        <f t="shared" si="3"/>
        <v>22404.83981</v>
      </c>
      <c r="J49" s="76" t="str">
        <f>'MAIN MODEL - Current Trends'!J49</f>
        <v/>
      </c>
      <c r="K49" s="49">
        <f t="shared" si="7"/>
        <v>0.1453435583</v>
      </c>
      <c r="L49" s="49">
        <f t="shared" si="18"/>
        <v>556349</v>
      </c>
      <c r="M49" s="63">
        <f t="shared" si="14"/>
        <v>11562.17001</v>
      </c>
      <c r="N49" s="75">
        <f t="shared" si="22"/>
        <v>976.9970961</v>
      </c>
      <c r="O49" s="34" t="str">
        <f>'MAIN MODEL - Current Trends'!O49</f>
        <v/>
      </c>
      <c r="P49" s="11" t="str">
        <f t="shared" si="19"/>
        <v/>
      </c>
      <c r="Q49" s="11">
        <f t="shared" si="9"/>
        <v>0</v>
      </c>
      <c r="R49" s="69">
        <f t="shared" si="16"/>
        <v>0.9612584858</v>
      </c>
      <c r="S49" s="70">
        <f t="shared" si="10"/>
        <v>578759</v>
      </c>
      <c r="T49" s="71">
        <f t="shared" si="17"/>
        <v>0.1052631579</v>
      </c>
      <c r="U49" s="72">
        <f t="shared" si="11"/>
        <v>0.03871531987</v>
      </c>
      <c r="W49" s="65" t="str">
        <f t="shared" si="4"/>
        <v/>
      </c>
      <c r="X49" s="65" t="str">
        <f t="shared" si="12"/>
        <v/>
      </c>
    </row>
    <row r="50">
      <c r="C50" s="61">
        <f t="shared" si="13"/>
        <v>44021</v>
      </c>
      <c r="D50" s="32">
        <f t="shared" si="21"/>
        <v>2.4</v>
      </c>
      <c r="E50" s="49">
        <f t="shared" si="5"/>
        <v>22404.83981</v>
      </c>
      <c r="F50" s="49">
        <f t="shared" si="6"/>
        <v>0</v>
      </c>
      <c r="G50" s="74">
        <f t="shared" si="1"/>
        <v>224</v>
      </c>
      <c r="H50" s="49">
        <f t="shared" si="2"/>
        <v>556130.1602</v>
      </c>
      <c r="I50" s="49">
        <f t="shared" si="3"/>
        <v>22404.83981</v>
      </c>
      <c r="J50" s="76" t="str">
        <f>'MAIN MODEL - Current Trends'!J50</f>
        <v/>
      </c>
      <c r="K50" s="49">
        <f t="shared" si="7"/>
        <v>0</v>
      </c>
      <c r="L50" s="49">
        <f t="shared" si="18"/>
        <v>556349</v>
      </c>
      <c r="M50" s="63">
        <f t="shared" si="14"/>
        <v>11562.17001</v>
      </c>
      <c r="N50" s="75">
        <f t="shared" si="22"/>
        <v>976.9970961</v>
      </c>
      <c r="O50" s="34" t="str">
        <f>'MAIN MODEL - Current Trends'!O50</f>
        <v/>
      </c>
      <c r="P50" s="11" t="str">
        <f t="shared" si="19"/>
        <v/>
      </c>
      <c r="Q50" s="11">
        <f t="shared" si="9"/>
        <v>0</v>
      </c>
      <c r="R50" s="69">
        <f t="shared" si="16"/>
        <v>0.9612584858</v>
      </c>
      <c r="S50" s="70">
        <f t="shared" si="10"/>
        <v>578759</v>
      </c>
      <c r="T50" s="71">
        <f t="shared" si="17"/>
        <v>0</v>
      </c>
      <c r="U50" s="72">
        <f t="shared" si="11"/>
        <v>0.0387118642</v>
      </c>
      <c r="W50" s="65" t="str">
        <f t="shared" si="4"/>
        <v/>
      </c>
      <c r="X50" s="65" t="str">
        <f t="shared" si="12"/>
        <v/>
      </c>
    </row>
    <row r="51">
      <c r="C51" s="61">
        <f t="shared" si="13"/>
        <v>44025</v>
      </c>
      <c r="D51" s="32">
        <f t="shared" si="21"/>
        <v>2.4</v>
      </c>
      <c r="E51" s="49">
        <f t="shared" si="5"/>
        <v>22404.83981</v>
      </c>
      <c r="F51" s="49">
        <f t="shared" si="6"/>
        <v>0</v>
      </c>
      <c r="G51" s="74">
        <f t="shared" si="1"/>
        <v>21</v>
      </c>
      <c r="H51" s="49">
        <f t="shared" si="2"/>
        <v>556333.1602</v>
      </c>
      <c r="I51" s="49">
        <f t="shared" si="3"/>
        <v>22404.83981</v>
      </c>
      <c r="J51" s="76" t="str">
        <f>'MAIN MODEL - Current Trends'!J51</f>
        <v/>
      </c>
      <c r="K51" s="49">
        <f t="shared" si="7"/>
        <v>0</v>
      </c>
      <c r="L51" s="49">
        <f t="shared" si="18"/>
        <v>556349</v>
      </c>
      <c r="M51" s="63">
        <f t="shared" si="14"/>
        <v>11562.17001</v>
      </c>
      <c r="N51" s="75">
        <f t="shared" si="22"/>
        <v>976.9970961</v>
      </c>
      <c r="O51" s="34" t="str">
        <f>'MAIN MODEL - Current Trends'!O51</f>
        <v/>
      </c>
      <c r="P51" s="11" t="str">
        <f t="shared" si="19"/>
        <v/>
      </c>
      <c r="Q51" s="11">
        <f t="shared" si="9"/>
        <v>0</v>
      </c>
      <c r="R51" s="69">
        <f t="shared" si="16"/>
        <v>0.9612584858</v>
      </c>
      <c r="S51" s="70">
        <f t="shared" si="10"/>
        <v>578759</v>
      </c>
      <c r="T51" s="71" t="str">
        <f t="shared" si="17"/>
        <v>#DIV/0!</v>
      </c>
      <c r="U51" s="72">
        <f t="shared" si="11"/>
        <v>0.0387118642</v>
      </c>
      <c r="W51" s="65" t="str">
        <f t="shared" si="4"/>
        <v/>
      </c>
      <c r="X51" s="65" t="str">
        <f t="shared" si="12"/>
        <v/>
      </c>
    </row>
    <row r="52">
      <c r="C52" s="61">
        <f t="shared" si="13"/>
        <v>44029</v>
      </c>
      <c r="D52" s="32">
        <f t="shared" si="21"/>
        <v>2.4</v>
      </c>
      <c r="E52" s="49">
        <f t="shared" si="5"/>
        <v>22404.83981</v>
      </c>
      <c r="F52" s="49">
        <f t="shared" si="6"/>
        <v>0</v>
      </c>
      <c r="G52" s="74">
        <f t="shared" si="1"/>
        <v>2</v>
      </c>
      <c r="H52" s="49">
        <f t="shared" si="2"/>
        <v>556352.1602</v>
      </c>
      <c r="I52" s="49">
        <f t="shared" si="3"/>
        <v>22404.83981</v>
      </c>
      <c r="J52" s="76" t="str">
        <f>'MAIN MODEL - Current Trends'!J52</f>
        <v/>
      </c>
      <c r="K52" s="49">
        <f t="shared" si="7"/>
        <v>0</v>
      </c>
      <c r="L52" s="49">
        <f t="shared" si="18"/>
        <v>556349</v>
      </c>
      <c r="M52" s="63">
        <f t="shared" si="14"/>
        <v>11562.17001</v>
      </c>
      <c r="N52" s="75">
        <f t="shared" si="22"/>
        <v>976.9970961</v>
      </c>
      <c r="O52" s="34" t="str">
        <f>'MAIN MODEL - Current Trends'!O52</f>
        <v/>
      </c>
      <c r="P52" s="11" t="str">
        <f t="shared" si="19"/>
        <v/>
      </c>
      <c r="Q52" s="11">
        <f t="shared" si="9"/>
        <v>0</v>
      </c>
      <c r="R52" s="69">
        <f t="shared" si="16"/>
        <v>0.9612584858</v>
      </c>
      <c r="S52" s="70">
        <f t="shared" si="10"/>
        <v>578759</v>
      </c>
      <c r="T52" s="71" t="str">
        <f t="shared" si="17"/>
        <v>#DIV/0!</v>
      </c>
      <c r="U52" s="72">
        <f t="shared" si="11"/>
        <v>0.0387118642</v>
      </c>
      <c r="W52" s="65" t="str">
        <f t="shared" si="4"/>
        <v/>
      </c>
      <c r="X52" s="65" t="str">
        <f t="shared" si="12"/>
        <v/>
      </c>
    </row>
    <row r="53">
      <c r="C53" s="61">
        <f t="shared" si="13"/>
        <v>44033</v>
      </c>
      <c r="D53" s="32">
        <f t="shared" si="21"/>
        <v>2.4</v>
      </c>
      <c r="E53" s="49">
        <f t="shared" si="5"/>
        <v>22404.83981</v>
      </c>
      <c r="F53" s="49">
        <f t="shared" si="6"/>
        <v>0</v>
      </c>
      <c r="G53" s="74">
        <f t="shared" si="1"/>
        <v>0</v>
      </c>
      <c r="H53" s="49">
        <f t="shared" si="2"/>
        <v>556354.1602</v>
      </c>
      <c r="I53" s="49">
        <f t="shared" si="3"/>
        <v>22404.83981</v>
      </c>
      <c r="J53" s="76" t="str">
        <f>'MAIN MODEL - Current Trends'!J53</f>
        <v/>
      </c>
      <c r="K53" s="49">
        <f t="shared" si="7"/>
        <v>0</v>
      </c>
      <c r="L53" s="49">
        <f t="shared" si="18"/>
        <v>556349</v>
      </c>
      <c r="M53" s="63">
        <f t="shared" si="14"/>
        <v>11562.17001</v>
      </c>
      <c r="N53" s="75">
        <f t="shared" si="22"/>
        <v>976.9970961</v>
      </c>
      <c r="O53" s="34" t="str">
        <f>'MAIN MODEL - Current Trends'!O53</f>
        <v/>
      </c>
      <c r="P53" s="11" t="str">
        <f t="shared" si="19"/>
        <v/>
      </c>
      <c r="Q53" s="11">
        <f t="shared" si="9"/>
        <v>0</v>
      </c>
      <c r="R53" s="69">
        <f t="shared" si="16"/>
        <v>0.9612584858</v>
      </c>
      <c r="S53" s="70">
        <f t="shared" si="10"/>
        <v>578759</v>
      </c>
      <c r="T53" s="71" t="str">
        <f t="shared" si="17"/>
        <v>#DIV/0!</v>
      </c>
      <c r="U53" s="72">
        <f t="shared" si="11"/>
        <v>0.0387118642</v>
      </c>
      <c r="W53" s="65" t="str">
        <f t="shared" si="4"/>
        <v/>
      </c>
      <c r="X53" s="65" t="str">
        <f t="shared" si="12"/>
        <v/>
      </c>
    </row>
    <row r="54">
      <c r="C54" s="61">
        <f t="shared" si="13"/>
        <v>44037</v>
      </c>
      <c r="D54" s="32">
        <f t="shared" si="21"/>
        <v>2.4</v>
      </c>
      <c r="E54" s="49">
        <f t="shared" si="5"/>
        <v>22404.83981</v>
      </c>
      <c r="F54" s="49">
        <f t="shared" si="6"/>
        <v>0</v>
      </c>
      <c r="G54" s="74">
        <f t="shared" si="1"/>
        <v>0</v>
      </c>
      <c r="H54" s="49">
        <f t="shared" si="2"/>
        <v>556354.1602</v>
      </c>
      <c r="I54" s="49">
        <f t="shared" si="3"/>
        <v>22404.83981</v>
      </c>
      <c r="J54" s="76" t="str">
        <f>'MAIN MODEL - Current Trends'!J54</f>
        <v/>
      </c>
      <c r="K54" s="49">
        <f t="shared" si="7"/>
        <v>0</v>
      </c>
      <c r="L54" s="49">
        <f t="shared" si="18"/>
        <v>556349</v>
      </c>
      <c r="M54" s="63">
        <f t="shared" si="14"/>
        <v>11562.17001</v>
      </c>
      <c r="N54" s="75">
        <f t="shared" si="22"/>
        <v>976.9970961</v>
      </c>
      <c r="O54" s="34" t="str">
        <f>'MAIN MODEL - Current Trends'!O54</f>
        <v/>
      </c>
      <c r="P54" s="11" t="str">
        <f t="shared" si="19"/>
        <v/>
      </c>
      <c r="Q54" s="11">
        <f t="shared" si="9"/>
        <v>0</v>
      </c>
      <c r="R54" s="69">
        <f t="shared" si="16"/>
        <v>0.9612584858</v>
      </c>
      <c r="S54" s="70">
        <f t="shared" si="10"/>
        <v>578759</v>
      </c>
      <c r="T54" s="71" t="str">
        <f t="shared" si="17"/>
        <v>#DIV/0!</v>
      </c>
      <c r="U54" s="72">
        <f t="shared" si="11"/>
        <v>0.0387118642</v>
      </c>
      <c r="W54" s="65" t="str">
        <f t="shared" si="4"/>
        <v/>
      </c>
      <c r="X54" s="65" t="str">
        <f t="shared" si="12"/>
        <v/>
      </c>
    </row>
    <row r="55">
      <c r="C55" s="61">
        <f t="shared" si="13"/>
        <v>44041</v>
      </c>
      <c r="D55" s="32">
        <f t="shared" si="21"/>
        <v>2.4</v>
      </c>
      <c r="E55" s="49">
        <f t="shared" si="5"/>
        <v>22404.83981</v>
      </c>
      <c r="F55" s="49">
        <f t="shared" si="6"/>
        <v>0</v>
      </c>
      <c r="G55" s="74">
        <f t="shared" si="1"/>
        <v>0</v>
      </c>
      <c r="H55" s="49">
        <f t="shared" si="2"/>
        <v>556354.1602</v>
      </c>
      <c r="I55" s="49">
        <f t="shared" si="3"/>
        <v>22404.83981</v>
      </c>
      <c r="J55" s="76" t="str">
        <f>'MAIN MODEL - Current Trends'!J55</f>
        <v/>
      </c>
      <c r="K55" s="49">
        <f t="shared" si="7"/>
        <v>0</v>
      </c>
      <c r="L55" s="49">
        <f t="shared" si="18"/>
        <v>556349</v>
      </c>
      <c r="M55" s="63">
        <f t="shared" si="14"/>
        <v>11562.17001</v>
      </c>
      <c r="N55" s="75">
        <f t="shared" si="22"/>
        <v>976.9970961</v>
      </c>
      <c r="O55" s="34" t="str">
        <f>'MAIN MODEL - Current Trends'!O55</f>
        <v/>
      </c>
      <c r="P55" s="11" t="str">
        <f t="shared" si="19"/>
        <v/>
      </c>
      <c r="Q55" s="11">
        <f t="shared" si="9"/>
        <v>0</v>
      </c>
      <c r="R55" s="69">
        <f t="shared" si="16"/>
        <v>0.9612584858</v>
      </c>
      <c r="S55" s="70">
        <f t="shared" si="10"/>
        <v>578759</v>
      </c>
      <c r="T55" s="71" t="str">
        <f t="shared" si="17"/>
        <v>#DIV/0!</v>
      </c>
      <c r="U55" s="72">
        <f t="shared" si="11"/>
        <v>0.0387118642</v>
      </c>
      <c r="W55" s="65" t="str">
        <f t="shared" si="4"/>
        <v/>
      </c>
    </row>
    <row r="56">
      <c r="C56" s="61">
        <f t="shared" si="13"/>
        <v>44045</v>
      </c>
      <c r="D56" s="32">
        <f t="shared" si="21"/>
        <v>2.4</v>
      </c>
      <c r="E56" s="49">
        <f t="shared" si="5"/>
        <v>22404.83981</v>
      </c>
      <c r="F56" s="49">
        <f t="shared" si="6"/>
        <v>0</v>
      </c>
      <c r="G56" s="74">
        <f t="shared" si="1"/>
        <v>0</v>
      </c>
      <c r="H56" s="49">
        <f t="shared" si="2"/>
        <v>556354.1602</v>
      </c>
      <c r="I56" s="49">
        <f t="shared" si="3"/>
        <v>22404.83981</v>
      </c>
      <c r="J56" s="76" t="str">
        <f>'MAIN MODEL - Current Trends'!J56</f>
        <v/>
      </c>
      <c r="K56" s="49">
        <f t="shared" si="7"/>
        <v>0</v>
      </c>
      <c r="L56" s="49">
        <f t="shared" si="18"/>
        <v>556349</v>
      </c>
      <c r="M56" s="63">
        <f t="shared" si="14"/>
        <v>11562.17001</v>
      </c>
      <c r="N56" s="75">
        <f t="shared" si="22"/>
        <v>976.9970961</v>
      </c>
      <c r="O56" s="34" t="str">
        <f>'MAIN MODEL - Current Trends'!O56</f>
        <v/>
      </c>
      <c r="P56" s="11" t="str">
        <f t="shared" si="19"/>
        <v/>
      </c>
      <c r="Q56" s="11">
        <f t="shared" si="9"/>
        <v>0</v>
      </c>
      <c r="R56" s="69">
        <f t="shared" si="16"/>
        <v>0.9612584858</v>
      </c>
      <c r="S56" s="70">
        <f t="shared" si="10"/>
        <v>578759</v>
      </c>
      <c r="T56" s="71" t="str">
        <f t="shared" si="17"/>
        <v>#DIV/0!</v>
      </c>
      <c r="U56" s="72">
        <f t="shared" si="11"/>
        <v>0.0387118642</v>
      </c>
      <c r="W56" s="65" t="str">
        <f t="shared" si="4"/>
        <v/>
      </c>
    </row>
    <row r="57">
      <c r="C57" s="61">
        <f t="shared" si="13"/>
        <v>44049</v>
      </c>
      <c r="D57" s="32">
        <f t="shared" si="21"/>
        <v>2.4</v>
      </c>
      <c r="E57" s="49">
        <f t="shared" si="5"/>
        <v>22404.83981</v>
      </c>
      <c r="F57" s="49">
        <f t="shared" si="6"/>
        <v>0</v>
      </c>
      <c r="G57" s="74">
        <f t="shared" si="1"/>
        <v>0</v>
      </c>
      <c r="H57" s="49">
        <f t="shared" si="2"/>
        <v>556354.1602</v>
      </c>
      <c r="I57" s="49">
        <f t="shared" si="3"/>
        <v>22404.83981</v>
      </c>
      <c r="J57" s="76" t="str">
        <f>'MAIN MODEL - Current Trends'!J57</f>
        <v/>
      </c>
      <c r="K57" s="49">
        <f t="shared" si="7"/>
        <v>0</v>
      </c>
      <c r="L57" s="49">
        <f t="shared" si="18"/>
        <v>556349</v>
      </c>
      <c r="M57" s="63">
        <f t="shared" si="14"/>
        <v>11562.17001</v>
      </c>
      <c r="N57" s="75">
        <f t="shared" si="22"/>
        <v>976.9970961</v>
      </c>
      <c r="O57" s="34" t="str">
        <f>'MAIN MODEL - Current Trends'!O57</f>
        <v/>
      </c>
      <c r="P57" s="11" t="str">
        <f t="shared" si="19"/>
        <v/>
      </c>
      <c r="Q57" s="11">
        <f t="shared" si="9"/>
        <v>0</v>
      </c>
      <c r="R57" s="69">
        <f t="shared" si="16"/>
        <v>0.9612584858</v>
      </c>
      <c r="S57" s="70">
        <f t="shared" si="10"/>
        <v>578759</v>
      </c>
      <c r="T57" s="71" t="str">
        <f t="shared" si="17"/>
        <v>#DIV/0!</v>
      </c>
      <c r="U57" s="72">
        <f t="shared" si="11"/>
        <v>0.0387118642</v>
      </c>
      <c r="W57" s="65" t="str">
        <f t="shared" si="4"/>
        <v/>
      </c>
    </row>
    <row r="58">
      <c r="C58" s="61">
        <f t="shared" si="13"/>
        <v>44053</v>
      </c>
      <c r="D58" s="32">
        <f t="shared" si="21"/>
        <v>2.4</v>
      </c>
      <c r="E58" s="49">
        <f t="shared" si="5"/>
        <v>22404.83981</v>
      </c>
      <c r="F58" s="49">
        <f t="shared" si="6"/>
        <v>0</v>
      </c>
      <c r="G58" s="74">
        <f t="shared" si="1"/>
        <v>0</v>
      </c>
      <c r="H58" s="49">
        <f t="shared" si="2"/>
        <v>556354.1602</v>
      </c>
      <c r="I58" s="49">
        <f t="shared" si="3"/>
        <v>22404.83981</v>
      </c>
      <c r="J58" s="76" t="str">
        <f>'MAIN MODEL - Current Trends'!J58</f>
        <v/>
      </c>
      <c r="K58" s="49">
        <f t="shared" si="7"/>
        <v>0</v>
      </c>
      <c r="L58" s="49">
        <f t="shared" si="18"/>
        <v>556349</v>
      </c>
      <c r="M58" s="63">
        <f t="shared" si="14"/>
        <v>11562.17001</v>
      </c>
      <c r="N58" s="75">
        <f t="shared" si="22"/>
        <v>976.9970961</v>
      </c>
      <c r="O58" s="34" t="str">
        <f>'MAIN MODEL - Current Trends'!O58</f>
        <v/>
      </c>
      <c r="P58" s="11" t="str">
        <f t="shared" si="19"/>
        <v/>
      </c>
      <c r="Q58" s="11">
        <f t="shared" si="9"/>
        <v>0</v>
      </c>
      <c r="R58" s="69">
        <f t="shared" si="16"/>
        <v>0.9612584858</v>
      </c>
      <c r="S58" s="70">
        <f t="shared" si="10"/>
        <v>578759</v>
      </c>
      <c r="T58" s="71" t="str">
        <f t="shared" si="17"/>
        <v>#DIV/0!</v>
      </c>
      <c r="U58" s="72">
        <f t="shared" si="11"/>
        <v>0.0387118642</v>
      </c>
      <c r="W58" s="65" t="str">
        <f t="shared" si="4"/>
        <v/>
      </c>
    </row>
    <row r="59">
      <c r="C59" s="61">
        <f t="shared" si="13"/>
        <v>44057</v>
      </c>
      <c r="D59" s="32">
        <f t="shared" si="21"/>
        <v>2.4</v>
      </c>
      <c r="E59" s="49">
        <f t="shared" si="5"/>
        <v>22404.83981</v>
      </c>
      <c r="F59" s="49">
        <f t="shared" si="6"/>
        <v>0</v>
      </c>
      <c r="G59" s="74">
        <f t="shared" si="1"/>
        <v>0</v>
      </c>
      <c r="H59" s="49">
        <f t="shared" si="2"/>
        <v>556354.1602</v>
      </c>
      <c r="I59" s="49">
        <f t="shared" si="3"/>
        <v>22404.83981</v>
      </c>
      <c r="J59" s="76" t="str">
        <f>'MAIN MODEL - Current Trends'!J59</f>
        <v/>
      </c>
      <c r="K59" s="49">
        <f t="shared" si="7"/>
        <v>0</v>
      </c>
      <c r="L59" s="49">
        <f t="shared" si="18"/>
        <v>556349</v>
      </c>
      <c r="M59" s="63">
        <f t="shared" si="14"/>
        <v>11562.17001</v>
      </c>
      <c r="N59" s="75">
        <f t="shared" si="22"/>
        <v>976.9970961</v>
      </c>
      <c r="O59" s="34" t="str">
        <f>'MAIN MODEL - Current Trends'!O59</f>
        <v/>
      </c>
      <c r="P59" s="11" t="str">
        <f t="shared" si="19"/>
        <v/>
      </c>
      <c r="Q59" s="11">
        <f t="shared" si="9"/>
        <v>0</v>
      </c>
      <c r="R59" s="69">
        <f t="shared" si="16"/>
        <v>0.9612584858</v>
      </c>
      <c r="S59" s="70">
        <f t="shared" si="10"/>
        <v>578759</v>
      </c>
      <c r="T59" s="71" t="str">
        <f t="shared" si="17"/>
        <v>#DIV/0!</v>
      </c>
      <c r="U59" s="72">
        <f t="shared" si="11"/>
        <v>0.0387118642</v>
      </c>
      <c r="W59" s="65" t="str">
        <f t="shared" si="4"/>
        <v/>
      </c>
    </row>
    <row r="60">
      <c r="C60" s="61">
        <f t="shared" si="13"/>
        <v>44061</v>
      </c>
      <c r="D60" s="32">
        <f t="shared" si="21"/>
        <v>2.4</v>
      </c>
      <c r="E60" s="49">
        <f t="shared" si="5"/>
        <v>22404.83981</v>
      </c>
      <c r="F60" s="49">
        <f t="shared" si="6"/>
        <v>0</v>
      </c>
      <c r="G60" s="74">
        <f t="shared" si="1"/>
        <v>0</v>
      </c>
      <c r="H60" s="49">
        <f t="shared" si="2"/>
        <v>556354.1602</v>
      </c>
      <c r="I60" s="49">
        <f t="shared" si="3"/>
        <v>22404.83981</v>
      </c>
      <c r="J60" s="76" t="str">
        <f>'MAIN MODEL - Current Trends'!J60</f>
        <v/>
      </c>
      <c r="K60" s="49">
        <f t="shared" si="7"/>
        <v>0</v>
      </c>
      <c r="L60" s="49">
        <f t="shared" si="18"/>
        <v>556349</v>
      </c>
      <c r="M60" s="63">
        <f t="shared" si="14"/>
        <v>11562.17001</v>
      </c>
      <c r="N60" s="75">
        <f t="shared" si="22"/>
        <v>976.9970961</v>
      </c>
      <c r="O60" s="34" t="str">
        <f>'MAIN MODEL - Current Trends'!O60</f>
        <v/>
      </c>
      <c r="P60" s="11" t="str">
        <f t="shared" si="19"/>
        <v/>
      </c>
      <c r="Q60" s="11">
        <f t="shared" si="9"/>
        <v>0</v>
      </c>
      <c r="R60" s="69">
        <f t="shared" si="16"/>
        <v>0.9612584858</v>
      </c>
      <c r="S60" s="70">
        <f t="shared" si="10"/>
        <v>578759</v>
      </c>
      <c r="T60" s="71" t="str">
        <f t="shared" si="17"/>
        <v>#DIV/0!</v>
      </c>
      <c r="U60" s="72">
        <f t="shared" si="11"/>
        <v>0.0387118642</v>
      </c>
      <c r="W60" s="65" t="str">
        <f t="shared" si="4"/>
        <v/>
      </c>
    </row>
    <row r="61">
      <c r="C61" s="61">
        <f t="shared" si="13"/>
        <v>44065</v>
      </c>
      <c r="D61" s="32">
        <f t="shared" si="21"/>
        <v>2.4</v>
      </c>
      <c r="E61" s="49">
        <f t="shared" si="5"/>
        <v>22404.83981</v>
      </c>
      <c r="F61" s="49">
        <f t="shared" si="6"/>
        <v>0</v>
      </c>
      <c r="G61" s="74">
        <f t="shared" si="1"/>
        <v>0</v>
      </c>
      <c r="H61" s="49">
        <f t="shared" si="2"/>
        <v>556354.1602</v>
      </c>
      <c r="I61" s="49">
        <f t="shared" si="3"/>
        <v>22404.83981</v>
      </c>
      <c r="J61" s="76" t="str">
        <f>'MAIN MODEL - Current Trends'!J61</f>
        <v/>
      </c>
      <c r="K61" s="49">
        <f t="shared" si="7"/>
        <v>0</v>
      </c>
      <c r="L61" s="49">
        <f t="shared" si="18"/>
        <v>556349</v>
      </c>
      <c r="M61" s="63">
        <f t="shared" si="14"/>
        <v>11562.17001</v>
      </c>
      <c r="N61" s="75">
        <f t="shared" si="22"/>
        <v>976.9970961</v>
      </c>
      <c r="O61" s="34" t="str">
        <f>'MAIN MODEL - Current Trends'!O61</f>
        <v/>
      </c>
      <c r="P61" s="11" t="str">
        <f t="shared" si="19"/>
        <v/>
      </c>
      <c r="Q61" s="11">
        <f t="shared" si="9"/>
        <v>0</v>
      </c>
      <c r="R61" s="69">
        <f t="shared" si="16"/>
        <v>0.9612584858</v>
      </c>
      <c r="S61" s="70">
        <f t="shared" si="10"/>
        <v>578759</v>
      </c>
      <c r="T61" s="71" t="str">
        <f t="shared" si="17"/>
        <v>#DIV/0!</v>
      </c>
      <c r="U61" s="72">
        <f t="shared" si="11"/>
        <v>0.0387118642</v>
      </c>
      <c r="W61" s="65" t="str">
        <f t="shared" si="4"/>
        <v/>
      </c>
    </row>
    <row r="62">
      <c r="C62" s="61">
        <f t="shared" si="13"/>
        <v>44069</v>
      </c>
      <c r="D62" s="32">
        <f t="shared" si="21"/>
        <v>2.4</v>
      </c>
      <c r="E62" s="49">
        <f t="shared" si="5"/>
        <v>22404.83981</v>
      </c>
      <c r="F62" s="49">
        <f t="shared" si="6"/>
        <v>0</v>
      </c>
      <c r="G62" s="74">
        <f t="shared" si="1"/>
        <v>0</v>
      </c>
      <c r="H62" s="49">
        <f t="shared" si="2"/>
        <v>556354.1602</v>
      </c>
      <c r="I62" s="49">
        <f t="shared" si="3"/>
        <v>22404.83981</v>
      </c>
      <c r="J62" s="76" t="str">
        <f>'MAIN MODEL - Current Trends'!J62</f>
        <v/>
      </c>
      <c r="K62" s="49">
        <f t="shared" si="7"/>
        <v>0</v>
      </c>
      <c r="L62" s="49">
        <f t="shared" si="18"/>
        <v>556349</v>
      </c>
      <c r="M62" s="63">
        <f t="shared" si="14"/>
        <v>11562.17001</v>
      </c>
      <c r="N62" s="75">
        <f t="shared" si="22"/>
        <v>976.9970961</v>
      </c>
      <c r="O62" s="34" t="str">
        <f>'MAIN MODEL - Current Trends'!O62</f>
        <v/>
      </c>
      <c r="P62" s="11" t="str">
        <f t="shared" si="19"/>
        <v/>
      </c>
      <c r="Q62" s="11">
        <f t="shared" si="9"/>
        <v>0</v>
      </c>
      <c r="R62" s="69">
        <f t="shared" si="16"/>
        <v>0.9612584858</v>
      </c>
      <c r="S62" s="70">
        <f t="shared" si="10"/>
        <v>578759</v>
      </c>
      <c r="T62" s="71" t="str">
        <f t="shared" si="17"/>
        <v>#DIV/0!</v>
      </c>
      <c r="U62" s="72">
        <f t="shared" si="11"/>
        <v>0.0387118642</v>
      </c>
      <c r="W62" s="65" t="str">
        <f t="shared" si="4"/>
        <v/>
      </c>
    </row>
    <row r="63">
      <c r="C63" s="61">
        <f t="shared" si="13"/>
        <v>44073</v>
      </c>
      <c r="D63" s="32">
        <f t="shared" si="21"/>
        <v>2.4</v>
      </c>
      <c r="E63" s="49">
        <f t="shared" si="5"/>
        <v>22404.83981</v>
      </c>
      <c r="F63" s="49">
        <f t="shared" si="6"/>
        <v>0</v>
      </c>
      <c r="G63" s="74">
        <f t="shared" si="1"/>
        <v>0</v>
      </c>
      <c r="H63" s="49">
        <f t="shared" si="2"/>
        <v>556354.1602</v>
      </c>
      <c r="I63" s="49">
        <f t="shared" si="3"/>
        <v>22404.83981</v>
      </c>
      <c r="J63" s="76" t="str">
        <f>'MAIN MODEL - Current Trends'!J63</f>
        <v/>
      </c>
      <c r="K63" s="49">
        <f t="shared" si="7"/>
        <v>0</v>
      </c>
      <c r="L63" s="49">
        <f t="shared" si="18"/>
        <v>556349</v>
      </c>
      <c r="M63" s="63">
        <f t="shared" si="14"/>
        <v>11562.17001</v>
      </c>
      <c r="N63" s="75">
        <f t="shared" si="22"/>
        <v>976.9970961</v>
      </c>
      <c r="O63" s="34" t="str">
        <f>'MAIN MODEL - Current Trends'!O63</f>
        <v/>
      </c>
      <c r="P63" s="11" t="str">
        <f t="shared" si="19"/>
        <v/>
      </c>
      <c r="Q63" s="11">
        <f t="shared" si="9"/>
        <v>0</v>
      </c>
      <c r="R63" s="69">
        <f t="shared" si="16"/>
        <v>0.9612584858</v>
      </c>
      <c r="S63" s="70">
        <f t="shared" si="10"/>
        <v>578759</v>
      </c>
      <c r="T63" s="71" t="str">
        <f t="shared" si="17"/>
        <v>#DIV/0!</v>
      </c>
      <c r="U63" s="72">
        <f t="shared" si="11"/>
        <v>0.0387118642</v>
      </c>
      <c r="W63" s="65" t="str">
        <f t="shared" si="4"/>
        <v/>
      </c>
    </row>
    <row r="64">
      <c r="C64" s="61">
        <f t="shared" si="13"/>
        <v>44077</v>
      </c>
      <c r="D64" s="32">
        <f t="shared" si="21"/>
        <v>2.4</v>
      </c>
      <c r="E64" s="49">
        <f t="shared" si="5"/>
        <v>22404.83981</v>
      </c>
      <c r="F64" s="49">
        <f t="shared" si="6"/>
        <v>0</v>
      </c>
      <c r="G64" s="74">
        <f t="shared" si="1"/>
        <v>0</v>
      </c>
      <c r="H64" s="49">
        <f t="shared" si="2"/>
        <v>556354.1602</v>
      </c>
      <c r="I64" s="49">
        <f t="shared" si="3"/>
        <v>22404.83981</v>
      </c>
      <c r="J64" s="76" t="str">
        <f>'MAIN MODEL - Current Trends'!J64</f>
        <v/>
      </c>
      <c r="K64" s="49">
        <f t="shared" si="7"/>
        <v>0</v>
      </c>
      <c r="L64" s="49">
        <f t="shared" si="18"/>
        <v>556349</v>
      </c>
      <c r="M64" s="63">
        <f t="shared" si="14"/>
        <v>11562.17001</v>
      </c>
      <c r="N64" s="75">
        <f t="shared" si="22"/>
        <v>976.9970961</v>
      </c>
      <c r="O64" s="34" t="str">
        <f>'MAIN MODEL - Current Trends'!O64</f>
        <v/>
      </c>
      <c r="P64" s="11" t="str">
        <f t="shared" si="19"/>
        <v/>
      </c>
      <c r="Q64" s="11">
        <f t="shared" si="9"/>
        <v>0</v>
      </c>
      <c r="R64" s="69">
        <f t="shared" si="16"/>
        <v>0.9612584858</v>
      </c>
      <c r="S64" s="70">
        <f t="shared" si="10"/>
        <v>578759</v>
      </c>
      <c r="T64" s="71" t="str">
        <f t="shared" si="17"/>
        <v>#DIV/0!</v>
      </c>
      <c r="U64" s="72">
        <f t="shared" si="11"/>
        <v>0.0387118642</v>
      </c>
      <c r="W64" s="65" t="str">
        <f t="shared" si="4"/>
        <v/>
      </c>
    </row>
    <row r="65">
      <c r="C65" s="61">
        <f t="shared" si="13"/>
        <v>44081</v>
      </c>
      <c r="D65" s="32">
        <f t="shared" si="21"/>
        <v>2.4</v>
      </c>
      <c r="E65" s="49">
        <f t="shared" si="5"/>
        <v>22404.83981</v>
      </c>
      <c r="F65" s="49">
        <f t="shared" si="6"/>
        <v>0</v>
      </c>
      <c r="G65" s="74">
        <f t="shared" si="1"/>
        <v>0</v>
      </c>
      <c r="H65" s="49">
        <f t="shared" si="2"/>
        <v>556354.1602</v>
      </c>
      <c r="I65" s="49">
        <f t="shared" si="3"/>
        <v>22404.83981</v>
      </c>
      <c r="J65" s="76" t="str">
        <f>'MAIN MODEL - Current Trends'!J65</f>
        <v/>
      </c>
      <c r="K65" s="49">
        <f t="shared" si="7"/>
        <v>0</v>
      </c>
      <c r="L65" s="49">
        <f t="shared" si="18"/>
        <v>556349</v>
      </c>
      <c r="M65" s="63">
        <f t="shared" si="14"/>
        <v>11562.17001</v>
      </c>
      <c r="N65" s="75">
        <f t="shared" si="22"/>
        <v>976.9970961</v>
      </c>
      <c r="O65" s="34" t="str">
        <f>'MAIN MODEL - Current Trends'!O65</f>
        <v/>
      </c>
      <c r="P65" s="11" t="str">
        <f t="shared" si="19"/>
        <v/>
      </c>
      <c r="Q65" s="11">
        <f t="shared" si="9"/>
        <v>0</v>
      </c>
      <c r="R65" s="69">
        <f t="shared" si="16"/>
        <v>0.9612584858</v>
      </c>
      <c r="S65" s="70">
        <f t="shared" si="10"/>
        <v>578759</v>
      </c>
      <c r="T65" s="71" t="str">
        <f t="shared" si="17"/>
        <v>#DIV/0!</v>
      </c>
      <c r="U65" s="72">
        <f t="shared" si="11"/>
        <v>0.0387118642</v>
      </c>
      <c r="W65" s="65" t="str">
        <f t="shared" si="4"/>
        <v/>
      </c>
    </row>
    <row r="66">
      <c r="C66" s="61">
        <f t="shared" si="13"/>
        <v>44085</v>
      </c>
      <c r="D66" s="32">
        <f t="shared" si="21"/>
        <v>2.4</v>
      </c>
      <c r="E66" s="49">
        <f t="shared" si="5"/>
        <v>22404.83981</v>
      </c>
      <c r="F66" s="49">
        <f t="shared" si="6"/>
        <v>0</v>
      </c>
      <c r="G66" s="74">
        <f t="shared" si="1"/>
        <v>0</v>
      </c>
      <c r="H66" s="49">
        <f t="shared" si="2"/>
        <v>556354.1602</v>
      </c>
      <c r="I66" s="49">
        <f t="shared" si="3"/>
        <v>22404.83981</v>
      </c>
      <c r="J66" s="76" t="str">
        <f>'MAIN MODEL - Current Trends'!J66</f>
        <v/>
      </c>
      <c r="K66" s="49">
        <f t="shared" si="7"/>
        <v>0</v>
      </c>
      <c r="L66" s="49">
        <f t="shared" si="18"/>
        <v>556349</v>
      </c>
      <c r="M66" s="63">
        <f t="shared" si="14"/>
        <v>11562.17001</v>
      </c>
      <c r="N66" s="75">
        <f t="shared" si="22"/>
        <v>976.9970961</v>
      </c>
      <c r="O66" s="34" t="str">
        <f>'MAIN MODEL - Current Trends'!O66</f>
        <v/>
      </c>
      <c r="P66" s="11" t="str">
        <f t="shared" si="19"/>
        <v/>
      </c>
      <c r="Q66" s="11">
        <f t="shared" si="9"/>
        <v>0</v>
      </c>
      <c r="R66" s="69">
        <f t="shared" si="16"/>
        <v>0.9612584858</v>
      </c>
      <c r="S66" s="70">
        <f t="shared" si="10"/>
        <v>578759</v>
      </c>
      <c r="T66" s="71" t="str">
        <f t="shared" si="17"/>
        <v>#DIV/0!</v>
      </c>
      <c r="U66" s="72">
        <f t="shared" si="11"/>
        <v>0.0387118642</v>
      </c>
      <c r="W66" s="65" t="str">
        <f t="shared" si="4"/>
        <v/>
      </c>
    </row>
    <row r="67">
      <c r="C67" s="61">
        <f t="shared" si="13"/>
        <v>44089</v>
      </c>
      <c r="D67" s="32">
        <f t="shared" si="21"/>
        <v>2.4</v>
      </c>
      <c r="E67" s="49">
        <f t="shared" si="5"/>
        <v>22404.83981</v>
      </c>
      <c r="F67" s="49">
        <f t="shared" si="6"/>
        <v>0</v>
      </c>
      <c r="G67" s="74">
        <f t="shared" si="1"/>
        <v>0</v>
      </c>
      <c r="H67" s="49">
        <f t="shared" si="2"/>
        <v>556354.1602</v>
      </c>
      <c r="I67" s="49">
        <f t="shared" si="3"/>
        <v>22404.83981</v>
      </c>
      <c r="J67" s="76" t="str">
        <f>'MAIN MODEL - Current Trends'!J67</f>
        <v/>
      </c>
      <c r="K67" s="49">
        <f t="shared" si="7"/>
        <v>0</v>
      </c>
      <c r="L67" s="49">
        <f t="shared" si="18"/>
        <v>556349</v>
      </c>
      <c r="M67" s="63">
        <f t="shared" si="14"/>
        <v>11562.17001</v>
      </c>
      <c r="N67" s="75">
        <f t="shared" si="22"/>
        <v>976.9970961</v>
      </c>
      <c r="O67" s="34" t="str">
        <f>'MAIN MODEL - Current Trends'!O67</f>
        <v/>
      </c>
      <c r="P67" s="11" t="str">
        <f t="shared" si="19"/>
        <v/>
      </c>
      <c r="Q67" s="11">
        <f t="shared" si="9"/>
        <v>0</v>
      </c>
      <c r="R67" s="69">
        <f t="shared" si="16"/>
        <v>0.9612584858</v>
      </c>
      <c r="S67" s="70">
        <f t="shared" si="10"/>
        <v>578759</v>
      </c>
      <c r="T67" s="71" t="str">
        <f t="shared" si="17"/>
        <v>#DIV/0!</v>
      </c>
      <c r="U67" s="72">
        <f t="shared" si="11"/>
        <v>0.0387118642</v>
      </c>
      <c r="W67" s="65" t="str">
        <f t="shared" si="4"/>
        <v/>
      </c>
    </row>
    <row r="68">
      <c r="C68" s="61">
        <f t="shared" si="13"/>
        <v>44093</v>
      </c>
      <c r="D68" s="32">
        <f t="shared" si="21"/>
        <v>2.4</v>
      </c>
      <c r="E68" s="49">
        <f t="shared" si="5"/>
        <v>22404.83981</v>
      </c>
      <c r="F68" s="49">
        <f t="shared" si="6"/>
        <v>0</v>
      </c>
      <c r="G68" s="74">
        <f t="shared" si="1"/>
        <v>0</v>
      </c>
      <c r="H68" s="49">
        <f t="shared" si="2"/>
        <v>556354.1602</v>
      </c>
      <c r="I68" s="49">
        <f t="shared" si="3"/>
        <v>22404.83981</v>
      </c>
      <c r="J68" s="76" t="str">
        <f>'MAIN MODEL - Current Trends'!J68</f>
        <v/>
      </c>
      <c r="K68" s="49">
        <f t="shared" si="7"/>
        <v>0</v>
      </c>
      <c r="L68" s="49">
        <f t="shared" si="18"/>
        <v>556349</v>
      </c>
      <c r="M68" s="63">
        <f t="shared" si="14"/>
        <v>11562.17001</v>
      </c>
      <c r="N68" s="75">
        <f t="shared" si="22"/>
        <v>976.9970961</v>
      </c>
      <c r="O68" s="34" t="str">
        <f>'MAIN MODEL - Current Trends'!O68</f>
        <v/>
      </c>
      <c r="P68" s="11" t="str">
        <f t="shared" si="19"/>
        <v/>
      </c>
      <c r="Q68" s="11">
        <f t="shared" si="9"/>
        <v>0</v>
      </c>
      <c r="R68" s="69">
        <f t="shared" si="16"/>
        <v>0.9612584858</v>
      </c>
      <c r="S68" s="70">
        <f t="shared" si="10"/>
        <v>578759</v>
      </c>
      <c r="T68" s="71" t="str">
        <f t="shared" si="17"/>
        <v>#DIV/0!</v>
      </c>
      <c r="U68" s="72">
        <f t="shared" si="11"/>
        <v>0.0387118642</v>
      </c>
      <c r="W68" s="65" t="str">
        <f t="shared" si="4"/>
        <v/>
      </c>
    </row>
    <row r="69">
      <c r="C69" s="61">
        <f t="shared" si="13"/>
        <v>44097</v>
      </c>
      <c r="D69" s="32">
        <f t="shared" si="21"/>
        <v>2.4</v>
      </c>
      <c r="E69" s="49">
        <f t="shared" si="5"/>
        <v>22404.83981</v>
      </c>
      <c r="F69" s="49">
        <f t="shared" si="6"/>
        <v>0</v>
      </c>
      <c r="G69" s="74">
        <f t="shared" si="1"/>
        <v>0</v>
      </c>
      <c r="H69" s="49">
        <f t="shared" si="2"/>
        <v>556354.1602</v>
      </c>
      <c r="I69" s="49">
        <f t="shared" si="3"/>
        <v>22404.83981</v>
      </c>
      <c r="J69" s="76" t="str">
        <f>'MAIN MODEL - Current Trends'!J69</f>
        <v/>
      </c>
      <c r="K69" s="49">
        <f t="shared" si="7"/>
        <v>0</v>
      </c>
      <c r="L69" s="49">
        <f t="shared" si="18"/>
        <v>556349</v>
      </c>
      <c r="M69" s="63">
        <f t="shared" si="14"/>
        <v>11562.17001</v>
      </c>
      <c r="N69" s="75">
        <f t="shared" si="22"/>
        <v>976.9970961</v>
      </c>
      <c r="O69" s="34" t="str">
        <f>'MAIN MODEL - Current Trends'!O69</f>
        <v/>
      </c>
      <c r="P69" s="11" t="str">
        <f t="shared" si="19"/>
        <v/>
      </c>
      <c r="Q69" s="11">
        <f t="shared" si="9"/>
        <v>0</v>
      </c>
      <c r="R69" s="69">
        <f t="shared" si="16"/>
        <v>0.9612584858</v>
      </c>
      <c r="S69" s="70">
        <f t="shared" si="10"/>
        <v>578759</v>
      </c>
      <c r="T69" s="71" t="str">
        <f t="shared" si="17"/>
        <v>#DIV/0!</v>
      </c>
      <c r="U69" s="72">
        <f t="shared" si="11"/>
        <v>0.0387118642</v>
      </c>
      <c r="W69" s="65" t="str">
        <f t="shared" si="4"/>
        <v/>
      </c>
    </row>
    <row r="70">
      <c r="C70" s="61">
        <f t="shared" si="13"/>
        <v>44101</v>
      </c>
      <c r="D70" s="32">
        <f t="shared" si="21"/>
        <v>2.4</v>
      </c>
      <c r="E70" s="49">
        <f t="shared" si="5"/>
        <v>22404.83981</v>
      </c>
      <c r="F70" s="49">
        <f t="shared" si="6"/>
        <v>0</v>
      </c>
      <c r="G70" s="74">
        <f t="shared" si="1"/>
        <v>0</v>
      </c>
      <c r="H70" s="49">
        <f t="shared" si="2"/>
        <v>556354.1602</v>
      </c>
      <c r="I70" s="49">
        <f t="shared" si="3"/>
        <v>22404.83981</v>
      </c>
      <c r="J70" s="76" t="str">
        <f>'MAIN MODEL - Current Trends'!J70</f>
        <v/>
      </c>
      <c r="K70" s="49">
        <f t="shared" si="7"/>
        <v>0</v>
      </c>
      <c r="L70" s="49">
        <f t="shared" si="18"/>
        <v>556349</v>
      </c>
      <c r="M70" s="63">
        <f t="shared" si="14"/>
        <v>11562.17001</v>
      </c>
      <c r="N70" s="75">
        <f t="shared" si="22"/>
        <v>976.9970961</v>
      </c>
      <c r="O70" s="34" t="str">
        <f>'MAIN MODEL - Current Trends'!O70</f>
        <v/>
      </c>
      <c r="P70" s="11" t="str">
        <f t="shared" si="19"/>
        <v/>
      </c>
      <c r="Q70" s="11">
        <f t="shared" si="9"/>
        <v>0</v>
      </c>
      <c r="R70" s="69">
        <f t="shared" si="16"/>
        <v>0.9612584858</v>
      </c>
      <c r="S70" s="70">
        <f t="shared" si="10"/>
        <v>578759</v>
      </c>
      <c r="T70" s="71" t="str">
        <f t="shared" si="17"/>
        <v>#DIV/0!</v>
      </c>
      <c r="U70" s="72">
        <f t="shared" si="11"/>
        <v>0.0387118642</v>
      </c>
      <c r="W70" s="65" t="str">
        <f t="shared" si="4"/>
        <v/>
      </c>
    </row>
    <row r="71">
      <c r="C71" s="61">
        <f t="shared" si="13"/>
        <v>44105</v>
      </c>
      <c r="D71" s="32">
        <f t="shared" si="21"/>
        <v>2.4</v>
      </c>
      <c r="E71" s="49">
        <f t="shared" si="5"/>
        <v>22404.83981</v>
      </c>
      <c r="F71" s="49">
        <f t="shared" si="6"/>
        <v>0</v>
      </c>
      <c r="G71" s="74">
        <f t="shared" si="1"/>
        <v>0</v>
      </c>
      <c r="H71" s="49">
        <f t="shared" si="2"/>
        <v>556354.1602</v>
      </c>
      <c r="I71" s="49">
        <f t="shared" si="3"/>
        <v>22404.83981</v>
      </c>
      <c r="J71" s="76" t="str">
        <f>'MAIN MODEL - Current Trends'!J71</f>
        <v/>
      </c>
      <c r="K71" s="49">
        <f t="shared" si="7"/>
        <v>0</v>
      </c>
      <c r="L71" s="49">
        <f t="shared" si="18"/>
        <v>556349</v>
      </c>
      <c r="M71" s="63">
        <f t="shared" si="14"/>
        <v>11562.17001</v>
      </c>
      <c r="N71" s="75">
        <f t="shared" si="22"/>
        <v>976.9970961</v>
      </c>
      <c r="O71" s="34" t="str">
        <f>'MAIN MODEL - Current Trends'!O71</f>
        <v/>
      </c>
      <c r="P71" s="11" t="str">
        <f t="shared" si="19"/>
        <v/>
      </c>
      <c r="Q71" s="11">
        <f t="shared" si="9"/>
        <v>0</v>
      </c>
      <c r="R71" s="69">
        <f t="shared" si="16"/>
        <v>0.9612584858</v>
      </c>
      <c r="S71" s="70">
        <f t="shared" si="10"/>
        <v>578759</v>
      </c>
      <c r="T71" s="71" t="str">
        <f t="shared" si="17"/>
        <v>#DIV/0!</v>
      </c>
      <c r="U71" s="72">
        <f t="shared" si="11"/>
        <v>0.0387118642</v>
      </c>
      <c r="W71" s="65" t="str">
        <f t="shared" si="4"/>
        <v/>
      </c>
    </row>
    <row r="72">
      <c r="C72" s="61">
        <f t="shared" si="13"/>
        <v>44109</v>
      </c>
      <c r="D72" s="32">
        <f t="shared" si="21"/>
        <v>2.4</v>
      </c>
      <c r="E72" s="49">
        <f t="shared" si="5"/>
        <v>22404.83981</v>
      </c>
      <c r="F72" s="49">
        <f t="shared" si="6"/>
        <v>0</v>
      </c>
      <c r="G72" s="74">
        <f t="shared" si="1"/>
        <v>0</v>
      </c>
      <c r="H72" s="49">
        <f t="shared" si="2"/>
        <v>556354.1602</v>
      </c>
      <c r="I72" s="49">
        <f t="shared" si="3"/>
        <v>22404.83981</v>
      </c>
      <c r="J72" s="76" t="str">
        <f>'MAIN MODEL - Current Trends'!J72</f>
        <v/>
      </c>
      <c r="K72" s="49">
        <f t="shared" si="7"/>
        <v>0</v>
      </c>
      <c r="L72" s="49">
        <f t="shared" si="18"/>
        <v>556349</v>
      </c>
      <c r="M72" s="63">
        <f t="shared" si="14"/>
        <v>11562.17001</v>
      </c>
      <c r="N72" s="75">
        <f t="shared" si="22"/>
        <v>976.9970961</v>
      </c>
      <c r="O72" s="34" t="str">
        <f>'MAIN MODEL - Current Trends'!O72</f>
        <v/>
      </c>
      <c r="P72" s="11" t="str">
        <f t="shared" si="19"/>
        <v/>
      </c>
      <c r="Q72" s="11">
        <f t="shared" si="9"/>
        <v>0</v>
      </c>
      <c r="R72" s="69">
        <f t="shared" si="16"/>
        <v>0.9612584858</v>
      </c>
      <c r="S72" s="70">
        <f t="shared" si="10"/>
        <v>578759</v>
      </c>
      <c r="T72" s="71" t="str">
        <f t="shared" si="17"/>
        <v>#DIV/0!</v>
      </c>
      <c r="U72" s="72">
        <f t="shared" si="11"/>
        <v>0.0387118642</v>
      </c>
      <c r="W72" s="65" t="str">
        <f t="shared" si="4"/>
        <v/>
      </c>
    </row>
    <row r="73">
      <c r="C73" s="61">
        <f t="shared" si="13"/>
        <v>44113</v>
      </c>
      <c r="D73" s="32">
        <f t="shared" si="21"/>
        <v>2.4</v>
      </c>
      <c r="E73" s="49">
        <f t="shared" si="5"/>
        <v>22404.83981</v>
      </c>
      <c r="F73" s="49">
        <f t="shared" si="6"/>
        <v>0</v>
      </c>
      <c r="G73" s="74">
        <f t="shared" si="1"/>
        <v>0</v>
      </c>
      <c r="H73" s="49">
        <f t="shared" si="2"/>
        <v>556354.1602</v>
      </c>
      <c r="I73" s="49">
        <f t="shared" si="3"/>
        <v>22404.83981</v>
      </c>
      <c r="J73" s="76" t="str">
        <f>'MAIN MODEL - Current Trends'!J73</f>
        <v/>
      </c>
      <c r="K73" s="49">
        <f t="shared" si="7"/>
        <v>0</v>
      </c>
      <c r="L73" s="49">
        <f t="shared" si="18"/>
        <v>556349</v>
      </c>
      <c r="M73" s="63">
        <f t="shared" si="14"/>
        <v>11562.17001</v>
      </c>
      <c r="N73" s="75">
        <f t="shared" si="22"/>
        <v>976.9970961</v>
      </c>
      <c r="O73" s="34" t="str">
        <f>'MAIN MODEL - Current Trends'!O73</f>
        <v/>
      </c>
      <c r="P73" s="11" t="str">
        <f t="shared" si="19"/>
        <v/>
      </c>
      <c r="Q73" s="11">
        <f t="shared" si="9"/>
        <v>0</v>
      </c>
      <c r="R73" s="69">
        <f t="shared" si="16"/>
        <v>0.9612584858</v>
      </c>
      <c r="S73" s="70">
        <f t="shared" si="10"/>
        <v>578759</v>
      </c>
      <c r="T73" s="71" t="str">
        <f t="shared" si="17"/>
        <v>#DIV/0!</v>
      </c>
      <c r="U73" s="72">
        <f t="shared" si="11"/>
        <v>0.0387118642</v>
      </c>
      <c r="W73" s="65" t="str">
        <f t="shared" si="4"/>
        <v/>
      </c>
    </row>
    <row r="74">
      <c r="C74" s="61">
        <f t="shared" si="13"/>
        <v>44117</v>
      </c>
      <c r="D74" s="32">
        <f t="shared" si="21"/>
        <v>2.4</v>
      </c>
      <c r="E74" s="49">
        <f t="shared" si="5"/>
        <v>22404.83981</v>
      </c>
      <c r="F74" s="49">
        <f t="shared" si="6"/>
        <v>0</v>
      </c>
      <c r="G74" s="74">
        <f t="shared" si="1"/>
        <v>0</v>
      </c>
      <c r="H74" s="49">
        <f t="shared" si="2"/>
        <v>556354.1602</v>
      </c>
      <c r="I74" s="49">
        <f t="shared" si="3"/>
        <v>22404.83981</v>
      </c>
      <c r="J74" s="76" t="str">
        <f>'MAIN MODEL - Current Trends'!J74</f>
        <v/>
      </c>
      <c r="K74" s="49">
        <f t="shared" si="7"/>
        <v>0</v>
      </c>
      <c r="L74" s="49">
        <f t="shared" si="18"/>
        <v>556349</v>
      </c>
      <c r="M74" s="63">
        <f t="shared" si="14"/>
        <v>11562.17001</v>
      </c>
      <c r="N74" s="75">
        <f t="shared" si="22"/>
        <v>976.9970961</v>
      </c>
      <c r="O74" s="34" t="str">
        <f>'MAIN MODEL - Current Trends'!O74</f>
        <v/>
      </c>
      <c r="P74" s="11" t="str">
        <f t="shared" si="19"/>
        <v/>
      </c>
      <c r="Q74" s="11">
        <f t="shared" si="9"/>
        <v>0</v>
      </c>
      <c r="R74" s="69">
        <f t="shared" si="16"/>
        <v>0.9612584858</v>
      </c>
      <c r="S74" s="70">
        <f t="shared" si="10"/>
        <v>578759</v>
      </c>
      <c r="T74" s="71" t="str">
        <f t="shared" si="17"/>
        <v>#DIV/0!</v>
      </c>
      <c r="U74" s="72">
        <f t="shared" si="11"/>
        <v>0.0387118642</v>
      </c>
      <c r="W74" s="65" t="str">
        <f t="shared" si="4"/>
        <v/>
      </c>
    </row>
    <row r="75">
      <c r="C75" s="61">
        <f t="shared" si="13"/>
        <v>44121</v>
      </c>
      <c r="D75" s="32">
        <f t="shared" si="21"/>
        <v>2.4</v>
      </c>
      <c r="E75" s="49">
        <f t="shared" si="5"/>
        <v>22404.83981</v>
      </c>
      <c r="F75" s="49">
        <f t="shared" si="6"/>
        <v>0</v>
      </c>
      <c r="G75" s="74">
        <f t="shared" si="1"/>
        <v>0</v>
      </c>
      <c r="H75" s="49">
        <f t="shared" si="2"/>
        <v>556354.1602</v>
      </c>
      <c r="I75" s="49">
        <f t="shared" si="3"/>
        <v>22404.83981</v>
      </c>
      <c r="J75" s="76" t="str">
        <f>'MAIN MODEL - Current Trends'!J75</f>
        <v/>
      </c>
      <c r="K75" s="49">
        <f t="shared" si="7"/>
        <v>0</v>
      </c>
      <c r="L75" s="49">
        <f t="shared" si="18"/>
        <v>556349</v>
      </c>
      <c r="M75" s="63">
        <f t="shared" si="14"/>
        <v>11562.17001</v>
      </c>
      <c r="N75" s="75">
        <f t="shared" si="22"/>
        <v>976.9970961</v>
      </c>
      <c r="O75" s="34" t="str">
        <f>'MAIN MODEL - Current Trends'!O75</f>
        <v/>
      </c>
      <c r="P75" s="11" t="str">
        <f t="shared" si="19"/>
        <v/>
      </c>
      <c r="Q75" s="11">
        <f t="shared" si="9"/>
        <v>0</v>
      </c>
      <c r="R75" s="69">
        <f t="shared" si="16"/>
        <v>0.9612584858</v>
      </c>
      <c r="S75" s="70">
        <f t="shared" si="10"/>
        <v>578759</v>
      </c>
      <c r="T75" s="71" t="str">
        <f t="shared" si="17"/>
        <v>#DIV/0!</v>
      </c>
      <c r="U75" s="72">
        <f t="shared" si="11"/>
        <v>0.0387118642</v>
      </c>
      <c r="W75" s="65" t="str">
        <f t="shared" si="4"/>
        <v/>
      </c>
    </row>
    <row r="76">
      <c r="C76" s="61">
        <f t="shared" si="13"/>
        <v>44125</v>
      </c>
      <c r="D76" s="32">
        <f t="shared" si="21"/>
        <v>2.4</v>
      </c>
      <c r="E76" s="49">
        <f t="shared" si="5"/>
        <v>22404.83981</v>
      </c>
      <c r="F76" s="49">
        <f t="shared" si="6"/>
        <v>0</v>
      </c>
      <c r="G76" s="74">
        <f t="shared" si="1"/>
        <v>0</v>
      </c>
      <c r="H76" s="49">
        <f t="shared" si="2"/>
        <v>556354.1602</v>
      </c>
      <c r="I76" s="49">
        <f t="shared" si="3"/>
        <v>22404.83981</v>
      </c>
      <c r="J76" s="76" t="str">
        <f>'MAIN MODEL - Current Trends'!J76</f>
        <v/>
      </c>
      <c r="K76" s="49">
        <f t="shared" si="7"/>
        <v>0</v>
      </c>
      <c r="L76" s="49">
        <f t="shared" si="18"/>
        <v>556349</v>
      </c>
      <c r="M76" s="63">
        <f t="shared" si="14"/>
        <v>11562.17001</v>
      </c>
      <c r="N76" s="75">
        <f t="shared" si="22"/>
        <v>976.9970961</v>
      </c>
      <c r="O76" s="34" t="str">
        <f>'MAIN MODEL - Current Trends'!O76</f>
        <v/>
      </c>
      <c r="P76" s="11" t="str">
        <f t="shared" si="19"/>
        <v/>
      </c>
      <c r="Q76" s="11">
        <f t="shared" si="9"/>
        <v>0</v>
      </c>
      <c r="R76" s="69">
        <f t="shared" si="16"/>
        <v>0.9612584858</v>
      </c>
      <c r="S76" s="70">
        <f t="shared" si="10"/>
        <v>578759</v>
      </c>
      <c r="T76" s="71" t="str">
        <f t="shared" si="17"/>
        <v>#DIV/0!</v>
      </c>
      <c r="U76" s="72">
        <f t="shared" si="11"/>
        <v>0.0387118642</v>
      </c>
      <c r="W76" s="65" t="str">
        <f t="shared" si="4"/>
        <v/>
      </c>
    </row>
    <row r="77">
      <c r="C77" s="61">
        <f t="shared" si="13"/>
        <v>44129</v>
      </c>
      <c r="D77" s="32">
        <f t="shared" si="21"/>
        <v>2.4</v>
      </c>
      <c r="E77" s="49">
        <f t="shared" si="5"/>
        <v>22404.83981</v>
      </c>
      <c r="F77" s="49">
        <f t="shared" si="6"/>
        <v>0</v>
      </c>
      <c r="G77" s="74">
        <f t="shared" si="1"/>
        <v>0</v>
      </c>
      <c r="H77" s="49">
        <f t="shared" si="2"/>
        <v>556354.1602</v>
      </c>
      <c r="I77" s="49">
        <f t="shared" si="3"/>
        <v>22404.83981</v>
      </c>
      <c r="J77" s="76" t="str">
        <f>'MAIN MODEL - Current Trends'!J77</f>
        <v/>
      </c>
      <c r="K77" s="49">
        <f t="shared" si="7"/>
        <v>0</v>
      </c>
      <c r="L77" s="49">
        <f t="shared" si="18"/>
        <v>556349</v>
      </c>
      <c r="M77" s="63">
        <f t="shared" si="14"/>
        <v>11562.17001</v>
      </c>
      <c r="N77" s="75">
        <f t="shared" si="22"/>
        <v>976.9970961</v>
      </c>
      <c r="O77" s="34" t="str">
        <f>'MAIN MODEL - Current Trends'!O77</f>
        <v/>
      </c>
      <c r="P77" s="11" t="str">
        <f t="shared" si="19"/>
        <v/>
      </c>
      <c r="Q77" s="11">
        <f t="shared" si="9"/>
        <v>0</v>
      </c>
      <c r="R77" s="69">
        <f t="shared" si="16"/>
        <v>0.9612584858</v>
      </c>
      <c r="S77" s="70">
        <f t="shared" si="10"/>
        <v>578759</v>
      </c>
      <c r="T77" s="71" t="str">
        <f t="shared" si="17"/>
        <v>#DIV/0!</v>
      </c>
      <c r="U77" s="72">
        <f t="shared" si="11"/>
        <v>0.0387118642</v>
      </c>
      <c r="W77" s="65" t="str">
        <f t="shared" si="4"/>
        <v/>
      </c>
    </row>
    <row r="78">
      <c r="C78" s="61">
        <f t="shared" si="13"/>
        <v>44133</v>
      </c>
      <c r="D78" s="32">
        <f t="shared" si="21"/>
        <v>2.4</v>
      </c>
      <c r="E78" s="49">
        <f t="shared" si="5"/>
        <v>22404.83981</v>
      </c>
      <c r="F78" s="49">
        <f t="shared" si="6"/>
        <v>0</v>
      </c>
      <c r="G78" s="74">
        <f t="shared" si="1"/>
        <v>0</v>
      </c>
      <c r="H78" s="49">
        <f t="shared" si="2"/>
        <v>556354.1602</v>
      </c>
      <c r="I78" s="49">
        <f t="shared" si="3"/>
        <v>22404.83981</v>
      </c>
      <c r="J78" s="76" t="str">
        <f>'MAIN MODEL - Current Trends'!J78</f>
        <v/>
      </c>
      <c r="K78" s="49">
        <f t="shared" si="7"/>
        <v>0</v>
      </c>
      <c r="L78" s="49">
        <f t="shared" si="18"/>
        <v>556349</v>
      </c>
      <c r="M78" s="63">
        <f t="shared" si="14"/>
        <v>11562.17001</v>
      </c>
      <c r="N78" s="75">
        <f t="shared" si="22"/>
        <v>976.9970961</v>
      </c>
      <c r="O78" s="34" t="str">
        <f>'MAIN MODEL - Current Trends'!O78</f>
        <v/>
      </c>
      <c r="P78" s="11" t="str">
        <f t="shared" si="19"/>
        <v/>
      </c>
      <c r="Q78" s="11">
        <f t="shared" si="9"/>
        <v>0</v>
      </c>
      <c r="R78" s="69">
        <f t="shared" si="16"/>
        <v>0.9612584858</v>
      </c>
      <c r="S78" s="70">
        <f t="shared" si="10"/>
        <v>578759</v>
      </c>
      <c r="T78" s="71" t="str">
        <f t="shared" si="17"/>
        <v>#DIV/0!</v>
      </c>
      <c r="U78" s="72">
        <f t="shared" si="11"/>
        <v>0.0387118642</v>
      </c>
      <c r="W78" s="65" t="str">
        <f t="shared" si="4"/>
        <v/>
      </c>
    </row>
    <row r="79">
      <c r="C79" s="61">
        <f t="shared" si="13"/>
        <v>44137</v>
      </c>
      <c r="D79" s="32">
        <f t="shared" si="21"/>
        <v>2.4</v>
      </c>
      <c r="E79" s="49">
        <f t="shared" si="5"/>
        <v>22404.83981</v>
      </c>
      <c r="F79" s="49">
        <f t="shared" si="6"/>
        <v>0</v>
      </c>
      <c r="G79" s="74">
        <f t="shared" si="1"/>
        <v>0</v>
      </c>
      <c r="H79" s="49">
        <f t="shared" si="2"/>
        <v>556354.1602</v>
      </c>
      <c r="I79" s="49">
        <f t="shared" si="3"/>
        <v>22404.83981</v>
      </c>
      <c r="J79" s="76" t="str">
        <f>'MAIN MODEL - Current Trends'!J79</f>
        <v/>
      </c>
      <c r="K79" s="49">
        <f t="shared" si="7"/>
        <v>0</v>
      </c>
      <c r="L79" s="49">
        <f t="shared" si="18"/>
        <v>556349</v>
      </c>
      <c r="M79" s="63">
        <f t="shared" si="14"/>
        <v>11562.17001</v>
      </c>
      <c r="N79" s="75">
        <f t="shared" si="22"/>
        <v>976.9970961</v>
      </c>
      <c r="O79" s="34" t="str">
        <f>'MAIN MODEL - Current Trends'!O79</f>
        <v/>
      </c>
      <c r="P79" s="11" t="str">
        <f t="shared" si="19"/>
        <v/>
      </c>
      <c r="Q79" s="11">
        <f t="shared" si="9"/>
        <v>0</v>
      </c>
      <c r="R79" s="69">
        <f t="shared" si="16"/>
        <v>0.9612584858</v>
      </c>
      <c r="S79" s="70">
        <f t="shared" si="10"/>
        <v>578759</v>
      </c>
      <c r="T79" s="71" t="str">
        <f t="shared" si="17"/>
        <v>#DIV/0!</v>
      </c>
      <c r="U79" s="72">
        <f t="shared" si="11"/>
        <v>0.0387118642</v>
      </c>
      <c r="W79" s="65" t="str">
        <f t="shared" si="4"/>
        <v/>
      </c>
    </row>
    <row r="80">
      <c r="C80" s="61">
        <f t="shared" si="13"/>
        <v>44141</v>
      </c>
      <c r="D80" s="32">
        <f t="shared" si="21"/>
        <v>2.4</v>
      </c>
      <c r="E80" s="49">
        <f t="shared" si="5"/>
        <v>22404.83981</v>
      </c>
      <c r="F80" s="49">
        <f t="shared" si="6"/>
        <v>0</v>
      </c>
      <c r="G80" s="74">
        <f t="shared" si="1"/>
        <v>0</v>
      </c>
      <c r="H80" s="49">
        <f t="shared" si="2"/>
        <v>556354.1602</v>
      </c>
      <c r="I80" s="49">
        <f t="shared" si="3"/>
        <v>22404.83981</v>
      </c>
      <c r="J80" s="76" t="str">
        <f>'MAIN MODEL - Current Trends'!J80</f>
        <v/>
      </c>
      <c r="K80" s="49">
        <f t="shared" si="7"/>
        <v>0</v>
      </c>
      <c r="L80" s="49">
        <f t="shared" si="18"/>
        <v>556349</v>
      </c>
      <c r="M80" s="63">
        <f t="shared" si="14"/>
        <v>11562.17001</v>
      </c>
      <c r="N80" s="75">
        <f t="shared" si="22"/>
        <v>976.9970961</v>
      </c>
      <c r="O80" s="34" t="str">
        <f>'MAIN MODEL - Current Trends'!O80</f>
        <v/>
      </c>
      <c r="P80" s="11" t="str">
        <f t="shared" si="19"/>
        <v/>
      </c>
      <c r="Q80" s="11">
        <f t="shared" si="9"/>
        <v>0</v>
      </c>
      <c r="R80" s="69">
        <f t="shared" si="16"/>
        <v>0.9612584858</v>
      </c>
      <c r="S80" s="70">
        <f t="shared" si="10"/>
        <v>578759</v>
      </c>
      <c r="T80" s="71" t="str">
        <f t="shared" si="17"/>
        <v>#DIV/0!</v>
      </c>
      <c r="U80" s="72">
        <f t="shared" si="11"/>
        <v>0.0387118642</v>
      </c>
      <c r="W80" s="65" t="str">
        <f t="shared" si="4"/>
        <v/>
      </c>
    </row>
    <row r="81">
      <c r="C81" s="61">
        <f t="shared" si="13"/>
        <v>44145</v>
      </c>
      <c r="D81" s="32">
        <f t="shared" si="21"/>
        <v>2.4</v>
      </c>
      <c r="E81" s="49">
        <f t="shared" si="5"/>
        <v>22404.83981</v>
      </c>
      <c r="F81" s="49">
        <f t="shared" si="6"/>
        <v>0</v>
      </c>
      <c r="G81" s="74">
        <f t="shared" si="1"/>
        <v>0</v>
      </c>
      <c r="H81" s="49">
        <f t="shared" si="2"/>
        <v>556354.1602</v>
      </c>
      <c r="I81" s="49">
        <f t="shared" si="3"/>
        <v>22404.83981</v>
      </c>
      <c r="J81" s="76" t="str">
        <f>'MAIN MODEL - Current Trends'!J81</f>
        <v/>
      </c>
      <c r="K81" s="49">
        <f t="shared" si="7"/>
        <v>0</v>
      </c>
      <c r="L81" s="49">
        <f t="shared" si="18"/>
        <v>556349</v>
      </c>
      <c r="M81" s="63">
        <f t="shared" si="14"/>
        <v>11562.17001</v>
      </c>
      <c r="N81" s="75">
        <f t="shared" si="22"/>
        <v>976.9970961</v>
      </c>
      <c r="O81" s="34" t="str">
        <f>'MAIN MODEL - Current Trends'!O81</f>
        <v/>
      </c>
      <c r="P81" s="11" t="str">
        <f t="shared" si="19"/>
        <v/>
      </c>
      <c r="Q81" s="11">
        <f t="shared" si="9"/>
        <v>0</v>
      </c>
      <c r="R81" s="69">
        <f t="shared" si="16"/>
        <v>0.9612584858</v>
      </c>
      <c r="S81" s="70">
        <f t="shared" si="10"/>
        <v>578759</v>
      </c>
      <c r="T81" s="71" t="str">
        <f t="shared" si="17"/>
        <v>#DIV/0!</v>
      </c>
      <c r="U81" s="72">
        <f t="shared" si="11"/>
        <v>0.0387118642</v>
      </c>
      <c r="W81" s="65" t="str">
        <f t="shared" si="4"/>
        <v/>
      </c>
    </row>
    <row r="82">
      <c r="C82" s="61">
        <f t="shared" si="13"/>
        <v>44149</v>
      </c>
      <c r="D82" s="32">
        <f t="shared" si="21"/>
        <v>2.4</v>
      </c>
      <c r="E82" s="49">
        <f t="shared" si="5"/>
        <v>22404.83981</v>
      </c>
      <c r="F82" s="49">
        <f t="shared" si="6"/>
        <v>0</v>
      </c>
      <c r="G82" s="74">
        <f t="shared" si="1"/>
        <v>0</v>
      </c>
      <c r="H82" s="49">
        <f t="shared" si="2"/>
        <v>556354.1602</v>
      </c>
      <c r="I82" s="49">
        <f t="shared" si="3"/>
        <v>22404.83981</v>
      </c>
      <c r="J82" s="76" t="str">
        <f>'MAIN MODEL - Current Trends'!J82</f>
        <v/>
      </c>
      <c r="K82" s="49">
        <f t="shared" si="7"/>
        <v>0</v>
      </c>
      <c r="L82" s="49">
        <f t="shared" si="18"/>
        <v>556349</v>
      </c>
      <c r="M82" s="63">
        <f t="shared" si="14"/>
        <v>11562.17001</v>
      </c>
      <c r="N82" s="75">
        <f t="shared" si="22"/>
        <v>976.9970961</v>
      </c>
      <c r="O82" s="34" t="str">
        <f>'MAIN MODEL - Current Trends'!O82</f>
        <v/>
      </c>
      <c r="P82" s="11" t="str">
        <f t="shared" si="19"/>
        <v/>
      </c>
      <c r="Q82" s="11">
        <f t="shared" si="9"/>
        <v>0</v>
      </c>
      <c r="R82" s="69">
        <f t="shared" si="16"/>
        <v>0.9612584858</v>
      </c>
      <c r="S82" s="70">
        <f t="shared" si="10"/>
        <v>578759</v>
      </c>
      <c r="T82" s="71" t="str">
        <f t="shared" si="17"/>
        <v>#DIV/0!</v>
      </c>
      <c r="U82" s="72">
        <f t="shared" si="11"/>
        <v>0.0387118642</v>
      </c>
      <c r="W82" s="65" t="str">
        <f t="shared" si="4"/>
        <v/>
      </c>
    </row>
    <row r="83">
      <c r="C83" s="61">
        <f t="shared" si="13"/>
        <v>44153</v>
      </c>
      <c r="D83" s="32">
        <f t="shared" si="21"/>
        <v>2.4</v>
      </c>
      <c r="E83" s="49">
        <f t="shared" si="5"/>
        <v>22404.83981</v>
      </c>
      <c r="F83" s="49">
        <f t="shared" si="6"/>
        <v>0</v>
      </c>
      <c r="G83" s="74">
        <f t="shared" si="1"/>
        <v>0</v>
      </c>
      <c r="H83" s="49">
        <f t="shared" si="2"/>
        <v>556354.1602</v>
      </c>
      <c r="I83" s="49">
        <f t="shared" si="3"/>
        <v>22404.83981</v>
      </c>
      <c r="J83" s="76" t="str">
        <f>'MAIN MODEL - Current Trends'!J83</f>
        <v/>
      </c>
      <c r="K83" s="49">
        <f t="shared" si="7"/>
        <v>0</v>
      </c>
      <c r="L83" s="49">
        <f t="shared" si="18"/>
        <v>556349</v>
      </c>
      <c r="M83" s="63">
        <f t="shared" si="14"/>
        <v>11562.17001</v>
      </c>
      <c r="N83" s="75">
        <f t="shared" si="22"/>
        <v>976.9970961</v>
      </c>
      <c r="O83" s="34" t="str">
        <f>'MAIN MODEL - Current Trends'!O83</f>
        <v/>
      </c>
      <c r="P83" s="11" t="str">
        <f t="shared" si="19"/>
        <v/>
      </c>
      <c r="Q83" s="11">
        <f t="shared" si="9"/>
        <v>0</v>
      </c>
      <c r="R83" s="69">
        <f t="shared" si="16"/>
        <v>0.9612584858</v>
      </c>
      <c r="S83" s="70">
        <f t="shared" si="10"/>
        <v>578759</v>
      </c>
      <c r="T83" s="71" t="str">
        <f t="shared" si="17"/>
        <v>#DIV/0!</v>
      </c>
      <c r="U83" s="72">
        <f t="shared" si="11"/>
        <v>0.0387118642</v>
      </c>
      <c r="W83" s="65" t="str">
        <f t="shared" si="4"/>
        <v/>
      </c>
    </row>
    <row r="84">
      <c r="C84" s="61">
        <f t="shared" si="13"/>
        <v>44157</v>
      </c>
      <c r="D84" s="32">
        <f t="shared" si="21"/>
        <v>2.4</v>
      </c>
      <c r="E84" s="49">
        <f t="shared" si="5"/>
        <v>22404.83981</v>
      </c>
      <c r="F84" s="49">
        <f t="shared" si="6"/>
        <v>0</v>
      </c>
      <c r="G84" s="74">
        <f t="shared" si="1"/>
        <v>0</v>
      </c>
      <c r="H84" s="49">
        <f t="shared" si="2"/>
        <v>556354.1602</v>
      </c>
      <c r="I84" s="49">
        <f t="shared" si="3"/>
        <v>22404.83981</v>
      </c>
      <c r="J84" s="76" t="str">
        <f>'MAIN MODEL - Current Trends'!J84</f>
        <v/>
      </c>
      <c r="K84" s="49">
        <f t="shared" si="7"/>
        <v>0</v>
      </c>
      <c r="L84" s="49">
        <f t="shared" si="18"/>
        <v>556349</v>
      </c>
      <c r="M84" s="63">
        <f t="shared" si="14"/>
        <v>11562.17001</v>
      </c>
      <c r="N84" s="75">
        <f t="shared" si="22"/>
        <v>976.9970961</v>
      </c>
      <c r="O84" s="34" t="str">
        <f>'MAIN MODEL - Current Trends'!O84</f>
        <v/>
      </c>
      <c r="P84" s="11" t="str">
        <f t="shared" si="19"/>
        <v/>
      </c>
      <c r="Q84" s="11">
        <f t="shared" si="9"/>
        <v>0</v>
      </c>
      <c r="R84" s="69">
        <f t="shared" si="16"/>
        <v>0.9612584858</v>
      </c>
      <c r="S84" s="70">
        <f t="shared" si="10"/>
        <v>578759</v>
      </c>
      <c r="T84" s="71" t="str">
        <f t="shared" si="17"/>
        <v>#DIV/0!</v>
      </c>
      <c r="U84" s="72">
        <f t="shared" si="11"/>
        <v>0.0387118642</v>
      </c>
      <c r="W84" s="65" t="str">
        <f t="shared" si="4"/>
        <v/>
      </c>
    </row>
    <row r="85">
      <c r="C85" s="61">
        <f t="shared" si="13"/>
        <v>44161</v>
      </c>
      <c r="D85" s="32">
        <f t="shared" si="21"/>
        <v>2.4</v>
      </c>
      <c r="E85" s="49">
        <f t="shared" si="5"/>
        <v>22404.83981</v>
      </c>
      <c r="F85" s="49">
        <f t="shared" si="6"/>
        <v>0</v>
      </c>
      <c r="G85" s="74">
        <f t="shared" si="1"/>
        <v>0</v>
      </c>
      <c r="H85" s="49">
        <f t="shared" si="2"/>
        <v>556354.1602</v>
      </c>
      <c r="I85" s="49">
        <f t="shared" si="3"/>
        <v>22404.83981</v>
      </c>
      <c r="J85" s="76" t="str">
        <f>'MAIN MODEL - Current Trends'!J85</f>
        <v/>
      </c>
      <c r="K85" s="49">
        <f t="shared" si="7"/>
        <v>0</v>
      </c>
      <c r="L85" s="49">
        <f t="shared" si="18"/>
        <v>556349</v>
      </c>
      <c r="M85" s="63">
        <f t="shared" si="14"/>
        <v>11562.17001</v>
      </c>
      <c r="N85" s="75">
        <f t="shared" si="22"/>
        <v>976.9970961</v>
      </c>
      <c r="O85" s="34" t="str">
        <f>'MAIN MODEL - Current Trends'!O85</f>
        <v/>
      </c>
      <c r="P85" s="11" t="str">
        <f t="shared" si="19"/>
        <v/>
      </c>
      <c r="Q85" s="11">
        <f t="shared" si="9"/>
        <v>0</v>
      </c>
      <c r="R85" s="69">
        <f t="shared" si="16"/>
        <v>0.9612584858</v>
      </c>
      <c r="S85" s="70">
        <f t="shared" si="10"/>
        <v>578759</v>
      </c>
      <c r="T85" s="71" t="str">
        <f t="shared" si="17"/>
        <v>#DIV/0!</v>
      </c>
      <c r="U85" s="72">
        <f t="shared" si="11"/>
        <v>0.0387118642</v>
      </c>
      <c r="W85" s="65" t="str">
        <f t="shared" si="4"/>
        <v/>
      </c>
    </row>
    <row r="86">
      <c r="C86" s="61">
        <f t="shared" si="13"/>
        <v>44165</v>
      </c>
      <c r="D86" s="32">
        <f t="shared" si="21"/>
        <v>2.4</v>
      </c>
      <c r="E86" s="49">
        <f t="shared" si="5"/>
        <v>22404.83981</v>
      </c>
      <c r="F86" s="49">
        <f t="shared" si="6"/>
        <v>0</v>
      </c>
      <c r="G86" s="74">
        <f t="shared" si="1"/>
        <v>0</v>
      </c>
      <c r="H86" s="49">
        <f t="shared" si="2"/>
        <v>556354.1602</v>
      </c>
      <c r="I86" s="49">
        <f t="shared" si="3"/>
        <v>22404.83981</v>
      </c>
      <c r="J86" s="76" t="str">
        <f>'MAIN MODEL - Current Trends'!J86</f>
        <v/>
      </c>
      <c r="K86" s="49">
        <f t="shared" si="7"/>
        <v>0</v>
      </c>
      <c r="L86" s="49">
        <f t="shared" si="18"/>
        <v>556349</v>
      </c>
      <c r="M86" s="63">
        <f t="shared" si="14"/>
        <v>11562.17001</v>
      </c>
      <c r="N86" s="75">
        <f t="shared" si="22"/>
        <v>976.9970961</v>
      </c>
      <c r="O86" s="34" t="str">
        <f>'MAIN MODEL - Current Trends'!O86</f>
        <v/>
      </c>
      <c r="P86" s="11" t="str">
        <f t="shared" si="19"/>
        <v/>
      </c>
      <c r="Q86" s="11">
        <f t="shared" si="9"/>
        <v>0</v>
      </c>
      <c r="R86" s="69">
        <f t="shared" si="16"/>
        <v>0.9612584858</v>
      </c>
      <c r="S86" s="70">
        <f t="shared" si="10"/>
        <v>578759</v>
      </c>
      <c r="T86" s="71" t="str">
        <f t="shared" si="17"/>
        <v>#DIV/0!</v>
      </c>
      <c r="U86" s="72">
        <f t="shared" si="11"/>
        <v>0.0387118642</v>
      </c>
      <c r="W86" s="65" t="str">
        <f t="shared" si="4"/>
        <v/>
      </c>
    </row>
    <row r="87">
      <c r="C87" s="61">
        <f t="shared" si="13"/>
        <v>44169</v>
      </c>
      <c r="D87" s="32">
        <f t="shared" si="21"/>
        <v>2.4</v>
      </c>
      <c r="E87" s="49">
        <f t="shared" si="5"/>
        <v>22404.83981</v>
      </c>
      <c r="F87" s="49">
        <f t="shared" si="6"/>
        <v>0</v>
      </c>
      <c r="G87" s="74">
        <f t="shared" si="1"/>
        <v>0</v>
      </c>
      <c r="H87" s="49">
        <f t="shared" si="2"/>
        <v>556354.1602</v>
      </c>
      <c r="I87" s="49">
        <f t="shared" si="3"/>
        <v>22404.83981</v>
      </c>
      <c r="J87" s="76" t="str">
        <f>'MAIN MODEL - Current Trends'!J87</f>
        <v/>
      </c>
      <c r="K87" s="49">
        <f t="shared" si="7"/>
        <v>0</v>
      </c>
      <c r="L87" s="49">
        <f t="shared" si="18"/>
        <v>556349</v>
      </c>
      <c r="M87" s="63">
        <f t="shared" si="14"/>
        <v>11562.17001</v>
      </c>
      <c r="N87" s="75">
        <f t="shared" si="22"/>
        <v>976.9970961</v>
      </c>
      <c r="O87" s="34" t="str">
        <f>'MAIN MODEL - Current Trends'!O87</f>
        <v/>
      </c>
      <c r="P87" s="11" t="str">
        <f t="shared" si="19"/>
        <v/>
      </c>
      <c r="Q87" s="11">
        <f t="shared" si="9"/>
        <v>0</v>
      </c>
      <c r="R87" s="69">
        <f t="shared" si="16"/>
        <v>0.9612584858</v>
      </c>
      <c r="S87" s="70">
        <f t="shared" si="10"/>
        <v>578759</v>
      </c>
      <c r="T87" s="71" t="str">
        <f t="shared" si="17"/>
        <v>#DIV/0!</v>
      </c>
      <c r="U87" s="72">
        <f t="shared" si="11"/>
        <v>0.0387118642</v>
      </c>
      <c r="W87" s="65" t="str">
        <f t="shared" si="4"/>
        <v/>
      </c>
    </row>
    <row r="88">
      <c r="C88" s="61">
        <f t="shared" si="13"/>
        <v>44173</v>
      </c>
      <c r="D88" s="32">
        <f t="shared" si="21"/>
        <v>2.4</v>
      </c>
      <c r="E88" s="49">
        <f t="shared" si="5"/>
        <v>22404.83981</v>
      </c>
      <c r="F88" s="49">
        <f t="shared" si="6"/>
        <v>0</v>
      </c>
      <c r="G88" s="74">
        <f t="shared" si="1"/>
        <v>0</v>
      </c>
      <c r="H88" s="49">
        <f t="shared" si="2"/>
        <v>556354.1602</v>
      </c>
      <c r="I88" s="49">
        <f t="shared" si="3"/>
        <v>22404.83981</v>
      </c>
      <c r="J88" s="76" t="str">
        <f>'MAIN MODEL - Current Trends'!J88</f>
        <v/>
      </c>
      <c r="K88" s="49">
        <f t="shared" si="7"/>
        <v>0</v>
      </c>
      <c r="L88" s="49">
        <f t="shared" si="18"/>
        <v>556349</v>
      </c>
      <c r="M88" s="63">
        <f t="shared" si="14"/>
        <v>11562.17001</v>
      </c>
      <c r="N88" s="75">
        <f t="shared" si="22"/>
        <v>976.9970961</v>
      </c>
      <c r="O88" s="34" t="str">
        <f>'MAIN MODEL - Current Trends'!O88</f>
        <v/>
      </c>
      <c r="P88" s="11" t="str">
        <f t="shared" si="19"/>
        <v/>
      </c>
      <c r="Q88" s="11">
        <f t="shared" si="9"/>
        <v>0</v>
      </c>
      <c r="R88" s="69">
        <f t="shared" si="16"/>
        <v>0.9612584858</v>
      </c>
      <c r="S88" s="70">
        <f t="shared" si="10"/>
        <v>578759</v>
      </c>
      <c r="T88" s="71" t="str">
        <f t="shared" si="17"/>
        <v>#DIV/0!</v>
      </c>
      <c r="U88" s="72">
        <f t="shared" si="11"/>
        <v>0.0387118642</v>
      </c>
      <c r="W88" s="65" t="str">
        <f t="shared" si="4"/>
        <v/>
      </c>
    </row>
    <row r="89">
      <c r="C89" s="61">
        <f t="shared" si="13"/>
        <v>44177</v>
      </c>
      <c r="D89" s="32">
        <f t="shared" si="21"/>
        <v>2.4</v>
      </c>
      <c r="E89" s="49">
        <f t="shared" si="5"/>
        <v>22404.83981</v>
      </c>
      <c r="F89" s="49">
        <f t="shared" si="6"/>
        <v>0</v>
      </c>
      <c r="G89" s="74">
        <f t="shared" si="1"/>
        <v>0</v>
      </c>
      <c r="H89" s="49">
        <f t="shared" si="2"/>
        <v>556354.1602</v>
      </c>
      <c r="I89" s="49">
        <f t="shared" si="3"/>
        <v>22404.83981</v>
      </c>
      <c r="J89" s="76" t="str">
        <f>'MAIN MODEL - Current Trends'!J89</f>
        <v/>
      </c>
      <c r="K89" s="49">
        <f t="shared" si="7"/>
        <v>0</v>
      </c>
      <c r="L89" s="49">
        <f t="shared" si="18"/>
        <v>556349</v>
      </c>
      <c r="M89" s="63">
        <f t="shared" si="14"/>
        <v>11562.17001</v>
      </c>
      <c r="N89" s="75">
        <f t="shared" si="22"/>
        <v>976.9970961</v>
      </c>
      <c r="O89" s="34" t="str">
        <f>'MAIN MODEL - Current Trends'!O89</f>
        <v/>
      </c>
      <c r="P89" s="11" t="str">
        <f t="shared" si="19"/>
        <v/>
      </c>
      <c r="Q89" s="11">
        <f t="shared" si="9"/>
        <v>0</v>
      </c>
      <c r="R89" s="69">
        <f t="shared" si="16"/>
        <v>0.9612584858</v>
      </c>
      <c r="S89" s="70">
        <f t="shared" si="10"/>
        <v>578759</v>
      </c>
      <c r="T89" s="71" t="str">
        <f t="shared" si="17"/>
        <v>#DIV/0!</v>
      </c>
      <c r="U89" s="72">
        <f t="shared" si="11"/>
        <v>0.0387118642</v>
      </c>
      <c r="W89" s="65" t="str">
        <f t="shared" si="4"/>
        <v/>
      </c>
    </row>
    <row r="90">
      <c r="C90" s="61">
        <f t="shared" si="13"/>
        <v>44181</v>
      </c>
      <c r="D90" s="32">
        <f t="shared" si="21"/>
        <v>2.4</v>
      </c>
      <c r="E90" s="49">
        <f t="shared" si="5"/>
        <v>22404.83981</v>
      </c>
      <c r="F90" s="49">
        <f t="shared" si="6"/>
        <v>0</v>
      </c>
      <c r="G90" s="74">
        <f t="shared" si="1"/>
        <v>0</v>
      </c>
      <c r="H90" s="49">
        <f t="shared" si="2"/>
        <v>556354.1602</v>
      </c>
      <c r="I90" s="49">
        <f t="shared" si="3"/>
        <v>22404.83981</v>
      </c>
      <c r="J90" s="76" t="str">
        <f>'MAIN MODEL - Current Trends'!J90</f>
        <v/>
      </c>
      <c r="K90" s="49">
        <f t="shared" si="7"/>
        <v>0</v>
      </c>
      <c r="L90" s="49">
        <f t="shared" si="18"/>
        <v>556349</v>
      </c>
      <c r="M90" s="63">
        <f t="shared" si="14"/>
        <v>11562.17001</v>
      </c>
      <c r="N90" s="75">
        <f t="shared" si="22"/>
        <v>976.9970961</v>
      </c>
      <c r="O90" s="34" t="str">
        <f>'MAIN MODEL - Current Trends'!O90</f>
        <v/>
      </c>
      <c r="P90" s="11" t="str">
        <f t="shared" si="19"/>
        <v/>
      </c>
      <c r="Q90" s="11">
        <f t="shared" si="9"/>
        <v>0</v>
      </c>
      <c r="R90" s="69">
        <f t="shared" si="16"/>
        <v>0.9612584858</v>
      </c>
      <c r="S90" s="70">
        <f t="shared" si="10"/>
        <v>578759</v>
      </c>
      <c r="T90" s="71" t="str">
        <f t="shared" si="17"/>
        <v>#DIV/0!</v>
      </c>
      <c r="U90" s="72">
        <f t="shared" si="11"/>
        <v>0.0387118642</v>
      </c>
      <c r="W90" s="65" t="str">
        <f t="shared" si="4"/>
        <v/>
      </c>
    </row>
    <row r="91">
      <c r="C91" s="61">
        <f t="shared" si="13"/>
        <v>44185</v>
      </c>
      <c r="D91" s="32">
        <f t="shared" si="21"/>
        <v>2.4</v>
      </c>
      <c r="E91" s="49">
        <f t="shared" si="5"/>
        <v>22404.83981</v>
      </c>
      <c r="F91" s="49">
        <f t="shared" si="6"/>
        <v>0</v>
      </c>
      <c r="G91" s="74">
        <f t="shared" si="1"/>
        <v>0</v>
      </c>
      <c r="H91" s="49">
        <f t="shared" si="2"/>
        <v>556354.1602</v>
      </c>
      <c r="I91" s="49">
        <f t="shared" si="3"/>
        <v>22404.83981</v>
      </c>
      <c r="J91" s="76" t="str">
        <f>'MAIN MODEL - Current Trends'!J91</f>
        <v/>
      </c>
      <c r="K91" s="49">
        <f t="shared" si="7"/>
        <v>0</v>
      </c>
      <c r="L91" s="49">
        <f t="shared" si="18"/>
        <v>556349</v>
      </c>
      <c r="M91" s="63">
        <f t="shared" si="14"/>
        <v>11562.17001</v>
      </c>
      <c r="N91" s="75">
        <f t="shared" si="22"/>
        <v>976.9970961</v>
      </c>
      <c r="O91" s="34" t="str">
        <f>'MAIN MODEL - Current Trends'!O91</f>
        <v/>
      </c>
      <c r="P91" s="11" t="str">
        <f t="shared" si="19"/>
        <v/>
      </c>
      <c r="Q91" s="11">
        <f t="shared" si="9"/>
        <v>0</v>
      </c>
      <c r="R91" s="69">
        <f t="shared" si="16"/>
        <v>0.9612584858</v>
      </c>
      <c r="S91" s="70">
        <f t="shared" si="10"/>
        <v>578759</v>
      </c>
      <c r="T91" s="71" t="str">
        <f t="shared" si="17"/>
        <v>#DIV/0!</v>
      </c>
      <c r="U91" s="72">
        <f t="shared" si="11"/>
        <v>0.0387118642</v>
      </c>
      <c r="W91" s="65" t="str">
        <f t="shared" si="4"/>
        <v/>
      </c>
    </row>
    <row r="92">
      <c r="C92" s="61">
        <f t="shared" si="13"/>
        <v>44189</v>
      </c>
      <c r="D92" s="32">
        <f t="shared" si="21"/>
        <v>2.4</v>
      </c>
      <c r="E92" s="49">
        <f t="shared" si="5"/>
        <v>22404.83981</v>
      </c>
      <c r="F92" s="49">
        <f t="shared" si="6"/>
        <v>0</v>
      </c>
      <c r="G92" s="74">
        <f t="shared" si="1"/>
        <v>0</v>
      </c>
      <c r="H92" s="49">
        <f t="shared" si="2"/>
        <v>556354.1602</v>
      </c>
      <c r="I92" s="49">
        <f t="shared" si="3"/>
        <v>22404.83981</v>
      </c>
      <c r="J92" s="76" t="str">
        <f>'MAIN MODEL - Current Trends'!J92</f>
        <v/>
      </c>
      <c r="K92" s="49">
        <f t="shared" si="7"/>
        <v>0</v>
      </c>
      <c r="L92" s="49">
        <f t="shared" si="18"/>
        <v>556349</v>
      </c>
      <c r="M92" s="63">
        <f t="shared" si="14"/>
        <v>11562.17001</v>
      </c>
      <c r="N92" s="75">
        <f t="shared" si="22"/>
        <v>976.9970961</v>
      </c>
      <c r="O92" s="34" t="str">
        <f>'MAIN MODEL - Current Trends'!O92</f>
        <v/>
      </c>
      <c r="P92" s="11"/>
      <c r="Q92" s="11"/>
      <c r="R92" s="81"/>
      <c r="S92" s="70">
        <f t="shared" si="10"/>
        <v>578759</v>
      </c>
      <c r="T92" s="71" t="str">
        <f t="shared" si="17"/>
        <v>#DIV/0!</v>
      </c>
      <c r="U92" s="72">
        <f t="shared" si="11"/>
        <v>0.0387118642</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'MAIN MODEL - Current Trends'!B3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48"/>
      <c r="P8" s="11"/>
      <c r="Q8" s="11"/>
      <c r="R8" s="9"/>
      <c r="S8" s="9"/>
      <c r="T8" s="9"/>
      <c r="U8" s="9"/>
    </row>
    <row r="9">
      <c r="A9" s="28" t="s">
        <v>17</v>
      </c>
      <c r="B9" s="49">
        <f>'MAIN MODEL - Current Trends'!B7</f>
        <v>578759</v>
      </c>
      <c r="G9" s="28" t="s">
        <v>234</v>
      </c>
      <c r="H9" s="47">
        <f>'MAIN MODEL - Current Trends'!H3</f>
        <v>14</v>
      </c>
      <c r="I9" s="34" t="s">
        <v>34</v>
      </c>
      <c r="L9" s="48"/>
      <c r="P9" s="11"/>
      <c r="Q9" s="11"/>
      <c r="R9" s="9"/>
      <c r="S9" s="9"/>
      <c r="T9" s="9"/>
      <c r="U9" s="9"/>
    </row>
    <row r="10">
      <c r="A10" s="28" t="s">
        <v>236</v>
      </c>
      <c r="B10" s="49">
        <f>B9/100000*203</f>
        <v>1174.88077</v>
      </c>
      <c r="C10" s="50">
        <f>B10/B9</f>
        <v>0.00203</v>
      </c>
      <c r="G10" s="28" t="s">
        <v>237</v>
      </c>
      <c r="H10" s="47">
        <f>'MAIN MODEL - Current Trends'!H4</f>
        <v>5</v>
      </c>
      <c r="I10" s="34" t="s">
        <v>34</v>
      </c>
      <c r="L10" s="36"/>
      <c r="P10" s="11"/>
      <c r="Q10" s="11"/>
      <c r="R10" s="9"/>
      <c r="S10" s="9"/>
      <c r="T10" s="9"/>
      <c r="U10" s="9"/>
    </row>
    <row r="11">
      <c r="A11" s="28" t="s">
        <v>238</v>
      </c>
      <c r="B11" s="51">
        <f>'MAIN MODEL - Current Trends'!B9</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248</v>
      </c>
      <c r="K13" s="53">
        <v>1.3</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469.952308</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469.952308</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A21" s="59"/>
      <c r="B21" s="110" t="s">
        <v>261</v>
      </c>
      <c r="C21" s="111">
        <f t="shared" si="13"/>
        <v>43905</v>
      </c>
      <c r="D21" s="112">
        <f>'MAIN MODEL - Current Trends'!D21</f>
        <v>2.4</v>
      </c>
      <c r="E21" s="103">
        <f t="shared" si="5"/>
        <v>578712.8398</v>
      </c>
      <c r="F21" s="103">
        <f t="shared" si="6"/>
        <v>70</v>
      </c>
      <c r="G21" s="76">
        <f t="shared" si="1"/>
        <v>46.16018741</v>
      </c>
      <c r="H21" s="103">
        <f t="shared" si="2"/>
        <v>0</v>
      </c>
      <c r="I21" s="103">
        <f t="shared" si="3"/>
        <v>578642.8398</v>
      </c>
      <c r="J21" s="76">
        <f>'MAIN MODEL - Current Trends'!J21</f>
        <v>3</v>
      </c>
      <c r="K21" s="103">
        <f t="shared" si="7"/>
        <v>5.08702454</v>
      </c>
      <c r="L21" s="103">
        <f t="shared" ref="L21:L92" si="18">F21+L20</f>
        <v>111</v>
      </c>
      <c r="M21" s="113">
        <f t="shared" si="14"/>
        <v>1.213686258</v>
      </c>
      <c r="N21" s="114">
        <f t="shared" si="15"/>
        <v>469.952308</v>
      </c>
      <c r="O21" s="67">
        <f>'MAIN MODEL - Current Trends'!O21</f>
        <v>2409</v>
      </c>
      <c r="P21" s="115">
        <f t="shared" ref="P21:P91" si="19">if(J21,((J21/$B$6*2)/S22),"")</f>
        <v>0.0001426552306</v>
      </c>
      <c r="Q21" s="115">
        <f t="shared" si="9"/>
        <v>0.0001572329761</v>
      </c>
      <c r="R21" s="69">
        <f t="shared" si="16"/>
        <v>0.0003282886314</v>
      </c>
      <c r="S21" s="70">
        <f t="shared" si="10"/>
        <v>578759</v>
      </c>
      <c r="T21" s="71">
        <f t="shared" si="17"/>
        <v>2.413793103</v>
      </c>
      <c r="U21" s="72">
        <f t="shared" si="11"/>
        <v>0.9999202428</v>
      </c>
      <c r="W21" s="65">
        <f t="shared" si="4"/>
        <v>2409000</v>
      </c>
      <c r="X21" s="65" t="str">
        <f t="shared" si="12"/>
        <v/>
      </c>
    </row>
    <row r="22">
      <c r="B22" s="73"/>
      <c r="C22" s="61">
        <f t="shared" si="13"/>
        <v>43909</v>
      </c>
      <c r="D22" s="116">
        <v>1.3</v>
      </c>
      <c r="E22" s="49">
        <f t="shared" si="5"/>
        <v>578642.8398</v>
      </c>
      <c r="F22" s="49">
        <f t="shared" si="6"/>
        <v>91</v>
      </c>
      <c r="G22" s="74">
        <f t="shared" si="1"/>
        <v>111</v>
      </c>
      <c r="H22" s="49">
        <f t="shared" si="2"/>
        <v>5.160187413</v>
      </c>
      <c r="I22" s="49">
        <f t="shared" si="3"/>
        <v>578551.8398</v>
      </c>
      <c r="J22" s="76">
        <f>'MAIN MODEL - Current Trends'!J22</f>
        <v>18</v>
      </c>
      <c r="K22" s="49">
        <f t="shared" si="7"/>
        <v>6.613131902</v>
      </c>
      <c r="L22" s="49">
        <f t="shared" si="18"/>
        <v>202</v>
      </c>
      <c r="M22" s="63">
        <f t="shared" si="14"/>
        <v>2.208690307</v>
      </c>
      <c r="N22" s="78">
        <f t="shared" ref="N22:N36" si="20">N21*1.05</f>
        <v>493.4499234</v>
      </c>
      <c r="O22" s="34" t="str">
        <f>'MAIN MODEL - Current Trends'!O22</f>
        <v/>
      </c>
      <c r="P22" s="11">
        <f t="shared" si="19"/>
        <v>0.0008559313836</v>
      </c>
      <c r="Q22" s="11">
        <f t="shared" si="9"/>
        <v>0.0002038845184</v>
      </c>
      <c r="R22" s="69">
        <f t="shared" si="16"/>
        <v>0.0005321731498</v>
      </c>
      <c r="S22" s="70">
        <f t="shared" si="10"/>
        <v>578759</v>
      </c>
      <c r="T22" s="71">
        <f t="shared" si="17"/>
        <v>1.3</v>
      </c>
      <c r="U22" s="72">
        <f t="shared" si="11"/>
        <v>0.9997992944</v>
      </c>
      <c r="W22" s="65" t="str">
        <f t="shared" si="4"/>
        <v/>
      </c>
      <c r="X22" s="65" t="str">
        <f t="shared" si="12"/>
        <v/>
      </c>
    </row>
    <row r="23">
      <c r="C23" s="61">
        <f t="shared" si="13"/>
        <v>43913</v>
      </c>
      <c r="D23" s="116">
        <v>1.3</v>
      </c>
      <c r="E23" s="49">
        <f t="shared" si="5"/>
        <v>578551.8398</v>
      </c>
      <c r="F23" s="49">
        <f t="shared" si="6"/>
        <v>118</v>
      </c>
      <c r="G23" s="74">
        <f t="shared" si="1"/>
        <v>190</v>
      </c>
      <c r="H23" s="49">
        <f t="shared" si="2"/>
        <v>17.16018741</v>
      </c>
      <c r="I23" s="49">
        <f t="shared" si="3"/>
        <v>578433.8398</v>
      </c>
      <c r="J23" s="67" t="str">
        <f>'MAIN MODEL - Current Trends'!J23</f>
        <v/>
      </c>
      <c r="K23" s="49">
        <f t="shared" si="7"/>
        <v>8.575269939</v>
      </c>
      <c r="L23" s="49">
        <f t="shared" si="18"/>
        <v>320</v>
      </c>
      <c r="M23" s="63">
        <f t="shared" si="14"/>
        <v>3.498915337</v>
      </c>
      <c r="N23" s="78">
        <f t="shared" si="20"/>
        <v>518.1224196</v>
      </c>
      <c r="O23" s="34" t="str">
        <f>'MAIN MODEL - Current Trends'!O23</f>
        <v/>
      </c>
      <c r="P23" s="11" t="str">
        <f t="shared" si="19"/>
        <v/>
      </c>
      <c r="Q23" s="11">
        <f t="shared" si="9"/>
        <v>0.00026435874</v>
      </c>
      <c r="R23" s="69">
        <f t="shared" si="16"/>
        <v>0.0007965318898</v>
      </c>
      <c r="S23" s="70">
        <f t="shared" si="10"/>
        <v>578759</v>
      </c>
      <c r="T23" s="71">
        <f t="shared" si="17"/>
        <v>1.296703297</v>
      </c>
      <c r="U23" s="72">
        <f t="shared" si="11"/>
        <v>0.9996420614</v>
      </c>
      <c r="W23" s="65" t="str">
        <f t="shared" si="4"/>
        <v/>
      </c>
      <c r="X23" s="65" t="str">
        <f t="shared" si="12"/>
        <v/>
      </c>
    </row>
    <row r="24">
      <c r="C24" s="61">
        <f t="shared" si="13"/>
        <v>43917</v>
      </c>
      <c r="D24" s="116">
        <v>1.3</v>
      </c>
      <c r="E24" s="49">
        <f t="shared" si="5"/>
        <v>578433.8398</v>
      </c>
      <c r="F24" s="49">
        <f t="shared" si="6"/>
        <v>153</v>
      </c>
      <c r="G24" s="74">
        <f t="shared" si="1"/>
        <v>279</v>
      </c>
      <c r="H24" s="49">
        <f t="shared" si="2"/>
        <v>46.16018741</v>
      </c>
      <c r="I24" s="49">
        <f t="shared" si="3"/>
        <v>578280.8398</v>
      </c>
      <c r="J24" s="67" t="str">
        <f>'MAIN MODEL - Current Trends'!J24</f>
        <v/>
      </c>
      <c r="K24" s="49">
        <f t="shared" si="7"/>
        <v>11.11878221</v>
      </c>
      <c r="L24" s="49">
        <f t="shared" si="18"/>
        <v>473</v>
      </c>
      <c r="M24" s="63">
        <f t="shared" si="14"/>
        <v>5.171834233</v>
      </c>
      <c r="N24" s="78">
        <f t="shared" si="20"/>
        <v>544.0285405</v>
      </c>
      <c r="O24" s="34" t="str">
        <f>'MAIN MODEL - Current Trends'!O24</f>
        <v/>
      </c>
      <c r="P24" s="11" t="str">
        <f t="shared" si="19"/>
        <v/>
      </c>
      <c r="Q24" s="11">
        <f t="shared" si="9"/>
        <v>0.0003438391455</v>
      </c>
      <c r="R24" s="69">
        <f t="shared" si="16"/>
        <v>0.001140371035</v>
      </c>
      <c r="S24" s="70">
        <f t="shared" si="10"/>
        <v>578759</v>
      </c>
      <c r="T24" s="71">
        <f t="shared" si="17"/>
        <v>1.296610169</v>
      </c>
      <c r="U24" s="72">
        <f t="shared" si="11"/>
        <v>0.9994381769</v>
      </c>
      <c r="W24" s="65" t="str">
        <f t="shared" si="4"/>
        <v/>
      </c>
      <c r="X24" s="65" t="str">
        <f t="shared" si="12"/>
        <v/>
      </c>
    </row>
    <row r="25">
      <c r="C25" s="61">
        <f t="shared" si="13"/>
        <v>43921</v>
      </c>
      <c r="D25" s="116">
        <v>1.3</v>
      </c>
      <c r="E25" s="49">
        <f t="shared" si="5"/>
        <v>578280.8398</v>
      </c>
      <c r="F25" s="49">
        <f t="shared" si="6"/>
        <v>199</v>
      </c>
      <c r="G25" s="74">
        <f t="shared" si="1"/>
        <v>362</v>
      </c>
      <c r="H25" s="49">
        <f t="shared" si="2"/>
        <v>116.1601874</v>
      </c>
      <c r="I25" s="49">
        <f t="shared" si="3"/>
        <v>578081.8398</v>
      </c>
      <c r="J25" s="67" t="str">
        <f>'MAIN MODEL - Current Trends'!J25</f>
        <v/>
      </c>
      <c r="K25" s="49">
        <f t="shared" si="7"/>
        <v>14.46168405</v>
      </c>
      <c r="L25" s="49">
        <f t="shared" si="18"/>
        <v>672</v>
      </c>
      <c r="M25" s="63">
        <f t="shared" si="14"/>
        <v>7.347722209</v>
      </c>
      <c r="N25" s="78">
        <f t="shared" si="20"/>
        <v>571.2299676</v>
      </c>
      <c r="O25" s="34" t="str">
        <f>'MAIN MODEL - Current Trends'!O25</f>
        <v/>
      </c>
      <c r="P25" s="11" t="str">
        <f t="shared" si="19"/>
        <v/>
      </c>
      <c r="Q25" s="11">
        <f t="shared" si="9"/>
        <v>0.0004457814047</v>
      </c>
      <c r="R25" s="69">
        <f t="shared" si="16"/>
        <v>0.00158615244</v>
      </c>
      <c r="S25" s="70">
        <f t="shared" si="10"/>
        <v>578759</v>
      </c>
      <c r="T25" s="71">
        <f t="shared" si="17"/>
        <v>1.300653595</v>
      </c>
      <c r="U25" s="72">
        <f t="shared" si="11"/>
        <v>0.9991738181</v>
      </c>
      <c r="W25" s="65" t="str">
        <f t="shared" si="4"/>
        <v/>
      </c>
      <c r="X25" s="65" t="str">
        <f t="shared" si="12"/>
        <v/>
      </c>
    </row>
    <row r="26">
      <c r="C26" s="61">
        <f t="shared" si="13"/>
        <v>43925</v>
      </c>
      <c r="D26" s="116">
        <v>1.3</v>
      </c>
      <c r="E26" s="49">
        <f t="shared" si="5"/>
        <v>578081.8398</v>
      </c>
      <c r="F26" s="49">
        <f t="shared" si="6"/>
        <v>258</v>
      </c>
      <c r="G26" s="74">
        <f t="shared" si="1"/>
        <v>470</v>
      </c>
      <c r="H26" s="49">
        <f t="shared" si="2"/>
        <v>207.1601874</v>
      </c>
      <c r="I26" s="49">
        <f t="shared" si="3"/>
        <v>577823.8398</v>
      </c>
      <c r="J26" s="67" t="str">
        <f>'MAIN MODEL - Current Trends'!J26</f>
        <v/>
      </c>
      <c r="K26" s="49">
        <f t="shared" si="7"/>
        <v>18.74931902</v>
      </c>
      <c r="L26" s="49">
        <f t="shared" si="18"/>
        <v>930</v>
      </c>
      <c r="M26" s="63">
        <f t="shared" si="14"/>
        <v>10.1687227</v>
      </c>
      <c r="N26" s="78">
        <f t="shared" si="20"/>
        <v>599.791466</v>
      </c>
      <c r="O26" s="34" t="str">
        <f>'MAIN MODEL - Current Trends'!O26</f>
        <v/>
      </c>
      <c r="P26" s="11" t="str">
        <f t="shared" si="19"/>
        <v/>
      </c>
      <c r="Q26" s="11">
        <f t="shared" si="9"/>
        <v>0.0005788246921</v>
      </c>
      <c r="R26" s="69">
        <f t="shared" si="16"/>
        <v>0.002164977132</v>
      </c>
      <c r="S26" s="70">
        <f t="shared" si="10"/>
        <v>578759</v>
      </c>
      <c r="T26" s="71">
        <f t="shared" si="17"/>
        <v>1.296482412</v>
      </c>
      <c r="U26" s="72">
        <f t="shared" si="11"/>
        <v>0.998829979</v>
      </c>
      <c r="W26" s="65" t="str">
        <f t="shared" si="4"/>
        <v/>
      </c>
      <c r="X26" s="65" t="str">
        <f t="shared" si="12"/>
        <v/>
      </c>
    </row>
    <row r="27">
      <c r="C27" s="61">
        <f t="shared" si="13"/>
        <v>43929</v>
      </c>
      <c r="D27" s="116">
        <v>1.3</v>
      </c>
      <c r="E27" s="49">
        <f t="shared" si="5"/>
        <v>577823.8398</v>
      </c>
      <c r="F27" s="49">
        <f t="shared" si="6"/>
        <v>335</v>
      </c>
      <c r="G27" s="80">
        <f t="shared" si="1"/>
        <v>610</v>
      </c>
      <c r="H27" s="49">
        <f t="shared" si="2"/>
        <v>325.1601874</v>
      </c>
      <c r="I27" s="49">
        <f t="shared" si="3"/>
        <v>577488.8398</v>
      </c>
      <c r="J27" s="67" t="str">
        <f>'MAIN MODEL - Current Trends'!J27</f>
        <v/>
      </c>
      <c r="K27" s="49">
        <f t="shared" si="7"/>
        <v>24.34504601</v>
      </c>
      <c r="L27" s="49">
        <f t="shared" si="18"/>
        <v>1265</v>
      </c>
      <c r="M27" s="63">
        <f t="shared" si="14"/>
        <v>13.83164969</v>
      </c>
      <c r="N27" s="78">
        <f t="shared" si="20"/>
        <v>629.7810393</v>
      </c>
      <c r="O27" s="34" t="str">
        <f>'MAIN MODEL - Current Trends'!O27</f>
        <v/>
      </c>
      <c r="P27" s="11" t="str">
        <f t="shared" si="19"/>
        <v/>
      </c>
      <c r="Q27" s="11">
        <f t="shared" si="9"/>
        <v>0.0007516081823</v>
      </c>
      <c r="R27" s="69">
        <f t="shared" si="16"/>
        <v>0.002916585314</v>
      </c>
      <c r="S27" s="70">
        <f t="shared" si="10"/>
        <v>578759</v>
      </c>
      <c r="T27" s="71">
        <f t="shared" si="17"/>
        <v>1.298449612</v>
      </c>
      <c r="U27" s="72">
        <f t="shared" si="11"/>
        <v>0.9983841976</v>
      </c>
      <c r="W27" s="65" t="str">
        <f t="shared" si="4"/>
        <v/>
      </c>
      <c r="X27" s="65" t="str">
        <f t="shared" si="12"/>
        <v/>
      </c>
    </row>
    <row r="28">
      <c r="C28" s="61">
        <f t="shared" si="13"/>
        <v>43933</v>
      </c>
      <c r="D28" s="116">
        <v>1.3</v>
      </c>
      <c r="E28" s="49">
        <f t="shared" si="5"/>
        <v>577488.8398</v>
      </c>
      <c r="F28" s="49">
        <f t="shared" si="6"/>
        <v>435</v>
      </c>
      <c r="G28" s="80">
        <f t="shared" si="1"/>
        <v>792</v>
      </c>
      <c r="H28" s="49">
        <f t="shared" si="2"/>
        <v>478.1601874</v>
      </c>
      <c r="I28" s="49">
        <f t="shared" si="3"/>
        <v>577053.8398</v>
      </c>
      <c r="J28" s="67" t="str">
        <f>'MAIN MODEL - Current Trends'!J28</f>
        <v/>
      </c>
      <c r="K28" s="49">
        <f t="shared" si="7"/>
        <v>31.61222393</v>
      </c>
      <c r="L28" s="49">
        <f t="shared" si="18"/>
        <v>1700</v>
      </c>
      <c r="M28" s="63">
        <f t="shared" si="14"/>
        <v>18.58798773</v>
      </c>
      <c r="N28" s="78">
        <f t="shared" si="20"/>
        <v>661.2700912</v>
      </c>
      <c r="O28" s="34" t="str">
        <f>'MAIN MODEL - Current Trends'!O28</f>
        <v/>
      </c>
      <c r="P28" s="11" t="str">
        <f t="shared" si="19"/>
        <v/>
      </c>
      <c r="Q28" s="11">
        <f t="shared" si="9"/>
        <v>0.0009744988847</v>
      </c>
      <c r="R28" s="69">
        <f t="shared" si="16"/>
        <v>0.003891084199</v>
      </c>
      <c r="S28" s="70">
        <f t="shared" si="10"/>
        <v>578759</v>
      </c>
      <c r="T28" s="71">
        <f t="shared" si="17"/>
        <v>1.298507463</v>
      </c>
      <c r="U28" s="72">
        <f t="shared" si="11"/>
        <v>0.9978053729</v>
      </c>
      <c r="W28" s="65" t="str">
        <f t="shared" si="4"/>
        <v/>
      </c>
      <c r="X28" s="65" t="str">
        <f t="shared" si="12"/>
        <v/>
      </c>
    </row>
    <row r="29">
      <c r="C29" s="61">
        <f t="shared" si="13"/>
        <v>43937</v>
      </c>
      <c r="D29" s="116">
        <v>1.3</v>
      </c>
      <c r="E29" s="49">
        <f t="shared" si="5"/>
        <v>577053.8398</v>
      </c>
      <c r="F29" s="49">
        <f t="shared" si="6"/>
        <v>564</v>
      </c>
      <c r="G29" s="80">
        <f t="shared" si="1"/>
        <v>1028</v>
      </c>
      <c r="H29" s="49">
        <f t="shared" si="2"/>
        <v>677.1601874</v>
      </c>
      <c r="I29" s="49">
        <f t="shared" si="3"/>
        <v>576489.8398</v>
      </c>
      <c r="J29" s="67" t="str">
        <f>'MAIN MODEL - Current Trends'!J29</f>
        <v/>
      </c>
      <c r="K29" s="49">
        <f t="shared" si="7"/>
        <v>40.98688344</v>
      </c>
      <c r="L29" s="49">
        <f t="shared" si="18"/>
        <v>2264</v>
      </c>
      <c r="M29" s="63">
        <f t="shared" si="14"/>
        <v>24.75482601</v>
      </c>
      <c r="N29" s="78">
        <f t="shared" si="20"/>
        <v>694.3335958</v>
      </c>
      <c r="O29" s="34" t="str">
        <f>'MAIN MODEL - Current Trends'!O29</f>
        <v/>
      </c>
      <c r="P29" s="11" t="str">
        <f t="shared" si="19"/>
        <v/>
      </c>
      <c r="Q29" s="11">
        <f t="shared" si="9"/>
        <v>0.001261319478</v>
      </c>
      <c r="R29" s="69">
        <f t="shared" si="16"/>
        <v>0.005152403678</v>
      </c>
      <c r="S29" s="70">
        <f t="shared" si="10"/>
        <v>578759</v>
      </c>
      <c r="T29" s="71">
        <f t="shared" si="17"/>
        <v>1.296551724</v>
      </c>
      <c r="U29" s="72">
        <f t="shared" si="11"/>
        <v>0.9970537647</v>
      </c>
      <c r="W29" s="65" t="str">
        <f t="shared" si="4"/>
        <v/>
      </c>
      <c r="X29" s="65" t="str">
        <f t="shared" si="12"/>
        <v/>
      </c>
    </row>
    <row r="30">
      <c r="C30" s="61">
        <f t="shared" si="13"/>
        <v>43941</v>
      </c>
      <c r="D30" s="116">
        <v>1.3</v>
      </c>
      <c r="E30" s="49">
        <f t="shared" si="5"/>
        <v>576489.8398</v>
      </c>
      <c r="F30" s="49">
        <f t="shared" si="6"/>
        <v>730</v>
      </c>
      <c r="G30" s="80">
        <f t="shared" si="1"/>
        <v>1334</v>
      </c>
      <c r="H30" s="49">
        <f t="shared" si="2"/>
        <v>935.1601874</v>
      </c>
      <c r="I30" s="49">
        <f t="shared" si="3"/>
        <v>575759.8398</v>
      </c>
      <c r="J30" s="67" t="str">
        <f>'MAIN MODEL - Current Trends'!J30</f>
        <v/>
      </c>
      <c r="K30" s="49">
        <f t="shared" si="7"/>
        <v>53.05039877</v>
      </c>
      <c r="L30" s="49">
        <f t="shared" si="18"/>
        <v>2994</v>
      </c>
      <c r="M30" s="63">
        <f t="shared" si="14"/>
        <v>32.73672663</v>
      </c>
      <c r="N30" s="78">
        <f t="shared" si="20"/>
        <v>729.0502756</v>
      </c>
      <c r="O30" s="34" t="str">
        <f>'MAIN MODEL - Current Trends'!O30</f>
        <v/>
      </c>
      <c r="P30" s="11" t="str">
        <f t="shared" si="19"/>
        <v/>
      </c>
      <c r="Q30" s="11">
        <f t="shared" si="9"/>
        <v>0.001631076147</v>
      </c>
      <c r="R30" s="69">
        <f t="shared" si="16"/>
        <v>0.006783479825</v>
      </c>
      <c r="S30" s="70">
        <f t="shared" si="10"/>
        <v>578759</v>
      </c>
      <c r="T30" s="71">
        <f t="shared" si="17"/>
        <v>1.294326241</v>
      </c>
      <c r="U30" s="72">
        <f t="shared" si="11"/>
        <v>0.9960792658</v>
      </c>
      <c r="W30" s="65" t="str">
        <f t="shared" si="4"/>
        <v/>
      </c>
      <c r="X30" s="65" t="str">
        <f t="shared" si="12"/>
        <v/>
      </c>
    </row>
    <row r="31">
      <c r="C31" s="61">
        <f t="shared" si="13"/>
        <v>43945</v>
      </c>
      <c r="D31" s="116">
        <v>1.3</v>
      </c>
      <c r="E31" s="49">
        <f t="shared" si="5"/>
        <v>575759.8398</v>
      </c>
      <c r="F31" s="49">
        <f t="shared" si="6"/>
        <v>944</v>
      </c>
      <c r="G31" s="80">
        <f t="shared" si="1"/>
        <v>1729</v>
      </c>
      <c r="H31" s="49">
        <f t="shared" si="2"/>
        <v>1270.160187</v>
      </c>
      <c r="I31" s="49">
        <f t="shared" si="3"/>
        <v>574815.8398</v>
      </c>
      <c r="J31" s="67" t="str">
        <f>'MAIN MODEL - Current Trends'!J31</f>
        <v/>
      </c>
      <c r="K31" s="49">
        <f t="shared" si="7"/>
        <v>68.60215951</v>
      </c>
      <c r="L31" s="49">
        <f t="shared" si="18"/>
        <v>3938</v>
      </c>
      <c r="M31" s="63">
        <f t="shared" si="14"/>
        <v>43.05852687</v>
      </c>
      <c r="N31" s="78">
        <f t="shared" si="20"/>
        <v>765.5027893</v>
      </c>
      <c r="O31" s="34" t="str">
        <f>'MAIN MODEL - Current Trends'!O31</f>
        <v/>
      </c>
      <c r="P31" s="11" t="str">
        <f t="shared" si="19"/>
        <v/>
      </c>
      <c r="Q31" s="11">
        <f t="shared" si="9"/>
        <v>0.002106230745</v>
      </c>
      <c r="R31" s="69">
        <f t="shared" si="16"/>
        <v>0.00888971057</v>
      </c>
      <c r="S31" s="70">
        <f t="shared" si="10"/>
        <v>578759</v>
      </c>
      <c r="T31" s="71">
        <f t="shared" si="17"/>
        <v>1.293150685</v>
      </c>
      <c r="U31" s="72">
        <f t="shared" si="11"/>
        <v>0.9948179464</v>
      </c>
      <c r="W31" s="65" t="str">
        <f t="shared" si="4"/>
        <v/>
      </c>
      <c r="X31" s="65" t="str">
        <f t="shared" si="12"/>
        <v/>
      </c>
    </row>
    <row r="32">
      <c r="C32" s="61">
        <f t="shared" si="13"/>
        <v>43949</v>
      </c>
      <c r="D32" s="116">
        <v>1.3</v>
      </c>
      <c r="E32" s="49">
        <f t="shared" si="5"/>
        <v>574815.8398</v>
      </c>
      <c r="F32" s="49">
        <f t="shared" si="6"/>
        <v>1219</v>
      </c>
      <c r="G32" s="80">
        <f t="shared" si="1"/>
        <v>2238</v>
      </c>
      <c r="H32" s="49">
        <f t="shared" si="2"/>
        <v>1705.160187</v>
      </c>
      <c r="I32" s="49">
        <f t="shared" si="3"/>
        <v>573596.8398</v>
      </c>
      <c r="J32" s="67" t="str">
        <f>'MAIN MODEL - Current Trends'!J32</f>
        <v/>
      </c>
      <c r="K32" s="49">
        <f t="shared" si="7"/>
        <v>88.58689877</v>
      </c>
      <c r="L32" s="49">
        <f t="shared" si="18"/>
        <v>5157</v>
      </c>
      <c r="M32" s="63">
        <f t="shared" si="14"/>
        <v>56.38720748</v>
      </c>
      <c r="N32" s="78">
        <f t="shared" si="20"/>
        <v>803.7779288</v>
      </c>
      <c r="O32" s="34" t="str">
        <f>'MAIN MODEL - Current Trends'!O32</f>
        <v/>
      </c>
      <c r="P32" s="11" t="str">
        <f t="shared" si="19"/>
        <v/>
      </c>
      <c r="Q32" s="11">
        <f t="shared" si="9"/>
        <v>0.002714428631</v>
      </c>
      <c r="R32" s="69">
        <f t="shared" si="16"/>
        <v>0.0116041392</v>
      </c>
      <c r="S32" s="70">
        <f t="shared" si="10"/>
        <v>578759</v>
      </c>
      <c r="T32" s="71">
        <f t="shared" si="17"/>
        <v>1.291313559</v>
      </c>
      <c r="U32" s="72">
        <f t="shared" si="11"/>
        <v>0.9931868702</v>
      </c>
      <c r="W32" s="65" t="str">
        <f t="shared" si="4"/>
        <v/>
      </c>
      <c r="X32" s="65" t="str">
        <f t="shared" si="12"/>
        <v/>
      </c>
    </row>
    <row r="33">
      <c r="C33" s="61">
        <f t="shared" si="13"/>
        <v>43953</v>
      </c>
      <c r="D33" s="116">
        <v>1.3</v>
      </c>
      <c r="E33" s="49">
        <f t="shared" si="5"/>
        <v>573596.8398</v>
      </c>
      <c r="F33" s="49">
        <f t="shared" si="6"/>
        <v>1571</v>
      </c>
      <c r="G33" s="80">
        <f t="shared" si="1"/>
        <v>2893</v>
      </c>
      <c r="H33" s="49">
        <f t="shared" si="2"/>
        <v>2269.160187</v>
      </c>
      <c r="I33" s="49">
        <f t="shared" si="3"/>
        <v>572025.8398</v>
      </c>
      <c r="J33" s="67" t="str">
        <f>'MAIN MODEL - Current Trends'!J33</f>
        <v/>
      </c>
      <c r="K33" s="49">
        <f t="shared" si="7"/>
        <v>114.167365</v>
      </c>
      <c r="L33" s="49">
        <f t="shared" si="18"/>
        <v>6728</v>
      </c>
      <c r="M33" s="63">
        <f t="shared" si="14"/>
        <v>73.56469497</v>
      </c>
      <c r="N33" s="78">
        <f t="shared" si="20"/>
        <v>843.9668253</v>
      </c>
      <c r="O33" s="34" t="str">
        <f>'MAIN MODEL - Current Trends'!O33</f>
        <v/>
      </c>
      <c r="P33" s="11" t="str">
        <f t="shared" si="19"/>
        <v/>
      </c>
      <c r="Q33" s="11">
        <f t="shared" si="9"/>
        <v>0.003488498667</v>
      </c>
      <c r="R33" s="69">
        <f t="shared" si="16"/>
        <v>0.01509263787</v>
      </c>
      <c r="S33" s="70">
        <f t="shared" si="10"/>
        <v>578759</v>
      </c>
      <c r="T33" s="71">
        <f t="shared" si="17"/>
        <v>1.28876128</v>
      </c>
      <c r="U33" s="72">
        <f t="shared" si="11"/>
        <v>0.9910806395</v>
      </c>
      <c r="W33" s="65" t="str">
        <f t="shared" si="4"/>
        <v/>
      </c>
      <c r="X33" s="65" t="str">
        <f t="shared" si="12"/>
        <v/>
      </c>
    </row>
    <row r="34">
      <c r="C34" s="61">
        <f t="shared" si="13"/>
        <v>43957</v>
      </c>
      <c r="D34" s="116">
        <v>1.3</v>
      </c>
      <c r="E34" s="49">
        <f t="shared" si="5"/>
        <v>572025.8398</v>
      </c>
      <c r="F34" s="49">
        <f t="shared" si="6"/>
        <v>2019</v>
      </c>
      <c r="G34" s="80">
        <f t="shared" si="1"/>
        <v>3734</v>
      </c>
      <c r="H34" s="49">
        <f t="shared" si="2"/>
        <v>2999.160187</v>
      </c>
      <c r="I34" s="49">
        <f t="shared" si="3"/>
        <v>570006.8398</v>
      </c>
      <c r="J34" s="67" t="str">
        <f>'MAIN MODEL - Current Trends'!J34</f>
        <v/>
      </c>
      <c r="K34" s="49">
        <f t="shared" si="7"/>
        <v>146.7243221</v>
      </c>
      <c r="L34" s="49">
        <f t="shared" si="18"/>
        <v>8747</v>
      </c>
      <c r="M34" s="63">
        <f t="shared" si="14"/>
        <v>95.64066393</v>
      </c>
      <c r="N34" s="78">
        <f t="shared" si="20"/>
        <v>886.1651665</v>
      </c>
      <c r="O34" s="34" t="str">
        <f>'MAIN MODEL - Current Trends'!O34</f>
        <v/>
      </c>
      <c r="P34" s="11" t="str">
        <f t="shared" si="19"/>
        <v/>
      </c>
      <c r="Q34" s="11">
        <f t="shared" si="9"/>
        <v>0.004466453221</v>
      </c>
      <c r="R34" s="69">
        <f t="shared" si="16"/>
        <v>0.01955909109</v>
      </c>
      <c r="S34" s="70">
        <f t="shared" si="10"/>
        <v>578759</v>
      </c>
      <c r="T34" s="71">
        <f t="shared" si="17"/>
        <v>1.285168682</v>
      </c>
      <c r="U34" s="72">
        <f t="shared" si="11"/>
        <v>0.9883662108</v>
      </c>
      <c r="W34" s="65" t="str">
        <f t="shared" si="4"/>
        <v/>
      </c>
      <c r="X34" s="65" t="str">
        <f t="shared" si="12"/>
        <v/>
      </c>
    </row>
    <row r="35">
      <c r="C35" s="61">
        <f t="shared" si="13"/>
        <v>43961</v>
      </c>
      <c r="D35" s="116">
        <v>1.3</v>
      </c>
      <c r="E35" s="49">
        <f t="shared" si="5"/>
        <v>570006.8398</v>
      </c>
      <c r="F35" s="49">
        <f t="shared" si="6"/>
        <v>2585</v>
      </c>
      <c r="G35" s="80">
        <f t="shared" si="1"/>
        <v>4809</v>
      </c>
      <c r="H35" s="49">
        <f t="shared" si="2"/>
        <v>3943.160187</v>
      </c>
      <c r="I35" s="49">
        <f t="shared" si="3"/>
        <v>567421.8398</v>
      </c>
      <c r="J35" s="67" t="str">
        <f>'MAIN MODEL - Current Trends'!J35</f>
        <v/>
      </c>
      <c r="K35" s="49">
        <f t="shared" si="7"/>
        <v>187.8565491</v>
      </c>
      <c r="L35" s="49">
        <f t="shared" si="18"/>
        <v>11332</v>
      </c>
      <c r="M35" s="63">
        <f t="shared" si="14"/>
        <v>123.9053394</v>
      </c>
      <c r="N35" s="78">
        <f t="shared" si="20"/>
        <v>930.4734248</v>
      </c>
      <c r="O35" s="34" t="str">
        <f>'MAIN MODEL - Current Trends'!O35</f>
        <v/>
      </c>
      <c r="P35" s="11" t="str">
        <f t="shared" si="19"/>
        <v/>
      </c>
      <c r="Q35" s="11">
        <f t="shared" si="9"/>
        <v>0.005693216002</v>
      </c>
      <c r="R35" s="69">
        <f t="shared" si="16"/>
        <v>0.02525230709</v>
      </c>
      <c r="S35" s="70">
        <f t="shared" si="10"/>
        <v>578759</v>
      </c>
      <c r="T35" s="71">
        <f t="shared" si="17"/>
        <v>1.2803368</v>
      </c>
      <c r="U35" s="72">
        <f t="shared" si="11"/>
        <v>0.9848777122</v>
      </c>
      <c r="W35" s="65" t="str">
        <f t="shared" si="4"/>
        <v/>
      </c>
      <c r="X35" s="65" t="str">
        <f t="shared" si="12"/>
        <v/>
      </c>
    </row>
    <row r="36">
      <c r="C36" s="61">
        <f t="shared" si="13"/>
        <v>43965</v>
      </c>
      <c r="D36" s="116">
        <v>1.3</v>
      </c>
      <c r="E36" s="49">
        <f t="shared" si="5"/>
        <v>567421.8398</v>
      </c>
      <c r="F36" s="49">
        <f t="shared" si="6"/>
        <v>3295</v>
      </c>
      <c r="G36" s="80">
        <f t="shared" si="1"/>
        <v>6175</v>
      </c>
      <c r="H36" s="49">
        <f t="shared" si="2"/>
        <v>5162.160187</v>
      </c>
      <c r="I36" s="49">
        <f t="shared" si="3"/>
        <v>564126.8398</v>
      </c>
      <c r="J36" s="67" t="str">
        <f>'MAIN MODEL - Current Trends'!J36</f>
        <v/>
      </c>
      <c r="K36" s="49">
        <f t="shared" si="7"/>
        <v>239.4535123</v>
      </c>
      <c r="L36" s="49">
        <f t="shared" si="18"/>
        <v>14627</v>
      </c>
      <c r="M36" s="63">
        <f t="shared" si="14"/>
        <v>159.9332333</v>
      </c>
      <c r="N36" s="78">
        <f t="shared" si="20"/>
        <v>976.9970961</v>
      </c>
      <c r="O36" s="34" t="str">
        <f>'MAIN MODEL - Current Trends'!O36</f>
        <v/>
      </c>
      <c r="P36" s="11" t="str">
        <f t="shared" si="19"/>
        <v/>
      </c>
      <c r="Q36" s="11">
        <f t="shared" si="9"/>
        <v>0.01331815142</v>
      </c>
      <c r="R36" s="69">
        <f t="shared" si="16"/>
        <v>0.03857045852</v>
      </c>
      <c r="S36" s="70">
        <f t="shared" si="10"/>
        <v>578759</v>
      </c>
      <c r="T36" s="71">
        <f t="shared" si="17"/>
        <v>1.274661509</v>
      </c>
      <c r="U36" s="72">
        <f t="shared" si="11"/>
        <v>0.9804112589</v>
      </c>
      <c r="W36" s="65" t="str">
        <f t="shared" si="4"/>
        <v/>
      </c>
      <c r="X36" s="65" t="str">
        <f t="shared" si="12"/>
        <v/>
      </c>
    </row>
    <row r="37">
      <c r="C37" s="61">
        <f t="shared" si="13"/>
        <v>43969</v>
      </c>
      <c r="D37" s="32">
        <f t="shared" ref="D37:D92" si="21">$B$3</f>
        <v>2.4</v>
      </c>
      <c r="E37" s="49">
        <f t="shared" si="5"/>
        <v>564126.8398</v>
      </c>
      <c r="F37" s="49">
        <f t="shared" si="6"/>
        <v>7708</v>
      </c>
      <c r="G37" s="80">
        <f t="shared" si="1"/>
        <v>7899</v>
      </c>
      <c r="H37" s="49">
        <f t="shared" si="2"/>
        <v>6733.160187</v>
      </c>
      <c r="I37" s="49">
        <f t="shared" si="3"/>
        <v>556418.8398</v>
      </c>
      <c r="J37" s="67" t="str">
        <f>'MAIN MODEL - Current Trends'!J37</f>
        <v/>
      </c>
      <c r="K37" s="49">
        <f t="shared" si="7"/>
        <v>560.1540736</v>
      </c>
      <c r="L37" s="49">
        <f t="shared" si="18"/>
        <v>22335</v>
      </c>
      <c r="M37" s="63">
        <f t="shared" si="14"/>
        <v>244.2133564</v>
      </c>
      <c r="N37" s="75">
        <f t="shared" ref="N37:N92" si="22">N36</f>
        <v>976.9970961</v>
      </c>
      <c r="O37" s="34" t="str">
        <f>'MAIN MODEL - Current Trends'!O37</f>
        <v/>
      </c>
      <c r="P37" s="11" t="str">
        <f t="shared" si="19"/>
        <v/>
      </c>
      <c r="Q37" s="11">
        <f t="shared" si="9"/>
        <v>0.03072954373</v>
      </c>
      <c r="R37" s="69">
        <f t="shared" si="16"/>
        <v>0.06930000225</v>
      </c>
      <c r="S37" s="70">
        <f t="shared" si="10"/>
        <v>578759</v>
      </c>
      <c r="T37" s="71">
        <f t="shared" si="17"/>
        <v>2.339301973</v>
      </c>
      <c r="U37" s="72">
        <f t="shared" si="11"/>
        <v>0.9747180429</v>
      </c>
      <c r="W37" s="65" t="str">
        <f t="shared" si="4"/>
        <v/>
      </c>
      <c r="X37" s="65" t="str">
        <f t="shared" si="12"/>
        <v/>
      </c>
    </row>
    <row r="38">
      <c r="C38" s="61">
        <f t="shared" si="13"/>
        <v>43973</v>
      </c>
      <c r="D38" s="32">
        <f t="shared" si="21"/>
        <v>2.4</v>
      </c>
      <c r="E38" s="49">
        <f t="shared" si="5"/>
        <v>556418.8398</v>
      </c>
      <c r="F38" s="49">
        <f t="shared" si="6"/>
        <v>17785</v>
      </c>
      <c r="G38" s="74">
        <f t="shared" si="1"/>
        <v>13588</v>
      </c>
      <c r="H38" s="49">
        <f t="shared" si="2"/>
        <v>8752.160187</v>
      </c>
      <c r="I38" s="49">
        <f t="shared" si="3"/>
        <v>538633.8398</v>
      </c>
      <c r="J38" s="67" t="str">
        <f>'MAIN MODEL - Current Trends'!J38</f>
        <v/>
      </c>
      <c r="K38" s="49">
        <f t="shared" si="7"/>
        <v>1292.467592</v>
      </c>
      <c r="L38" s="49">
        <f t="shared" si="18"/>
        <v>40120</v>
      </c>
      <c r="M38" s="63">
        <f t="shared" si="14"/>
        <v>619.2413694</v>
      </c>
      <c r="N38" s="75">
        <f t="shared" si="22"/>
        <v>976.9970961</v>
      </c>
      <c r="O38" s="34" t="str">
        <f>'MAIN MODEL - Current Trends'!O38</f>
        <v/>
      </c>
      <c r="P38" s="11" t="str">
        <f t="shared" si="19"/>
        <v/>
      </c>
      <c r="Q38" s="11">
        <f t="shared" si="9"/>
        <v>0.06863824148</v>
      </c>
      <c r="R38" s="69">
        <f t="shared" si="16"/>
        <v>0.1379382437</v>
      </c>
      <c r="S38" s="70">
        <f t="shared" si="10"/>
        <v>578759</v>
      </c>
      <c r="T38" s="71">
        <f t="shared" si="17"/>
        <v>2.30734302</v>
      </c>
      <c r="U38" s="72">
        <f t="shared" si="11"/>
        <v>0.9613998915</v>
      </c>
      <c r="W38" s="65" t="str">
        <f t="shared" si="4"/>
        <v/>
      </c>
      <c r="X38" s="65" t="str">
        <f t="shared" si="12"/>
        <v/>
      </c>
    </row>
    <row r="39">
      <c r="C39" s="61">
        <f t="shared" si="13"/>
        <v>43977</v>
      </c>
      <c r="D39" s="32">
        <f t="shared" si="21"/>
        <v>2.4</v>
      </c>
      <c r="E39" s="49">
        <f t="shared" si="5"/>
        <v>538633.8398</v>
      </c>
      <c r="F39" s="49">
        <f t="shared" si="6"/>
        <v>39725</v>
      </c>
      <c r="G39" s="74">
        <f t="shared" si="1"/>
        <v>28788</v>
      </c>
      <c r="H39" s="49">
        <f t="shared" si="2"/>
        <v>11337.16019</v>
      </c>
      <c r="I39" s="49">
        <f t="shared" si="3"/>
        <v>498908.8398</v>
      </c>
      <c r="J39" s="67" t="str">
        <f>'MAIN MODEL - Current Trends'!J39</f>
        <v/>
      </c>
      <c r="K39" s="49">
        <f t="shared" si="7"/>
        <v>2886.886426</v>
      </c>
      <c r="L39" s="49">
        <f t="shared" si="18"/>
        <v>79845</v>
      </c>
      <c r="M39" s="63">
        <f t="shared" si="14"/>
        <v>1456.91288</v>
      </c>
      <c r="N39" s="75">
        <f t="shared" si="22"/>
        <v>976.9970961</v>
      </c>
      <c r="O39" s="34" t="str">
        <f>'MAIN MODEL - Current Trends'!O39</f>
        <v/>
      </c>
      <c r="P39" s="11" t="str">
        <f t="shared" si="19"/>
        <v/>
      </c>
      <c r="Q39" s="11">
        <f t="shared" si="9"/>
        <v>0.1420038392</v>
      </c>
      <c r="R39" s="69">
        <f t="shared" si="16"/>
        <v>0.279942083</v>
      </c>
      <c r="S39" s="70">
        <f t="shared" si="10"/>
        <v>578759</v>
      </c>
      <c r="T39" s="71">
        <f t="shared" si="17"/>
        <v>2.23362384</v>
      </c>
      <c r="U39" s="72">
        <f t="shared" si="11"/>
        <v>0.9306703478</v>
      </c>
      <c r="W39" s="65" t="str">
        <f t="shared" si="4"/>
        <v/>
      </c>
      <c r="X39" s="65" t="str">
        <f t="shared" si="12"/>
        <v/>
      </c>
    </row>
    <row r="40">
      <c r="C40" s="61">
        <f t="shared" si="13"/>
        <v>43981</v>
      </c>
      <c r="D40" s="32">
        <f t="shared" si="21"/>
        <v>2.4</v>
      </c>
      <c r="E40" s="49">
        <f t="shared" si="5"/>
        <v>498908.8398</v>
      </c>
      <c r="F40" s="49">
        <f t="shared" si="6"/>
        <v>82186</v>
      </c>
      <c r="G40" s="74">
        <f t="shared" si="1"/>
        <v>65218</v>
      </c>
      <c r="H40" s="49">
        <f t="shared" si="2"/>
        <v>14632.16019</v>
      </c>
      <c r="I40" s="49">
        <f t="shared" si="3"/>
        <v>416722.8398</v>
      </c>
      <c r="J40" s="67" t="str">
        <f>'MAIN MODEL - Current Trends'!J40</f>
        <v/>
      </c>
      <c r="K40" s="49">
        <f t="shared" si="7"/>
        <v>5972.60284</v>
      </c>
      <c r="L40" s="49">
        <f t="shared" si="18"/>
        <v>162031</v>
      </c>
      <c r="M40" s="63">
        <f t="shared" si="14"/>
        <v>3189.949274</v>
      </c>
      <c r="N40" s="75">
        <f t="shared" si="22"/>
        <v>976.9970961</v>
      </c>
      <c r="O40" s="34" t="str">
        <f>'MAIN MODEL - Current Trends'!O40</f>
        <v/>
      </c>
      <c r="P40" s="11" t="str">
        <f t="shared" si="19"/>
        <v/>
      </c>
      <c r="Q40" s="11">
        <f t="shared" si="9"/>
        <v>0.2453922963</v>
      </c>
      <c r="R40" s="69">
        <f t="shared" si="16"/>
        <v>0.5253343792</v>
      </c>
      <c r="S40" s="70">
        <f t="shared" si="10"/>
        <v>578759</v>
      </c>
      <c r="T40" s="71">
        <f t="shared" si="17"/>
        <v>2.068873505</v>
      </c>
      <c r="U40" s="72">
        <f t="shared" si="11"/>
        <v>0.8620321063</v>
      </c>
      <c r="W40" s="65" t="str">
        <f t="shared" si="4"/>
        <v/>
      </c>
      <c r="X40" s="65" t="str">
        <f t="shared" si="12"/>
        <v/>
      </c>
    </row>
    <row r="41">
      <c r="C41" s="61">
        <f t="shared" si="13"/>
        <v>43985</v>
      </c>
      <c r="D41" s="32">
        <f t="shared" si="21"/>
        <v>2.4</v>
      </c>
      <c r="E41" s="49">
        <f t="shared" si="5"/>
        <v>416722.8398</v>
      </c>
      <c r="F41" s="49">
        <f t="shared" si="6"/>
        <v>142023</v>
      </c>
      <c r="G41" s="74">
        <f t="shared" si="1"/>
        <v>139696</v>
      </c>
      <c r="H41" s="49">
        <f t="shared" si="2"/>
        <v>22340.16019</v>
      </c>
      <c r="I41" s="49">
        <f t="shared" si="3"/>
        <v>274699.8398</v>
      </c>
      <c r="J41" s="67" t="str">
        <f>'MAIN MODEL - Current Trends'!J41</f>
        <v/>
      </c>
      <c r="K41" s="49">
        <f t="shared" si="7"/>
        <v>10321.06409</v>
      </c>
      <c r="L41" s="49">
        <f t="shared" si="18"/>
        <v>304054</v>
      </c>
      <c r="M41" s="63">
        <f t="shared" si="14"/>
        <v>6184.75408</v>
      </c>
      <c r="N41" s="75">
        <f t="shared" si="22"/>
        <v>976.9970961</v>
      </c>
      <c r="O41" s="34" t="str">
        <f>'MAIN MODEL - Current Trends'!O41</f>
        <v/>
      </c>
      <c r="P41" s="11" t="str">
        <f t="shared" si="19"/>
        <v/>
      </c>
      <c r="Q41" s="11">
        <f t="shared" si="9"/>
        <v>0.2795325861</v>
      </c>
      <c r="R41" s="69">
        <f t="shared" si="16"/>
        <v>0.8048669654</v>
      </c>
      <c r="S41" s="70">
        <f t="shared" si="10"/>
        <v>578759</v>
      </c>
      <c r="T41" s="71">
        <f t="shared" si="17"/>
        <v>1.728068041</v>
      </c>
      <c r="U41" s="72">
        <f t="shared" si="11"/>
        <v>0.7200282671</v>
      </c>
      <c r="W41" s="65" t="str">
        <f t="shared" si="4"/>
        <v/>
      </c>
      <c r="X41" s="65" t="str">
        <f t="shared" si="12"/>
        <v/>
      </c>
    </row>
    <row r="42">
      <c r="C42" s="61">
        <f t="shared" si="13"/>
        <v>43989</v>
      </c>
      <c r="D42" s="32">
        <f t="shared" si="21"/>
        <v>2.4</v>
      </c>
      <c r="E42" s="49">
        <f t="shared" si="5"/>
        <v>274699.8398</v>
      </c>
      <c r="F42" s="49">
        <f t="shared" si="6"/>
        <v>161782</v>
      </c>
      <c r="G42" s="74">
        <f t="shared" si="1"/>
        <v>263934</v>
      </c>
      <c r="H42" s="49">
        <f t="shared" si="2"/>
        <v>40125.16019</v>
      </c>
      <c r="I42" s="49">
        <f t="shared" si="3"/>
        <v>112917.8398</v>
      </c>
      <c r="J42" s="67" t="str">
        <f>'MAIN MODEL - Current Trends'!J42</f>
        <v/>
      </c>
      <c r="K42" s="49">
        <f t="shared" si="7"/>
        <v>11756.98577</v>
      </c>
      <c r="L42" s="49">
        <f t="shared" si="18"/>
        <v>465836</v>
      </c>
      <c r="M42" s="63">
        <f t="shared" si="14"/>
        <v>9596.212162</v>
      </c>
      <c r="N42" s="75">
        <f t="shared" si="22"/>
        <v>976.9970961</v>
      </c>
      <c r="O42" s="34" t="str">
        <f>'MAIN MODEL - Current Trends'!O42</f>
        <v/>
      </c>
      <c r="P42" s="11" t="str">
        <f t="shared" si="19"/>
        <v/>
      </c>
      <c r="Q42" s="11">
        <f t="shared" si="9"/>
        <v>0.1308904052</v>
      </c>
      <c r="R42" s="69">
        <f t="shared" si="16"/>
        <v>0.9357573705</v>
      </c>
      <c r="S42" s="70">
        <f t="shared" si="10"/>
        <v>578759</v>
      </c>
      <c r="T42" s="71">
        <f t="shared" si="17"/>
        <v>1.139125353</v>
      </c>
      <c r="U42" s="72">
        <f t="shared" si="11"/>
        <v>0.4746359708</v>
      </c>
      <c r="W42" s="65" t="str">
        <f t="shared" si="4"/>
        <v/>
      </c>
      <c r="X42" s="65" t="str">
        <f t="shared" si="12"/>
        <v/>
      </c>
    </row>
    <row r="43">
      <c r="C43" s="61">
        <f t="shared" si="13"/>
        <v>43993</v>
      </c>
      <c r="D43" s="32">
        <f t="shared" si="21"/>
        <v>2.4</v>
      </c>
      <c r="E43" s="49">
        <f t="shared" si="5"/>
        <v>112917.8398</v>
      </c>
      <c r="F43" s="49">
        <f t="shared" si="6"/>
        <v>75754</v>
      </c>
      <c r="G43" s="74">
        <f t="shared" si="1"/>
        <v>385991</v>
      </c>
      <c r="H43" s="49">
        <f t="shared" si="2"/>
        <v>79850.16019</v>
      </c>
      <c r="I43" s="49">
        <f t="shared" si="3"/>
        <v>37163.83981</v>
      </c>
      <c r="J43" s="67" t="str">
        <f>'MAIN MODEL - Current Trends'!J43</f>
        <v/>
      </c>
      <c r="K43" s="49">
        <f t="shared" si="7"/>
        <v>5505.177957</v>
      </c>
      <c r="L43" s="49">
        <f t="shared" si="18"/>
        <v>541590</v>
      </c>
      <c r="M43" s="63">
        <f t="shared" si="14"/>
        <v>11193.61852</v>
      </c>
      <c r="N43" s="75">
        <f t="shared" si="22"/>
        <v>976.9970961</v>
      </c>
      <c r="O43" s="34" t="str">
        <f>'MAIN MODEL - Current Trends'!O43</f>
        <v/>
      </c>
      <c r="P43" s="11" t="str">
        <f t="shared" si="19"/>
        <v/>
      </c>
      <c r="Q43" s="11">
        <f t="shared" si="9"/>
        <v>0.02017247248</v>
      </c>
      <c r="R43" s="69">
        <f t="shared" si="16"/>
        <v>0.955929843</v>
      </c>
      <c r="S43" s="70">
        <f t="shared" si="10"/>
        <v>578759</v>
      </c>
      <c r="T43" s="71">
        <f t="shared" si="17"/>
        <v>0.4682473946</v>
      </c>
      <c r="U43" s="72">
        <f t="shared" si="11"/>
        <v>0.1951033847</v>
      </c>
      <c r="W43" s="65" t="str">
        <f t="shared" si="4"/>
        <v/>
      </c>
      <c r="X43" s="65" t="str">
        <f t="shared" si="12"/>
        <v/>
      </c>
    </row>
    <row r="44">
      <c r="C44" s="61">
        <f t="shared" si="13"/>
        <v>43997</v>
      </c>
      <c r="D44" s="32">
        <f t="shared" si="21"/>
        <v>2.4</v>
      </c>
      <c r="E44" s="49">
        <f t="shared" si="5"/>
        <v>37163.83981</v>
      </c>
      <c r="F44" s="49">
        <f t="shared" si="6"/>
        <v>11675</v>
      </c>
      <c r="G44" s="74">
        <f t="shared" si="1"/>
        <v>379559</v>
      </c>
      <c r="H44" s="49">
        <f t="shared" si="2"/>
        <v>162036.1602</v>
      </c>
      <c r="I44" s="49">
        <f t="shared" si="3"/>
        <v>25488.83981</v>
      </c>
      <c r="J44" s="76" t="str">
        <f>'MAIN MODEL - Current Trends'!J44</f>
        <v/>
      </c>
      <c r="K44" s="49">
        <f t="shared" si="7"/>
        <v>848.4430215</v>
      </c>
      <c r="L44" s="49">
        <f t="shared" si="18"/>
        <v>553265</v>
      </c>
      <c r="M44" s="63">
        <f t="shared" si="14"/>
        <v>11321.27426</v>
      </c>
      <c r="N44" s="75">
        <f t="shared" si="22"/>
        <v>976.9970961</v>
      </c>
      <c r="O44" s="34" t="str">
        <f>'MAIN MODEL - Current Trends'!O44</f>
        <v/>
      </c>
      <c r="P44" s="11" t="str">
        <f t="shared" si="19"/>
        <v/>
      </c>
      <c r="Q44" s="11">
        <f t="shared" si="9"/>
        <v>0.002132148269</v>
      </c>
      <c r="R44" s="69">
        <f t="shared" si="16"/>
        <v>0.9580619913</v>
      </c>
      <c r="S44" s="70">
        <f t="shared" si="10"/>
        <v>578759</v>
      </c>
      <c r="T44" s="71">
        <f t="shared" si="17"/>
        <v>0.1541172743</v>
      </c>
      <c r="U44" s="72">
        <f t="shared" si="11"/>
        <v>0.06421297952</v>
      </c>
      <c r="W44" s="65" t="str">
        <f t="shared" si="4"/>
        <v/>
      </c>
      <c r="X44" s="65" t="str">
        <f t="shared" si="12"/>
        <v/>
      </c>
    </row>
    <row r="45">
      <c r="C45" s="61">
        <f t="shared" si="13"/>
        <v>44001</v>
      </c>
      <c r="D45" s="32">
        <f t="shared" si="21"/>
        <v>2.4</v>
      </c>
      <c r="E45" s="49">
        <f t="shared" si="5"/>
        <v>25488.83981</v>
      </c>
      <c r="F45" s="49">
        <f t="shared" si="6"/>
        <v>1234</v>
      </c>
      <c r="G45" s="74">
        <f t="shared" si="1"/>
        <v>249211</v>
      </c>
      <c r="H45" s="49">
        <f t="shared" si="2"/>
        <v>304059.1602</v>
      </c>
      <c r="I45" s="49">
        <f t="shared" si="3"/>
        <v>24254.83981</v>
      </c>
      <c r="J45" s="76" t="str">
        <f>'MAIN MODEL - Current Trends'!J45</f>
        <v/>
      </c>
      <c r="K45" s="49">
        <f t="shared" si="7"/>
        <v>89.67697546</v>
      </c>
      <c r="L45" s="49">
        <f t="shared" si="18"/>
        <v>554499</v>
      </c>
      <c r="M45" s="63">
        <f t="shared" si="14"/>
        <v>11334.76695</v>
      </c>
      <c r="N45" s="75">
        <f t="shared" si="22"/>
        <v>976.9970961</v>
      </c>
      <c r="O45" s="34" t="str">
        <f>'MAIN MODEL - Current Trends'!O45</f>
        <v/>
      </c>
      <c r="P45" s="11" t="str">
        <f t="shared" si="19"/>
        <v/>
      </c>
      <c r="Q45" s="11">
        <f t="shared" si="9"/>
        <v>0.0002142515278</v>
      </c>
      <c r="R45" s="69">
        <f t="shared" si="16"/>
        <v>0.9582762428</v>
      </c>
      <c r="S45" s="70">
        <f t="shared" si="10"/>
        <v>578759</v>
      </c>
      <c r="T45" s="71">
        <f t="shared" si="17"/>
        <v>0.1056959315</v>
      </c>
      <c r="U45" s="72">
        <f t="shared" si="11"/>
        <v>0.04404050704</v>
      </c>
      <c r="W45" s="65" t="str">
        <f t="shared" si="4"/>
        <v/>
      </c>
      <c r="X45" s="65" t="str">
        <f t="shared" si="12"/>
        <v/>
      </c>
    </row>
    <row r="46">
      <c r="C46" s="61">
        <f t="shared" si="13"/>
        <v>44005</v>
      </c>
      <c r="D46" s="32">
        <f t="shared" si="21"/>
        <v>2.4</v>
      </c>
      <c r="E46" s="49">
        <f t="shared" si="5"/>
        <v>24254.83981</v>
      </c>
      <c r="F46" s="49">
        <f t="shared" si="6"/>
        <v>124</v>
      </c>
      <c r="G46" s="74">
        <f t="shared" si="1"/>
        <v>88663</v>
      </c>
      <c r="H46" s="49">
        <f t="shared" si="2"/>
        <v>465841.1602</v>
      </c>
      <c r="I46" s="49">
        <f t="shared" si="3"/>
        <v>24130.83981</v>
      </c>
      <c r="J46" s="76" t="str">
        <f>'MAIN MODEL - Current Trends'!J46</f>
        <v/>
      </c>
      <c r="K46" s="49">
        <f t="shared" si="7"/>
        <v>9.011300613</v>
      </c>
      <c r="L46" s="49">
        <f t="shared" si="18"/>
        <v>554623</v>
      </c>
      <c r="M46" s="63">
        <f t="shared" si="14"/>
        <v>11336.12278</v>
      </c>
      <c r="N46" s="75">
        <f t="shared" si="22"/>
        <v>976.9970961</v>
      </c>
      <c r="O46" s="34" t="str">
        <f>'MAIN MODEL - Current Trends'!O46</f>
        <v/>
      </c>
      <c r="P46" s="11" t="str">
        <f t="shared" si="19"/>
        <v/>
      </c>
      <c r="Q46" s="11">
        <f t="shared" si="9"/>
        <v>0.00002073401882</v>
      </c>
      <c r="R46" s="69">
        <f t="shared" si="16"/>
        <v>0.9582969768</v>
      </c>
      <c r="S46" s="70">
        <f t="shared" si="10"/>
        <v>578759</v>
      </c>
      <c r="T46" s="71">
        <f t="shared" si="17"/>
        <v>0.1004862237</v>
      </c>
      <c r="U46" s="72">
        <f t="shared" si="11"/>
        <v>0.04190835877</v>
      </c>
      <c r="W46" s="65" t="str">
        <f t="shared" si="4"/>
        <v/>
      </c>
      <c r="X46" s="65" t="str">
        <f t="shared" si="12"/>
        <v/>
      </c>
    </row>
    <row r="47">
      <c r="C47" s="61">
        <f t="shared" si="13"/>
        <v>44009</v>
      </c>
      <c r="D47" s="32">
        <f t="shared" si="21"/>
        <v>2.4</v>
      </c>
      <c r="E47" s="49">
        <f t="shared" si="5"/>
        <v>24130.83981</v>
      </c>
      <c r="F47" s="49">
        <f t="shared" si="6"/>
        <v>12</v>
      </c>
      <c r="G47" s="74">
        <f t="shared" si="1"/>
        <v>13033</v>
      </c>
      <c r="H47" s="49">
        <f t="shared" si="2"/>
        <v>541595.1602</v>
      </c>
      <c r="I47" s="49">
        <f t="shared" si="3"/>
        <v>24118.83981</v>
      </c>
      <c r="J47" s="76" t="str">
        <f>'MAIN MODEL - Current Trends'!J47</f>
        <v/>
      </c>
      <c r="K47" s="49">
        <f t="shared" si="7"/>
        <v>0.8720613497</v>
      </c>
      <c r="L47" s="49">
        <f t="shared" si="18"/>
        <v>554635</v>
      </c>
      <c r="M47" s="63">
        <f t="shared" si="14"/>
        <v>11336.25399</v>
      </c>
      <c r="N47" s="75">
        <f t="shared" si="22"/>
        <v>976.9970961</v>
      </c>
      <c r="O47" s="34" t="str">
        <f>'MAIN MODEL - Current Trends'!O47</f>
        <v/>
      </c>
      <c r="P47" s="11" t="str">
        <f t="shared" si="19"/>
        <v/>
      </c>
      <c r="Q47" s="11">
        <f t="shared" si="9"/>
        <v>0.000001727834902</v>
      </c>
      <c r="R47" s="69">
        <f t="shared" si="16"/>
        <v>0.9582987046</v>
      </c>
      <c r="S47" s="70">
        <f t="shared" si="10"/>
        <v>578759</v>
      </c>
      <c r="T47" s="71">
        <f t="shared" si="17"/>
        <v>0.09677419355</v>
      </c>
      <c r="U47" s="72">
        <f t="shared" si="11"/>
        <v>0.04169410724</v>
      </c>
      <c r="W47" s="65" t="str">
        <f t="shared" si="4"/>
        <v/>
      </c>
      <c r="X47" s="65" t="str">
        <f t="shared" si="12"/>
        <v/>
      </c>
    </row>
    <row r="48">
      <c r="C48" s="61">
        <f t="shared" si="13"/>
        <v>44013</v>
      </c>
      <c r="D48" s="32">
        <f t="shared" si="21"/>
        <v>2.4</v>
      </c>
      <c r="E48" s="49">
        <f t="shared" si="5"/>
        <v>24118.83981</v>
      </c>
      <c r="F48" s="49">
        <f t="shared" si="6"/>
        <v>1</v>
      </c>
      <c r="G48" s="74">
        <f t="shared" si="1"/>
        <v>1370</v>
      </c>
      <c r="H48" s="49">
        <f t="shared" si="2"/>
        <v>553270.1602</v>
      </c>
      <c r="I48" s="49">
        <f t="shared" si="3"/>
        <v>24117.83981</v>
      </c>
      <c r="J48" s="76" t="str">
        <f>'MAIN MODEL - Current Trends'!J48</f>
        <v/>
      </c>
      <c r="K48" s="49">
        <f t="shared" si="7"/>
        <v>0.07267177914</v>
      </c>
      <c r="L48" s="49">
        <f t="shared" si="18"/>
        <v>554636</v>
      </c>
      <c r="M48" s="63">
        <f t="shared" si="14"/>
        <v>11336.26493</v>
      </c>
      <c r="N48" s="75">
        <f t="shared" si="22"/>
        <v>976.9970961</v>
      </c>
      <c r="O48" s="34" t="str">
        <f>'MAIN MODEL - Current Trends'!O48</f>
        <v/>
      </c>
      <c r="P48" s="11" t="str">
        <f t="shared" si="19"/>
        <v/>
      </c>
      <c r="Q48" s="11">
        <f t="shared" si="9"/>
        <v>0</v>
      </c>
      <c r="R48" s="69">
        <f t="shared" si="16"/>
        <v>0.9582987046</v>
      </c>
      <c r="S48" s="70">
        <f t="shared" si="10"/>
        <v>578759</v>
      </c>
      <c r="T48" s="71">
        <f t="shared" si="17"/>
        <v>0.08333333333</v>
      </c>
      <c r="U48" s="72">
        <f t="shared" si="11"/>
        <v>0.04167337322</v>
      </c>
      <c r="W48" s="65" t="str">
        <f t="shared" si="4"/>
        <v/>
      </c>
      <c r="X48" s="65" t="str">
        <f t="shared" si="12"/>
        <v/>
      </c>
    </row>
    <row r="49">
      <c r="C49" s="61">
        <f t="shared" si="13"/>
        <v>44017</v>
      </c>
      <c r="D49" s="32">
        <f t="shared" si="21"/>
        <v>2.4</v>
      </c>
      <c r="E49" s="49">
        <f t="shared" si="5"/>
        <v>24117.83981</v>
      </c>
      <c r="F49" s="49">
        <f t="shared" si="6"/>
        <v>0</v>
      </c>
      <c r="G49" s="74">
        <f t="shared" si="1"/>
        <v>137</v>
      </c>
      <c r="H49" s="49">
        <f t="shared" si="2"/>
        <v>554504.1602</v>
      </c>
      <c r="I49" s="49">
        <f t="shared" si="3"/>
        <v>24117.83981</v>
      </c>
      <c r="J49" s="76" t="str">
        <f>'MAIN MODEL - Current Trends'!J49</f>
        <v/>
      </c>
      <c r="K49" s="49">
        <f t="shared" si="7"/>
        <v>0</v>
      </c>
      <c r="L49" s="49">
        <f t="shared" si="18"/>
        <v>554636</v>
      </c>
      <c r="M49" s="63">
        <f t="shared" si="14"/>
        <v>11336.26493</v>
      </c>
      <c r="N49" s="75">
        <f t="shared" si="22"/>
        <v>976.9970961</v>
      </c>
      <c r="O49" s="34" t="str">
        <f>'MAIN MODEL - Current Trends'!O49</f>
        <v/>
      </c>
      <c r="P49" s="11" t="str">
        <f t="shared" si="19"/>
        <v/>
      </c>
      <c r="Q49" s="11">
        <f t="shared" si="9"/>
        <v>0</v>
      </c>
      <c r="R49" s="69">
        <f t="shared" si="16"/>
        <v>0.9582987046</v>
      </c>
      <c r="S49" s="70">
        <f t="shared" si="10"/>
        <v>578759</v>
      </c>
      <c r="T49" s="71">
        <f t="shared" si="17"/>
        <v>0</v>
      </c>
      <c r="U49" s="72">
        <f t="shared" si="11"/>
        <v>0.04167164539</v>
      </c>
      <c r="W49" s="65" t="str">
        <f t="shared" si="4"/>
        <v/>
      </c>
      <c r="X49" s="65" t="str">
        <f t="shared" si="12"/>
        <v/>
      </c>
    </row>
    <row r="50">
      <c r="C50" s="61">
        <f t="shared" si="13"/>
        <v>44021</v>
      </c>
      <c r="D50" s="32">
        <f t="shared" si="21"/>
        <v>2.4</v>
      </c>
      <c r="E50" s="49">
        <f t="shared" si="5"/>
        <v>24117.83981</v>
      </c>
      <c r="F50" s="49">
        <f t="shared" si="6"/>
        <v>0</v>
      </c>
      <c r="G50" s="74">
        <f t="shared" si="1"/>
        <v>13</v>
      </c>
      <c r="H50" s="49">
        <f t="shared" si="2"/>
        <v>554628.1602</v>
      </c>
      <c r="I50" s="49">
        <f t="shared" si="3"/>
        <v>24117.83981</v>
      </c>
      <c r="J50" s="76" t="str">
        <f>'MAIN MODEL - Current Trends'!J50</f>
        <v/>
      </c>
      <c r="K50" s="49">
        <f t="shared" si="7"/>
        <v>0</v>
      </c>
      <c r="L50" s="49">
        <f t="shared" si="18"/>
        <v>554636</v>
      </c>
      <c r="M50" s="63">
        <f t="shared" si="14"/>
        <v>11336.26493</v>
      </c>
      <c r="N50" s="75">
        <f t="shared" si="22"/>
        <v>976.9970961</v>
      </c>
      <c r="O50" s="34" t="str">
        <f>'MAIN MODEL - Current Trends'!O50</f>
        <v/>
      </c>
      <c r="P50" s="11" t="str">
        <f t="shared" si="19"/>
        <v/>
      </c>
      <c r="Q50" s="11">
        <f t="shared" si="9"/>
        <v>0</v>
      </c>
      <c r="R50" s="69">
        <f t="shared" si="16"/>
        <v>0.9582987046</v>
      </c>
      <c r="S50" s="70">
        <f t="shared" si="10"/>
        <v>578759</v>
      </c>
      <c r="T50" s="71" t="str">
        <f t="shared" si="17"/>
        <v>#DIV/0!</v>
      </c>
      <c r="U50" s="72">
        <f t="shared" si="11"/>
        <v>0.04167164539</v>
      </c>
      <c r="W50" s="65" t="str">
        <f t="shared" si="4"/>
        <v/>
      </c>
      <c r="X50" s="65" t="str">
        <f t="shared" si="12"/>
        <v/>
      </c>
    </row>
    <row r="51">
      <c r="C51" s="61">
        <f t="shared" si="13"/>
        <v>44025</v>
      </c>
      <c r="D51" s="32">
        <f t="shared" si="21"/>
        <v>2.4</v>
      </c>
      <c r="E51" s="49">
        <f t="shared" si="5"/>
        <v>24117.83981</v>
      </c>
      <c r="F51" s="49">
        <f t="shared" si="6"/>
        <v>0</v>
      </c>
      <c r="G51" s="74">
        <f t="shared" si="1"/>
        <v>1</v>
      </c>
      <c r="H51" s="49">
        <f t="shared" si="2"/>
        <v>554640.1602</v>
      </c>
      <c r="I51" s="49">
        <f t="shared" si="3"/>
        <v>24117.83981</v>
      </c>
      <c r="J51" s="76" t="str">
        <f>'MAIN MODEL - Current Trends'!J51</f>
        <v/>
      </c>
      <c r="K51" s="49">
        <f t="shared" si="7"/>
        <v>0</v>
      </c>
      <c r="L51" s="49">
        <f t="shared" si="18"/>
        <v>554636</v>
      </c>
      <c r="M51" s="63">
        <f t="shared" si="14"/>
        <v>11336.26493</v>
      </c>
      <c r="N51" s="75">
        <f t="shared" si="22"/>
        <v>976.9970961</v>
      </c>
      <c r="O51" s="34" t="str">
        <f>'MAIN MODEL - Current Trends'!O51</f>
        <v/>
      </c>
      <c r="P51" s="11" t="str">
        <f t="shared" si="19"/>
        <v/>
      </c>
      <c r="Q51" s="11">
        <f t="shared" si="9"/>
        <v>0</v>
      </c>
      <c r="R51" s="69">
        <f t="shared" si="16"/>
        <v>0.9582987046</v>
      </c>
      <c r="S51" s="70">
        <f t="shared" si="10"/>
        <v>578759</v>
      </c>
      <c r="T51" s="71" t="str">
        <f t="shared" si="17"/>
        <v>#DIV/0!</v>
      </c>
      <c r="U51" s="72">
        <f t="shared" si="11"/>
        <v>0.04167164539</v>
      </c>
      <c r="W51" s="65" t="str">
        <f t="shared" si="4"/>
        <v/>
      </c>
      <c r="X51" s="65" t="str">
        <f t="shared" si="12"/>
        <v/>
      </c>
    </row>
    <row r="52">
      <c r="C52" s="61">
        <f t="shared" si="13"/>
        <v>44029</v>
      </c>
      <c r="D52" s="32">
        <f t="shared" si="21"/>
        <v>2.4</v>
      </c>
      <c r="E52" s="49">
        <f t="shared" si="5"/>
        <v>24117.83981</v>
      </c>
      <c r="F52" s="49">
        <f t="shared" si="6"/>
        <v>0</v>
      </c>
      <c r="G52" s="74">
        <f t="shared" si="1"/>
        <v>0</v>
      </c>
      <c r="H52" s="49">
        <f t="shared" si="2"/>
        <v>554641.1602</v>
      </c>
      <c r="I52" s="49">
        <f t="shared" si="3"/>
        <v>24117.83981</v>
      </c>
      <c r="J52" s="76" t="str">
        <f>'MAIN MODEL - Current Trends'!J52</f>
        <v/>
      </c>
      <c r="K52" s="49">
        <f t="shared" si="7"/>
        <v>0</v>
      </c>
      <c r="L52" s="49">
        <f t="shared" si="18"/>
        <v>554636</v>
      </c>
      <c r="M52" s="63">
        <f t="shared" si="14"/>
        <v>11336.26493</v>
      </c>
      <c r="N52" s="75">
        <f t="shared" si="22"/>
        <v>976.9970961</v>
      </c>
      <c r="O52" s="34" t="str">
        <f>'MAIN MODEL - Current Trends'!O52</f>
        <v/>
      </c>
      <c r="P52" s="11" t="str">
        <f t="shared" si="19"/>
        <v/>
      </c>
      <c r="Q52" s="11">
        <f t="shared" si="9"/>
        <v>0</v>
      </c>
      <c r="R52" s="69">
        <f t="shared" si="16"/>
        <v>0.9582987046</v>
      </c>
      <c r="S52" s="70">
        <f t="shared" si="10"/>
        <v>578759</v>
      </c>
      <c r="T52" s="71" t="str">
        <f t="shared" si="17"/>
        <v>#DIV/0!</v>
      </c>
      <c r="U52" s="72">
        <f t="shared" si="11"/>
        <v>0.04167164539</v>
      </c>
      <c r="W52" s="65" t="str">
        <f t="shared" si="4"/>
        <v/>
      </c>
      <c r="X52" s="65" t="str">
        <f t="shared" si="12"/>
        <v/>
      </c>
    </row>
    <row r="53">
      <c r="C53" s="61">
        <f t="shared" si="13"/>
        <v>44033</v>
      </c>
      <c r="D53" s="32">
        <f t="shared" si="21"/>
        <v>2.4</v>
      </c>
      <c r="E53" s="49">
        <f t="shared" si="5"/>
        <v>24117.83981</v>
      </c>
      <c r="F53" s="49">
        <f t="shared" si="6"/>
        <v>0</v>
      </c>
      <c r="G53" s="74">
        <f t="shared" si="1"/>
        <v>0</v>
      </c>
      <c r="H53" s="49">
        <f t="shared" si="2"/>
        <v>554641.1602</v>
      </c>
      <c r="I53" s="49">
        <f t="shared" si="3"/>
        <v>24117.83981</v>
      </c>
      <c r="J53" s="76" t="str">
        <f>'MAIN MODEL - Current Trends'!J53</f>
        <v/>
      </c>
      <c r="K53" s="49">
        <f t="shared" si="7"/>
        <v>0</v>
      </c>
      <c r="L53" s="49">
        <f t="shared" si="18"/>
        <v>554636</v>
      </c>
      <c r="M53" s="63">
        <f t="shared" si="14"/>
        <v>11336.26493</v>
      </c>
      <c r="N53" s="75">
        <f t="shared" si="22"/>
        <v>976.9970961</v>
      </c>
      <c r="O53" s="34" t="str">
        <f>'MAIN MODEL - Current Trends'!O53</f>
        <v/>
      </c>
      <c r="P53" s="11" t="str">
        <f t="shared" si="19"/>
        <v/>
      </c>
      <c r="Q53" s="11">
        <f t="shared" si="9"/>
        <v>0</v>
      </c>
      <c r="R53" s="69">
        <f t="shared" si="16"/>
        <v>0.9582987046</v>
      </c>
      <c r="S53" s="70">
        <f t="shared" si="10"/>
        <v>578759</v>
      </c>
      <c r="T53" s="71" t="str">
        <f t="shared" si="17"/>
        <v>#DIV/0!</v>
      </c>
      <c r="U53" s="72">
        <f t="shared" si="11"/>
        <v>0.04167164539</v>
      </c>
      <c r="W53" s="65" t="str">
        <f t="shared" si="4"/>
        <v/>
      </c>
      <c r="X53" s="65" t="str">
        <f t="shared" si="12"/>
        <v/>
      </c>
    </row>
    <row r="54">
      <c r="C54" s="61">
        <f t="shared" si="13"/>
        <v>44037</v>
      </c>
      <c r="D54" s="32">
        <f t="shared" si="21"/>
        <v>2.4</v>
      </c>
      <c r="E54" s="49">
        <f t="shared" si="5"/>
        <v>24117.83981</v>
      </c>
      <c r="F54" s="49">
        <f t="shared" si="6"/>
        <v>0</v>
      </c>
      <c r="G54" s="74">
        <f t="shared" si="1"/>
        <v>0</v>
      </c>
      <c r="H54" s="49">
        <f t="shared" si="2"/>
        <v>554641.1602</v>
      </c>
      <c r="I54" s="49">
        <f t="shared" si="3"/>
        <v>24117.83981</v>
      </c>
      <c r="J54" s="76" t="str">
        <f>'MAIN MODEL - Current Trends'!J54</f>
        <v/>
      </c>
      <c r="K54" s="49">
        <f t="shared" si="7"/>
        <v>0</v>
      </c>
      <c r="L54" s="49">
        <f t="shared" si="18"/>
        <v>554636</v>
      </c>
      <c r="M54" s="63">
        <f t="shared" si="14"/>
        <v>11336.26493</v>
      </c>
      <c r="N54" s="75">
        <f t="shared" si="22"/>
        <v>976.9970961</v>
      </c>
      <c r="O54" s="34" t="str">
        <f>'MAIN MODEL - Current Trends'!O54</f>
        <v/>
      </c>
      <c r="P54" s="11" t="str">
        <f t="shared" si="19"/>
        <v/>
      </c>
      <c r="Q54" s="11">
        <f t="shared" si="9"/>
        <v>0</v>
      </c>
      <c r="R54" s="69">
        <f t="shared" si="16"/>
        <v>0.9582987046</v>
      </c>
      <c r="S54" s="70">
        <f t="shared" si="10"/>
        <v>578759</v>
      </c>
      <c r="T54" s="71" t="str">
        <f t="shared" si="17"/>
        <v>#DIV/0!</v>
      </c>
      <c r="U54" s="72">
        <f t="shared" si="11"/>
        <v>0.04167164539</v>
      </c>
      <c r="W54" s="65" t="str">
        <f t="shared" si="4"/>
        <v/>
      </c>
      <c r="X54" s="65" t="str">
        <f t="shared" si="12"/>
        <v/>
      </c>
    </row>
    <row r="55">
      <c r="C55" s="61">
        <f t="shared" si="13"/>
        <v>44041</v>
      </c>
      <c r="D55" s="32">
        <f t="shared" si="21"/>
        <v>2.4</v>
      </c>
      <c r="E55" s="49">
        <f t="shared" si="5"/>
        <v>24117.83981</v>
      </c>
      <c r="F55" s="49">
        <f t="shared" si="6"/>
        <v>0</v>
      </c>
      <c r="G55" s="74">
        <f t="shared" si="1"/>
        <v>0</v>
      </c>
      <c r="H55" s="49">
        <f t="shared" si="2"/>
        <v>554641.1602</v>
      </c>
      <c r="I55" s="49">
        <f t="shared" si="3"/>
        <v>24117.83981</v>
      </c>
      <c r="J55" s="76" t="str">
        <f>'MAIN MODEL - Current Trends'!J55</f>
        <v/>
      </c>
      <c r="K55" s="49">
        <f t="shared" si="7"/>
        <v>0</v>
      </c>
      <c r="L55" s="49">
        <f t="shared" si="18"/>
        <v>554636</v>
      </c>
      <c r="M55" s="63">
        <f t="shared" si="14"/>
        <v>11336.26493</v>
      </c>
      <c r="N55" s="75">
        <f t="shared" si="22"/>
        <v>976.9970961</v>
      </c>
      <c r="O55" s="34" t="str">
        <f>'MAIN MODEL - Current Trends'!O55</f>
        <v/>
      </c>
      <c r="P55" s="11" t="str">
        <f t="shared" si="19"/>
        <v/>
      </c>
      <c r="Q55" s="11">
        <f t="shared" si="9"/>
        <v>0</v>
      </c>
      <c r="R55" s="69">
        <f t="shared" si="16"/>
        <v>0.9582987046</v>
      </c>
      <c r="S55" s="70">
        <f t="shared" si="10"/>
        <v>578759</v>
      </c>
      <c r="T55" s="71" t="str">
        <f t="shared" si="17"/>
        <v>#DIV/0!</v>
      </c>
      <c r="U55" s="72">
        <f t="shared" si="11"/>
        <v>0.04167164539</v>
      </c>
      <c r="W55" s="65" t="str">
        <f t="shared" si="4"/>
        <v/>
      </c>
    </row>
    <row r="56">
      <c r="C56" s="61">
        <f t="shared" si="13"/>
        <v>44045</v>
      </c>
      <c r="D56" s="32">
        <f t="shared" si="21"/>
        <v>2.4</v>
      </c>
      <c r="E56" s="49">
        <f t="shared" si="5"/>
        <v>24117.83981</v>
      </c>
      <c r="F56" s="49">
        <f t="shared" si="6"/>
        <v>0</v>
      </c>
      <c r="G56" s="74">
        <f t="shared" si="1"/>
        <v>0</v>
      </c>
      <c r="H56" s="49">
        <f t="shared" si="2"/>
        <v>554641.1602</v>
      </c>
      <c r="I56" s="49">
        <f t="shared" si="3"/>
        <v>24117.83981</v>
      </c>
      <c r="J56" s="76" t="str">
        <f>'MAIN MODEL - Current Trends'!J56</f>
        <v/>
      </c>
      <c r="K56" s="49">
        <f t="shared" si="7"/>
        <v>0</v>
      </c>
      <c r="L56" s="49">
        <f t="shared" si="18"/>
        <v>554636</v>
      </c>
      <c r="M56" s="63">
        <f t="shared" si="14"/>
        <v>11336.26493</v>
      </c>
      <c r="N56" s="75">
        <f t="shared" si="22"/>
        <v>976.9970961</v>
      </c>
      <c r="O56" s="34" t="str">
        <f>'MAIN MODEL - Current Trends'!O56</f>
        <v/>
      </c>
      <c r="P56" s="11" t="str">
        <f t="shared" si="19"/>
        <v/>
      </c>
      <c r="Q56" s="11">
        <f t="shared" si="9"/>
        <v>0</v>
      </c>
      <c r="R56" s="69">
        <f t="shared" si="16"/>
        <v>0.9582987046</v>
      </c>
      <c r="S56" s="70">
        <f t="shared" si="10"/>
        <v>578759</v>
      </c>
      <c r="T56" s="71" t="str">
        <f t="shared" si="17"/>
        <v>#DIV/0!</v>
      </c>
      <c r="U56" s="72">
        <f t="shared" si="11"/>
        <v>0.04167164539</v>
      </c>
      <c r="W56" s="65" t="str">
        <f t="shared" si="4"/>
        <v/>
      </c>
    </row>
    <row r="57">
      <c r="C57" s="61">
        <f t="shared" si="13"/>
        <v>44049</v>
      </c>
      <c r="D57" s="32">
        <f t="shared" si="21"/>
        <v>2.4</v>
      </c>
      <c r="E57" s="49">
        <f t="shared" si="5"/>
        <v>24117.83981</v>
      </c>
      <c r="F57" s="49">
        <f t="shared" si="6"/>
        <v>0</v>
      </c>
      <c r="G57" s="74">
        <f t="shared" si="1"/>
        <v>0</v>
      </c>
      <c r="H57" s="49">
        <f t="shared" si="2"/>
        <v>554641.1602</v>
      </c>
      <c r="I57" s="49">
        <f t="shared" si="3"/>
        <v>24117.83981</v>
      </c>
      <c r="J57" s="76" t="str">
        <f>'MAIN MODEL - Current Trends'!J57</f>
        <v/>
      </c>
      <c r="K57" s="49">
        <f t="shared" si="7"/>
        <v>0</v>
      </c>
      <c r="L57" s="49">
        <f t="shared" si="18"/>
        <v>554636</v>
      </c>
      <c r="M57" s="63">
        <f t="shared" si="14"/>
        <v>11336.26493</v>
      </c>
      <c r="N57" s="75">
        <f t="shared" si="22"/>
        <v>976.9970961</v>
      </c>
      <c r="O57" s="34" t="str">
        <f>'MAIN MODEL - Current Trends'!O57</f>
        <v/>
      </c>
      <c r="P57" s="11" t="str">
        <f t="shared" si="19"/>
        <v/>
      </c>
      <c r="Q57" s="11">
        <f t="shared" si="9"/>
        <v>0</v>
      </c>
      <c r="R57" s="69">
        <f t="shared" si="16"/>
        <v>0.9582987046</v>
      </c>
      <c r="S57" s="70">
        <f t="shared" si="10"/>
        <v>578759</v>
      </c>
      <c r="T57" s="71" t="str">
        <f t="shared" si="17"/>
        <v>#DIV/0!</v>
      </c>
      <c r="U57" s="72">
        <f t="shared" si="11"/>
        <v>0.04167164539</v>
      </c>
      <c r="W57" s="65" t="str">
        <f t="shared" si="4"/>
        <v/>
      </c>
    </row>
    <row r="58">
      <c r="C58" s="61">
        <f t="shared" si="13"/>
        <v>44053</v>
      </c>
      <c r="D58" s="32">
        <f t="shared" si="21"/>
        <v>2.4</v>
      </c>
      <c r="E58" s="49">
        <f t="shared" si="5"/>
        <v>24117.83981</v>
      </c>
      <c r="F58" s="49">
        <f t="shared" si="6"/>
        <v>0</v>
      </c>
      <c r="G58" s="74">
        <f t="shared" si="1"/>
        <v>0</v>
      </c>
      <c r="H58" s="49">
        <f t="shared" si="2"/>
        <v>554641.1602</v>
      </c>
      <c r="I58" s="49">
        <f t="shared" si="3"/>
        <v>24117.83981</v>
      </c>
      <c r="J58" s="76" t="str">
        <f>'MAIN MODEL - Current Trends'!J58</f>
        <v/>
      </c>
      <c r="K58" s="49">
        <f t="shared" si="7"/>
        <v>0</v>
      </c>
      <c r="L58" s="49">
        <f t="shared" si="18"/>
        <v>554636</v>
      </c>
      <c r="M58" s="63">
        <f t="shared" si="14"/>
        <v>11336.26493</v>
      </c>
      <c r="N58" s="75">
        <f t="shared" si="22"/>
        <v>976.9970961</v>
      </c>
      <c r="O58" s="34" t="str">
        <f>'MAIN MODEL - Current Trends'!O58</f>
        <v/>
      </c>
      <c r="P58" s="11" t="str">
        <f t="shared" si="19"/>
        <v/>
      </c>
      <c r="Q58" s="11">
        <f t="shared" si="9"/>
        <v>0</v>
      </c>
      <c r="R58" s="69">
        <f t="shared" si="16"/>
        <v>0.9582987046</v>
      </c>
      <c r="S58" s="70">
        <f t="shared" si="10"/>
        <v>578759</v>
      </c>
      <c r="T58" s="71" t="str">
        <f t="shared" si="17"/>
        <v>#DIV/0!</v>
      </c>
      <c r="U58" s="72">
        <f t="shared" si="11"/>
        <v>0.04167164539</v>
      </c>
      <c r="W58" s="65" t="str">
        <f t="shared" si="4"/>
        <v/>
      </c>
    </row>
    <row r="59">
      <c r="C59" s="61">
        <f t="shared" si="13"/>
        <v>44057</v>
      </c>
      <c r="D59" s="32">
        <f t="shared" si="21"/>
        <v>2.4</v>
      </c>
      <c r="E59" s="49">
        <f t="shared" si="5"/>
        <v>24117.83981</v>
      </c>
      <c r="F59" s="49">
        <f t="shared" si="6"/>
        <v>0</v>
      </c>
      <c r="G59" s="74">
        <f t="shared" si="1"/>
        <v>0</v>
      </c>
      <c r="H59" s="49">
        <f t="shared" si="2"/>
        <v>554641.1602</v>
      </c>
      <c r="I59" s="49">
        <f t="shared" si="3"/>
        <v>24117.83981</v>
      </c>
      <c r="J59" s="76" t="str">
        <f>'MAIN MODEL - Current Trends'!J59</f>
        <v/>
      </c>
      <c r="K59" s="49">
        <f t="shared" si="7"/>
        <v>0</v>
      </c>
      <c r="L59" s="49">
        <f t="shared" si="18"/>
        <v>554636</v>
      </c>
      <c r="M59" s="63">
        <f t="shared" si="14"/>
        <v>11336.26493</v>
      </c>
      <c r="N59" s="75">
        <f t="shared" si="22"/>
        <v>976.9970961</v>
      </c>
      <c r="O59" s="34" t="str">
        <f>'MAIN MODEL - Current Trends'!O59</f>
        <v/>
      </c>
      <c r="P59" s="11" t="str">
        <f t="shared" si="19"/>
        <v/>
      </c>
      <c r="Q59" s="11">
        <f t="shared" si="9"/>
        <v>0</v>
      </c>
      <c r="R59" s="69">
        <f t="shared" si="16"/>
        <v>0.9582987046</v>
      </c>
      <c r="S59" s="70">
        <f t="shared" si="10"/>
        <v>578759</v>
      </c>
      <c r="T59" s="71" t="str">
        <f t="shared" si="17"/>
        <v>#DIV/0!</v>
      </c>
      <c r="U59" s="72">
        <f t="shared" si="11"/>
        <v>0.04167164539</v>
      </c>
      <c r="W59" s="65" t="str">
        <f t="shared" si="4"/>
        <v/>
      </c>
    </row>
    <row r="60">
      <c r="C60" s="61">
        <f t="shared" si="13"/>
        <v>44061</v>
      </c>
      <c r="D60" s="32">
        <f t="shared" si="21"/>
        <v>2.4</v>
      </c>
      <c r="E60" s="49">
        <f t="shared" si="5"/>
        <v>24117.83981</v>
      </c>
      <c r="F60" s="49">
        <f t="shared" si="6"/>
        <v>0</v>
      </c>
      <c r="G60" s="74">
        <f t="shared" si="1"/>
        <v>0</v>
      </c>
      <c r="H60" s="49">
        <f t="shared" si="2"/>
        <v>554641.1602</v>
      </c>
      <c r="I60" s="49">
        <f t="shared" si="3"/>
        <v>24117.83981</v>
      </c>
      <c r="J60" s="76" t="str">
        <f>'MAIN MODEL - Current Trends'!J60</f>
        <v/>
      </c>
      <c r="K60" s="49">
        <f t="shared" si="7"/>
        <v>0</v>
      </c>
      <c r="L60" s="49">
        <f t="shared" si="18"/>
        <v>554636</v>
      </c>
      <c r="M60" s="63">
        <f t="shared" si="14"/>
        <v>11336.26493</v>
      </c>
      <c r="N60" s="75">
        <f t="shared" si="22"/>
        <v>976.9970961</v>
      </c>
      <c r="O60" s="34" t="str">
        <f>'MAIN MODEL - Current Trends'!O60</f>
        <v/>
      </c>
      <c r="P60" s="11" t="str">
        <f t="shared" si="19"/>
        <v/>
      </c>
      <c r="Q60" s="11">
        <f t="shared" si="9"/>
        <v>0</v>
      </c>
      <c r="R60" s="69">
        <f t="shared" si="16"/>
        <v>0.9582987046</v>
      </c>
      <c r="S60" s="70">
        <f t="shared" si="10"/>
        <v>578759</v>
      </c>
      <c r="T60" s="71" t="str">
        <f t="shared" si="17"/>
        <v>#DIV/0!</v>
      </c>
      <c r="U60" s="72">
        <f t="shared" si="11"/>
        <v>0.04167164539</v>
      </c>
      <c r="W60" s="65" t="str">
        <f t="shared" si="4"/>
        <v/>
      </c>
    </row>
    <row r="61">
      <c r="C61" s="61">
        <f t="shared" si="13"/>
        <v>44065</v>
      </c>
      <c r="D61" s="32">
        <f t="shared" si="21"/>
        <v>2.4</v>
      </c>
      <c r="E61" s="49">
        <f t="shared" si="5"/>
        <v>24117.83981</v>
      </c>
      <c r="F61" s="49">
        <f t="shared" si="6"/>
        <v>0</v>
      </c>
      <c r="G61" s="74">
        <f t="shared" si="1"/>
        <v>0</v>
      </c>
      <c r="H61" s="49">
        <f t="shared" si="2"/>
        <v>554641.1602</v>
      </c>
      <c r="I61" s="49">
        <f t="shared" si="3"/>
        <v>24117.83981</v>
      </c>
      <c r="J61" s="76" t="str">
        <f>'MAIN MODEL - Current Trends'!J61</f>
        <v/>
      </c>
      <c r="K61" s="49">
        <f t="shared" si="7"/>
        <v>0</v>
      </c>
      <c r="L61" s="49">
        <f t="shared" si="18"/>
        <v>554636</v>
      </c>
      <c r="M61" s="63">
        <f t="shared" si="14"/>
        <v>11336.26493</v>
      </c>
      <c r="N61" s="75">
        <f t="shared" si="22"/>
        <v>976.9970961</v>
      </c>
      <c r="O61" s="34" t="str">
        <f>'MAIN MODEL - Current Trends'!O61</f>
        <v/>
      </c>
      <c r="P61" s="11" t="str">
        <f t="shared" si="19"/>
        <v/>
      </c>
      <c r="Q61" s="11">
        <f t="shared" si="9"/>
        <v>0</v>
      </c>
      <c r="R61" s="69">
        <f t="shared" si="16"/>
        <v>0.9582987046</v>
      </c>
      <c r="S61" s="70">
        <f t="shared" si="10"/>
        <v>578759</v>
      </c>
      <c r="T61" s="71" t="str">
        <f t="shared" si="17"/>
        <v>#DIV/0!</v>
      </c>
      <c r="U61" s="72">
        <f t="shared" si="11"/>
        <v>0.04167164539</v>
      </c>
      <c r="W61" s="65" t="str">
        <f t="shared" si="4"/>
        <v/>
      </c>
    </row>
    <row r="62">
      <c r="C62" s="61">
        <f t="shared" si="13"/>
        <v>44069</v>
      </c>
      <c r="D62" s="32">
        <f t="shared" si="21"/>
        <v>2.4</v>
      </c>
      <c r="E62" s="49">
        <f t="shared" si="5"/>
        <v>24117.83981</v>
      </c>
      <c r="F62" s="49">
        <f t="shared" si="6"/>
        <v>0</v>
      </c>
      <c r="G62" s="74">
        <f t="shared" si="1"/>
        <v>0</v>
      </c>
      <c r="H62" s="49">
        <f t="shared" si="2"/>
        <v>554641.1602</v>
      </c>
      <c r="I62" s="49">
        <f t="shared" si="3"/>
        <v>24117.83981</v>
      </c>
      <c r="J62" s="76" t="str">
        <f>'MAIN MODEL - Current Trends'!J62</f>
        <v/>
      </c>
      <c r="K62" s="49">
        <f t="shared" si="7"/>
        <v>0</v>
      </c>
      <c r="L62" s="49">
        <f t="shared" si="18"/>
        <v>554636</v>
      </c>
      <c r="M62" s="63">
        <f t="shared" si="14"/>
        <v>11336.26493</v>
      </c>
      <c r="N62" s="75">
        <f t="shared" si="22"/>
        <v>976.9970961</v>
      </c>
      <c r="O62" s="34" t="str">
        <f>'MAIN MODEL - Current Trends'!O62</f>
        <v/>
      </c>
      <c r="P62" s="11" t="str">
        <f t="shared" si="19"/>
        <v/>
      </c>
      <c r="Q62" s="11">
        <f t="shared" si="9"/>
        <v>0</v>
      </c>
      <c r="R62" s="69">
        <f t="shared" si="16"/>
        <v>0.9582987046</v>
      </c>
      <c r="S62" s="70">
        <f t="shared" si="10"/>
        <v>578759</v>
      </c>
      <c r="T62" s="71" t="str">
        <f t="shared" si="17"/>
        <v>#DIV/0!</v>
      </c>
      <c r="U62" s="72">
        <f t="shared" si="11"/>
        <v>0.04167164539</v>
      </c>
      <c r="W62" s="65" t="str">
        <f t="shared" si="4"/>
        <v/>
      </c>
    </row>
    <row r="63">
      <c r="C63" s="61">
        <f t="shared" si="13"/>
        <v>44073</v>
      </c>
      <c r="D63" s="32">
        <f t="shared" si="21"/>
        <v>2.4</v>
      </c>
      <c r="E63" s="49">
        <f t="shared" si="5"/>
        <v>24117.83981</v>
      </c>
      <c r="F63" s="49">
        <f t="shared" si="6"/>
        <v>0</v>
      </c>
      <c r="G63" s="74">
        <f t="shared" si="1"/>
        <v>0</v>
      </c>
      <c r="H63" s="49">
        <f t="shared" si="2"/>
        <v>554641.1602</v>
      </c>
      <c r="I63" s="49">
        <f t="shared" si="3"/>
        <v>24117.83981</v>
      </c>
      <c r="J63" s="76" t="str">
        <f>'MAIN MODEL - Current Trends'!J63</f>
        <v/>
      </c>
      <c r="K63" s="49">
        <f t="shared" si="7"/>
        <v>0</v>
      </c>
      <c r="L63" s="49">
        <f t="shared" si="18"/>
        <v>554636</v>
      </c>
      <c r="M63" s="63">
        <f t="shared" si="14"/>
        <v>11336.26493</v>
      </c>
      <c r="N63" s="75">
        <f t="shared" si="22"/>
        <v>976.9970961</v>
      </c>
      <c r="O63" s="34" t="str">
        <f>'MAIN MODEL - Current Trends'!O63</f>
        <v/>
      </c>
      <c r="P63" s="11" t="str">
        <f t="shared" si="19"/>
        <v/>
      </c>
      <c r="Q63" s="11">
        <f t="shared" si="9"/>
        <v>0</v>
      </c>
      <c r="R63" s="69">
        <f t="shared" si="16"/>
        <v>0.9582987046</v>
      </c>
      <c r="S63" s="70">
        <f t="shared" si="10"/>
        <v>578759</v>
      </c>
      <c r="T63" s="71" t="str">
        <f t="shared" si="17"/>
        <v>#DIV/0!</v>
      </c>
      <c r="U63" s="72">
        <f t="shared" si="11"/>
        <v>0.04167164539</v>
      </c>
      <c r="W63" s="65" t="str">
        <f t="shared" si="4"/>
        <v/>
      </c>
    </row>
    <row r="64">
      <c r="C64" s="61">
        <f t="shared" si="13"/>
        <v>44077</v>
      </c>
      <c r="D64" s="32">
        <f t="shared" si="21"/>
        <v>2.4</v>
      </c>
      <c r="E64" s="49">
        <f t="shared" si="5"/>
        <v>24117.83981</v>
      </c>
      <c r="F64" s="49">
        <f t="shared" si="6"/>
        <v>0</v>
      </c>
      <c r="G64" s="74">
        <f t="shared" si="1"/>
        <v>0</v>
      </c>
      <c r="H64" s="49">
        <f t="shared" si="2"/>
        <v>554641.1602</v>
      </c>
      <c r="I64" s="49">
        <f t="shared" si="3"/>
        <v>24117.83981</v>
      </c>
      <c r="J64" s="76" t="str">
        <f>'MAIN MODEL - Current Trends'!J64</f>
        <v/>
      </c>
      <c r="K64" s="49">
        <f t="shared" si="7"/>
        <v>0</v>
      </c>
      <c r="L64" s="49">
        <f t="shared" si="18"/>
        <v>554636</v>
      </c>
      <c r="M64" s="63">
        <f t="shared" si="14"/>
        <v>11336.26493</v>
      </c>
      <c r="N64" s="75">
        <f t="shared" si="22"/>
        <v>976.9970961</v>
      </c>
      <c r="O64" s="34" t="str">
        <f>'MAIN MODEL - Current Trends'!O64</f>
        <v/>
      </c>
      <c r="P64" s="11" t="str">
        <f t="shared" si="19"/>
        <v/>
      </c>
      <c r="Q64" s="11">
        <f t="shared" si="9"/>
        <v>0</v>
      </c>
      <c r="R64" s="69">
        <f t="shared" si="16"/>
        <v>0.9582987046</v>
      </c>
      <c r="S64" s="70">
        <f t="shared" si="10"/>
        <v>578759</v>
      </c>
      <c r="T64" s="71" t="str">
        <f t="shared" si="17"/>
        <v>#DIV/0!</v>
      </c>
      <c r="U64" s="72">
        <f t="shared" si="11"/>
        <v>0.04167164539</v>
      </c>
      <c r="W64" s="65" t="str">
        <f t="shared" si="4"/>
        <v/>
      </c>
    </row>
    <row r="65">
      <c r="C65" s="61">
        <f t="shared" si="13"/>
        <v>44081</v>
      </c>
      <c r="D65" s="32">
        <f t="shared" si="21"/>
        <v>2.4</v>
      </c>
      <c r="E65" s="49">
        <f t="shared" si="5"/>
        <v>24117.83981</v>
      </c>
      <c r="F65" s="49">
        <f t="shared" si="6"/>
        <v>0</v>
      </c>
      <c r="G65" s="74">
        <f t="shared" si="1"/>
        <v>0</v>
      </c>
      <c r="H65" s="49">
        <f t="shared" si="2"/>
        <v>554641.1602</v>
      </c>
      <c r="I65" s="49">
        <f t="shared" si="3"/>
        <v>24117.83981</v>
      </c>
      <c r="J65" s="76" t="str">
        <f>'MAIN MODEL - Current Trends'!J65</f>
        <v/>
      </c>
      <c r="K65" s="49">
        <f t="shared" si="7"/>
        <v>0</v>
      </c>
      <c r="L65" s="49">
        <f t="shared" si="18"/>
        <v>554636</v>
      </c>
      <c r="M65" s="63">
        <f t="shared" si="14"/>
        <v>11336.26493</v>
      </c>
      <c r="N65" s="75">
        <f t="shared" si="22"/>
        <v>976.9970961</v>
      </c>
      <c r="O65" s="34" t="str">
        <f>'MAIN MODEL - Current Trends'!O65</f>
        <v/>
      </c>
      <c r="P65" s="11" t="str">
        <f t="shared" si="19"/>
        <v/>
      </c>
      <c r="Q65" s="11">
        <f t="shared" si="9"/>
        <v>0</v>
      </c>
      <c r="R65" s="69">
        <f t="shared" si="16"/>
        <v>0.9582987046</v>
      </c>
      <c r="S65" s="70">
        <f t="shared" si="10"/>
        <v>578759</v>
      </c>
      <c r="T65" s="71" t="str">
        <f t="shared" si="17"/>
        <v>#DIV/0!</v>
      </c>
      <c r="U65" s="72">
        <f t="shared" si="11"/>
        <v>0.04167164539</v>
      </c>
      <c r="W65" s="65" t="str">
        <f t="shared" si="4"/>
        <v/>
      </c>
    </row>
    <row r="66">
      <c r="C66" s="61">
        <f t="shared" si="13"/>
        <v>44085</v>
      </c>
      <c r="D66" s="32">
        <f t="shared" si="21"/>
        <v>2.4</v>
      </c>
      <c r="E66" s="49">
        <f t="shared" si="5"/>
        <v>24117.83981</v>
      </c>
      <c r="F66" s="49">
        <f t="shared" si="6"/>
        <v>0</v>
      </c>
      <c r="G66" s="74">
        <f t="shared" si="1"/>
        <v>0</v>
      </c>
      <c r="H66" s="49">
        <f t="shared" si="2"/>
        <v>554641.1602</v>
      </c>
      <c r="I66" s="49">
        <f t="shared" si="3"/>
        <v>24117.83981</v>
      </c>
      <c r="J66" s="76" t="str">
        <f>'MAIN MODEL - Current Trends'!J66</f>
        <v/>
      </c>
      <c r="K66" s="49">
        <f t="shared" si="7"/>
        <v>0</v>
      </c>
      <c r="L66" s="49">
        <f t="shared" si="18"/>
        <v>554636</v>
      </c>
      <c r="M66" s="63">
        <f t="shared" si="14"/>
        <v>11336.26493</v>
      </c>
      <c r="N66" s="75">
        <f t="shared" si="22"/>
        <v>976.9970961</v>
      </c>
      <c r="O66" s="34" t="str">
        <f>'MAIN MODEL - Current Trends'!O66</f>
        <v/>
      </c>
      <c r="P66" s="11" t="str">
        <f t="shared" si="19"/>
        <v/>
      </c>
      <c r="Q66" s="11">
        <f t="shared" si="9"/>
        <v>0</v>
      </c>
      <c r="R66" s="69">
        <f t="shared" si="16"/>
        <v>0.9582987046</v>
      </c>
      <c r="S66" s="70">
        <f t="shared" si="10"/>
        <v>578759</v>
      </c>
      <c r="T66" s="71" t="str">
        <f t="shared" si="17"/>
        <v>#DIV/0!</v>
      </c>
      <c r="U66" s="72">
        <f t="shared" si="11"/>
        <v>0.04167164539</v>
      </c>
      <c r="W66" s="65" t="str">
        <f t="shared" si="4"/>
        <v/>
      </c>
    </row>
    <row r="67">
      <c r="C67" s="61">
        <f t="shared" si="13"/>
        <v>44089</v>
      </c>
      <c r="D67" s="32">
        <f t="shared" si="21"/>
        <v>2.4</v>
      </c>
      <c r="E67" s="49">
        <f t="shared" si="5"/>
        <v>24117.83981</v>
      </c>
      <c r="F67" s="49">
        <f t="shared" si="6"/>
        <v>0</v>
      </c>
      <c r="G67" s="74">
        <f t="shared" si="1"/>
        <v>0</v>
      </c>
      <c r="H67" s="49">
        <f t="shared" si="2"/>
        <v>554641.1602</v>
      </c>
      <c r="I67" s="49">
        <f t="shared" si="3"/>
        <v>24117.83981</v>
      </c>
      <c r="J67" s="76" t="str">
        <f>'MAIN MODEL - Current Trends'!J67</f>
        <v/>
      </c>
      <c r="K67" s="49">
        <f t="shared" si="7"/>
        <v>0</v>
      </c>
      <c r="L67" s="49">
        <f t="shared" si="18"/>
        <v>554636</v>
      </c>
      <c r="M67" s="63">
        <f t="shared" si="14"/>
        <v>11336.26493</v>
      </c>
      <c r="N67" s="75">
        <f t="shared" si="22"/>
        <v>976.9970961</v>
      </c>
      <c r="O67" s="34" t="str">
        <f>'MAIN MODEL - Current Trends'!O67</f>
        <v/>
      </c>
      <c r="P67" s="11" t="str">
        <f t="shared" si="19"/>
        <v/>
      </c>
      <c r="Q67" s="11">
        <f t="shared" si="9"/>
        <v>0</v>
      </c>
      <c r="R67" s="69">
        <f t="shared" si="16"/>
        <v>0.9582987046</v>
      </c>
      <c r="S67" s="70">
        <f t="shared" si="10"/>
        <v>578759</v>
      </c>
      <c r="T67" s="71" t="str">
        <f t="shared" si="17"/>
        <v>#DIV/0!</v>
      </c>
      <c r="U67" s="72">
        <f t="shared" si="11"/>
        <v>0.04167164539</v>
      </c>
      <c r="W67" s="65" t="str">
        <f t="shared" si="4"/>
        <v/>
      </c>
    </row>
    <row r="68">
      <c r="C68" s="61">
        <f t="shared" si="13"/>
        <v>44093</v>
      </c>
      <c r="D68" s="32">
        <f t="shared" si="21"/>
        <v>2.4</v>
      </c>
      <c r="E68" s="49">
        <f t="shared" si="5"/>
        <v>24117.83981</v>
      </c>
      <c r="F68" s="49">
        <f t="shared" si="6"/>
        <v>0</v>
      </c>
      <c r="G68" s="74">
        <f t="shared" si="1"/>
        <v>0</v>
      </c>
      <c r="H68" s="49">
        <f t="shared" si="2"/>
        <v>554641.1602</v>
      </c>
      <c r="I68" s="49">
        <f t="shared" si="3"/>
        <v>24117.83981</v>
      </c>
      <c r="J68" s="76" t="str">
        <f>'MAIN MODEL - Current Trends'!J68</f>
        <v/>
      </c>
      <c r="K68" s="49">
        <f t="shared" si="7"/>
        <v>0</v>
      </c>
      <c r="L68" s="49">
        <f t="shared" si="18"/>
        <v>554636</v>
      </c>
      <c r="M68" s="63">
        <f t="shared" si="14"/>
        <v>11336.26493</v>
      </c>
      <c r="N68" s="75">
        <f t="shared" si="22"/>
        <v>976.9970961</v>
      </c>
      <c r="O68" s="34" t="str">
        <f>'MAIN MODEL - Current Trends'!O68</f>
        <v/>
      </c>
      <c r="P68" s="11" t="str">
        <f t="shared" si="19"/>
        <v/>
      </c>
      <c r="Q68" s="11">
        <f t="shared" si="9"/>
        <v>0</v>
      </c>
      <c r="R68" s="69">
        <f t="shared" si="16"/>
        <v>0.9582987046</v>
      </c>
      <c r="S68" s="70">
        <f t="shared" si="10"/>
        <v>578759</v>
      </c>
      <c r="T68" s="71" t="str">
        <f t="shared" si="17"/>
        <v>#DIV/0!</v>
      </c>
      <c r="U68" s="72">
        <f t="shared" si="11"/>
        <v>0.04167164539</v>
      </c>
      <c r="W68" s="65" t="str">
        <f t="shared" si="4"/>
        <v/>
      </c>
    </row>
    <row r="69">
      <c r="C69" s="61">
        <f t="shared" si="13"/>
        <v>44097</v>
      </c>
      <c r="D69" s="32">
        <f t="shared" si="21"/>
        <v>2.4</v>
      </c>
      <c r="E69" s="49">
        <f t="shared" si="5"/>
        <v>24117.83981</v>
      </c>
      <c r="F69" s="49">
        <f t="shared" si="6"/>
        <v>0</v>
      </c>
      <c r="G69" s="74">
        <f t="shared" si="1"/>
        <v>0</v>
      </c>
      <c r="H69" s="49">
        <f t="shared" si="2"/>
        <v>554641.1602</v>
      </c>
      <c r="I69" s="49">
        <f t="shared" si="3"/>
        <v>24117.83981</v>
      </c>
      <c r="J69" s="76" t="str">
        <f>'MAIN MODEL - Current Trends'!J69</f>
        <v/>
      </c>
      <c r="K69" s="49">
        <f t="shared" si="7"/>
        <v>0</v>
      </c>
      <c r="L69" s="49">
        <f t="shared" si="18"/>
        <v>554636</v>
      </c>
      <c r="M69" s="63">
        <f t="shared" si="14"/>
        <v>11336.26493</v>
      </c>
      <c r="N69" s="75">
        <f t="shared" si="22"/>
        <v>976.9970961</v>
      </c>
      <c r="O69" s="34" t="str">
        <f>'MAIN MODEL - Current Trends'!O69</f>
        <v/>
      </c>
      <c r="P69" s="11" t="str">
        <f t="shared" si="19"/>
        <v/>
      </c>
      <c r="Q69" s="11">
        <f t="shared" si="9"/>
        <v>0</v>
      </c>
      <c r="R69" s="69">
        <f t="shared" si="16"/>
        <v>0.9582987046</v>
      </c>
      <c r="S69" s="70">
        <f t="shared" si="10"/>
        <v>578759</v>
      </c>
      <c r="T69" s="71" t="str">
        <f t="shared" si="17"/>
        <v>#DIV/0!</v>
      </c>
      <c r="U69" s="72">
        <f t="shared" si="11"/>
        <v>0.04167164539</v>
      </c>
      <c r="W69" s="65" t="str">
        <f t="shared" si="4"/>
        <v/>
      </c>
    </row>
    <row r="70">
      <c r="C70" s="61">
        <f t="shared" si="13"/>
        <v>44101</v>
      </c>
      <c r="D70" s="32">
        <f t="shared" si="21"/>
        <v>2.4</v>
      </c>
      <c r="E70" s="49">
        <f t="shared" si="5"/>
        <v>24117.83981</v>
      </c>
      <c r="F70" s="49">
        <f t="shared" si="6"/>
        <v>0</v>
      </c>
      <c r="G70" s="74">
        <f t="shared" si="1"/>
        <v>0</v>
      </c>
      <c r="H70" s="49">
        <f t="shared" si="2"/>
        <v>554641.1602</v>
      </c>
      <c r="I70" s="49">
        <f t="shared" si="3"/>
        <v>24117.83981</v>
      </c>
      <c r="J70" s="76" t="str">
        <f>'MAIN MODEL - Current Trends'!J70</f>
        <v/>
      </c>
      <c r="K70" s="49">
        <f t="shared" si="7"/>
        <v>0</v>
      </c>
      <c r="L70" s="49">
        <f t="shared" si="18"/>
        <v>554636</v>
      </c>
      <c r="M70" s="63">
        <f t="shared" si="14"/>
        <v>11336.26493</v>
      </c>
      <c r="N70" s="75">
        <f t="shared" si="22"/>
        <v>976.9970961</v>
      </c>
      <c r="O70" s="34" t="str">
        <f>'MAIN MODEL - Current Trends'!O70</f>
        <v/>
      </c>
      <c r="P70" s="11" t="str">
        <f t="shared" si="19"/>
        <v/>
      </c>
      <c r="Q70" s="11">
        <f t="shared" si="9"/>
        <v>0</v>
      </c>
      <c r="R70" s="69">
        <f t="shared" si="16"/>
        <v>0.9582987046</v>
      </c>
      <c r="S70" s="70">
        <f t="shared" si="10"/>
        <v>578759</v>
      </c>
      <c r="T70" s="71" t="str">
        <f t="shared" si="17"/>
        <v>#DIV/0!</v>
      </c>
      <c r="U70" s="72">
        <f t="shared" si="11"/>
        <v>0.04167164539</v>
      </c>
      <c r="W70" s="65" t="str">
        <f t="shared" si="4"/>
        <v/>
      </c>
    </row>
    <row r="71">
      <c r="C71" s="61">
        <f t="shared" si="13"/>
        <v>44105</v>
      </c>
      <c r="D71" s="32">
        <f t="shared" si="21"/>
        <v>2.4</v>
      </c>
      <c r="E71" s="49">
        <f t="shared" si="5"/>
        <v>24117.83981</v>
      </c>
      <c r="F71" s="49">
        <f t="shared" si="6"/>
        <v>0</v>
      </c>
      <c r="G71" s="74">
        <f t="shared" si="1"/>
        <v>0</v>
      </c>
      <c r="H71" s="49">
        <f t="shared" si="2"/>
        <v>554641.1602</v>
      </c>
      <c r="I71" s="49">
        <f t="shared" si="3"/>
        <v>24117.83981</v>
      </c>
      <c r="J71" s="76" t="str">
        <f>'MAIN MODEL - Current Trends'!J71</f>
        <v/>
      </c>
      <c r="K71" s="49">
        <f t="shared" si="7"/>
        <v>0</v>
      </c>
      <c r="L71" s="49">
        <f t="shared" si="18"/>
        <v>554636</v>
      </c>
      <c r="M71" s="63">
        <f t="shared" si="14"/>
        <v>11336.26493</v>
      </c>
      <c r="N71" s="75">
        <f t="shared" si="22"/>
        <v>976.9970961</v>
      </c>
      <c r="O71" s="34" t="str">
        <f>'MAIN MODEL - Current Trends'!O71</f>
        <v/>
      </c>
      <c r="P71" s="11" t="str">
        <f t="shared" si="19"/>
        <v/>
      </c>
      <c r="Q71" s="11">
        <f t="shared" si="9"/>
        <v>0</v>
      </c>
      <c r="R71" s="69">
        <f t="shared" si="16"/>
        <v>0.9582987046</v>
      </c>
      <c r="S71" s="70">
        <f t="shared" si="10"/>
        <v>578759</v>
      </c>
      <c r="T71" s="71" t="str">
        <f t="shared" si="17"/>
        <v>#DIV/0!</v>
      </c>
      <c r="U71" s="72">
        <f t="shared" si="11"/>
        <v>0.04167164539</v>
      </c>
      <c r="W71" s="65" t="str">
        <f t="shared" si="4"/>
        <v/>
      </c>
    </row>
    <row r="72">
      <c r="C72" s="61">
        <f t="shared" si="13"/>
        <v>44109</v>
      </c>
      <c r="D72" s="32">
        <f t="shared" si="21"/>
        <v>2.4</v>
      </c>
      <c r="E72" s="49">
        <f t="shared" si="5"/>
        <v>24117.83981</v>
      </c>
      <c r="F72" s="49">
        <f t="shared" si="6"/>
        <v>0</v>
      </c>
      <c r="G72" s="74">
        <f t="shared" si="1"/>
        <v>0</v>
      </c>
      <c r="H72" s="49">
        <f t="shared" si="2"/>
        <v>554641.1602</v>
      </c>
      <c r="I72" s="49">
        <f t="shared" si="3"/>
        <v>24117.83981</v>
      </c>
      <c r="J72" s="76" t="str">
        <f>'MAIN MODEL - Current Trends'!J72</f>
        <v/>
      </c>
      <c r="K72" s="49">
        <f t="shared" si="7"/>
        <v>0</v>
      </c>
      <c r="L72" s="49">
        <f t="shared" si="18"/>
        <v>554636</v>
      </c>
      <c r="M72" s="63">
        <f t="shared" si="14"/>
        <v>11336.26493</v>
      </c>
      <c r="N72" s="75">
        <f t="shared" si="22"/>
        <v>976.9970961</v>
      </c>
      <c r="O72" s="34" t="str">
        <f>'MAIN MODEL - Current Trends'!O72</f>
        <v/>
      </c>
      <c r="P72" s="11" t="str">
        <f t="shared" si="19"/>
        <v/>
      </c>
      <c r="Q72" s="11">
        <f t="shared" si="9"/>
        <v>0</v>
      </c>
      <c r="R72" s="69">
        <f t="shared" si="16"/>
        <v>0.9582987046</v>
      </c>
      <c r="S72" s="70">
        <f t="shared" si="10"/>
        <v>578759</v>
      </c>
      <c r="T72" s="71" t="str">
        <f t="shared" si="17"/>
        <v>#DIV/0!</v>
      </c>
      <c r="U72" s="72">
        <f t="shared" si="11"/>
        <v>0.04167164539</v>
      </c>
      <c r="W72" s="65" t="str">
        <f t="shared" si="4"/>
        <v/>
      </c>
    </row>
    <row r="73">
      <c r="C73" s="61">
        <f t="shared" si="13"/>
        <v>44113</v>
      </c>
      <c r="D73" s="32">
        <f t="shared" si="21"/>
        <v>2.4</v>
      </c>
      <c r="E73" s="49">
        <f t="shared" si="5"/>
        <v>24117.83981</v>
      </c>
      <c r="F73" s="49">
        <f t="shared" si="6"/>
        <v>0</v>
      </c>
      <c r="G73" s="74">
        <f t="shared" si="1"/>
        <v>0</v>
      </c>
      <c r="H73" s="49">
        <f t="shared" si="2"/>
        <v>554641.1602</v>
      </c>
      <c r="I73" s="49">
        <f t="shared" si="3"/>
        <v>24117.83981</v>
      </c>
      <c r="J73" s="76" t="str">
        <f>'MAIN MODEL - Current Trends'!J73</f>
        <v/>
      </c>
      <c r="K73" s="49">
        <f t="shared" si="7"/>
        <v>0</v>
      </c>
      <c r="L73" s="49">
        <f t="shared" si="18"/>
        <v>554636</v>
      </c>
      <c r="M73" s="63">
        <f t="shared" si="14"/>
        <v>11336.26493</v>
      </c>
      <c r="N73" s="75">
        <f t="shared" si="22"/>
        <v>976.9970961</v>
      </c>
      <c r="O73" s="34" t="str">
        <f>'MAIN MODEL - Current Trends'!O73</f>
        <v/>
      </c>
      <c r="P73" s="11" t="str">
        <f t="shared" si="19"/>
        <v/>
      </c>
      <c r="Q73" s="11">
        <f t="shared" si="9"/>
        <v>0</v>
      </c>
      <c r="R73" s="69">
        <f t="shared" si="16"/>
        <v>0.9582987046</v>
      </c>
      <c r="S73" s="70">
        <f t="shared" si="10"/>
        <v>578759</v>
      </c>
      <c r="T73" s="71" t="str">
        <f t="shared" si="17"/>
        <v>#DIV/0!</v>
      </c>
      <c r="U73" s="72">
        <f t="shared" si="11"/>
        <v>0.04167164539</v>
      </c>
      <c r="W73" s="65" t="str">
        <f t="shared" si="4"/>
        <v/>
      </c>
    </row>
    <row r="74">
      <c r="C74" s="61">
        <f t="shared" si="13"/>
        <v>44117</v>
      </c>
      <c r="D74" s="32">
        <f t="shared" si="21"/>
        <v>2.4</v>
      </c>
      <c r="E74" s="49">
        <f t="shared" si="5"/>
        <v>24117.83981</v>
      </c>
      <c r="F74" s="49">
        <f t="shared" si="6"/>
        <v>0</v>
      </c>
      <c r="G74" s="74">
        <f t="shared" si="1"/>
        <v>0</v>
      </c>
      <c r="H74" s="49">
        <f t="shared" si="2"/>
        <v>554641.1602</v>
      </c>
      <c r="I74" s="49">
        <f t="shared" si="3"/>
        <v>24117.83981</v>
      </c>
      <c r="J74" s="76" t="str">
        <f>'MAIN MODEL - Current Trends'!J74</f>
        <v/>
      </c>
      <c r="K74" s="49">
        <f t="shared" si="7"/>
        <v>0</v>
      </c>
      <c r="L74" s="49">
        <f t="shared" si="18"/>
        <v>554636</v>
      </c>
      <c r="M74" s="63">
        <f t="shared" si="14"/>
        <v>11336.26493</v>
      </c>
      <c r="N74" s="75">
        <f t="shared" si="22"/>
        <v>976.9970961</v>
      </c>
      <c r="O74" s="34" t="str">
        <f>'MAIN MODEL - Current Trends'!O74</f>
        <v/>
      </c>
      <c r="P74" s="11" t="str">
        <f t="shared" si="19"/>
        <v/>
      </c>
      <c r="Q74" s="11">
        <f t="shared" si="9"/>
        <v>0</v>
      </c>
      <c r="R74" s="69">
        <f t="shared" si="16"/>
        <v>0.9582987046</v>
      </c>
      <c r="S74" s="70">
        <f t="shared" si="10"/>
        <v>578759</v>
      </c>
      <c r="T74" s="71" t="str">
        <f t="shared" si="17"/>
        <v>#DIV/0!</v>
      </c>
      <c r="U74" s="72">
        <f t="shared" si="11"/>
        <v>0.04167164539</v>
      </c>
      <c r="W74" s="65" t="str">
        <f t="shared" si="4"/>
        <v/>
      </c>
    </row>
    <row r="75">
      <c r="C75" s="61">
        <f t="shared" si="13"/>
        <v>44121</v>
      </c>
      <c r="D75" s="32">
        <f t="shared" si="21"/>
        <v>2.4</v>
      </c>
      <c r="E75" s="49">
        <f t="shared" si="5"/>
        <v>24117.83981</v>
      </c>
      <c r="F75" s="49">
        <f t="shared" si="6"/>
        <v>0</v>
      </c>
      <c r="G75" s="74">
        <f t="shared" si="1"/>
        <v>0</v>
      </c>
      <c r="H75" s="49">
        <f t="shared" si="2"/>
        <v>554641.1602</v>
      </c>
      <c r="I75" s="49">
        <f t="shared" si="3"/>
        <v>24117.83981</v>
      </c>
      <c r="J75" s="76" t="str">
        <f>'MAIN MODEL - Current Trends'!J75</f>
        <v/>
      </c>
      <c r="K75" s="49">
        <f t="shared" si="7"/>
        <v>0</v>
      </c>
      <c r="L75" s="49">
        <f t="shared" si="18"/>
        <v>554636</v>
      </c>
      <c r="M75" s="63">
        <f t="shared" si="14"/>
        <v>11336.26493</v>
      </c>
      <c r="N75" s="75">
        <f t="shared" si="22"/>
        <v>976.9970961</v>
      </c>
      <c r="O75" s="34" t="str">
        <f>'MAIN MODEL - Current Trends'!O75</f>
        <v/>
      </c>
      <c r="P75" s="11" t="str">
        <f t="shared" si="19"/>
        <v/>
      </c>
      <c r="Q75" s="11">
        <f t="shared" si="9"/>
        <v>0</v>
      </c>
      <c r="R75" s="69">
        <f t="shared" si="16"/>
        <v>0.9582987046</v>
      </c>
      <c r="S75" s="70">
        <f t="shared" si="10"/>
        <v>578759</v>
      </c>
      <c r="T75" s="71" t="str">
        <f t="shared" si="17"/>
        <v>#DIV/0!</v>
      </c>
      <c r="U75" s="72">
        <f t="shared" si="11"/>
        <v>0.04167164539</v>
      </c>
      <c r="W75" s="65" t="str">
        <f t="shared" si="4"/>
        <v/>
      </c>
    </row>
    <row r="76">
      <c r="C76" s="61">
        <f t="shared" si="13"/>
        <v>44125</v>
      </c>
      <c r="D76" s="32">
        <f t="shared" si="21"/>
        <v>2.4</v>
      </c>
      <c r="E76" s="49">
        <f t="shared" si="5"/>
        <v>24117.83981</v>
      </c>
      <c r="F76" s="49">
        <f t="shared" si="6"/>
        <v>0</v>
      </c>
      <c r="G76" s="74">
        <f t="shared" si="1"/>
        <v>0</v>
      </c>
      <c r="H76" s="49">
        <f t="shared" si="2"/>
        <v>554641.1602</v>
      </c>
      <c r="I76" s="49">
        <f t="shared" si="3"/>
        <v>24117.83981</v>
      </c>
      <c r="J76" s="76" t="str">
        <f>'MAIN MODEL - Current Trends'!J76</f>
        <v/>
      </c>
      <c r="K76" s="49">
        <f t="shared" si="7"/>
        <v>0</v>
      </c>
      <c r="L76" s="49">
        <f t="shared" si="18"/>
        <v>554636</v>
      </c>
      <c r="M76" s="63">
        <f t="shared" si="14"/>
        <v>11336.26493</v>
      </c>
      <c r="N76" s="75">
        <f t="shared" si="22"/>
        <v>976.9970961</v>
      </c>
      <c r="O76" s="34" t="str">
        <f>'MAIN MODEL - Current Trends'!O76</f>
        <v/>
      </c>
      <c r="P76" s="11" t="str">
        <f t="shared" si="19"/>
        <v/>
      </c>
      <c r="Q76" s="11">
        <f t="shared" si="9"/>
        <v>0</v>
      </c>
      <c r="R76" s="69">
        <f t="shared" si="16"/>
        <v>0.9582987046</v>
      </c>
      <c r="S76" s="70">
        <f t="shared" si="10"/>
        <v>578759</v>
      </c>
      <c r="T76" s="71" t="str">
        <f t="shared" si="17"/>
        <v>#DIV/0!</v>
      </c>
      <c r="U76" s="72">
        <f t="shared" si="11"/>
        <v>0.04167164539</v>
      </c>
      <c r="W76" s="65" t="str">
        <f t="shared" si="4"/>
        <v/>
      </c>
    </row>
    <row r="77">
      <c r="C77" s="61">
        <f t="shared" si="13"/>
        <v>44129</v>
      </c>
      <c r="D77" s="32">
        <f t="shared" si="21"/>
        <v>2.4</v>
      </c>
      <c r="E77" s="49">
        <f t="shared" si="5"/>
        <v>24117.83981</v>
      </c>
      <c r="F77" s="49">
        <f t="shared" si="6"/>
        <v>0</v>
      </c>
      <c r="G77" s="74">
        <f t="shared" si="1"/>
        <v>0</v>
      </c>
      <c r="H77" s="49">
        <f t="shared" si="2"/>
        <v>554641.1602</v>
      </c>
      <c r="I77" s="49">
        <f t="shared" si="3"/>
        <v>24117.83981</v>
      </c>
      <c r="J77" s="76" t="str">
        <f>'MAIN MODEL - Current Trends'!J77</f>
        <v/>
      </c>
      <c r="K77" s="49">
        <f t="shared" si="7"/>
        <v>0</v>
      </c>
      <c r="L77" s="49">
        <f t="shared" si="18"/>
        <v>554636</v>
      </c>
      <c r="M77" s="63">
        <f t="shared" si="14"/>
        <v>11336.26493</v>
      </c>
      <c r="N77" s="75">
        <f t="shared" si="22"/>
        <v>976.9970961</v>
      </c>
      <c r="O77" s="34" t="str">
        <f>'MAIN MODEL - Current Trends'!O77</f>
        <v/>
      </c>
      <c r="P77" s="11" t="str">
        <f t="shared" si="19"/>
        <v/>
      </c>
      <c r="Q77" s="11">
        <f t="shared" si="9"/>
        <v>0</v>
      </c>
      <c r="R77" s="69">
        <f t="shared" si="16"/>
        <v>0.9582987046</v>
      </c>
      <c r="S77" s="70">
        <f t="shared" si="10"/>
        <v>578759</v>
      </c>
      <c r="T77" s="71" t="str">
        <f t="shared" si="17"/>
        <v>#DIV/0!</v>
      </c>
      <c r="U77" s="72">
        <f t="shared" si="11"/>
        <v>0.04167164539</v>
      </c>
      <c r="W77" s="65" t="str">
        <f t="shared" si="4"/>
        <v/>
      </c>
    </row>
    <row r="78">
      <c r="C78" s="61">
        <f t="shared" si="13"/>
        <v>44133</v>
      </c>
      <c r="D78" s="32">
        <f t="shared" si="21"/>
        <v>2.4</v>
      </c>
      <c r="E78" s="49">
        <f t="shared" si="5"/>
        <v>24117.83981</v>
      </c>
      <c r="F78" s="49">
        <f t="shared" si="6"/>
        <v>0</v>
      </c>
      <c r="G78" s="74">
        <f t="shared" si="1"/>
        <v>0</v>
      </c>
      <c r="H78" s="49">
        <f t="shared" si="2"/>
        <v>554641.1602</v>
      </c>
      <c r="I78" s="49">
        <f t="shared" si="3"/>
        <v>24117.83981</v>
      </c>
      <c r="J78" s="76" t="str">
        <f>'MAIN MODEL - Current Trends'!J78</f>
        <v/>
      </c>
      <c r="K78" s="49">
        <f t="shared" si="7"/>
        <v>0</v>
      </c>
      <c r="L78" s="49">
        <f t="shared" si="18"/>
        <v>554636</v>
      </c>
      <c r="M78" s="63">
        <f t="shared" si="14"/>
        <v>11336.26493</v>
      </c>
      <c r="N78" s="75">
        <f t="shared" si="22"/>
        <v>976.9970961</v>
      </c>
      <c r="O78" s="34" t="str">
        <f>'MAIN MODEL - Current Trends'!O78</f>
        <v/>
      </c>
      <c r="P78" s="11" t="str">
        <f t="shared" si="19"/>
        <v/>
      </c>
      <c r="Q78" s="11">
        <f t="shared" si="9"/>
        <v>0</v>
      </c>
      <c r="R78" s="69">
        <f t="shared" si="16"/>
        <v>0.9582987046</v>
      </c>
      <c r="S78" s="70">
        <f t="shared" si="10"/>
        <v>578759</v>
      </c>
      <c r="T78" s="71" t="str">
        <f t="shared" si="17"/>
        <v>#DIV/0!</v>
      </c>
      <c r="U78" s="72">
        <f t="shared" si="11"/>
        <v>0.04167164539</v>
      </c>
      <c r="W78" s="65" t="str">
        <f t="shared" si="4"/>
        <v/>
      </c>
    </row>
    <row r="79">
      <c r="C79" s="61">
        <f t="shared" si="13"/>
        <v>44137</v>
      </c>
      <c r="D79" s="32">
        <f t="shared" si="21"/>
        <v>2.4</v>
      </c>
      <c r="E79" s="49">
        <f t="shared" si="5"/>
        <v>24117.83981</v>
      </c>
      <c r="F79" s="49">
        <f t="shared" si="6"/>
        <v>0</v>
      </c>
      <c r="G79" s="74">
        <f t="shared" si="1"/>
        <v>0</v>
      </c>
      <c r="H79" s="49">
        <f t="shared" si="2"/>
        <v>554641.1602</v>
      </c>
      <c r="I79" s="49">
        <f t="shared" si="3"/>
        <v>24117.83981</v>
      </c>
      <c r="J79" s="76" t="str">
        <f>'MAIN MODEL - Current Trends'!J79</f>
        <v/>
      </c>
      <c r="K79" s="49">
        <f t="shared" si="7"/>
        <v>0</v>
      </c>
      <c r="L79" s="49">
        <f t="shared" si="18"/>
        <v>554636</v>
      </c>
      <c r="M79" s="63">
        <f t="shared" si="14"/>
        <v>11336.26493</v>
      </c>
      <c r="N79" s="75">
        <f t="shared" si="22"/>
        <v>976.9970961</v>
      </c>
      <c r="O79" s="34" t="str">
        <f>'MAIN MODEL - Current Trends'!O79</f>
        <v/>
      </c>
      <c r="P79" s="11" t="str">
        <f t="shared" si="19"/>
        <v/>
      </c>
      <c r="Q79" s="11">
        <f t="shared" si="9"/>
        <v>0</v>
      </c>
      <c r="R79" s="69">
        <f t="shared" si="16"/>
        <v>0.9582987046</v>
      </c>
      <c r="S79" s="70">
        <f t="shared" si="10"/>
        <v>578759</v>
      </c>
      <c r="T79" s="71" t="str">
        <f t="shared" si="17"/>
        <v>#DIV/0!</v>
      </c>
      <c r="U79" s="72">
        <f t="shared" si="11"/>
        <v>0.04167164539</v>
      </c>
      <c r="W79" s="65" t="str">
        <f t="shared" si="4"/>
        <v/>
      </c>
    </row>
    <row r="80">
      <c r="C80" s="61">
        <f t="shared" si="13"/>
        <v>44141</v>
      </c>
      <c r="D80" s="32">
        <f t="shared" si="21"/>
        <v>2.4</v>
      </c>
      <c r="E80" s="49">
        <f t="shared" si="5"/>
        <v>24117.83981</v>
      </c>
      <c r="F80" s="49">
        <f t="shared" si="6"/>
        <v>0</v>
      </c>
      <c r="G80" s="74">
        <f t="shared" si="1"/>
        <v>0</v>
      </c>
      <c r="H80" s="49">
        <f t="shared" si="2"/>
        <v>554641.1602</v>
      </c>
      <c r="I80" s="49">
        <f t="shared" si="3"/>
        <v>24117.83981</v>
      </c>
      <c r="J80" s="76" t="str">
        <f>'MAIN MODEL - Current Trends'!J80</f>
        <v/>
      </c>
      <c r="K80" s="49">
        <f t="shared" si="7"/>
        <v>0</v>
      </c>
      <c r="L80" s="49">
        <f t="shared" si="18"/>
        <v>554636</v>
      </c>
      <c r="M80" s="63">
        <f t="shared" si="14"/>
        <v>11336.26493</v>
      </c>
      <c r="N80" s="75">
        <f t="shared" si="22"/>
        <v>976.9970961</v>
      </c>
      <c r="O80" s="34" t="str">
        <f>'MAIN MODEL - Current Trends'!O80</f>
        <v/>
      </c>
      <c r="P80" s="11" t="str">
        <f t="shared" si="19"/>
        <v/>
      </c>
      <c r="Q80" s="11">
        <f t="shared" si="9"/>
        <v>0</v>
      </c>
      <c r="R80" s="69">
        <f t="shared" si="16"/>
        <v>0.9582987046</v>
      </c>
      <c r="S80" s="70">
        <f t="shared" si="10"/>
        <v>578759</v>
      </c>
      <c r="T80" s="71" t="str">
        <f t="shared" si="17"/>
        <v>#DIV/0!</v>
      </c>
      <c r="U80" s="72">
        <f t="shared" si="11"/>
        <v>0.04167164539</v>
      </c>
      <c r="W80" s="65" t="str">
        <f t="shared" si="4"/>
        <v/>
      </c>
    </row>
    <row r="81">
      <c r="C81" s="61">
        <f t="shared" si="13"/>
        <v>44145</v>
      </c>
      <c r="D81" s="32">
        <f t="shared" si="21"/>
        <v>2.4</v>
      </c>
      <c r="E81" s="49">
        <f t="shared" si="5"/>
        <v>24117.83981</v>
      </c>
      <c r="F81" s="49">
        <f t="shared" si="6"/>
        <v>0</v>
      </c>
      <c r="G81" s="74">
        <f t="shared" si="1"/>
        <v>0</v>
      </c>
      <c r="H81" s="49">
        <f t="shared" si="2"/>
        <v>554641.1602</v>
      </c>
      <c r="I81" s="49">
        <f t="shared" si="3"/>
        <v>24117.83981</v>
      </c>
      <c r="J81" s="76" t="str">
        <f>'MAIN MODEL - Current Trends'!J81</f>
        <v/>
      </c>
      <c r="K81" s="49">
        <f t="shared" si="7"/>
        <v>0</v>
      </c>
      <c r="L81" s="49">
        <f t="shared" si="18"/>
        <v>554636</v>
      </c>
      <c r="M81" s="63">
        <f t="shared" si="14"/>
        <v>11336.26493</v>
      </c>
      <c r="N81" s="75">
        <f t="shared" si="22"/>
        <v>976.9970961</v>
      </c>
      <c r="O81" s="34" t="str">
        <f>'MAIN MODEL - Current Trends'!O81</f>
        <v/>
      </c>
      <c r="P81" s="11" t="str">
        <f t="shared" si="19"/>
        <v/>
      </c>
      <c r="Q81" s="11">
        <f t="shared" si="9"/>
        <v>0</v>
      </c>
      <c r="R81" s="69">
        <f t="shared" si="16"/>
        <v>0.9582987046</v>
      </c>
      <c r="S81" s="70">
        <f t="shared" si="10"/>
        <v>578759</v>
      </c>
      <c r="T81" s="71" t="str">
        <f t="shared" si="17"/>
        <v>#DIV/0!</v>
      </c>
      <c r="U81" s="72">
        <f t="shared" si="11"/>
        <v>0.04167164539</v>
      </c>
      <c r="W81" s="65" t="str">
        <f t="shared" si="4"/>
        <v/>
      </c>
    </row>
    <row r="82">
      <c r="C82" s="61">
        <f t="shared" si="13"/>
        <v>44149</v>
      </c>
      <c r="D82" s="32">
        <f t="shared" si="21"/>
        <v>2.4</v>
      </c>
      <c r="E82" s="49">
        <f t="shared" si="5"/>
        <v>24117.83981</v>
      </c>
      <c r="F82" s="49">
        <f t="shared" si="6"/>
        <v>0</v>
      </c>
      <c r="G82" s="74">
        <f t="shared" si="1"/>
        <v>0</v>
      </c>
      <c r="H82" s="49">
        <f t="shared" si="2"/>
        <v>554641.1602</v>
      </c>
      <c r="I82" s="49">
        <f t="shared" si="3"/>
        <v>24117.83981</v>
      </c>
      <c r="J82" s="76" t="str">
        <f>'MAIN MODEL - Current Trends'!J82</f>
        <v/>
      </c>
      <c r="K82" s="49">
        <f t="shared" si="7"/>
        <v>0</v>
      </c>
      <c r="L82" s="49">
        <f t="shared" si="18"/>
        <v>554636</v>
      </c>
      <c r="M82" s="63">
        <f t="shared" si="14"/>
        <v>11336.26493</v>
      </c>
      <c r="N82" s="75">
        <f t="shared" si="22"/>
        <v>976.9970961</v>
      </c>
      <c r="O82" s="34" t="str">
        <f>'MAIN MODEL - Current Trends'!O82</f>
        <v/>
      </c>
      <c r="P82" s="11" t="str">
        <f t="shared" si="19"/>
        <v/>
      </c>
      <c r="Q82" s="11">
        <f t="shared" si="9"/>
        <v>0</v>
      </c>
      <c r="R82" s="69">
        <f t="shared" si="16"/>
        <v>0.9582987046</v>
      </c>
      <c r="S82" s="70">
        <f t="shared" si="10"/>
        <v>578759</v>
      </c>
      <c r="T82" s="71" t="str">
        <f t="shared" si="17"/>
        <v>#DIV/0!</v>
      </c>
      <c r="U82" s="72">
        <f t="shared" si="11"/>
        <v>0.04167164539</v>
      </c>
      <c r="W82" s="65" t="str">
        <f t="shared" si="4"/>
        <v/>
      </c>
    </row>
    <row r="83">
      <c r="C83" s="61">
        <f t="shared" si="13"/>
        <v>44153</v>
      </c>
      <c r="D83" s="32">
        <f t="shared" si="21"/>
        <v>2.4</v>
      </c>
      <c r="E83" s="49">
        <f t="shared" si="5"/>
        <v>24117.83981</v>
      </c>
      <c r="F83" s="49">
        <f t="shared" si="6"/>
        <v>0</v>
      </c>
      <c r="G83" s="74">
        <f t="shared" si="1"/>
        <v>0</v>
      </c>
      <c r="H83" s="49">
        <f t="shared" si="2"/>
        <v>554641.1602</v>
      </c>
      <c r="I83" s="49">
        <f t="shared" si="3"/>
        <v>24117.83981</v>
      </c>
      <c r="J83" s="76" t="str">
        <f>'MAIN MODEL - Current Trends'!J83</f>
        <v/>
      </c>
      <c r="K83" s="49">
        <f t="shared" si="7"/>
        <v>0</v>
      </c>
      <c r="L83" s="49">
        <f t="shared" si="18"/>
        <v>554636</v>
      </c>
      <c r="M83" s="63">
        <f t="shared" si="14"/>
        <v>11336.26493</v>
      </c>
      <c r="N83" s="75">
        <f t="shared" si="22"/>
        <v>976.9970961</v>
      </c>
      <c r="O83" s="34" t="str">
        <f>'MAIN MODEL - Current Trends'!O83</f>
        <v/>
      </c>
      <c r="P83" s="11" t="str">
        <f t="shared" si="19"/>
        <v/>
      </c>
      <c r="Q83" s="11">
        <f t="shared" si="9"/>
        <v>0</v>
      </c>
      <c r="R83" s="69">
        <f t="shared" si="16"/>
        <v>0.9582987046</v>
      </c>
      <c r="S83" s="70">
        <f t="shared" si="10"/>
        <v>578759</v>
      </c>
      <c r="T83" s="71" t="str">
        <f t="shared" si="17"/>
        <v>#DIV/0!</v>
      </c>
      <c r="U83" s="72">
        <f t="shared" si="11"/>
        <v>0.04167164539</v>
      </c>
      <c r="W83" s="65" t="str">
        <f t="shared" si="4"/>
        <v/>
      </c>
    </row>
    <row r="84">
      <c r="C84" s="61">
        <f t="shared" si="13"/>
        <v>44157</v>
      </c>
      <c r="D84" s="32">
        <f t="shared" si="21"/>
        <v>2.4</v>
      </c>
      <c r="E84" s="49">
        <f t="shared" si="5"/>
        <v>24117.83981</v>
      </c>
      <c r="F84" s="49">
        <f t="shared" si="6"/>
        <v>0</v>
      </c>
      <c r="G84" s="74">
        <f t="shared" si="1"/>
        <v>0</v>
      </c>
      <c r="H84" s="49">
        <f t="shared" si="2"/>
        <v>554641.1602</v>
      </c>
      <c r="I84" s="49">
        <f t="shared" si="3"/>
        <v>24117.83981</v>
      </c>
      <c r="J84" s="76" t="str">
        <f>'MAIN MODEL - Current Trends'!J84</f>
        <v/>
      </c>
      <c r="K84" s="49">
        <f t="shared" si="7"/>
        <v>0</v>
      </c>
      <c r="L84" s="49">
        <f t="shared" si="18"/>
        <v>554636</v>
      </c>
      <c r="M84" s="63">
        <f t="shared" si="14"/>
        <v>11336.26493</v>
      </c>
      <c r="N84" s="75">
        <f t="shared" si="22"/>
        <v>976.9970961</v>
      </c>
      <c r="O84" s="34" t="str">
        <f>'MAIN MODEL - Current Trends'!O84</f>
        <v/>
      </c>
      <c r="P84" s="11" t="str">
        <f t="shared" si="19"/>
        <v/>
      </c>
      <c r="Q84" s="11">
        <f t="shared" si="9"/>
        <v>0</v>
      </c>
      <c r="R84" s="69">
        <f t="shared" si="16"/>
        <v>0.9582987046</v>
      </c>
      <c r="S84" s="70">
        <f t="shared" si="10"/>
        <v>578759</v>
      </c>
      <c r="T84" s="71" t="str">
        <f t="shared" si="17"/>
        <v>#DIV/0!</v>
      </c>
      <c r="U84" s="72">
        <f t="shared" si="11"/>
        <v>0.04167164539</v>
      </c>
      <c r="W84" s="65" t="str">
        <f t="shared" si="4"/>
        <v/>
      </c>
    </row>
    <row r="85">
      <c r="C85" s="61">
        <f t="shared" si="13"/>
        <v>44161</v>
      </c>
      <c r="D85" s="32">
        <f t="shared" si="21"/>
        <v>2.4</v>
      </c>
      <c r="E85" s="49">
        <f t="shared" si="5"/>
        <v>24117.83981</v>
      </c>
      <c r="F85" s="49">
        <f t="shared" si="6"/>
        <v>0</v>
      </c>
      <c r="G85" s="74">
        <f t="shared" si="1"/>
        <v>0</v>
      </c>
      <c r="H85" s="49">
        <f t="shared" si="2"/>
        <v>554641.1602</v>
      </c>
      <c r="I85" s="49">
        <f t="shared" si="3"/>
        <v>24117.83981</v>
      </c>
      <c r="J85" s="76" t="str">
        <f>'MAIN MODEL - Current Trends'!J85</f>
        <v/>
      </c>
      <c r="K85" s="49">
        <f t="shared" si="7"/>
        <v>0</v>
      </c>
      <c r="L85" s="49">
        <f t="shared" si="18"/>
        <v>554636</v>
      </c>
      <c r="M85" s="63">
        <f t="shared" si="14"/>
        <v>11336.26493</v>
      </c>
      <c r="N85" s="75">
        <f t="shared" si="22"/>
        <v>976.9970961</v>
      </c>
      <c r="O85" s="34" t="str">
        <f>'MAIN MODEL - Current Trends'!O85</f>
        <v/>
      </c>
      <c r="P85" s="11" t="str">
        <f t="shared" si="19"/>
        <v/>
      </c>
      <c r="Q85" s="11">
        <f t="shared" si="9"/>
        <v>0</v>
      </c>
      <c r="R85" s="69">
        <f t="shared" si="16"/>
        <v>0.9582987046</v>
      </c>
      <c r="S85" s="70">
        <f t="shared" si="10"/>
        <v>578759</v>
      </c>
      <c r="T85" s="71" t="str">
        <f t="shared" si="17"/>
        <v>#DIV/0!</v>
      </c>
      <c r="U85" s="72">
        <f t="shared" si="11"/>
        <v>0.04167164539</v>
      </c>
      <c r="W85" s="65" t="str">
        <f t="shared" si="4"/>
        <v/>
      </c>
    </row>
    <row r="86">
      <c r="C86" s="61">
        <f t="shared" si="13"/>
        <v>44165</v>
      </c>
      <c r="D86" s="32">
        <f t="shared" si="21"/>
        <v>2.4</v>
      </c>
      <c r="E86" s="49">
        <f t="shared" si="5"/>
        <v>24117.83981</v>
      </c>
      <c r="F86" s="49">
        <f t="shared" si="6"/>
        <v>0</v>
      </c>
      <c r="G86" s="74">
        <f t="shared" si="1"/>
        <v>0</v>
      </c>
      <c r="H86" s="49">
        <f t="shared" si="2"/>
        <v>554641.1602</v>
      </c>
      <c r="I86" s="49">
        <f t="shared" si="3"/>
        <v>24117.83981</v>
      </c>
      <c r="J86" s="76" t="str">
        <f>'MAIN MODEL - Current Trends'!J86</f>
        <v/>
      </c>
      <c r="K86" s="49">
        <f t="shared" si="7"/>
        <v>0</v>
      </c>
      <c r="L86" s="49">
        <f t="shared" si="18"/>
        <v>554636</v>
      </c>
      <c r="M86" s="63">
        <f t="shared" si="14"/>
        <v>11336.26493</v>
      </c>
      <c r="N86" s="75">
        <f t="shared" si="22"/>
        <v>976.9970961</v>
      </c>
      <c r="O86" s="34" t="str">
        <f>'MAIN MODEL - Current Trends'!O86</f>
        <v/>
      </c>
      <c r="P86" s="11" t="str">
        <f t="shared" si="19"/>
        <v/>
      </c>
      <c r="Q86" s="11">
        <f t="shared" si="9"/>
        <v>0</v>
      </c>
      <c r="R86" s="69">
        <f t="shared" si="16"/>
        <v>0.9582987046</v>
      </c>
      <c r="S86" s="70">
        <f t="shared" si="10"/>
        <v>578759</v>
      </c>
      <c r="T86" s="71" t="str">
        <f t="shared" si="17"/>
        <v>#DIV/0!</v>
      </c>
      <c r="U86" s="72">
        <f t="shared" si="11"/>
        <v>0.04167164539</v>
      </c>
      <c r="W86" s="65" t="str">
        <f t="shared" si="4"/>
        <v/>
      </c>
    </row>
    <row r="87">
      <c r="C87" s="61">
        <f t="shared" si="13"/>
        <v>44169</v>
      </c>
      <c r="D87" s="32">
        <f t="shared" si="21"/>
        <v>2.4</v>
      </c>
      <c r="E87" s="49">
        <f t="shared" si="5"/>
        <v>24117.83981</v>
      </c>
      <c r="F87" s="49">
        <f t="shared" si="6"/>
        <v>0</v>
      </c>
      <c r="G87" s="74">
        <f t="shared" si="1"/>
        <v>0</v>
      </c>
      <c r="H87" s="49">
        <f t="shared" si="2"/>
        <v>554641.1602</v>
      </c>
      <c r="I87" s="49">
        <f t="shared" si="3"/>
        <v>24117.83981</v>
      </c>
      <c r="J87" s="76" t="str">
        <f>'MAIN MODEL - Current Trends'!J87</f>
        <v/>
      </c>
      <c r="K87" s="49">
        <f t="shared" si="7"/>
        <v>0</v>
      </c>
      <c r="L87" s="49">
        <f t="shared" si="18"/>
        <v>554636</v>
      </c>
      <c r="M87" s="63">
        <f t="shared" si="14"/>
        <v>11336.26493</v>
      </c>
      <c r="N87" s="75">
        <f t="shared" si="22"/>
        <v>976.9970961</v>
      </c>
      <c r="O87" s="34" t="str">
        <f>'MAIN MODEL - Current Trends'!O87</f>
        <v/>
      </c>
      <c r="P87" s="11" t="str">
        <f t="shared" si="19"/>
        <v/>
      </c>
      <c r="Q87" s="11">
        <f t="shared" si="9"/>
        <v>0</v>
      </c>
      <c r="R87" s="69">
        <f t="shared" si="16"/>
        <v>0.9582987046</v>
      </c>
      <c r="S87" s="70">
        <f t="shared" si="10"/>
        <v>578759</v>
      </c>
      <c r="T87" s="71" t="str">
        <f t="shared" si="17"/>
        <v>#DIV/0!</v>
      </c>
      <c r="U87" s="72">
        <f t="shared" si="11"/>
        <v>0.04167164539</v>
      </c>
      <c r="W87" s="65" t="str">
        <f t="shared" si="4"/>
        <v/>
      </c>
    </row>
    <row r="88">
      <c r="C88" s="61">
        <f t="shared" si="13"/>
        <v>44173</v>
      </c>
      <c r="D88" s="32">
        <f t="shared" si="21"/>
        <v>2.4</v>
      </c>
      <c r="E88" s="49">
        <f t="shared" si="5"/>
        <v>24117.83981</v>
      </c>
      <c r="F88" s="49">
        <f t="shared" si="6"/>
        <v>0</v>
      </c>
      <c r="G88" s="74">
        <f t="shared" si="1"/>
        <v>0</v>
      </c>
      <c r="H88" s="49">
        <f t="shared" si="2"/>
        <v>554641.1602</v>
      </c>
      <c r="I88" s="49">
        <f t="shared" si="3"/>
        <v>24117.83981</v>
      </c>
      <c r="J88" s="76" t="str">
        <f>'MAIN MODEL - Current Trends'!J88</f>
        <v/>
      </c>
      <c r="K88" s="49">
        <f t="shared" si="7"/>
        <v>0</v>
      </c>
      <c r="L88" s="49">
        <f t="shared" si="18"/>
        <v>554636</v>
      </c>
      <c r="M88" s="63">
        <f t="shared" si="14"/>
        <v>11336.26493</v>
      </c>
      <c r="N88" s="75">
        <f t="shared" si="22"/>
        <v>976.9970961</v>
      </c>
      <c r="O88" s="34" t="str">
        <f>'MAIN MODEL - Current Trends'!O88</f>
        <v/>
      </c>
      <c r="P88" s="11" t="str">
        <f t="shared" si="19"/>
        <v/>
      </c>
      <c r="Q88" s="11">
        <f t="shared" si="9"/>
        <v>0</v>
      </c>
      <c r="R88" s="69">
        <f t="shared" si="16"/>
        <v>0.9582987046</v>
      </c>
      <c r="S88" s="70">
        <f t="shared" si="10"/>
        <v>578759</v>
      </c>
      <c r="T88" s="71" t="str">
        <f t="shared" si="17"/>
        <v>#DIV/0!</v>
      </c>
      <c r="U88" s="72">
        <f t="shared" si="11"/>
        <v>0.04167164539</v>
      </c>
      <c r="W88" s="65" t="str">
        <f t="shared" si="4"/>
        <v/>
      </c>
    </row>
    <row r="89">
      <c r="C89" s="61">
        <f t="shared" si="13"/>
        <v>44177</v>
      </c>
      <c r="D89" s="32">
        <f t="shared" si="21"/>
        <v>2.4</v>
      </c>
      <c r="E89" s="49">
        <f t="shared" si="5"/>
        <v>24117.83981</v>
      </c>
      <c r="F89" s="49">
        <f t="shared" si="6"/>
        <v>0</v>
      </c>
      <c r="G89" s="74">
        <f t="shared" si="1"/>
        <v>0</v>
      </c>
      <c r="H89" s="49">
        <f t="shared" si="2"/>
        <v>554641.1602</v>
      </c>
      <c r="I89" s="49">
        <f t="shared" si="3"/>
        <v>24117.83981</v>
      </c>
      <c r="J89" s="76" t="str">
        <f>'MAIN MODEL - Current Trends'!J89</f>
        <v/>
      </c>
      <c r="K89" s="49">
        <f t="shared" si="7"/>
        <v>0</v>
      </c>
      <c r="L89" s="49">
        <f t="shared" si="18"/>
        <v>554636</v>
      </c>
      <c r="M89" s="63">
        <f t="shared" si="14"/>
        <v>11336.26493</v>
      </c>
      <c r="N89" s="75">
        <f t="shared" si="22"/>
        <v>976.9970961</v>
      </c>
      <c r="O89" s="34" t="str">
        <f>'MAIN MODEL - Current Trends'!O89</f>
        <v/>
      </c>
      <c r="P89" s="11" t="str">
        <f t="shared" si="19"/>
        <v/>
      </c>
      <c r="Q89" s="11">
        <f t="shared" si="9"/>
        <v>0</v>
      </c>
      <c r="R89" s="69">
        <f t="shared" si="16"/>
        <v>0.9582987046</v>
      </c>
      <c r="S89" s="70">
        <f t="shared" si="10"/>
        <v>578759</v>
      </c>
      <c r="T89" s="71" t="str">
        <f t="shared" si="17"/>
        <v>#DIV/0!</v>
      </c>
      <c r="U89" s="72">
        <f t="shared" si="11"/>
        <v>0.04167164539</v>
      </c>
      <c r="W89" s="65" t="str">
        <f t="shared" si="4"/>
        <v/>
      </c>
    </row>
    <row r="90">
      <c r="C90" s="61">
        <f t="shared" si="13"/>
        <v>44181</v>
      </c>
      <c r="D90" s="32">
        <f t="shared" si="21"/>
        <v>2.4</v>
      </c>
      <c r="E90" s="49">
        <f t="shared" si="5"/>
        <v>24117.83981</v>
      </c>
      <c r="F90" s="49">
        <f t="shared" si="6"/>
        <v>0</v>
      </c>
      <c r="G90" s="74">
        <f t="shared" si="1"/>
        <v>0</v>
      </c>
      <c r="H90" s="49">
        <f t="shared" si="2"/>
        <v>554641.1602</v>
      </c>
      <c r="I90" s="49">
        <f t="shared" si="3"/>
        <v>24117.83981</v>
      </c>
      <c r="J90" s="76" t="str">
        <f>'MAIN MODEL - Current Trends'!J90</f>
        <v/>
      </c>
      <c r="K90" s="49">
        <f t="shared" si="7"/>
        <v>0</v>
      </c>
      <c r="L90" s="49">
        <f t="shared" si="18"/>
        <v>554636</v>
      </c>
      <c r="M90" s="63">
        <f t="shared" si="14"/>
        <v>11336.26493</v>
      </c>
      <c r="N90" s="75">
        <f t="shared" si="22"/>
        <v>976.9970961</v>
      </c>
      <c r="O90" s="34" t="str">
        <f>'MAIN MODEL - Current Trends'!O90</f>
        <v/>
      </c>
      <c r="P90" s="11" t="str">
        <f t="shared" si="19"/>
        <v/>
      </c>
      <c r="Q90" s="11">
        <f t="shared" si="9"/>
        <v>0</v>
      </c>
      <c r="R90" s="69">
        <f t="shared" si="16"/>
        <v>0.9582987046</v>
      </c>
      <c r="S90" s="70">
        <f t="shared" si="10"/>
        <v>578759</v>
      </c>
      <c r="T90" s="71" t="str">
        <f t="shared" si="17"/>
        <v>#DIV/0!</v>
      </c>
      <c r="U90" s="72">
        <f t="shared" si="11"/>
        <v>0.04167164539</v>
      </c>
      <c r="W90" s="65" t="str">
        <f t="shared" si="4"/>
        <v/>
      </c>
    </row>
    <row r="91">
      <c r="C91" s="61">
        <f t="shared" si="13"/>
        <v>44185</v>
      </c>
      <c r="D91" s="32">
        <f t="shared" si="21"/>
        <v>2.4</v>
      </c>
      <c r="E91" s="49">
        <f t="shared" si="5"/>
        <v>24117.83981</v>
      </c>
      <c r="F91" s="49">
        <f t="shared" si="6"/>
        <v>0</v>
      </c>
      <c r="G91" s="74">
        <f t="shared" si="1"/>
        <v>0</v>
      </c>
      <c r="H91" s="49">
        <f t="shared" si="2"/>
        <v>554641.1602</v>
      </c>
      <c r="I91" s="49">
        <f t="shared" si="3"/>
        <v>24117.83981</v>
      </c>
      <c r="J91" s="76" t="str">
        <f>'MAIN MODEL - Current Trends'!J91</f>
        <v/>
      </c>
      <c r="K91" s="49">
        <f t="shared" si="7"/>
        <v>0</v>
      </c>
      <c r="L91" s="49">
        <f t="shared" si="18"/>
        <v>554636</v>
      </c>
      <c r="M91" s="63">
        <f t="shared" si="14"/>
        <v>11336.26493</v>
      </c>
      <c r="N91" s="75">
        <f t="shared" si="22"/>
        <v>976.9970961</v>
      </c>
      <c r="O91" s="34" t="str">
        <f>'MAIN MODEL - Current Trends'!O91</f>
        <v/>
      </c>
      <c r="P91" s="11" t="str">
        <f t="shared" si="19"/>
        <v/>
      </c>
      <c r="Q91" s="11">
        <f t="shared" si="9"/>
        <v>0</v>
      </c>
      <c r="R91" s="69">
        <f t="shared" si="16"/>
        <v>0.9582987046</v>
      </c>
      <c r="S91" s="70">
        <f t="shared" si="10"/>
        <v>578759</v>
      </c>
      <c r="T91" s="71" t="str">
        <f t="shared" si="17"/>
        <v>#DIV/0!</v>
      </c>
      <c r="U91" s="72">
        <f t="shared" si="11"/>
        <v>0.04167164539</v>
      </c>
      <c r="W91" s="65" t="str">
        <f t="shared" si="4"/>
        <v/>
      </c>
    </row>
    <row r="92">
      <c r="C92" s="61">
        <f t="shared" si="13"/>
        <v>44189</v>
      </c>
      <c r="D92" s="32">
        <f t="shared" si="21"/>
        <v>2.4</v>
      </c>
      <c r="E92" s="49">
        <f t="shared" si="5"/>
        <v>24117.83981</v>
      </c>
      <c r="F92" s="49">
        <f t="shared" si="6"/>
        <v>0</v>
      </c>
      <c r="G92" s="74">
        <f t="shared" si="1"/>
        <v>0</v>
      </c>
      <c r="H92" s="49">
        <f t="shared" si="2"/>
        <v>554641.1602</v>
      </c>
      <c r="I92" s="49">
        <f t="shared" si="3"/>
        <v>24117.83981</v>
      </c>
      <c r="J92" s="76" t="str">
        <f>'MAIN MODEL - Current Trends'!J92</f>
        <v/>
      </c>
      <c r="K92" s="49">
        <f t="shared" si="7"/>
        <v>0</v>
      </c>
      <c r="L92" s="49">
        <f t="shared" si="18"/>
        <v>554636</v>
      </c>
      <c r="M92" s="63">
        <f t="shared" si="14"/>
        <v>11336.26493</v>
      </c>
      <c r="N92" s="75">
        <f t="shared" si="22"/>
        <v>976.9970961</v>
      </c>
      <c r="O92" s="34" t="str">
        <f>'MAIN MODEL - Current Trends'!O92</f>
        <v/>
      </c>
      <c r="P92" s="11"/>
      <c r="Q92" s="11"/>
      <c r="R92" s="81"/>
      <c r="S92" s="70">
        <f t="shared" si="10"/>
        <v>578759</v>
      </c>
      <c r="T92" s="71" t="str">
        <f t="shared" si="17"/>
        <v>#DIV/0!</v>
      </c>
      <c r="U92" s="72">
        <f t="shared" si="11"/>
        <v>0.04167164539</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'MAIN MODEL - Current Trends'!B3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48"/>
      <c r="P8" s="11"/>
      <c r="Q8" s="11"/>
      <c r="R8" s="9"/>
      <c r="S8" s="9"/>
      <c r="T8" s="9"/>
      <c r="U8" s="9"/>
    </row>
    <row r="9">
      <c r="A9" s="28" t="s">
        <v>17</v>
      </c>
      <c r="B9" s="49">
        <f>'MAIN MODEL - Current Trends'!B7</f>
        <v>578759</v>
      </c>
      <c r="G9" s="28" t="s">
        <v>234</v>
      </c>
      <c r="H9" s="47">
        <f>'MAIN MODEL - Current Trends'!H3</f>
        <v>14</v>
      </c>
      <c r="I9" s="34" t="s">
        <v>34</v>
      </c>
      <c r="L9" s="48"/>
      <c r="P9" s="11"/>
      <c r="Q9" s="11"/>
      <c r="R9" s="9"/>
      <c r="S9" s="9"/>
      <c r="T9" s="9"/>
      <c r="U9" s="9"/>
    </row>
    <row r="10">
      <c r="A10" s="28" t="s">
        <v>236</v>
      </c>
      <c r="B10" s="49">
        <f>B9/100000*203</f>
        <v>1174.88077</v>
      </c>
      <c r="C10" s="50">
        <f>B10/B9</f>
        <v>0.00203</v>
      </c>
      <c r="G10" s="28" t="s">
        <v>237</v>
      </c>
      <c r="H10" s="47">
        <f>'MAIN MODEL - Current Trends'!H4</f>
        <v>5</v>
      </c>
      <c r="I10" s="34" t="s">
        <v>34</v>
      </c>
      <c r="L10" s="36"/>
      <c r="P10" s="11"/>
      <c r="Q10" s="11"/>
      <c r="R10" s="9"/>
      <c r="S10" s="9"/>
      <c r="T10" s="9"/>
      <c r="U10" s="9"/>
    </row>
    <row r="11">
      <c r="A11" s="28" t="s">
        <v>238</v>
      </c>
      <c r="B11" s="51">
        <f>'MAIN MODEL - Current Trends'!B9</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248</v>
      </c>
      <c r="K13" s="53">
        <v>1.4</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469.952308</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469.952308</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A21" s="59"/>
      <c r="B21" s="110" t="s">
        <v>261</v>
      </c>
      <c r="C21" s="111">
        <f t="shared" si="13"/>
        <v>43905</v>
      </c>
      <c r="D21" s="112">
        <f>'MAIN MODEL - Current Trends'!D21</f>
        <v>2.4</v>
      </c>
      <c r="E21" s="103">
        <f t="shared" si="5"/>
        <v>578712.8398</v>
      </c>
      <c r="F21" s="103">
        <f t="shared" si="6"/>
        <v>70</v>
      </c>
      <c r="G21" s="76">
        <f t="shared" si="1"/>
        <v>46.16018741</v>
      </c>
      <c r="H21" s="103">
        <f t="shared" si="2"/>
        <v>0</v>
      </c>
      <c r="I21" s="103">
        <f t="shared" si="3"/>
        <v>578642.8398</v>
      </c>
      <c r="J21" s="76">
        <f>'MAIN MODEL - Current Trends'!J21</f>
        <v>3</v>
      </c>
      <c r="K21" s="103">
        <f t="shared" si="7"/>
        <v>5.08702454</v>
      </c>
      <c r="L21" s="103">
        <f t="shared" ref="L21:L92" si="18">F21+L20</f>
        <v>111</v>
      </c>
      <c r="M21" s="113">
        <f t="shared" si="14"/>
        <v>1.213686258</v>
      </c>
      <c r="N21" s="114">
        <f t="shared" si="15"/>
        <v>469.952308</v>
      </c>
      <c r="O21" s="67">
        <f>'MAIN MODEL - Current Trends'!O21</f>
        <v>2409</v>
      </c>
      <c r="P21" s="115">
        <f t="shared" ref="P21:P91" si="19">if(J21,((J21/$B$6*2)/S22),"")</f>
        <v>0.0001426552306</v>
      </c>
      <c r="Q21" s="115">
        <f t="shared" si="9"/>
        <v>0.0001693278204</v>
      </c>
      <c r="R21" s="69">
        <f t="shared" si="16"/>
        <v>0.0003403834757</v>
      </c>
      <c r="S21" s="70">
        <f t="shared" si="10"/>
        <v>578759</v>
      </c>
      <c r="T21" s="71">
        <f t="shared" si="17"/>
        <v>2.413793103</v>
      </c>
      <c r="U21" s="72">
        <f t="shared" si="11"/>
        <v>0.9999202428</v>
      </c>
      <c r="W21" s="65">
        <f t="shared" si="4"/>
        <v>2409000</v>
      </c>
      <c r="X21" s="65" t="str">
        <f t="shared" si="12"/>
        <v/>
      </c>
    </row>
    <row r="22">
      <c r="B22" s="73"/>
      <c r="C22" s="61">
        <f t="shared" si="13"/>
        <v>43909</v>
      </c>
      <c r="D22" s="116">
        <v>1.4</v>
      </c>
      <c r="E22" s="49">
        <f t="shared" si="5"/>
        <v>578642.8398</v>
      </c>
      <c r="F22" s="49">
        <f t="shared" si="6"/>
        <v>98</v>
      </c>
      <c r="G22" s="74">
        <f t="shared" si="1"/>
        <v>111</v>
      </c>
      <c r="H22" s="49">
        <f t="shared" si="2"/>
        <v>5.160187413</v>
      </c>
      <c r="I22" s="49">
        <f t="shared" si="3"/>
        <v>578544.8398</v>
      </c>
      <c r="J22" s="76">
        <f>'MAIN MODEL - Current Trends'!J22</f>
        <v>18</v>
      </c>
      <c r="K22" s="49">
        <f t="shared" si="7"/>
        <v>7.121834356</v>
      </c>
      <c r="L22" s="49">
        <f t="shared" si="18"/>
        <v>209</v>
      </c>
      <c r="M22" s="63">
        <f t="shared" si="14"/>
        <v>2.28522908</v>
      </c>
      <c r="N22" s="78">
        <f t="shared" ref="N22:N36" si="20">N21*1.05</f>
        <v>493.4499234</v>
      </c>
      <c r="O22" s="34" t="str">
        <f>'MAIN MODEL - Current Trends'!O22</f>
        <v/>
      </c>
      <c r="P22" s="11">
        <f t="shared" si="19"/>
        <v>0.0008559313836</v>
      </c>
      <c r="Q22" s="11">
        <f t="shared" si="9"/>
        <v>0.0002367133816</v>
      </c>
      <c r="R22" s="69">
        <f t="shared" si="16"/>
        <v>0.0005770968572</v>
      </c>
      <c r="S22" s="70">
        <f t="shared" si="10"/>
        <v>578759</v>
      </c>
      <c r="T22" s="71">
        <f t="shared" si="17"/>
        <v>1.4</v>
      </c>
      <c r="U22" s="72">
        <f t="shared" si="11"/>
        <v>0.9997992944</v>
      </c>
      <c r="W22" s="65" t="str">
        <f t="shared" si="4"/>
        <v/>
      </c>
      <c r="X22" s="65" t="str">
        <f t="shared" si="12"/>
        <v/>
      </c>
    </row>
    <row r="23">
      <c r="C23" s="61">
        <f t="shared" si="13"/>
        <v>43913</v>
      </c>
      <c r="D23" s="116">
        <v>1.4</v>
      </c>
      <c r="E23" s="49">
        <f t="shared" si="5"/>
        <v>578544.8398</v>
      </c>
      <c r="F23" s="49">
        <f t="shared" si="6"/>
        <v>137</v>
      </c>
      <c r="G23" s="74">
        <f t="shared" si="1"/>
        <v>197</v>
      </c>
      <c r="H23" s="49">
        <f t="shared" si="2"/>
        <v>17.16018741</v>
      </c>
      <c r="I23" s="49">
        <f t="shared" si="3"/>
        <v>578407.8398</v>
      </c>
      <c r="J23" s="67" t="str">
        <f>'MAIN MODEL - Current Trends'!J23</f>
        <v/>
      </c>
      <c r="K23" s="49">
        <f t="shared" si="7"/>
        <v>9.956033742</v>
      </c>
      <c r="L23" s="49">
        <f t="shared" si="18"/>
        <v>346</v>
      </c>
      <c r="M23" s="63">
        <f t="shared" si="14"/>
        <v>3.783202209</v>
      </c>
      <c r="N23" s="78">
        <f t="shared" si="20"/>
        <v>518.1224196</v>
      </c>
      <c r="O23" s="34" t="str">
        <f>'MAIN MODEL - Current Trends'!O23</f>
        <v/>
      </c>
      <c r="P23" s="11" t="str">
        <f t="shared" si="19"/>
        <v/>
      </c>
      <c r="Q23" s="11">
        <f t="shared" si="9"/>
        <v>0.0003317443012</v>
      </c>
      <c r="R23" s="69">
        <f t="shared" si="16"/>
        <v>0.0009088411584</v>
      </c>
      <c r="S23" s="70">
        <f t="shared" si="10"/>
        <v>578759</v>
      </c>
      <c r="T23" s="71">
        <f t="shared" si="17"/>
        <v>1.397959184</v>
      </c>
      <c r="U23" s="72">
        <f t="shared" si="11"/>
        <v>0.9996299666</v>
      </c>
      <c r="W23" s="65" t="str">
        <f t="shared" si="4"/>
        <v/>
      </c>
      <c r="X23" s="65" t="str">
        <f t="shared" si="12"/>
        <v/>
      </c>
    </row>
    <row r="24">
      <c r="C24" s="61">
        <f t="shared" si="13"/>
        <v>43917</v>
      </c>
      <c r="D24" s="116">
        <v>1.4</v>
      </c>
      <c r="E24" s="49">
        <f t="shared" si="5"/>
        <v>578407.8398</v>
      </c>
      <c r="F24" s="49">
        <f t="shared" si="6"/>
        <v>192</v>
      </c>
      <c r="G24" s="74">
        <f t="shared" si="1"/>
        <v>305</v>
      </c>
      <c r="H24" s="49">
        <f t="shared" si="2"/>
        <v>46.16018741</v>
      </c>
      <c r="I24" s="49">
        <f t="shared" si="3"/>
        <v>578215.8398</v>
      </c>
      <c r="J24" s="67" t="str">
        <f>'MAIN MODEL - Current Trends'!J24</f>
        <v/>
      </c>
      <c r="K24" s="49">
        <f t="shared" si="7"/>
        <v>13.9529816</v>
      </c>
      <c r="L24" s="49">
        <f t="shared" si="18"/>
        <v>538</v>
      </c>
      <c r="M24" s="63">
        <f t="shared" si="14"/>
        <v>5.882551411</v>
      </c>
      <c r="N24" s="78">
        <f t="shared" si="20"/>
        <v>544.0285405</v>
      </c>
      <c r="O24" s="34" t="str">
        <f>'MAIN MODEL - Current Trends'!O24</f>
        <v/>
      </c>
      <c r="P24" s="11" t="str">
        <f t="shared" si="19"/>
        <v/>
      </c>
      <c r="Q24" s="11">
        <f t="shared" si="9"/>
        <v>0.0004647875886</v>
      </c>
      <c r="R24" s="69">
        <f t="shared" si="16"/>
        <v>0.001373628747</v>
      </c>
      <c r="S24" s="70">
        <f t="shared" si="10"/>
        <v>578759</v>
      </c>
      <c r="T24" s="71">
        <f t="shared" si="17"/>
        <v>1.401459854</v>
      </c>
      <c r="U24" s="72">
        <f t="shared" si="11"/>
        <v>0.9993932532</v>
      </c>
      <c r="W24" s="65" t="str">
        <f t="shared" si="4"/>
        <v/>
      </c>
      <c r="X24" s="65" t="str">
        <f t="shared" si="12"/>
        <v/>
      </c>
    </row>
    <row r="25">
      <c r="C25" s="61">
        <f t="shared" si="13"/>
        <v>43921</v>
      </c>
      <c r="D25" s="116">
        <v>1.4</v>
      </c>
      <c r="E25" s="49">
        <f t="shared" si="5"/>
        <v>578215.8398</v>
      </c>
      <c r="F25" s="49">
        <f t="shared" si="6"/>
        <v>269</v>
      </c>
      <c r="G25" s="74">
        <f t="shared" si="1"/>
        <v>427</v>
      </c>
      <c r="H25" s="49">
        <f t="shared" si="2"/>
        <v>116.1601874</v>
      </c>
      <c r="I25" s="49">
        <f t="shared" si="3"/>
        <v>577946.8398</v>
      </c>
      <c r="J25" s="67" t="str">
        <f>'MAIN MODEL - Current Trends'!J25</f>
        <v/>
      </c>
      <c r="K25" s="49">
        <f t="shared" si="7"/>
        <v>19.54870859</v>
      </c>
      <c r="L25" s="49">
        <f t="shared" si="18"/>
        <v>807</v>
      </c>
      <c r="M25" s="63">
        <f t="shared" si="14"/>
        <v>8.823827117</v>
      </c>
      <c r="N25" s="78">
        <f t="shared" si="20"/>
        <v>571.2299676</v>
      </c>
      <c r="O25" s="34" t="str">
        <f>'MAIN MODEL - Current Trends'!O25</f>
        <v/>
      </c>
      <c r="P25" s="11" t="str">
        <f t="shared" si="19"/>
        <v/>
      </c>
      <c r="Q25" s="11">
        <f t="shared" si="9"/>
        <v>0.0006496659231</v>
      </c>
      <c r="R25" s="69">
        <f t="shared" si="16"/>
        <v>0.00202329467</v>
      </c>
      <c r="S25" s="70">
        <f t="shared" si="10"/>
        <v>578759</v>
      </c>
      <c r="T25" s="71">
        <f t="shared" si="17"/>
        <v>1.401041667</v>
      </c>
      <c r="U25" s="72">
        <f t="shared" si="11"/>
        <v>0.9990615089</v>
      </c>
      <c r="W25" s="65" t="str">
        <f t="shared" si="4"/>
        <v/>
      </c>
      <c r="X25" s="65" t="str">
        <f t="shared" si="12"/>
        <v/>
      </c>
    </row>
    <row r="26">
      <c r="C26" s="61">
        <f t="shared" si="13"/>
        <v>43925</v>
      </c>
      <c r="D26" s="116">
        <v>1.4</v>
      </c>
      <c r="E26" s="49">
        <f t="shared" si="5"/>
        <v>577946.8398</v>
      </c>
      <c r="F26" s="49">
        <f t="shared" si="6"/>
        <v>376</v>
      </c>
      <c r="G26" s="74">
        <f t="shared" si="1"/>
        <v>598</v>
      </c>
      <c r="H26" s="49">
        <f t="shared" si="2"/>
        <v>214.1601874</v>
      </c>
      <c r="I26" s="49">
        <f t="shared" si="3"/>
        <v>577570.8398</v>
      </c>
      <c r="J26" s="67" t="str">
        <f>'MAIN MODEL - Current Trends'!J26</f>
        <v/>
      </c>
      <c r="K26" s="49">
        <f t="shared" si="7"/>
        <v>27.32458896</v>
      </c>
      <c r="L26" s="49">
        <f t="shared" si="18"/>
        <v>1183</v>
      </c>
      <c r="M26" s="63">
        <f t="shared" si="14"/>
        <v>12.93505264</v>
      </c>
      <c r="N26" s="78">
        <f t="shared" si="20"/>
        <v>599.791466</v>
      </c>
      <c r="O26" s="34" t="str">
        <f>'MAIN MODEL - Current Trends'!O26</f>
        <v/>
      </c>
      <c r="P26" s="11" t="str">
        <f t="shared" si="19"/>
        <v/>
      </c>
      <c r="Q26" s="11">
        <f t="shared" si="9"/>
        <v>0.0009071133235</v>
      </c>
      <c r="R26" s="69">
        <f t="shared" si="16"/>
        <v>0.002930407994</v>
      </c>
      <c r="S26" s="70">
        <f t="shared" si="10"/>
        <v>578759</v>
      </c>
      <c r="T26" s="71">
        <f t="shared" si="17"/>
        <v>1.397769517</v>
      </c>
      <c r="U26" s="72">
        <f t="shared" si="11"/>
        <v>0.9985967213</v>
      </c>
      <c r="W26" s="65" t="str">
        <f t="shared" si="4"/>
        <v/>
      </c>
      <c r="X26" s="65" t="str">
        <f t="shared" si="12"/>
        <v/>
      </c>
    </row>
    <row r="27">
      <c r="C27" s="61">
        <f t="shared" si="13"/>
        <v>43929</v>
      </c>
      <c r="D27" s="116">
        <v>1.4</v>
      </c>
      <c r="E27" s="49">
        <f t="shared" si="5"/>
        <v>577570.8398</v>
      </c>
      <c r="F27" s="49">
        <f t="shared" si="6"/>
        <v>525</v>
      </c>
      <c r="G27" s="80">
        <f t="shared" si="1"/>
        <v>837</v>
      </c>
      <c r="H27" s="49">
        <f t="shared" si="2"/>
        <v>351.1601874</v>
      </c>
      <c r="I27" s="49">
        <f t="shared" si="3"/>
        <v>577045.8398</v>
      </c>
      <c r="J27" s="67" t="str">
        <f>'MAIN MODEL - Current Trends'!J27</f>
        <v/>
      </c>
      <c r="K27" s="49">
        <f t="shared" si="7"/>
        <v>38.15268405</v>
      </c>
      <c r="L27" s="49">
        <f t="shared" si="18"/>
        <v>1708</v>
      </c>
      <c r="M27" s="63">
        <f t="shared" si="14"/>
        <v>18.67546061</v>
      </c>
      <c r="N27" s="78">
        <f t="shared" si="20"/>
        <v>629.7810393</v>
      </c>
      <c r="O27" s="34" t="str">
        <f>'MAIN MODEL - Current Trends'!O27</f>
        <v/>
      </c>
      <c r="P27" s="11" t="str">
        <f t="shared" si="19"/>
        <v/>
      </c>
      <c r="Q27" s="11">
        <f t="shared" si="9"/>
        <v>0.001266502983</v>
      </c>
      <c r="R27" s="69">
        <f t="shared" si="16"/>
        <v>0.004196910977</v>
      </c>
      <c r="S27" s="70">
        <f t="shared" si="10"/>
        <v>578759</v>
      </c>
      <c r="T27" s="71">
        <f t="shared" si="17"/>
        <v>1.396276596</v>
      </c>
      <c r="U27" s="72">
        <f t="shared" si="11"/>
        <v>0.9979470554</v>
      </c>
      <c r="W27" s="65" t="str">
        <f t="shared" si="4"/>
        <v/>
      </c>
      <c r="X27" s="65" t="str">
        <f t="shared" si="12"/>
        <v/>
      </c>
    </row>
    <row r="28">
      <c r="C28" s="61">
        <f t="shared" si="13"/>
        <v>43933</v>
      </c>
      <c r="D28" s="116">
        <v>1.4</v>
      </c>
      <c r="E28" s="49">
        <f t="shared" si="5"/>
        <v>577045.8398</v>
      </c>
      <c r="F28" s="49">
        <f t="shared" si="6"/>
        <v>733</v>
      </c>
      <c r="G28" s="80">
        <f t="shared" si="1"/>
        <v>1170</v>
      </c>
      <c r="H28" s="49">
        <f t="shared" si="2"/>
        <v>543.1601874</v>
      </c>
      <c r="I28" s="49">
        <f t="shared" si="3"/>
        <v>576312.8398</v>
      </c>
      <c r="J28" s="67" t="str">
        <f>'MAIN MODEL - Current Trends'!J28</f>
        <v/>
      </c>
      <c r="K28" s="49">
        <f t="shared" si="7"/>
        <v>53.26841411</v>
      </c>
      <c r="L28" s="49">
        <f t="shared" si="18"/>
        <v>2441</v>
      </c>
      <c r="M28" s="63">
        <f t="shared" si="14"/>
        <v>26.69016356</v>
      </c>
      <c r="N28" s="78">
        <f t="shared" si="20"/>
        <v>661.2700912</v>
      </c>
      <c r="O28" s="34" t="str">
        <f>'MAIN MODEL - Current Trends'!O28</f>
        <v/>
      </c>
      <c r="P28" s="11" t="str">
        <f t="shared" si="19"/>
        <v/>
      </c>
      <c r="Q28" s="11">
        <f t="shared" si="9"/>
        <v>0.00176584727</v>
      </c>
      <c r="R28" s="69">
        <f t="shared" si="16"/>
        <v>0.005962758247</v>
      </c>
      <c r="S28" s="70">
        <f t="shared" si="10"/>
        <v>578759</v>
      </c>
      <c r="T28" s="71">
        <f t="shared" si="17"/>
        <v>1.396190476</v>
      </c>
      <c r="U28" s="72">
        <f t="shared" si="11"/>
        <v>0.997039942</v>
      </c>
      <c r="W28" s="65" t="str">
        <f t="shared" si="4"/>
        <v/>
      </c>
      <c r="X28" s="65" t="str">
        <f t="shared" si="12"/>
        <v/>
      </c>
    </row>
    <row r="29">
      <c r="C29" s="61">
        <f t="shared" si="13"/>
        <v>43937</v>
      </c>
      <c r="D29" s="116">
        <v>1.4</v>
      </c>
      <c r="E29" s="49">
        <f t="shared" si="5"/>
        <v>576312.8398</v>
      </c>
      <c r="F29" s="49">
        <f t="shared" si="6"/>
        <v>1022</v>
      </c>
      <c r="G29" s="80">
        <f t="shared" si="1"/>
        <v>1634</v>
      </c>
      <c r="H29" s="49">
        <f t="shared" si="2"/>
        <v>812.1601874</v>
      </c>
      <c r="I29" s="49">
        <f t="shared" si="3"/>
        <v>575290.8398</v>
      </c>
      <c r="J29" s="67" t="str">
        <f>'MAIN MODEL - Current Trends'!J29</f>
        <v/>
      </c>
      <c r="K29" s="49">
        <f t="shared" si="7"/>
        <v>74.27055828</v>
      </c>
      <c r="L29" s="49">
        <f t="shared" si="18"/>
        <v>3463</v>
      </c>
      <c r="M29" s="63">
        <f t="shared" si="14"/>
        <v>37.86482442</v>
      </c>
      <c r="N29" s="78">
        <f t="shared" si="20"/>
        <v>694.3335958</v>
      </c>
      <c r="O29" s="34" t="str">
        <f>'MAIN MODEL - Current Trends'!O29</f>
        <v/>
      </c>
      <c r="P29" s="11" t="str">
        <f t="shared" si="19"/>
        <v/>
      </c>
      <c r="Q29" s="11">
        <f t="shared" si="9"/>
        <v>0.002456981231</v>
      </c>
      <c r="R29" s="69">
        <f t="shared" si="16"/>
        <v>0.008419739477</v>
      </c>
      <c r="S29" s="70">
        <f t="shared" si="10"/>
        <v>578759</v>
      </c>
      <c r="T29" s="71">
        <f t="shared" si="17"/>
        <v>1.394270123</v>
      </c>
      <c r="U29" s="72">
        <f t="shared" si="11"/>
        <v>0.9957734391</v>
      </c>
      <c r="W29" s="65" t="str">
        <f t="shared" si="4"/>
        <v/>
      </c>
      <c r="X29" s="65" t="str">
        <f t="shared" si="12"/>
        <v/>
      </c>
    </row>
    <row r="30">
      <c r="C30" s="61">
        <f t="shared" si="13"/>
        <v>43941</v>
      </c>
      <c r="D30" s="116">
        <v>1.4</v>
      </c>
      <c r="E30" s="49">
        <f t="shared" si="5"/>
        <v>575290.8398</v>
      </c>
      <c r="F30" s="49">
        <f t="shared" si="6"/>
        <v>1422</v>
      </c>
      <c r="G30" s="80">
        <f t="shared" si="1"/>
        <v>2280</v>
      </c>
      <c r="H30" s="49">
        <f t="shared" si="2"/>
        <v>1188.160187</v>
      </c>
      <c r="I30" s="49">
        <f t="shared" si="3"/>
        <v>573868.8398</v>
      </c>
      <c r="J30" s="67" t="str">
        <f>'MAIN MODEL - Current Trends'!J30</f>
        <v/>
      </c>
      <c r="K30" s="49">
        <f t="shared" si="7"/>
        <v>103.3392699</v>
      </c>
      <c r="L30" s="49">
        <f t="shared" si="18"/>
        <v>4885</v>
      </c>
      <c r="M30" s="63">
        <f t="shared" si="14"/>
        <v>53.41312945</v>
      </c>
      <c r="N30" s="78">
        <f t="shared" si="20"/>
        <v>729.0502756</v>
      </c>
      <c r="O30" s="34" t="str">
        <f>'MAIN MODEL - Current Trends'!O30</f>
        <v/>
      </c>
      <c r="P30" s="11" t="str">
        <f t="shared" si="19"/>
        <v/>
      </c>
      <c r="Q30" s="11">
        <f t="shared" si="9"/>
        <v>0.003410746096</v>
      </c>
      <c r="R30" s="69">
        <f t="shared" si="16"/>
        <v>0.01183048557</v>
      </c>
      <c r="S30" s="70">
        <f t="shared" si="10"/>
        <v>578759</v>
      </c>
      <c r="T30" s="71">
        <f t="shared" si="17"/>
        <v>1.391389432</v>
      </c>
      <c r="U30" s="72">
        <f t="shared" si="11"/>
        <v>0.9940075918</v>
      </c>
      <c r="W30" s="65" t="str">
        <f t="shared" si="4"/>
        <v/>
      </c>
      <c r="X30" s="65" t="str">
        <f t="shared" si="12"/>
        <v/>
      </c>
    </row>
    <row r="31">
      <c r="C31" s="61">
        <f t="shared" si="13"/>
        <v>43945</v>
      </c>
      <c r="D31" s="116">
        <v>1.4</v>
      </c>
      <c r="E31" s="49">
        <f t="shared" si="5"/>
        <v>573868.8398</v>
      </c>
      <c r="F31" s="49">
        <f t="shared" si="6"/>
        <v>1974</v>
      </c>
      <c r="G31" s="80">
        <f t="shared" si="1"/>
        <v>3177</v>
      </c>
      <c r="H31" s="49">
        <f t="shared" si="2"/>
        <v>1713.160187</v>
      </c>
      <c r="I31" s="49">
        <f t="shared" si="3"/>
        <v>571894.8398</v>
      </c>
      <c r="J31" s="67" t="str">
        <f>'MAIN MODEL - Current Trends'!J31</f>
        <v/>
      </c>
      <c r="K31" s="49">
        <f t="shared" si="7"/>
        <v>143.454092</v>
      </c>
      <c r="L31" s="49">
        <f t="shared" si="18"/>
        <v>6859</v>
      </c>
      <c r="M31" s="63">
        <f t="shared" si="14"/>
        <v>74.99706344</v>
      </c>
      <c r="N31" s="78">
        <f t="shared" si="20"/>
        <v>765.5027893</v>
      </c>
      <c r="O31" s="34" t="str">
        <f>'MAIN MODEL - Current Trends'!O31</f>
        <v/>
      </c>
      <c r="P31" s="11" t="str">
        <f t="shared" si="19"/>
        <v/>
      </c>
      <c r="Q31" s="11">
        <f t="shared" si="9"/>
        <v>0.004718717117</v>
      </c>
      <c r="R31" s="69">
        <f t="shared" si="16"/>
        <v>0.01654920269</v>
      </c>
      <c r="S31" s="70">
        <f t="shared" si="10"/>
        <v>578759</v>
      </c>
      <c r="T31" s="71">
        <f t="shared" si="17"/>
        <v>1.388185654</v>
      </c>
      <c r="U31" s="72">
        <f t="shared" si="11"/>
        <v>0.9915506106</v>
      </c>
      <c r="W31" s="65" t="str">
        <f t="shared" si="4"/>
        <v/>
      </c>
      <c r="X31" s="65" t="str">
        <f t="shared" si="12"/>
        <v/>
      </c>
    </row>
    <row r="32">
      <c r="C32" s="61">
        <f t="shared" si="13"/>
        <v>43949</v>
      </c>
      <c r="D32" s="116">
        <v>1.4</v>
      </c>
      <c r="E32" s="49">
        <f t="shared" si="5"/>
        <v>571894.8398</v>
      </c>
      <c r="F32" s="49">
        <f t="shared" si="6"/>
        <v>2731</v>
      </c>
      <c r="G32" s="80">
        <f t="shared" si="1"/>
        <v>4418</v>
      </c>
      <c r="H32" s="49">
        <f t="shared" si="2"/>
        <v>2446.160187</v>
      </c>
      <c r="I32" s="49">
        <f t="shared" si="3"/>
        <v>569163.8398</v>
      </c>
      <c r="J32" s="67" t="str">
        <f>'MAIN MODEL - Current Trends'!J32</f>
        <v/>
      </c>
      <c r="K32" s="49">
        <f t="shared" si="7"/>
        <v>198.4666288</v>
      </c>
      <c r="L32" s="49">
        <f t="shared" si="18"/>
        <v>9590</v>
      </c>
      <c r="M32" s="63">
        <f t="shared" si="14"/>
        <v>104.858119</v>
      </c>
      <c r="N32" s="78">
        <f t="shared" si="20"/>
        <v>803.7779288</v>
      </c>
      <c r="O32" s="34" t="str">
        <f>'MAIN MODEL - Current Trends'!O32</f>
        <v/>
      </c>
      <c r="P32" s="11" t="str">
        <f t="shared" si="19"/>
        <v/>
      </c>
      <c r="Q32" s="11">
        <f t="shared" si="9"/>
        <v>0.006496659231</v>
      </c>
      <c r="R32" s="69">
        <f t="shared" si="16"/>
        <v>0.02304586192</v>
      </c>
      <c r="S32" s="70">
        <f t="shared" si="10"/>
        <v>578759</v>
      </c>
      <c r="T32" s="71">
        <f t="shared" si="17"/>
        <v>1.383485309</v>
      </c>
      <c r="U32" s="72">
        <f t="shared" si="11"/>
        <v>0.9881398645</v>
      </c>
      <c r="W32" s="65" t="str">
        <f t="shared" si="4"/>
        <v/>
      </c>
      <c r="X32" s="65" t="str">
        <f t="shared" si="12"/>
        <v/>
      </c>
    </row>
    <row r="33">
      <c r="C33" s="61">
        <f t="shared" si="13"/>
        <v>43953</v>
      </c>
      <c r="D33" s="116">
        <v>1.4</v>
      </c>
      <c r="E33" s="49">
        <f t="shared" si="5"/>
        <v>569163.8398</v>
      </c>
      <c r="F33" s="49">
        <f t="shared" si="6"/>
        <v>3760</v>
      </c>
      <c r="G33" s="80">
        <f t="shared" si="1"/>
        <v>6127</v>
      </c>
      <c r="H33" s="49">
        <f t="shared" si="2"/>
        <v>3468.160187</v>
      </c>
      <c r="I33" s="49">
        <f t="shared" si="3"/>
        <v>565403.8398</v>
      </c>
      <c r="J33" s="67" t="str">
        <f>'MAIN MODEL - Current Trends'!J33</f>
        <v/>
      </c>
      <c r="K33" s="49">
        <f t="shared" si="7"/>
        <v>273.2458896</v>
      </c>
      <c r="L33" s="49">
        <f t="shared" si="18"/>
        <v>13350</v>
      </c>
      <c r="M33" s="63">
        <f t="shared" si="14"/>
        <v>145.9703742</v>
      </c>
      <c r="N33" s="78">
        <f t="shared" si="20"/>
        <v>843.9668253</v>
      </c>
      <c r="O33" s="34" t="str">
        <f>'MAIN MODEL - Current Trends'!O33</f>
        <v/>
      </c>
      <c r="P33" s="11" t="str">
        <f t="shared" si="19"/>
        <v/>
      </c>
      <c r="Q33" s="11">
        <f t="shared" si="9"/>
        <v>0.008886254901</v>
      </c>
      <c r="R33" s="69">
        <f t="shared" si="16"/>
        <v>0.03193211682</v>
      </c>
      <c r="S33" s="70">
        <f t="shared" si="10"/>
        <v>578759</v>
      </c>
      <c r="T33" s="71">
        <f t="shared" si="17"/>
        <v>1.37678506</v>
      </c>
      <c r="U33" s="72">
        <f t="shared" si="11"/>
        <v>0.9834211473</v>
      </c>
      <c r="W33" s="65" t="str">
        <f t="shared" si="4"/>
        <v/>
      </c>
      <c r="X33" s="65" t="str">
        <f t="shared" si="12"/>
        <v/>
      </c>
    </row>
    <row r="34">
      <c r="C34" s="61">
        <f t="shared" si="13"/>
        <v>43957</v>
      </c>
      <c r="D34" s="116">
        <v>1.4</v>
      </c>
      <c r="E34" s="49">
        <f t="shared" si="5"/>
        <v>565403.8398</v>
      </c>
      <c r="F34" s="49">
        <f t="shared" si="6"/>
        <v>5143</v>
      </c>
      <c r="G34" s="80">
        <f t="shared" si="1"/>
        <v>8465</v>
      </c>
      <c r="H34" s="49">
        <f t="shared" si="2"/>
        <v>4890.160187</v>
      </c>
      <c r="I34" s="49">
        <f t="shared" si="3"/>
        <v>560260.8398</v>
      </c>
      <c r="J34" s="67" t="str">
        <f>'MAIN MODEL - Current Trends'!J34</f>
        <v/>
      </c>
      <c r="K34" s="49">
        <f t="shared" si="7"/>
        <v>373.7509601</v>
      </c>
      <c r="L34" s="49">
        <f t="shared" si="18"/>
        <v>18493</v>
      </c>
      <c r="M34" s="63">
        <f t="shared" si="14"/>
        <v>202.2045042</v>
      </c>
      <c r="N34" s="78">
        <f t="shared" si="20"/>
        <v>886.1651665</v>
      </c>
      <c r="O34" s="34" t="str">
        <f>'MAIN MODEL - Current Trends'!O34</f>
        <v/>
      </c>
      <c r="P34" s="11" t="str">
        <f t="shared" si="19"/>
        <v/>
      </c>
      <c r="Q34" s="11">
        <f t="shared" si="9"/>
        <v>0.01204300927</v>
      </c>
      <c r="R34" s="69">
        <f t="shared" si="16"/>
        <v>0.04397512609</v>
      </c>
      <c r="S34" s="70">
        <f t="shared" si="10"/>
        <v>578759</v>
      </c>
      <c r="T34" s="71">
        <f t="shared" si="17"/>
        <v>1.367819149</v>
      </c>
      <c r="U34" s="72">
        <f t="shared" si="11"/>
        <v>0.9769244881</v>
      </c>
      <c r="W34" s="65" t="str">
        <f t="shared" si="4"/>
        <v/>
      </c>
      <c r="X34" s="65" t="str">
        <f t="shared" si="12"/>
        <v/>
      </c>
    </row>
    <row r="35">
      <c r="C35" s="61">
        <f t="shared" si="13"/>
        <v>43961</v>
      </c>
      <c r="D35" s="116">
        <v>1.4</v>
      </c>
      <c r="E35" s="49">
        <f t="shared" si="5"/>
        <v>560260.8398</v>
      </c>
      <c r="F35" s="49">
        <f t="shared" si="6"/>
        <v>6970</v>
      </c>
      <c r="G35" s="80">
        <f t="shared" si="1"/>
        <v>11634</v>
      </c>
      <c r="H35" s="49">
        <f t="shared" si="2"/>
        <v>6864.160187</v>
      </c>
      <c r="I35" s="49">
        <f t="shared" si="3"/>
        <v>553290.8398</v>
      </c>
      <c r="J35" s="67" t="str">
        <f>'MAIN MODEL - Current Trends'!J35</f>
        <v/>
      </c>
      <c r="K35" s="49">
        <f t="shared" si="7"/>
        <v>506.5223006</v>
      </c>
      <c r="L35" s="49">
        <f t="shared" si="18"/>
        <v>25463</v>
      </c>
      <c r="M35" s="63">
        <f t="shared" si="14"/>
        <v>278.4152539</v>
      </c>
      <c r="N35" s="78">
        <f t="shared" si="20"/>
        <v>930.4734248</v>
      </c>
      <c r="O35" s="34" t="str">
        <f>'MAIN MODEL - Current Trends'!O35</f>
        <v/>
      </c>
      <c r="P35" s="11" t="str">
        <f t="shared" si="19"/>
        <v/>
      </c>
      <c r="Q35" s="11">
        <f t="shared" si="9"/>
        <v>0.0161189718</v>
      </c>
      <c r="R35" s="69">
        <f t="shared" si="16"/>
        <v>0.06009409789</v>
      </c>
      <c r="S35" s="70">
        <f t="shared" si="10"/>
        <v>578759</v>
      </c>
      <c r="T35" s="71">
        <f t="shared" si="17"/>
        <v>1.355240132</v>
      </c>
      <c r="U35" s="72">
        <f t="shared" si="11"/>
        <v>0.9680382332</v>
      </c>
      <c r="W35" s="65" t="str">
        <f t="shared" si="4"/>
        <v/>
      </c>
      <c r="X35" s="65" t="str">
        <f t="shared" si="12"/>
        <v/>
      </c>
    </row>
    <row r="36">
      <c r="C36" s="61">
        <f t="shared" si="13"/>
        <v>43965</v>
      </c>
      <c r="D36" s="116">
        <v>1.4</v>
      </c>
      <c r="E36" s="49">
        <f t="shared" si="5"/>
        <v>553290.8398</v>
      </c>
      <c r="F36" s="49">
        <f t="shared" si="6"/>
        <v>9329</v>
      </c>
      <c r="G36" s="80">
        <f t="shared" si="1"/>
        <v>15873</v>
      </c>
      <c r="H36" s="49">
        <f t="shared" si="2"/>
        <v>9595.160187</v>
      </c>
      <c r="I36" s="49">
        <f t="shared" si="3"/>
        <v>543961.8398</v>
      </c>
      <c r="J36" s="67" t="str">
        <f>'MAIN MODEL - Current Trends'!J36</f>
        <v/>
      </c>
      <c r="K36" s="49">
        <f t="shared" si="7"/>
        <v>677.9550276</v>
      </c>
      <c r="L36" s="49">
        <f t="shared" si="18"/>
        <v>34792</v>
      </c>
      <c r="M36" s="63">
        <f t="shared" si="14"/>
        <v>380.4195701</v>
      </c>
      <c r="N36" s="78">
        <f t="shared" si="20"/>
        <v>976.9970961</v>
      </c>
      <c r="O36" s="34" t="str">
        <f>'MAIN MODEL - Current Trends'!O36</f>
        <v/>
      </c>
      <c r="P36" s="11" t="str">
        <f t="shared" si="19"/>
        <v/>
      </c>
      <c r="Q36" s="11">
        <f t="shared" si="9"/>
        <v>0.03635882984</v>
      </c>
      <c r="R36" s="69">
        <f t="shared" si="16"/>
        <v>0.09645292773</v>
      </c>
      <c r="S36" s="70">
        <f t="shared" si="10"/>
        <v>578759</v>
      </c>
      <c r="T36" s="71">
        <f t="shared" si="17"/>
        <v>1.338450502</v>
      </c>
      <c r="U36" s="72">
        <f t="shared" si="11"/>
        <v>0.9559952239</v>
      </c>
      <c r="W36" s="65" t="str">
        <f t="shared" si="4"/>
        <v/>
      </c>
      <c r="X36" s="65" t="str">
        <f t="shared" si="12"/>
        <v/>
      </c>
    </row>
    <row r="37">
      <c r="C37" s="61">
        <f t="shared" si="13"/>
        <v>43969</v>
      </c>
      <c r="D37" s="32">
        <f t="shared" ref="D37:D92" si="21">$B$3</f>
        <v>2.4</v>
      </c>
      <c r="E37" s="49">
        <f t="shared" si="5"/>
        <v>543961.8398</v>
      </c>
      <c r="F37" s="49">
        <f t="shared" si="6"/>
        <v>21043</v>
      </c>
      <c r="G37" s="80">
        <f t="shared" si="1"/>
        <v>21442</v>
      </c>
      <c r="H37" s="49">
        <f t="shared" si="2"/>
        <v>13355.16019</v>
      </c>
      <c r="I37" s="49">
        <f t="shared" si="3"/>
        <v>522918.8398</v>
      </c>
      <c r="J37" s="67" t="str">
        <f>'MAIN MODEL - Current Trends'!J37</f>
        <v/>
      </c>
      <c r="K37" s="49">
        <f t="shared" si="7"/>
        <v>1529.232248</v>
      </c>
      <c r="L37" s="49">
        <f t="shared" si="18"/>
        <v>55835</v>
      </c>
      <c r="M37" s="63">
        <f t="shared" si="14"/>
        <v>824.1482446</v>
      </c>
      <c r="N37" s="75">
        <f t="shared" ref="N37:N92" si="22">N36</f>
        <v>976.9970961</v>
      </c>
      <c r="O37" s="34" t="str">
        <f>'MAIN MODEL - Current Trends'!O37</f>
        <v/>
      </c>
      <c r="P37" s="11" t="str">
        <f t="shared" si="19"/>
        <v/>
      </c>
      <c r="Q37" s="11">
        <f t="shared" si="9"/>
        <v>0.07884283441</v>
      </c>
      <c r="R37" s="69">
        <f t="shared" si="16"/>
        <v>0.1752957621</v>
      </c>
      <c r="S37" s="70">
        <f t="shared" si="10"/>
        <v>578759</v>
      </c>
      <c r="T37" s="71">
        <f t="shared" si="17"/>
        <v>2.255654411</v>
      </c>
      <c r="U37" s="72">
        <f t="shared" si="11"/>
        <v>0.9398762521</v>
      </c>
      <c r="W37" s="65" t="str">
        <f t="shared" si="4"/>
        <v/>
      </c>
      <c r="X37" s="65" t="str">
        <f t="shared" si="12"/>
        <v/>
      </c>
    </row>
    <row r="38">
      <c r="C38" s="61">
        <f t="shared" si="13"/>
        <v>43973</v>
      </c>
      <c r="D38" s="32">
        <f t="shared" si="21"/>
        <v>2.4</v>
      </c>
      <c r="E38" s="49">
        <f t="shared" si="5"/>
        <v>522918.8398</v>
      </c>
      <c r="F38" s="49">
        <f t="shared" si="6"/>
        <v>45631</v>
      </c>
      <c r="G38" s="74">
        <f t="shared" si="1"/>
        <v>37342</v>
      </c>
      <c r="H38" s="49">
        <f t="shared" si="2"/>
        <v>18498.16019</v>
      </c>
      <c r="I38" s="49">
        <f t="shared" si="3"/>
        <v>477287.8398</v>
      </c>
      <c r="J38" s="67" t="str">
        <f>'MAIN MODEL - Current Trends'!J38</f>
        <v/>
      </c>
      <c r="K38" s="49">
        <f t="shared" si="7"/>
        <v>3316.085954</v>
      </c>
      <c r="L38" s="49">
        <f t="shared" si="18"/>
        <v>101466</v>
      </c>
      <c r="M38" s="63">
        <f t="shared" si="14"/>
        <v>1786.358155</v>
      </c>
      <c r="N38" s="75">
        <f t="shared" si="22"/>
        <v>976.9970961</v>
      </c>
      <c r="O38" s="34" t="str">
        <f>'MAIN MODEL - Current Trends'!O38</f>
        <v/>
      </c>
      <c r="P38" s="11" t="str">
        <f t="shared" si="19"/>
        <v/>
      </c>
      <c r="Q38" s="11">
        <f t="shared" si="9"/>
        <v>0.1560476813</v>
      </c>
      <c r="R38" s="69">
        <f t="shared" si="16"/>
        <v>0.3313434435</v>
      </c>
      <c r="S38" s="70">
        <f t="shared" si="10"/>
        <v>578759</v>
      </c>
      <c r="T38" s="71">
        <f t="shared" si="17"/>
        <v>2.168464573</v>
      </c>
      <c r="U38" s="72">
        <f t="shared" si="11"/>
        <v>0.9035174223</v>
      </c>
      <c r="W38" s="65" t="str">
        <f t="shared" si="4"/>
        <v/>
      </c>
      <c r="X38" s="65" t="str">
        <f t="shared" si="12"/>
        <v/>
      </c>
    </row>
    <row r="39">
      <c r="C39" s="61">
        <f t="shared" si="13"/>
        <v>43977</v>
      </c>
      <c r="D39" s="32">
        <f t="shared" si="21"/>
        <v>2.4</v>
      </c>
      <c r="E39" s="49">
        <f t="shared" si="5"/>
        <v>477287.8398</v>
      </c>
      <c r="F39" s="49">
        <f t="shared" si="6"/>
        <v>90314</v>
      </c>
      <c r="G39" s="74">
        <f t="shared" si="1"/>
        <v>76003</v>
      </c>
      <c r="H39" s="49">
        <f t="shared" si="2"/>
        <v>25468.16019</v>
      </c>
      <c r="I39" s="49">
        <f t="shared" si="3"/>
        <v>386973.8398</v>
      </c>
      <c r="J39" s="67" t="str">
        <f>'MAIN MODEL - Current Trends'!J39</f>
        <v/>
      </c>
      <c r="K39" s="49">
        <f t="shared" si="7"/>
        <v>6563.279061</v>
      </c>
      <c r="L39" s="49">
        <f t="shared" si="18"/>
        <v>191780</v>
      </c>
      <c r="M39" s="63">
        <f t="shared" si="14"/>
        <v>3690.787728</v>
      </c>
      <c r="N39" s="75">
        <f t="shared" si="22"/>
        <v>976.9970961</v>
      </c>
      <c r="O39" s="34" t="str">
        <f>'MAIN MODEL - Current Trends'!O39</f>
        <v/>
      </c>
      <c r="P39" s="11" t="str">
        <f t="shared" si="19"/>
        <v/>
      </c>
      <c r="Q39" s="11">
        <f t="shared" si="9"/>
        <v>0.2504099288</v>
      </c>
      <c r="R39" s="69">
        <f t="shared" si="16"/>
        <v>0.5817533723</v>
      </c>
      <c r="S39" s="70">
        <f t="shared" si="10"/>
        <v>578759</v>
      </c>
      <c r="T39" s="71">
        <f t="shared" si="17"/>
        <v>1.97922465</v>
      </c>
      <c r="U39" s="72">
        <f t="shared" si="11"/>
        <v>0.8246745879</v>
      </c>
      <c r="W39" s="65" t="str">
        <f t="shared" si="4"/>
        <v/>
      </c>
      <c r="X39" s="65" t="str">
        <f t="shared" si="12"/>
        <v/>
      </c>
    </row>
    <row r="40">
      <c r="C40" s="61">
        <f t="shared" si="13"/>
        <v>43981</v>
      </c>
      <c r="D40" s="32">
        <f t="shared" si="21"/>
        <v>2.4</v>
      </c>
      <c r="E40" s="49">
        <f t="shared" si="5"/>
        <v>386973.8398</v>
      </c>
      <c r="F40" s="49">
        <f t="shared" si="6"/>
        <v>144927</v>
      </c>
      <c r="G40" s="74">
        <f t="shared" si="1"/>
        <v>156988</v>
      </c>
      <c r="H40" s="49">
        <f t="shared" si="2"/>
        <v>34797.16019</v>
      </c>
      <c r="I40" s="49">
        <f t="shared" si="3"/>
        <v>242046.8398</v>
      </c>
      <c r="J40" s="67" t="str">
        <f>'MAIN MODEL - Current Trends'!J40</f>
        <v/>
      </c>
      <c r="K40" s="49">
        <f t="shared" si="7"/>
        <v>10532.10294</v>
      </c>
      <c r="L40" s="49">
        <f t="shared" si="18"/>
        <v>336707</v>
      </c>
      <c r="M40" s="63">
        <f t="shared" si="14"/>
        <v>6746.828483</v>
      </c>
      <c r="N40" s="75">
        <f t="shared" si="22"/>
        <v>976.9970961</v>
      </c>
      <c r="O40" s="34" t="str">
        <f>'MAIN MODEL - Current Trends'!O40</f>
        <v/>
      </c>
      <c r="P40" s="11" t="str">
        <f t="shared" si="19"/>
        <v/>
      </c>
      <c r="Q40" s="11">
        <f t="shared" si="9"/>
        <v>0.2513412318</v>
      </c>
      <c r="R40" s="69">
        <f t="shared" si="16"/>
        <v>0.8330946041</v>
      </c>
      <c r="S40" s="70">
        <f t="shared" si="10"/>
        <v>578759</v>
      </c>
      <c r="T40" s="71">
        <f t="shared" si="17"/>
        <v>1.604701375</v>
      </c>
      <c r="U40" s="72">
        <f t="shared" si="11"/>
        <v>0.6686269066</v>
      </c>
      <c r="W40" s="65" t="str">
        <f t="shared" si="4"/>
        <v/>
      </c>
      <c r="X40" s="65" t="str">
        <f t="shared" si="12"/>
        <v/>
      </c>
    </row>
    <row r="41">
      <c r="C41" s="61">
        <f t="shared" si="13"/>
        <v>43985</v>
      </c>
      <c r="D41" s="32">
        <f t="shared" si="21"/>
        <v>2.4</v>
      </c>
      <c r="E41" s="49">
        <f t="shared" si="5"/>
        <v>242046.8398</v>
      </c>
      <c r="F41" s="49">
        <f t="shared" si="6"/>
        <v>145466</v>
      </c>
      <c r="G41" s="74">
        <f t="shared" si="1"/>
        <v>280872</v>
      </c>
      <c r="H41" s="49">
        <f t="shared" si="2"/>
        <v>55840.16019</v>
      </c>
      <c r="I41" s="49">
        <f t="shared" si="3"/>
        <v>96580.83981</v>
      </c>
      <c r="J41" s="67" t="str">
        <f>'MAIN MODEL - Current Trends'!J41</f>
        <v/>
      </c>
      <c r="K41" s="49">
        <f t="shared" si="7"/>
        <v>10571.27302</v>
      </c>
      <c r="L41" s="49">
        <f t="shared" si="18"/>
        <v>482173</v>
      </c>
      <c r="M41" s="63">
        <f t="shared" si="14"/>
        <v>9814.235001</v>
      </c>
      <c r="N41" s="75">
        <f t="shared" si="22"/>
        <v>976.9970961</v>
      </c>
      <c r="O41" s="34" t="str">
        <f>'MAIN MODEL - Current Trends'!O41</f>
        <v/>
      </c>
      <c r="P41" s="11" t="str">
        <f t="shared" si="19"/>
        <v/>
      </c>
      <c r="Q41" s="11">
        <f t="shared" si="9"/>
        <v>0.1006619336</v>
      </c>
      <c r="R41" s="69">
        <f t="shared" si="16"/>
        <v>0.9337565377</v>
      </c>
      <c r="S41" s="70">
        <f t="shared" si="10"/>
        <v>578759</v>
      </c>
      <c r="T41" s="71">
        <f t="shared" si="17"/>
        <v>1.003719114</v>
      </c>
      <c r="U41" s="72">
        <f t="shared" si="11"/>
        <v>0.4182169777</v>
      </c>
      <c r="W41" s="65" t="str">
        <f t="shared" si="4"/>
        <v/>
      </c>
      <c r="X41" s="65" t="str">
        <f t="shared" si="12"/>
        <v/>
      </c>
    </row>
    <row r="42">
      <c r="C42" s="61">
        <f t="shared" si="13"/>
        <v>43989</v>
      </c>
      <c r="D42" s="32">
        <f t="shared" si="21"/>
        <v>2.4</v>
      </c>
      <c r="E42" s="49">
        <f t="shared" si="5"/>
        <v>96580.83981</v>
      </c>
      <c r="F42" s="49">
        <f t="shared" si="6"/>
        <v>58259</v>
      </c>
      <c r="G42" s="74">
        <f t="shared" si="1"/>
        <v>380707</v>
      </c>
      <c r="H42" s="49">
        <f t="shared" si="2"/>
        <v>101471.1602</v>
      </c>
      <c r="I42" s="49">
        <f t="shared" si="3"/>
        <v>38321.83981</v>
      </c>
      <c r="J42" s="67" t="str">
        <f>'MAIN MODEL - Current Trends'!J42</f>
        <v/>
      </c>
      <c r="K42" s="49">
        <f t="shared" si="7"/>
        <v>4233.785181</v>
      </c>
      <c r="L42" s="49">
        <f t="shared" si="18"/>
        <v>540432</v>
      </c>
      <c r="M42" s="63">
        <f t="shared" si="14"/>
        <v>11042.72851</v>
      </c>
      <c r="N42" s="75">
        <f t="shared" si="22"/>
        <v>976.9970961</v>
      </c>
      <c r="O42" s="34" t="str">
        <f>'MAIN MODEL - Current Trends'!O42</f>
        <v/>
      </c>
      <c r="P42" s="11" t="str">
        <f t="shared" si="19"/>
        <v/>
      </c>
      <c r="Q42" s="11">
        <f t="shared" si="9"/>
        <v>0.01599629552</v>
      </c>
      <c r="R42" s="69">
        <f t="shared" si="16"/>
        <v>0.9497528332</v>
      </c>
      <c r="S42" s="70">
        <f t="shared" si="10"/>
        <v>578759</v>
      </c>
      <c r="T42" s="71">
        <f t="shared" si="17"/>
        <v>0.4004990857</v>
      </c>
      <c r="U42" s="72">
        <f t="shared" si="11"/>
        <v>0.1668757459</v>
      </c>
      <c r="W42" s="65" t="str">
        <f t="shared" si="4"/>
        <v/>
      </c>
      <c r="X42" s="65" t="str">
        <f t="shared" si="12"/>
        <v/>
      </c>
    </row>
    <row r="43">
      <c r="C43" s="61">
        <f t="shared" si="13"/>
        <v>43993</v>
      </c>
      <c r="D43" s="32">
        <f t="shared" si="21"/>
        <v>2.4</v>
      </c>
      <c r="E43" s="49">
        <f t="shared" si="5"/>
        <v>38321.83981</v>
      </c>
      <c r="F43" s="49">
        <f t="shared" si="6"/>
        <v>9258</v>
      </c>
      <c r="G43" s="74">
        <f t="shared" si="1"/>
        <v>348652</v>
      </c>
      <c r="H43" s="49">
        <f t="shared" si="2"/>
        <v>191785.1602</v>
      </c>
      <c r="I43" s="49">
        <f t="shared" si="3"/>
        <v>29063.83981</v>
      </c>
      <c r="J43" s="67" t="str">
        <f>'MAIN MODEL - Current Trends'!J43</f>
        <v/>
      </c>
      <c r="K43" s="49">
        <f t="shared" si="7"/>
        <v>672.7953313</v>
      </c>
      <c r="L43" s="49">
        <f t="shared" si="18"/>
        <v>549690</v>
      </c>
      <c r="M43" s="63">
        <f t="shared" si="14"/>
        <v>11143.9565</v>
      </c>
      <c r="N43" s="75">
        <f t="shared" si="22"/>
        <v>976.9970961</v>
      </c>
      <c r="O43" s="34" t="str">
        <f>'MAIN MODEL - Current Trends'!O43</f>
        <v/>
      </c>
      <c r="P43" s="11" t="str">
        <f t="shared" si="19"/>
        <v/>
      </c>
      <c r="Q43" s="11">
        <f t="shared" si="9"/>
        <v>0.001928263751</v>
      </c>
      <c r="R43" s="69">
        <f t="shared" si="16"/>
        <v>0.951681097</v>
      </c>
      <c r="S43" s="70">
        <f t="shared" si="10"/>
        <v>578759</v>
      </c>
      <c r="T43" s="71">
        <f t="shared" si="17"/>
        <v>0.1589110695</v>
      </c>
      <c r="U43" s="72">
        <f t="shared" si="11"/>
        <v>0.06621381233</v>
      </c>
      <c r="W43" s="65" t="str">
        <f t="shared" si="4"/>
        <v/>
      </c>
      <c r="X43" s="65" t="str">
        <f t="shared" si="12"/>
        <v/>
      </c>
    </row>
    <row r="44">
      <c r="C44" s="61">
        <f t="shared" si="13"/>
        <v>43997</v>
      </c>
      <c r="D44" s="32">
        <f t="shared" si="21"/>
        <v>2.4</v>
      </c>
      <c r="E44" s="49">
        <f t="shared" si="5"/>
        <v>29063.83981</v>
      </c>
      <c r="F44" s="49">
        <f t="shared" si="6"/>
        <v>1116</v>
      </c>
      <c r="G44" s="74">
        <f t="shared" si="1"/>
        <v>212983</v>
      </c>
      <c r="H44" s="49">
        <f t="shared" si="2"/>
        <v>336712.1602</v>
      </c>
      <c r="I44" s="49">
        <f t="shared" si="3"/>
        <v>27947.83981</v>
      </c>
      <c r="J44" s="76" t="str">
        <f>'MAIN MODEL - Current Trends'!J44</f>
        <v/>
      </c>
      <c r="K44" s="49">
        <f t="shared" si="7"/>
        <v>81.10170552</v>
      </c>
      <c r="L44" s="49">
        <f t="shared" si="18"/>
        <v>550806</v>
      </c>
      <c r="M44" s="63">
        <f t="shared" si="14"/>
        <v>11156.15897</v>
      </c>
      <c r="N44" s="75">
        <f t="shared" si="22"/>
        <v>976.9970961</v>
      </c>
      <c r="O44" s="34" t="str">
        <f>'MAIN MODEL - Current Trends'!O44</f>
        <v/>
      </c>
      <c r="P44" s="11" t="str">
        <f t="shared" si="19"/>
        <v/>
      </c>
      <c r="Q44" s="11">
        <f t="shared" si="9"/>
        <v>0.0002228907023</v>
      </c>
      <c r="R44" s="69">
        <f t="shared" si="16"/>
        <v>0.9519039877</v>
      </c>
      <c r="S44" s="70">
        <f t="shared" si="10"/>
        <v>578759</v>
      </c>
      <c r="T44" s="71">
        <f t="shared" si="17"/>
        <v>0.120544394</v>
      </c>
      <c r="U44" s="72">
        <f t="shared" si="11"/>
        <v>0.05021751681</v>
      </c>
      <c r="W44" s="65" t="str">
        <f t="shared" si="4"/>
        <v/>
      </c>
      <c r="X44" s="65" t="str">
        <f t="shared" si="12"/>
        <v/>
      </c>
    </row>
    <row r="45">
      <c r="C45" s="61">
        <f t="shared" si="13"/>
        <v>44001</v>
      </c>
      <c r="D45" s="32">
        <f t="shared" si="21"/>
        <v>2.4</v>
      </c>
      <c r="E45" s="49">
        <f t="shared" si="5"/>
        <v>27947.83981</v>
      </c>
      <c r="F45" s="49">
        <f t="shared" si="6"/>
        <v>129</v>
      </c>
      <c r="G45" s="74">
        <f t="shared" si="1"/>
        <v>68633</v>
      </c>
      <c r="H45" s="49">
        <f t="shared" si="2"/>
        <v>482178.1602</v>
      </c>
      <c r="I45" s="49">
        <f t="shared" si="3"/>
        <v>27818.83981</v>
      </c>
      <c r="J45" s="76" t="str">
        <f>'MAIN MODEL - Current Trends'!J45</f>
        <v/>
      </c>
      <c r="K45" s="49">
        <f t="shared" si="7"/>
        <v>9.374659509</v>
      </c>
      <c r="L45" s="49">
        <f t="shared" si="18"/>
        <v>550935</v>
      </c>
      <c r="M45" s="63">
        <f t="shared" si="14"/>
        <v>11157.56947</v>
      </c>
      <c r="N45" s="75">
        <f t="shared" si="22"/>
        <v>976.9970961</v>
      </c>
      <c r="O45" s="34" t="str">
        <f>'MAIN MODEL - Current Trends'!O45</f>
        <v/>
      </c>
      <c r="P45" s="11" t="str">
        <f t="shared" si="19"/>
        <v/>
      </c>
      <c r="Q45" s="11">
        <f t="shared" si="9"/>
        <v>0.00002591752353</v>
      </c>
      <c r="R45" s="69">
        <f t="shared" si="16"/>
        <v>0.9519299052</v>
      </c>
      <c r="S45" s="70">
        <f t="shared" si="10"/>
        <v>578759</v>
      </c>
      <c r="T45" s="71">
        <f t="shared" si="17"/>
        <v>0.1155913978</v>
      </c>
      <c r="U45" s="72">
        <f t="shared" si="11"/>
        <v>0.04828925306</v>
      </c>
      <c r="W45" s="65" t="str">
        <f t="shared" si="4"/>
        <v/>
      </c>
      <c r="X45" s="65" t="str">
        <f t="shared" si="12"/>
        <v/>
      </c>
    </row>
    <row r="46">
      <c r="C46" s="61">
        <f t="shared" si="13"/>
        <v>44005</v>
      </c>
      <c r="D46" s="32">
        <f t="shared" si="21"/>
        <v>2.4</v>
      </c>
      <c r="E46" s="49">
        <f t="shared" si="5"/>
        <v>27818.83981</v>
      </c>
      <c r="F46" s="49">
        <f t="shared" si="6"/>
        <v>15</v>
      </c>
      <c r="G46" s="74">
        <f t="shared" si="1"/>
        <v>10503</v>
      </c>
      <c r="H46" s="49">
        <f t="shared" si="2"/>
        <v>540437.1602</v>
      </c>
      <c r="I46" s="49">
        <f t="shared" si="3"/>
        <v>27803.83981</v>
      </c>
      <c r="J46" s="76" t="str">
        <f>'MAIN MODEL - Current Trends'!J46</f>
        <v/>
      </c>
      <c r="K46" s="49">
        <f t="shared" si="7"/>
        <v>1.090076687</v>
      </c>
      <c r="L46" s="49">
        <f t="shared" si="18"/>
        <v>550950</v>
      </c>
      <c r="M46" s="63">
        <f t="shared" si="14"/>
        <v>11157.73348</v>
      </c>
      <c r="N46" s="75">
        <f t="shared" si="22"/>
        <v>976.9970961</v>
      </c>
      <c r="O46" s="34" t="str">
        <f>'MAIN MODEL - Current Trends'!O46</f>
        <v/>
      </c>
      <c r="P46" s="11" t="str">
        <f t="shared" si="19"/>
        <v/>
      </c>
      <c r="Q46" s="11">
        <f t="shared" si="9"/>
        <v>0.000003455669804</v>
      </c>
      <c r="R46" s="69">
        <f t="shared" si="16"/>
        <v>0.9519333609</v>
      </c>
      <c r="S46" s="70">
        <f t="shared" si="10"/>
        <v>578759</v>
      </c>
      <c r="T46" s="71">
        <f t="shared" si="17"/>
        <v>0.1162790698</v>
      </c>
      <c r="U46" s="72">
        <f t="shared" si="11"/>
        <v>0.04806636236</v>
      </c>
      <c r="W46" s="65" t="str">
        <f t="shared" si="4"/>
        <v/>
      </c>
      <c r="X46" s="65" t="str">
        <f t="shared" si="12"/>
        <v/>
      </c>
    </row>
    <row r="47">
      <c r="C47" s="61">
        <f t="shared" si="13"/>
        <v>44009</v>
      </c>
      <c r="D47" s="32">
        <f t="shared" si="21"/>
        <v>2.4</v>
      </c>
      <c r="E47" s="49">
        <f t="shared" si="5"/>
        <v>27803.83981</v>
      </c>
      <c r="F47" s="49">
        <f t="shared" si="6"/>
        <v>2</v>
      </c>
      <c r="G47" s="74">
        <f t="shared" si="1"/>
        <v>1260</v>
      </c>
      <c r="H47" s="49">
        <f t="shared" si="2"/>
        <v>549695.1602</v>
      </c>
      <c r="I47" s="49">
        <f t="shared" si="3"/>
        <v>27801.83981</v>
      </c>
      <c r="J47" s="76" t="str">
        <f>'MAIN MODEL - Current Trends'!J47</f>
        <v/>
      </c>
      <c r="K47" s="49">
        <f t="shared" si="7"/>
        <v>0.1453435583</v>
      </c>
      <c r="L47" s="49">
        <f t="shared" si="18"/>
        <v>550952</v>
      </c>
      <c r="M47" s="63">
        <f t="shared" si="14"/>
        <v>11157.75535</v>
      </c>
      <c r="N47" s="75">
        <f t="shared" si="22"/>
        <v>976.9970961</v>
      </c>
      <c r="O47" s="34" t="str">
        <f>'MAIN MODEL - Current Trends'!O47</f>
        <v/>
      </c>
      <c r="P47" s="11" t="str">
        <f t="shared" si="19"/>
        <v/>
      </c>
      <c r="Q47" s="11">
        <f t="shared" si="9"/>
        <v>0</v>
      </c>
      <c r="R47" s="69">
        <f t="shared" si="16"/>
        <v>0.9519333609</v>
      </c>
      <c r="S47" s="70">
        <f t="shared" si="10"/>
        <v>578759</v>
      </c>
      <c r="T47" s="71">
        <f t="shared" si="17"/>
        <v>0.1333333333</v>
      </c>
      <c r="U47" s="72">
        <f t="shared" si="11"/>
        <v>0.04804044484</v>
      </c>
      <c r="W47" s="65" t="str">
        <f t="shared" si="4"/>
        <v/>
      </c>
      <c r="X47" s="65" t="str">
        <f t="shared" si="12"/>
        <v/>
      </c>
    </row>
    <row r="48">
      <c r="C48" s="61">
        <f t="shared" si="13"/>
        <v>44013</v>
      </c>
      <c r="D48" s="32">
        <f t="shared" si="21"/>
        <v>2.4</v>
      </c>
      <c r="E48" s="49">
        <f t="shared" si="5"/>
        <v>27801.83981</v>
      </c>
      <c r="F48" s="49">
        <f t="shared" si="6"/>
        <v>0</v>
      </c>
      <c r="G48" s="74">
        <f t="shared" si="1"/>
        <v>146</v>
      </c>
      <c r="H48" s="49">
        <f t="shared" si="2"/>
        <v>550811.1602</v>
      </c>
      <c r="I48" s="49">
        <f t="shared" si="3"/>
        <v>27801.83981</v>
      </c>
      <c r="J48" s="76" t="str">
        <f>'MAIN MODEL - Current Trends'!J48</f>
        <v/>
      </c>
      <c r="K48" s="49">
        <f t="shared" si="7"/>
        <v>0</v>
      </c>
      <c r="L48" s="49">
        <f t="shared" si="18"/>
        <v>550952</v>
      </c>
      <c r="M48" s="63">
        <f t="shared" si="14"/>
        <v>11157.75535</v>
      </c>
      <c r="N48" s="75">
        <f t="shared" si="22"/>
        <v>976.9970961</v>
      </c>
      <c r="O48" s="34" t="str">
        <f>'MAIN MODEL - Current Trends'!O48</f>
        <v/>
      </c>
      <c r="P48" s="11" t="str">
        <f t="shared" si="19"/>
        <v/>
      </c>
      <c r="Q48" s="11">
        <f t="shared" si="9"/>
        <v>0</v>
      </c>
      <c r="R48" s="69">
        <f t="shared" si="16"/>
        <v>0.9519333609</v>
      </c>
      <c r="S48" s="70">
        <f t="shared" si="10"/>
        <v>578759</v>
      </c>
      <c r="T48" s="71">
        <f t="shared" si="17"/>
        <v>0</v>
      </c>
      <c r="U48" s="72">
        <f t="shared" si="11"/>
        <v>0.04803698917</v>
      </c>
      <c r="W48" s="65" t="str">
        <f t="shared" si="4"/>
        <v/>
      </c>
      <c r="X48" s="65" t="str">
        <f t="shared" si="12"/>
        <v/>
      </c>
    </row>
    <row r="49">
      <c r="C49" s="61">
        <f t="shared" si="13"/>
        <v>44017</v>
      </c>
      <c r="D49" s="32">
        <f t="shared" si="21"/>
        <v>2.4</v>
      </c>
      <c r="E49" s="49">
        <f t="shared" si="5"/>
        <v>27801.83981</v>
      </c>
      <c r="F49" s="49">
        <f t="shared" si="6"/>
        <v>0</v>
      </c>
      <c r="G49" s="74">
        <f t="shared" si="1"/>
        <v>17</v>
      </c>
      <c r="H49" s="49">
        <f t="shared" si="2"/>
        <v>550940.1602</v>
      </c>
      <c r="I49" s="49">
        <f t="shared" si="3"/>
        <v>27801.83981</v>
      </c>
      <c r="J49" s="76" t="str">
        <f>'MAIN MODEL - Current Trends'!J49</f>
        <v/>
      </c>
      <c r="K49" s="49">
        <f t="shared" si="7"/>
        <v>0</v>
      </c>
      <c r="L49" s="49">
        <f t="shared" si="18"/>
        <v>550952</v>
      </c>
      <c r="M49" s="63">
        <f t="shared" si="14"/>
        <v>11157.75535</v>
      </c>
      <c r="N49" s="75">
        <f t="shared" si="22"/>
        <v>976.9970961</v>
      </c>
      <c r="O49" s="34" t="str">
        <f>'MAIN MODEL - Current Trends'!O49</f>
        <v/>
      </c>
      <c r="P49" s="11" t="str">
        <f t="shared" si="19"/>
        <v/>
      </c>
      <c r="Q49" s="11">
        <f t="shared" si="9"/>
        <v>0</v>
      </c>
      <c r="R49" s="69">
        <f t="shared" si="16"/>
        <v>0.9519333609</v>
      </c>
      <c r="S49" s="70">
        <f t="shared" si="10"/>
        <v>578759</v>
      </c>
      <c r="T49" s="71" t="str">
        <f t="shared" si="17"/>
        <v>#DIV/0!</v>
      </c>
      <c r="U49" s="72">
        <f t="shared" si="11"/>
        <v>0.04803698917</v>
      </c>
      <c r="W49" s="65" t="str">
        <f t="shared" si="4"/>
        <v/>
      </c>
      <c r="X49" s="65" t="str">
        <f t="shared" si="12"/>
        <v/>
      </c>
    </row>
    <row r="50">
      <c r="C50" s="61">
        <f t="shared" si="13"/>
        <v>44021</v>
      </c>
      <c r="D50" s="32">
        <f t="shared" si="21"/>
        <v>2.4</v>
      </c>
      <c r="E50" s="49">
        <f t="shared" si="5"/>
        <v>27801.83981</v>
      </c>
      <c r="F50" s="49">
        <f t="shared" si="6"/>
        <v>0</v>
      </c>
      <c r="G50" s="74">
        <f t="shared" si="1"/>
        <v>2</v>
      </c>
      <c r="H50" s="49">
        <f t="shared" si="2"/>
        <v>550955.1602</v>
      </c>
      <c r="I50" s="49">
        <f t="shared" si="3"/>
        <v>27801.83981</v>
      </c>
      <c r="J50" s="76" t="str">
        <f>'MAIN MODEL - Current Trends'!J50</f>
        <v/>
      </c>
      <c r="K50" s="49">
        <f t="shared" si="7"/>
        <v>0</v>
      </c>
      <c r="L50" s="49">
        <f t="shared" si="18"/>
        <v>550952</v>
      </c>
      <c r="M50" s="63">
        <f t="shared" si="14"/>
        <v>11157.75535</v>
      </c>
      <c r="N50" s="75">
        <f t="shared" si="22"/>
        <v>976.9970961</v>
      </c>
      <c r="O50" s="34" t="str">
        <f>'MAIN MODEL - Current Trends'!O50</f>
        <v/>
      </c>
      <c r="P50" s="11" t="str">
        <f t="shared" si="19"/>
        <v/>
      </c>
      <c r="Q50" s="11">
        <f t="shared" si="9"/>
        <v>0</v>
      </c>
      <c r="R50" s="69">
        <f t="shared" si="16"/>
        <v>0.9519333609</v>
      </c>
      <c r="S50" s="70">
        <f t="shared" si="10"/>
        <v>578759</v>
      </c>
      <c r="T50" s="71" t="str">
        <f t="shared" si="17"/>
        <v>#DIV/0!</v>
      </c>
      <c r="U50" s="72">
        <f t="shared" si="11"/>
        <v>0.04803698917</v>
      </c>
      <c r="W50" s="65" t="str">
        <f t="shared" si="4"/>
        <v/>
      </c>
      <c r="X50" s="65" t="str">
        <f t="shared" si="12"/>
        <v/>
      </c>
    </row>
    <row r="51">
      <c r="C51" s="61">
        <f t="shared" si="13"/>
        <v>44025</v>
      </c>
      <c r="D51" s="32">
        <f t="shared" si="21"/>
        <v>2.4</v>
      </c>
      <c r="E51" s="49">
        <f t="shared" si="5"/>
        <v>27801.83981</v>
      </c>
      <c r="F51" s="49">
        <f t="shared" si="6"/>
        <v>0</v>
      </c>
      <c r="G51" s="74">
        <f t="shared" si="1"/>
        <v>0</v>
      </c>
      <c r="H51" s="49">
        <f t="shared" si="2"/>
        <v>550957.1602</v>
      </c>
      <c r="I51" s="49">
        <f t="shared" si="3"/>
        <v>27801.83981</v>
      </c>
      <c r="J51" s="76" t="str">
        <f>'MAIN MODEL - Current Trends'!J51</f>
        <v/>
      </c>
      <c r="K51" s="49">
        <f t="shared" si="7"/>
        <v>0</v>
      </c>
      <c r="L51" s="49">
        <f t="shared" si="18"/>
        <v>550952</v>
      </c>
      <c r="M51" s="63">
        <f t="shared" si="14"/>
        <v>11157.75535</v>
      </c>
      <c r="N51" s="75">
        <f t="shared" si="22"/>
        <v>976.9970961</v>
      </c>
      <c r="O51" s="34" t="str">
        <f>'MAIN MODEL - Current Trends'!O51</f>
        <v/>
      </c>
      <c r="P51" s="11" t="str">
        <f t="shared" si="19"/>
        <v/>
      </c>
      <c r="Q51" s="11">
        <f t="shared" si="9"/>
        <v>0</v>
      </c>
      <c r="R51" s="69">
        <f t="shared" si="16"/>
        <v>0.9519333609</v>
      </c>
      <c r="S51" s="70">
        <f t="shared" si="10"/>
        <v>578759</v>
      </c>
      <c r="T51" s="71" t="str">
        <f t="shared" si="17"/>
        <v>#DIV/0!</v>
      </c>
      <c r="U51" s="72">
        <f t="shared" si="11"/>
        <v>0.04803698917</v>
      </c>
      <c r="W51" s="65" t="str">
        <f t="shared" si="4"/>
        <v/>
      </c>
      <c r="X51" s="65" t="str">
        <f t="shared" si="12"/>
        <v/>
      </c>
    </row>
    <row r="52">
      <c r="C52" s="61">
        <f t="shared" si="13"/>
        <v>44029</v>
      </c>
      <c r="D52" s="32">
        <f t="shared" si="21"/>
        <v>2.4</v>
      </c>
      <c r="E52" s="49">
        <f t="shared" si="5"/>
        <v>27801.83981</v>
      </c>
      <c r="F52" s="49">
        <f t="shared" si="6"/>
        <v>0</v>
      </c>
      <c r="G52" s="74">
        <f t="shared" si="1"/>
        <v>0</v>
      </c>
      <c r="H52" s="49">
        <f t="shared" si="2"/>
        <v>550957.1602</v>
      </c>
      <c r="I52" s="49">
        <f t="shared" si="3"/>
        <v>27801.83981</v>
      </c>
      <c r="J52" s="76" t="str">
        <f>'MAIN MODEL - Current Trends'!J52</f>
        <v/>
      </c>
      <c r="K52" s="49">
        <f t="shared" si="7"/>
        <v>0</v>
      </c>
      <c r="L52" s="49">
        <f t="shared" si="18"/>
        <v>550952</v>
      </c>
      <c r="M52" s="63">
        <f t="shared" si="14"/>
        <v>11157.75535</v>
      </c>
      <c r="N52" s="75">
        <f t="shared" si="22"/>
        <v>976.9970961</v>
      </c>
      <c r="O52" s="34" t="str">
        <f>'MAIN MODEL - Current Trends'!O52</f>
        <v/>
      </c>
      <c r="P52" s="11" t="str">
        <f t="shared" si="19"/>
        <v/>
      </c>
      <c r="Q52" s="11">
        <f t="shared" si="9"/>
        <v>0</v>
      </c>
      <c r="R52" s="69">
        <f t="shared" si="16"/>
        <v>0.9519333609</v>
      </c>
      <c r="S52" s="70">
        <f t="shared" si="10"/>
        <v>578759</v>
      </c>
      <c r="T52" s="71" t="str">
        <f t="shared" si="17"/>
        <v>#DIV/0!</v>
      </c>
      <c r="U52" s="72">
        <f t="shared" si="11"/>
        <v>0.04803698917</v>
      </c>
      <c r="W52" s="65" t="str">
        <f t="shared" si="4"/>
        <v/>
      </c>
      <c r="X52" s="65" t="str">
        <f t="shared" si="12"/>
        <v/>
      </c>
    </row>
    <row r="53">
      <c r="C53" s="61">
        <f t="shared" si="13"/>
        <v>44033</v>
      </c>
      <c r="D53" s="32">
        <f t="shared" si="21"/>
        <v>2.4</v>
      </c>
      <c r="E53" s="49">
        <f t="shared" si="5"/>
        <v>27801.83981</v>
      </c>
      <c r="F53" s="49">
        <f t="shared" si="6"/>
        <v>0</v>
      </c>
      <c r="G53" s="74">
        <f t="shared" si="1"/>
        <v>0</v>
      </c>
      <c r="H53" s="49">
        <f t="shared" si="2"/>
        <v>550957.1602</v>
      </c>
      <c r="I53" s="49">
        <f t="shared" si="3"/>
        <v>27801.83981</v>
      </c>
      <c r="J53" s="76" t="str">
        <f>'MAIN MODEL - Current Trends'!J53</f>
        <v/>
      </c>
      <c r="K53" s="49">
        <f t="shared" si="7"/>
        <v>0</v>
      </c>
      <c r="L53" s="49">
        <f t="shared" si="18"/>
        <v>550952</v>
      </c>
      <c r="M53" s="63">
        <f t="shared" si="14"/>
        <v>11157.75535</v>
      </c>
      <c r="N53" s="75">
        <f t="shared" si="22"/>
        <v>976.9970961</v>
      </c>
      <c r="O53" s="34" t="str">
        <f>'MAIN MODEL - Current Trends'!O53</f>
        <v/>
      </c>
      <c r="P53" s="11" t="str">
        <f t="shared" si="19"/>
        <v/>
      </c>
      <c r="Q53" s="11">
        <f t="shared" si="9"/>
        <v>0</v>
      </c>
      <c r="R53" s="69">
        <f t="shared" si="16"/>
        <v>0.9519333609</v>
      </c>
      <c r="S53" s="70">
        <f t="shared" si="10"/>
        <v>578759</v>
      </c>
      <c r="T53" s="71" t="str">
        <f t="shared" si="17"/>
        <v>#DIV/0!</v>
      </c>
      <c r="U53" s="72">
        <f t="shared" si="11"/>
        <v>0.04803698917</v>
      </c>
      <c r="W53" s="65" t="str">
        <f t="shared" si="4"/>
        <v/>
      </c>
      <c r="X53" s="65" t="str">
        <f t="shared" si="12"/>
        <v/>
      </c>
    </row>
    <row r="54">
      <c r="C54" s="61">
        <f t="shared" si="13"/>
        <v>44037</v>
      </c>
      <c r="D54" s="32">
        <f t="shared" si="21"/>
        <v>2.4</v>
      </c>
      <c r="E54" s="49">
        <f t="shared" si="5"/>
        <v>27801.83981</v>
      </c>
      <c r="F54" s="49">
        <f t="shared" si="6"/>
        <v>0</v>
      </c>
      <c r="G54" s="74">
        <f t="shared" si="1"/>
        <v>0</v>
      </c>
      <c r="H54" s="49">
        <f t="shared" si="2"/>
        <v>550957.1602</v>
      </c>
      <c r="I54" s="49">
        <f t="shared" si="3"/>
        <v>27801.83981</v>
      </c>
      <c r="J54" s="76" t="str">
        <f>'MAIN MODEL - Current Trends'!J54</f>
        <v/>
      </c>
      <c r="K54" s="49">
        <f t="shared" si="7"/>
        <v>0</v>
      </c>
      <c r="L54" s="49">
        <f t="shared" si="18"/>
        <v>550952</v>
      </c>
      <c r="M54" s="63">
        <f t="shared" si="14"/>
        <v>11157.75535</v>
      </c>
      <c r="N54" s="75">
        <f t="shared" si="22"/>
        <v>976.9970961</v>
      </c>
      <c r="O54" s="34" t="str">
        <f>'MAIN MODEL - Current Trends'!O54</f>
        <v/>
      </c>
      <c r="P54" s="11" t="str">
        <f t="shared" si="19"/>
        <v/>
      </c>
      <c r="Q54" s="11">
        <f t="shared" si="9"/>
        <v>0</v>
      </c>
      <c r="R54" s="69">
        <f t="shared" si="16"/>
        <v>0.9519333609</v>
      </c>
      <c r="S54" s="70">
        <f t="shared" si="10"/>
        <v>578759</v>
      </c>
      <c r="T54" s="71" t="str">
        <f t="shared" si="17"/>
        <v>#DIV/0!</v>
      </c>
      <c r="U54" s="72">
        <f t="shared" si="11"/>
        <v>0.04803698917</v>
      </c>
      <c r="W54" s="65" t="str">
        <f t="shared" si="4"/>
        <v/>
      </c>
      <c r="X54" s="65" t="str">
        <f t="shared" si="12"/>
        <v/>
      </c>
    </row>
    <row r="55">
      <c r="C55" s="61">
        <f t="shared" si="13"/>
        <v>44041</v>
      </c>
      <c r="D55" s="32">
        <f t="shared" si="21"/>
        <v>2.4</v>
      </c>
      <c r="E55" s="49">
        <f t="shared" si="5"/>
        <v>27801.83981</v>
      </c>
      <c r="F55" s="49">
        <f t="shared" si="6"/>
        <v>0</v>
      </c>
      <c r="G55" s="74">
        <f t="shared" si="1"/>
        <v>0</v>
      </c>
      <c r="H55" s="49">
        <f t="shared" si="2"/>
        <v>550957.1602</v>
      </c>
      <c r="I55" s="49">
        <f t="shared" si="3"/>
        <v>27801.83981</v>
      </c>
      <c r="J55" s="76" t="str">
        <f>'MAIN MODEL - Current Trends'!J55</f>
        <v/>
      </c>
      <c r="K55" s="49">
        <f t="shared" si="7"/>
        <v>0</v>
      </c>
      <c r="L55" s="49">
        <f t="shared" si="18"/>
        <v>550952</v>
      </c>
      <c r="M55" s="63">
        <f t="shared" si="14"/>
        <v>11157.75535</v>
      </c>
      <c r="N55" s="75">
        <f t="shared" si="22"/>
        <v>976.9970961</v>
      </c>
      <c r="O55" s="34" t="str">
        <f>'MAIN MODEL - Current Trends'!O55</f>
        <v/>
      </c>
      <c r="P55" s="11" t="str">
        <f t="shared" si="19"/>
        <v/>
      </c>
      <c r="Q55" s="11">
        <f t="shared" si="9"/>
        <v>0</v>
      </c>
      <c r="R55" s="69">
        <f t="shared" si="16"/>
        <v>0.9519333609</v>
      </c>
      <c r="S55" s="70">
        <f t="shared" si="10"/>
        <v>578759</v>
      </c>
      <c r="T55" s="71" t="str">
        <f t="shared" si="17"/>
        <v>#DIV/0!</v>
      </c>
      <c r="U55" s="72">
        <f t="shared" si="11"/>
        <v>0.04803698917</v>
      </c>
      <c r="W55" s="65" t="str">
        <f t="shared" si="4"/>
        <v/>
      </c>
    </row>
    <row r="56">
      <c r="C56" s="61">
        <f t="shared" si="13"/>
        <v>44045</v>
      </c>
      <c r="D56" s="32">
        <f t="shared" si="21"/>
        <v>2.4</v>
      </c>
      <c r="E56" s="49">
        <f t="shared" si="5"/>
        <v>27801.83981</v>
      </c>
      <c r="F56" s="49">
        <f t="shared" si="6"/>
        <v>0</v>
      </c>
      <c r="G56" s="74">
        <f t="shared" si="1"/>
        <v>0</v>
      </c>
      <c r="H56" s="49">
        <f t="shared" si="2"/>
        <v>550957.1602</v>
      </c>
      <c r="I56" s="49">
        <f t="shared" si="3"/>
        <v>27801.83981</v>
      </c>
      <c r="J56" s="76" t="str">
        <f>'MAIN MODEL - Current Trends'!J56</f>
        <v/>
      </c>
      <c r="K56" s="49">
        <f t="shared" si="7"/>
        <v>0</v>
      </c>
      <c r="L56" s="49">
        <f t="shared" si="18"/>
        <v>550952</v>
      </c>
      <c r="M56" s="63">
        <f t="shared" si="14"/>
        <v>11157.75535</v>
      </c>
      <c r="N56" s="75">
        <f t="shared" si="22"/>
        <v>976.9970961</v>
      </c>
      <c r="O56" s="34" t="str">
        <f>'MAIN MODEL - Current Trends'!O56</f>
        <v/>
      </c>
      <c r="P56" s="11" t="str">
        <f t="shared" si="19"/>
        <v/>
      </c>
      <c r="Q56" s="11">
        <f t="shared" si="9"/>
        <v>0</v>
      </c>
      <c r="R56" s="69">
        <f t="shared" si="16"/>
        <v>0.9519333609</v>
      </c>
      <c r="S56" s="70">
        <f t="shared" si="10"/>
        <v>578759</v>
      </c>
      <c r="T56" s="71" t="str">
        <f t="shared" si="17"/>
        <v>#DIV/0!</v>
      </c>
      <c r="U56" s="72">
        <f t="shared" si="11"/>
        <v>0.04803698917</v>
      </c>
      <c r="W56" s="65" t="str">
        <f t="shared" si="4"/>
        <v/>
      </c>
    </row>
    <row r="57">
      <c r="C57" s="61">
        <f t="shared" si="13"/>
        <v>44049</v>
      </c>
      <c r="D57" s="32">
        <f t="shared" si="21"/>
        <v>2.4</v>
      </c>
      <c r="E57" s="49">
        <f t="shared" si="5"/>
        <v>27801.83981</v>
      </c>
      <c r="F57" s="49">
        <f t="shared" si="6"/>
        <v>0</v>
      </c>
      <c r="G57" s="74">
        <f t="shared" si="1"/>
        <v>0</v>
      </c>
      <c r="H57" s="49">
        <f t="shared" si="2"/>
        <v>550957.1602</v>
      </c>
      <c r="I57" s="49">
        <f t="shared" si="3"/>
        <v>27801.83981</v>
      </c>
      <c r="J57" s="76" t="str">
        <f>'MAIN MODEL - Current Trends'!J57</f>
        <v/>
      </c>
      <c r="K57" s="49">
        <f t="shared" si="7"/>
        <v>0</v>
      </c>
      <c r="L57" s="49">
        <f t="shared" si="18"/>
        <v>550952</v>
      </c>
      <c r="M57" s="63">
        <f t="shared" si="14"/>
        <v>11157.75535</v>
      </c>
      <c r="N57" s="75">
        <f t="shared" si="22"/>
        <v>976.9970961</v>
      </c>
      <c r="O57" s="34" t="str">
        <f>'MAIN MODEL - Current Trends'!O57</f>
        <v/>
      </c>
      <c r="P57" s="11" t="str">
        <f t="shared" si="19"/>
        <v/>
      </c>
      <c r="Q57" s="11">
        <f t="shared" si="9"/>
        <v>0</v>
      </c>
      <c r="R57" s="69">
        <f t="shared" si="16"/>
        <v>0.9519333609</v>
      </c>
      <c r="S57" s="70">
        <f t="shared" si="10"/>
        <v>578759</v>
      </c>
      <c r="T57" s="71" t="str">
        <f t="shared" si="17"/>
        <v>#DIV/0!</v>
      </c>
      <c r="U57" s="72">
        <f t="shared" si="11"/>
        <v>0.04803698917</v>
      </c>
      <c r="W57" s="65" t="str">
        <f t="shared" si="4"/>
        <v/>
      </c>
    </row>
    <row r="58">
      <c r="C58" s="61">
        <f t="shared" si="13"/>
        <v>44053</v>
      </c>
      <c r="D58" s="32">
        <f t="shared" si="21"/>
        <v>2.4</v>
      </c>
      <c r="E58" s="49">
        <f t="shared" si="5"/>
        <v>27801.83981</v>
      </c>
      <c r="F58" s="49">
        <f t="shared" si="6"/>
        <v>0</v>
      </c>
      <c r="G58" s="74">
        <f t="shared" si="1"/>
        <v>0</v>
      </c>
      <c r="H58" s="49">
        <f t="shared" si="2"/>
        <v>550957.1602</v>
      </c>
      <c r="I58" s="49">
        <f t="shared" si="3"/>
        <v>27801.83981</v>
      </c>
      <c r="J58" s="76" t="str">
        <f>'MAIN MODEL - Current Trends'!J58</f>
        <v/>
      </c>
      <c r="K58" s="49">
        <f t="shared" si="7"/>
        <v>0</v>
      </c>
      <c r="L58" s="49">
        <f t="shared" si="18"/>
        <v>550952</v>
      </c>
      <c r="M58" s="63">
        <f t="shared" si="14"/>
        <v>11157.75535</v>
      </c>
      <c r="N58" s="75">
        <f t="shared" si="22"/>
        <v>976.9970961</v>
      </c>
      <c r="O58" s="34" t="str">
        <f>'MAIN MODEL - Current Trends'!O58</f>
        <v/>
      </c>
      <c r="P58" s="11" t="str">
        <f t="shared" si="19"/>
        <v/>
      </c>
      <c r="Q58" s="11">
        <f t="shared" si="9"/>
        <v>0</v>
      </c>
      <c r="R58" s="69">
        <f t="shared" si="16"/>
        <v>0.9519333609</v>
      </c>
      <c r="S58" s="70">
        <f t="shared" si="10"/>
        <v>578759</v>
      </c>
      <c r="T58" s="71" t="str">
        <f t="shared" si="17"/>
        <v>#DIV/0!</v>
      </c>
      <c r="U58" s="72">
        <f t="shared" si="11"/>
        <v>0.04803698917</v>
      </c>
      <c r="W58" s="65" t="str">
        <f t="shared" si="4"/>
        <v/>
      </c>
    </row>
    <row r="59">
      <c r="C59" s="61">
        <f t="shared" si="13"/>
        <v>44057</v>
      </c>
      <c r="D59" s="32">
        <f t="shared" si="21"/>
        <v>2.4</v>
      </c>
      <c r="E59" s="49">
        <f t="shared" si="5"/>
        <v>27801.83981</v>
      </c>
      <c r="F59" s="49">
        <f t="shared" si="6"/>
        <v>0</v>
      </c>
      <c r="G59" s="74">
        <f t="shared" si="1"/>
        <v>0</v>
      </c>
      <c r="H59" s="49">
        <f t="shared" si="2"/>
        <v>550957.1602</v>
      </c>
      <c r="I59" s="49">
        <f t="shared" si="3"/>
        <v>27801.83981</v>
      </c>
      <c r="J59" s="76" t="str">
        <f>'MAIN MODEL - Current Trends'!J59</f>
        <v/>
      </c>
      <c r="K59" s="49">
        <f t="shared" si="7"/>
        <v>0</v>
      </c>
      <c r="L59" s="49">
        <f t="shared" si="18"/>
        <v>550952</v>
      </c>
      <c r="M59" s="63">
        <f t="shared" si="14"/>
        <v>11157.75535</v>
      </c>
      <c r="N59" s="75">
        <f t="shared" si="22"/>
        <v>976.9970961</v>
      </c>
      <c r="O59" s="34" t="str">
        <f>'MAIN MODEL - Current Trends'!O59</f>
        <v/>
      </c>
      <c r="P59" s="11" t="str">
        <f t="shared" si="19"/>
        <v/>
      </c>
      <c r="Q59" s="11">
        <f t="shared" si="9"/>
        <v>0</v>
      </c>
      <c r="R59" s="69">
        <f t="shared" si="16"/>
        <v>0.9519333609</v>
      </c>
      <c r="S59" s="70">
        <f t="shared" si="10"/>
        <v>578759</v>
      </c>
      <c r="T59" s="71" t="str">
        <f t="shared" si="17"/>
        <v>#DIV/0!</v>
      </c>
      <c r="U59" s="72">
        <f t="shared" si="11"/>
        <v>0.04803698917</v>
      </c>
      <c r="W59" s="65" t="str">
        <f t="shared" si="4"/>
        <v/>
      </c>
    </row>
    <row r="60">
      <c r="C60" s="61">
        <f t="shared" si="13"/>
        <v>44061</v>
      </c>
      <c r="D60" s="32">
        <f t="shared" si="21"/>
        <v>2.4</v>
      </c>
      <c r="E60" s="49">
        <f t="shared" si="5"/>
        <v>27801.83981</v>
      </c>
      <c r="F60" s="49">
        <f t="shared" si="6"/>
        <v>0</v>
      </c>
      <c r="G60" s="74">
        <f t="shared" si="1"/>
        <v>0</v>
      </c>
      <c r="H60" s="49">
        <f t="shared" si="2"/>
        <v>550957.1602</v>
      </c>
      <c r="I60" s="49">
        <f t="shared" si="3"/>
        <v>27801.83981</v>
      </c>
      <c r="J60" s="76" t="str">
        <f>'MAIN MODEL - Current Trends'!J60</f>
        <v/>
      </c>
      <c r="K60" s="49">
        <f t="shared" si="7"/>
        <v>0</v>
      </c>
      <c r="L60" s="49">
        <f t="shared" si="18"/>
        <v>550952</v>
      </c>
      <c r="M60" s="63">
        <f t="shared" si="14"/>
        <v>11157.75535</v>
      </c>
      <c r="N60" s="75">
        <f t="shared" si="22"/>
        <v>976.9970961</v>
      </c>
      <c r="O60" s="34" t="str">
        <f>'MAIN MODEL - Current Trends'!O60</f>
        <v/>
      </c>
      <c r="P60" s="11" t="str">
        <f t="shared" si="19"/>
        <v/>
      </c>
      <c r="Q60" s="11">
        <f t="shared" si="9"/>
        <v>0</v>
      </c>
      <c r="R60" s="69">
        <f t="shared" si="16"/>
        <v>0.9519333609</v>
      </c>
      <c r="S60" s="70">
        <f t="shared" si="10"/>
        <v>578759</v>
      </c>
      <c r="T60" s="71" t="str">
        <f t="shared" si="17"/>
        <v>#DIV/0!</v>
      </c>
      <c r="U60" s="72">
        <f t="shared" si="11"/>
        <v>0.04803698917</v>
      </c>
      <c r="W60" s="65" t="str">
        <f t="shared" si="4"/>
        <v/>
      </c>
    </row>
    <row r="61">
      <c r="C61" s="61">
        <f t="shared" si="13"/>
        <v>44065</v>
      </c>
      <c r="D61" s="32">
        <f t="shared" si="21"/>
        <v>2.4</v>
      </c>
      <c r="E61" s="49">
        <f t="shared" si="5"/>
        <v>27801.83981</v>
      </c>
      <c r="F61" s="49">
        <f t="shared" si="6"/>
        <v>0</v>
      </c>
      <c r="G61" s="74">
        <f t="shared" si="1"/>
        <v>0</v>
      </c>
      <c r="H61" s="49">
        <f t="shared" si="2"/>
        <v>550957.1602</v>
      </c>
      <c r="I61" s="49">
        <f t="shared" si="3"/>
        <v>27801.83981</v>
      </c>
      <c r="J61" s="76" t="str">
        <f>'MAIN MODEL - Current Trends'!J61</f>
        <v/>
      </c>
      <c r="K61" s="49">
        <f t="shared" si="7"/>
        <v>0</v>
      </c>
      <c r="L61" s="49">
        <f t="shared" si="18"/>
        <v>550952</v>
      </c>
      <c r="M61" s="63">
        <f t="shared" si="14"/>
        <v>11157.75535</v>
      </c>
      <c r="N61" s="75">
        <f t="shared" si="22"/>
        <v>976.9970961</v>
      </c>
      <c r="O61" s="34" t="str">
        <f>'MAIN MODEL - Current Trends'!O61</f>
        <v/>
      </c>
      <c r="P61" s="11" t="str">
        <f t="shared" si="19"/>
        <v/>
      </c>
      <c r="Q61" s="11">
        <f t="shared" si="9"/>
        <v>0</v>
      </c>
      <c r="R61" s="69">
        <f t="shared" si="16"/>
        <v>0.9519333609</v>
      </c>
      <c r="S61" s="70">
        <f t="shared" si="10"/>
        <v>578759</v>
      </c>
      <c r="T61" s="71" t="str">
        <f t="shared" si="17"/>
        <v>#DIV/0!</v>
      </c>
      <c r="U61" s="72">
        <f t="shared" si="11"/>
        <v>0.04803698917</v>
      </c>
      <c r="W61" s="65" t="str">
        <f t="shared" si="4"/>
        <v/>
      </c>
    </row>
    <row r="62">
      <c r="C62" s="61">
        <f t="shared" si="13"/>
        <v>44069</v>
      </c>
      <c r="D62" s="32">
        <f t="shared" si="21"/>
        <v>2.4</v>
      </c>
      <c r="E62" s="49">
        <f t="shared" si="5"/>
        <v>27801.83981</v>
      </c>
      <c r="F62" s="49">
        <f t="shared" si="6"/>
        <v>0</v>
      </c>
      <c r="G62" s="74">
        <f t="shared" si="1"/>
        <v>0</v>
      </c>
      <c r="H62" s="49">
        <f t="shared" si="2"/>
        <v>550957.1602</v>
      </c>
      <c r="I62" s="49">
        <f t="shared" si="3"/>
        <v>27801.83981</v>
      </c>
      <c r="J62" s="76" t="str">
        <f>'MAIN MODEL - Current Trends'!J62</f>
        <v/>
      </c>
      <c r="K62" s="49">
        <f t="shared" si="7"/>
        <v>0</v>
      </c>
      <c r="L62" s="49">
        <f t="shared" si="18"/>
        <v>550952</v>
      </c>
      <c r="M62" s="63">
        <f t="shared" si="14"/>
        <v>11157.75535</v>
      </c>
      <c r="N62" s="75">
        <f t="shared" si="22"/>
        <v>976.9970961</v>
      </c>
      <c r="O62" s="34" t="str">
        <f>'MAIN MODEL - Current Trends'!O62</f>
        <v/>
      </c>
      <c r="P62" s="11" t="str">
        <f t="shared" si="19"/>
        <v/>
      </c>
      <c r="Q62" s="11">
        <f t="shared" si="9"/>
        <v>0</v>
      </c>
      <c r="R62" s="69">
        <f t="shared" si="16"/>
        <v>0.9519333609</v>
      </c>
      <c r="S62" s="70">
        <f t="shared" si="10"/>
        <v>578759</v>
      </c>
      <c r="T62" s="71" t="str">
        <f t="shared" si="17"/>
        <v>#DIV/0!</v>
      </c>
      <c r="U62" s="72">
        <f t="shared" si="11"/>
        <v>0.04803698917</v>
      </c>
      <c r="W62" s="65" t="str">
        <f t="shared" si="4"/>
        <v/>
      </c>
    </row>
    <row r="63">
      <c r="C63" s="61">
        <f t="shared" si="13"/>
        <v>44073</v>
      </c>
      <c r="D63" s="32">
        <f t="shared" si="21"/>
        <v>2.4</v>
      </c>
      <c r="E63" s="49">
        <f t="shared" si="5"/>
        <v>27801.83981</v>
      </c>
      <c r="F63" s="49">
        <f t="shared" si="6"/>
        <v>0</v>
      </c>
      <c r="G63" s="74">
        <f t="shared" si="1"/>
        <v>0</v>
      </c>
      <c r="H63" s="49">
        <f t="shared" si="2"/>
        <v>550957.1602</v>
      </c>
      <c r="I63" s="49">
        <f t="shared" si="3"/>
        <v>27801.83981</v>
      </c>
      <c r="J63" s="76" t="str">
        <f>'MAIN MODEL - Current Trends'!J63</f>
        <v/>
      </c>
      <c r="K63" s="49">
        <f t="shared" si="7"/>
        <v>0</v>
      </c>
      <c r="L63" s="49">
        <f t="shared" si="18"/>
        <v>550952</v>
      </c>
      <c r="M63" s="63">
        <f t="shared" si="14"/>
        <v>11157.75535</v>
      </c>
      <c r="N63" s="75">
        <f t="shared" si="22"/>
        <v>976.9970961</v>
      </c>
      <c r="O63" s="34" t="str">
        <f>'MAIN MODEL - Current Trends'!O63</f>
        <v/>
      </c>
      <c r="P63" s="11" t="str">
        <f t="shared" si="19"/>
        <v/>
      </c>
      <c r="Q63" s="11">
        <f t="shared" si="9"/>
        <v>0</v>
      </c>
      <c r="R63" s="69">
        <f t="shared" si="16"/>
        <v>0.9519333609</v>
      </c>
      <c r="S63" s="70">
        <f t="shared" si="10"/>
        <v>578759</v>
      </c>
      <c r="T63" s="71" t="str">
        <f t="shared" si="17"/>
        <v>#DIV/0!</v>
      </c>
      <c r="U63" s="72">
        <f t="shared" si="11"/>
        <v>0.04803698917</v>
      </c>
      <c r="W63" s="65" t="str">
        <f t="shared" si="4"/>
        <v/>
      </c>
    </row>
    <row r="64">
      <c r="C64" s="61">
        <f t="shared" si="13"/>
        <v>44077</v>
      </c>
      <c r="D64" s="32">
        <f t="shared" si="21"/>
        <v>2.4</v>
      </c>
      <c r="E64" s="49">
        <f t="shared" si="5"/>
        <v>27801.83981</v>
      </c>
      <c r="F64" s="49">
        <f t="shared" si="6"/>
        <v>0</v>
      </c>
      <c r="G64" s="74">
        <f t="shared" si="1"/>
        <v>0</v>
      </c>
      <c r="H64" s="49">
        <f t="shared" si="2"/>
        <v>550957.1602</v>
      </c>
      <c r="I64" s="49">
        <f t="shared" si="3"/>
        <v>27801.83981</v>
      </c>
      <c r="J64" s="76" t="str">
        <f>'MAIN MODEL - Current Trends'!J64</f>
        <v/>
      </c>
      <c r="K64" s="49">
        <f t="shared" si="7"/>
        <v>0</v>
      </c>
      <c r="L64" s="49">
        <f t="shared" si="18"/>
        <v>550952</v>
      </c>
      <c r="M64" s="63">
        <f t="shared" si="14"/>
        <v>11157.75535</v>
      </c>
      <c r="N64" s="75">
        <f t="shared" si="22"/>
        <v>976.9970961</v>
      </c>
      <c r="O64" s="34" t="str">
        <f>'MAIN MODEL - Current Trends'!O64</f>
        <v/>
      </c>
      <c r="P64" s="11" t="str">
        <f t="shared" si="19"/>
        <v/>
      </c>
      <c r="Q64" s="11">
        <f t="shared" si="9"/>
        <v>0</v>
      </c>
      <c r="R64" s="69">
        <f t="shared" si="16"/>
        <v>0.9519333609</v>
      </c>
      <c r="S64" s="70">
        <f t="shared" si="10"/>
        <v>578759</v>
      </c>
      <c r="T64" s="71" t="str">
        <f t="shared" si="17"/>
        <v>#DIV/0!</v>
      </c>
      <c r="U64" s="72">
        <f t="shared" si="11"/>
        <v>0.04803698917</v>
      </c>
      <c r="W64" s="65" t="str">
        <f t="shared" si="4"/>
        <v/>
      </c>
    </row>
    <row r="65">
      <c r="C65" s="61">
        <f t="shared" si="13"/>
        <v>44081</v>
      </c>
      <c r="D65" s="32">
        <f t="shared" si="21"/>
        <v>2.4</v>
      </c>
      <c r="E65" s="49">
        <f t="shared" si="5"/>
        <v>27801.83981</v>
      </c>
      <c r="F65" s="49">
        <f t="shared" si="6"/>
        <v>0</v>
      </c>
      <c r="G65" s="74">
        <f t="shared" si="1"/>
        <v>0</v>
      </c>
      <c r="H65" s="49">
        <f t="shared" si="2"/>
        <v>550957.1602</v>
      </c>
      <c r="I65" s="49">
        <f t="shared" si="3"/>
        <v>27801.83981</v>
      </c>
      <c r="J65" s="76" t="str">
        <f>'MAIN MODEL - Current Trends'!J65</f>
        <v/>
      </c>
      <c r="K65" s="49">
        <f t="shared" si="7"/>
        <v>0</v>
      </c>
      <c r="L65" s="49">
        <f t="shared" si="18"/>
        <v>550952</v>
      </c>
      <c r="M65" s="63">
        <f t="shared" si="14"/>
        <v>11157.75535</v>
      </c>
      <c r="N65" s="75">
        <f t="shared" si="22"/>
        <v>976.9970961</v>
      </c>
      <c r="O65" s="34" t="str">
        <f>'MAIN MODEL - Current Trends'!O65</f>
        <v/>
      </c>
      <c r="P65" s="11" t="str">
        <f t="shared" si="19"/>
        <v/>
      </c>
      <c r="Q65" s="11">
        <f t="shared" si="9"/>
        <v>0</v>
      </c>
      <c r="R65" s="69">
        <f t="shared" si="16"/>
        <v>0.9519333609</v>
      </c>
      <c r="S65" s="70">
        <f t="shared" si="10"/>
        <v>578759</v>
      </c>
      <c r="T65" s="71" t="str">
        <f t="shared" si="17"/>
        <v>#DIV/0!</v>
      </c>
      <c r="U65" s="72">
        <f t="shared" si="11"/>
        <v>0.04803698917</v>
      </c>
      <c r="W65" s="65" t="str">
        <f t="shared" si="4"/>
        <v/>
      </c>
    </row>
    <row r="66">
      <c r="C66" s="61">
        <f t="shared" si="13"/>
        <v>44085</v>
      </c>
      <c r="D66" s="32">
        <f t="shared" si="21"/>
        <v>2.4</v>
      </c>
      <c r="E66" s="49">
        <f t="shared" si="5"/>
        <v>27801.83981</v>
      </c>
      <c r="F66" s="49">
        <f t="shared" si="6"/>
        <v>0</v>
      </c>
      <c r="G66" s="74">
        <f t="shared" si="1"/>
        <v>0</v>
      </c>
      <c r="H66" s="49">
        <f t="shared" si="2"/>
        <v>550957.1602</v>
      </c>
      <c r="I66" s="49">
        <f t="shared" si="3"/>
        <v>27801.83981</v>
      </c>
      <c r="J66" s="76" t="str">
        <f>'MAIN MODEL - Current Trends'!J66</f>
        <v/>
      </c>
      <c r="K66" s="49">
        <f t="shared" si="7"/>
        <v>0</v>
      </c>
      <c r="L66" s="49">
        <f t="shared" si="18"/>
        <v>550952</v>
      </c>
      <c r="M66" s="63">
        <f t="shared" si="14"/>
        <v>11157.75535</v>
      </c>
      <c r="N66" s="75">
        <f t="shared" si="22"/>
        <v>976.9970961</v>
      </c>
      <c r="O66" s="34" t="str">
        <f>'MAIN MODEL - Current Trends'!O66</f>
        <v/>
      </c>
      <c r="P66" s="11" t="str">
        <f t="shared" si="19"/>
        <v/>
      </c>
      <c r="Q66" s="11">
        <f t="shared" si="9"/>
        <v>0</v>
      </c>
      <c r="R66" s="69">
        <f t="shared" si="16"/>
        <v>0.9519333609</v>
      </c>
      <c r="S66" s="70">
        <f t="shared" si="10"/>
        <v>578759</v>
      </c>
      <c r="T66" s="71" t="str">
        <f t="shared" si="17"/>
        <v>#DIV/0!</v>
      </c>
      <c r="U66" s="72">
        <f t="shared" si="11"/>
        <v>0.04803698917</v>
      </c>
      <c r="W66" s="65" t="str">
        <f t="shared" si="4"/>
        <v/>
      </c>
    </row>
    <row r="67">
      <c r="C67" s="61">
        <f t="shared" si="13"/>
        <v>44089</v>
      </c>
      <c r="D67" s="32">
        <f t="shared" si="21"/>
        <v>2.4</v>
      </c>
      <c r="E67" s="49">
        <f t="shared" si="5"/>
        <v>27801.83981</v>
      </c>
      <c r="F67" s="49">
        <f t="shared" si="6"/>
        <v>0</v>
      </c>
      <c r="G67" s="74">
        <f t="shared" si="1"/>
        <v>0</v>
      </c>
      <c r="H67" s="49">
        <f t="shared" si="2"/>
        <v>550957.1602</v>
      </c>
      <c r="I67" s="49">
        <f t="shared" si="3"/>
        <v>27801.83981</v>
      </c>
      <c r="J67" s="76" t="str">
        <f>'MAIN MODEL - Current Trends'!J67</f>
        <v/>
      </c>
      <c r="K67" s="49">
        <f t="shared" si="7"/>
        <v>0</v>
      </c>
      <c r="L67" s="49">
        <f t="shared" si="18"/>
        <v>550952</v>
      </c>
      <c r="M67" s="63">
        <f t="shared" si="14"/>
        <v>11157.75535</v>
      </c>
      <c r="N67" s="75">
        <f t="shared" si="22"/>
        <v>976.9970961</v>
      </c>
      <c r="O67" s="34" t="str">
        <f>'MAIN MODEL - Current Trends'!O67</f>
        <v/>
      </c>
      <c r="P67" s="11" t="str">
        <f t="shared" si="19"/>
        <v/>
      </c>
      <c r="Q67" s="11">
        <f t="shared" si="9"/>
        <v>0</v>
      </c>
      <c r="R67" s="69">
        <f t="shared" si="16"/>
        <v>0.9519333609</v>
      </c>
      <c r="S67" s="70">
        <f t="shared" si="10"/>
        <v>578759</v>
      </c>
      <c r="T67" s="71" t="str">
        <f t="shared" si="17"/>
        <v>#DIV/0!</v>
      </c>
      <c r="U67" s="72">
        <f t="shared" si="11"/>
        <v>0.04803698917</v>
      </c>
      <c r="W67" s="65" t="str">
        <f t="shared" si="4"/>
        <v/>
      </c>
    </row>
    <row r="68">
      <c r="C68" s="61">
        <f t="shared" si="13"/>
        <v>44093</v>
      </c>
      <c r="D68" s="32">
        <f t="shared" si="21"/>
        <v>2.4</v>
      </c>
      <c r="E68" s="49">
        <f t="shared" si="5"/>
        <v>27801.83981</v>
      </c>
      <c r="F68" s="49">
        <f t="shared" si="6"/>
        <v>0</v>
      </c>
      <c r="G68" s="74">
        <f t="shared" si="1"/>
        <v>0</v>
      </c>
      <c r="H68" s="49">
        <f t="shared" si="2"/>
        <v>550957.1602</v>
      </c>
      <c r="I68" s="49">
        <f t="shared" si="3"/>
        <v>27801.83981</v>
      </c>
      <c r="J68" s="76" t="str">
        <f>'MAIN MODEL - Current Trends'!J68</f>
        <v/>
      </c>
      <c r="K68" s="49">
        <f t="shared" si="7"/>
        <v>0</v>
      </c>
      <c r="L68" s="49">
        <f t="shared" si="18"/>
        <v>550952</v>
      </c>
      <c r="M68" s="63">
        <f t="shared" si="14"/>
        <v>11157.75535</v>
      </c>
      <c r="N68" s="75">
        <f t="shared" si="22"/>
        <v>976.9970961</v>
      </c>
      <c r="O68" s="34" t="str">
        <f>'MAIN MODEL - Current Trends'!O68</f>
        <v/>
      </c>
      <c r="P68" s="11" t="str">
        <f t="shared" si="19"/>
        <v/>
      </c>
      <c r="Q68" s="11">
        <f t="shared" si="9"/>
        <v>0</v>
      </c>
      <c r="R68" s="69">
        <f t="shared" si="16"/>
        <v>0.9519333609</v>
      </c>
      <c r="S68" s="70">
        <f t="shared" si="10"/>
        <v>578759</v>
      </c>
      <c r="T68" s="71" t="str">
        <f t="shared" si="17"/>
        <v>#DIV/0!</v>
      </c>
      <c r="U68" s="72">
        <f t="shared" si="11"/>
        <v>0.04803698917</v>
      </c>
      <c r="W68" s="65" t="str">
        <f t="shared" si="4"/>
        <v/>
      </c>
    </row>
    <row r="69">
      <c r="C69" s="61">
        <f t="shared" si="13"/>
        <v>44097</v>
      </c>
      <c r="D69" s="32">
        <f t="shared" si="21"/>
        <v>2.4</v>
      </c>
      <c r="E69" s="49">
        <f t="shared" si="5"/>
        <v>27801.83981</v>
      </c>
      <c r="F69" s="49">
        <f t="shared" si="6"/>
        <v>0</v>
      </c>
      <c r="G69" s="74">
        <f t="shared" si="1"/>
        <v>0</v>
      </c>
      <c r="H69" s="49">
        <f t="shared" si="2"/>
        <v>550957.1602</v>
      </c>
      <c r="I69" s="49">
        <f t="shared" si="3"/>
        <v>27801.83981</v>
      </c>
      <c r="J69" s="76" t="str">
        <f>'MAIN MODEL - Current Trends'!J69</f>
        <v/>
      </c>
      <c r="K69" s="49">
        <f t="shared" si="7"/>
        <v>0</v>
      </c>
      <c r="L69" s="49">
        <f t="shared" si="18"/>
        <v>550952</v>
      </c>
      <c r="M69" s="63">
        <f t="shared" si="14"/>
        <v>11157.75535</v>
      </c>
      <c r="N69" s="75">
        <f t="shared" si="22"/>
        <v>976.9970961</v>
      </c>
      <c r="O69" s="34" t="str">
        <f>'MAIN MODEL - Current Trends'!O69</f>
        <v/>
      </c>
      <c r="P69" s="11" t="str">
        <f t="shared" si="19"/>
        <v/>
      </c>
      <c r="Q69" s="11">
        <f t="shared" si="9"/>
        <v>0</v>
      </c>
      <c r="R69" s="69">
        <f t="shared" si="16"/>
        <v>0.9519333609</v>
      </c>
      <c r="S69" s="70">
        <f t="shared" si="10"/>
        <v>578759</v>
      </c>
      <c r="T69" s="71" t="str">
        <f t="shared" si="17"/>
        <v>#DIV/0!</v>
      </c>
      <c r="U69" s="72">
        <f t="shared" si="11"/>
        <v>0.04803698917</v>
      </c>
      <c r="W69" s="65" t="str">
        <f t="shared" si="4"/>
        <v/>
      </c>
    </row>
    <row r="70">
      <c r="C70" s="61">
        <f t="shared" si="13"/>
        <v>44101</v>
      </c>
      <c r="D70" s="32">
        <f t="shared" si="21"/>
        <v>2.4</v>
      </c>
      <c r="E70" s="49">
        <f t="shared" si="5"/>
        <v>27801.83981</v>
      </c>
      <c r="F70" s="49">
        <f t="shared" si="6"/>
        <v>0</v>
      </c>
      <c r="G70" s="74">
        <f t="shared" si="1"/>
        <v>0</v>
      </c>
      <c r="H70" s="49">
        <f t="shared" si="2"/>
        <v>550957.1602</v>
      </c>
      <c r="I70" s="49">
        <f t="shared" si="3"/>
        <v>27801.83981</v>
      </c>
      <c r="J70" s="76" t="str">
        <f>'MAIN MODEL - Current Trends'!J70</f>
        <v/>
      </c>
      <c r="K70" s="49">
        <f t="shared" si="7"/>
        <v>0</v>
      </c>
      <c r="L70" s="49">
        <f t="shared" si="18"/>
        <v>550952</v>
      </c>
      <c r="M70" s="63">
        <f t="shared" si="14"/>
        <v>11157.75535</v>
      </c>
      <c r="N70" s="75">
        <f t="shared" si="22"/>
        <v>976.9970961</v>
      </c>
      <c r="O70" s="34" t="str">
        <f>'MAIN MODEL - Current Trends'!O70</f>
        <v/>
      </c>
      <c r="P70" s="11" t="str">
        <f t="shared" si="19"/>
        <v/>
      </c>
      <c r="Q70" s="11">
        <f t="shared" si="9"/>
        <v>0</v>
      </c>
      <c r="R70" s="69">
        <f t="shared" si="16"/>
        <v>0.9519333609</v>
      </c>
      <c r="S70" s="70">
        <f t="shared" si="10"/>
        <v>578759</v>
      </c>
      <c r="T70" s="71" t="str">
        <f t="shared" si="17"/>
        <v>#DIV/0!</v>
      </c>
      <c r="U70" s="72">
        <f t="shared" si="11"/>
        <v>0.04803698917</v>
      </c>
      <c r="W70" s="65" t="str">
        <f t="shared" si="4"/>
        <v/>
      </c>
    </row>
    <row r="71">
      <c r="C71" s="61">
        <f t="shared" si="13"/>
        <v>44105</v>
      </c>
      <c r="D71" s="32">
        <f t="shared" si="21"/>
        <v>2.4</v>
      </c>
      <c r="E71" s="49">
        <f t="shared" si="5"/>
        <v>27801.83981</v>
      </c>
      <c r="F71" s="49">
        <f t="shared" si="6"/>
        <v>0</v>
      </c>
      <c r="G71" s="74">
        <f t="shared" si="1"/>
        <v>0</v>
      </c>
      <c r="H71" s="49">
        <f t="shared" si="2"/>
        <v>550957.1602</v>
      </c>
      <c r="I71" s="49">
        <f t="shared" si="3"/>
        <v>27801.83981</v>
      </c>
      <c r="J71" s="76" t="str">
        <f>'MAIN MODEL - Current Trends'!J71</f>
        <v/>
      </c>
      <c r="K71" s="49">
        <f t="shared" si="7"/>
        <v>0</v>
      </c>
      <c r="L71" s="49">
        <f t="shared" si="18"/>
        <v>550952</v>
      </c>
      <c r="M71" s="63">
        <f t="shared" si="14"/>
        <v>11157.75535</v>
      </c>
      <c r="N71" s="75">
        <f t="shared" si="22"/>
        <v>976.9970961</v>
      </c>
      <c r="O71" s="34" t="str">
        <f>'MAIN MODEL - Current Trends'!O71</f>
        <v/>
      </c>
      <c r="P71" s="11" t="str">
        <f t="shared" si="19"/>
        <v/>
      </c>
      <c r="Q71" s="11">
        <f t="shared" si="9"/>
        <v>0</v>
      </c>
      <c r="R71" s="69">
        <f t="shared" si="16"/>
        <v>0.9519333609</v>
      </c>
      <c r="S71" s="70">
        <f t="shared" si="10"/>
        <v>578759</v>
      </c>
      <c r="T71" s="71" t="str">
        <f t="shared" si="17"/>
        <v>#DIV/0!</v>
      </c>
      <c r="U71" s="72">
        <f t="shared" si="11"/>
        <v>0.04803698917</v>
      </c>
      <c r="W71" s="65" t="str">
        <f t="shared" si="4"/>
        <v/>
      </c>
    </row>
    <row r="72">
      <c r="C72" s="61">
        <f t="shared" si="13"/>
        <v>44109</v>
      </c>
      <c r="D72" s="32">
        <f t="shared" si="21"/>
        <v>2.4</v>
      </c>
      <c r="E72" s="49">
        <f t="shared" si="5"/>
        <v>27801.83981</v>
      </c>
      <c r="F72" s="49">
        <f t="shared" si="6"/>
        <v>0</v>
      </c>
      <c r="G72" s="74">
        <f t="shared" si="1"/>
        <v>0</v>
      </c>
      <c r="H72" s="49">
        <f t="shared" si="2"/>
        <v>550957.1602</v>
      </c>
      <c r="I72" s="49">
        <f t="shared" si="3"/>
        <v>27801.83981</v>
      </c>
      <c r="J72" s="76" t="str">
        <f>'MAIN MODEL - Current Trends'!J72</f>
        <v/>
      </c>
      <c r="K72" s="49">
        <f t="shared" si="7"/>
        <v>0</v>
      </c>
      <c r="L72" s="49">
        <f t="shared" si="18"/>
        <v>550952</v>
      </c>
      <c r="M72" s="63">
        <f t="shared" si="14"/>
        <v>11157.75535</v>
      </c>
      <c r="N72" s="75">
        <f t="shared" si="22"/>
        <v>976.9970961</v>
      </c>
      <c r="O72" s="34" t="str">
        <f>'MAIN MODEL - Current Trends'!O72</f>
        <v/>
      </c>
      <c r="P72" s="11" t="str">
        <f t="shared" si="19"/>
        <v/>
      </c>
      <c r="Q72" s="11">
        <f t="shared" si="9"/>
        <v>0</v>
      </c>
      <c r="R72" s="69">
        <f t="shared" si="16"/>
        <v>0.9519333609</v>
      </c>
      <c r="S72" s="70">
        <f t="shared" si="10"/>
        <v>578759</v>
      </c>
      <c r="T72" s="71" t="str">
        <f t="shared" si="17"/>
        <v>#DIV/0!</v>
      </c>
      <c r="U72" s="72">
        <f t="shared" si="11"/>
        <v>0.04803698917</v>
      </c>
      <c r="W72" s="65" t="str">
        <f t="shared" si="4"/>
        <v/>
      </c>
    </row>
    <row r="73">
      <c r="C73" s="61">
        <f t="shared" si="13"/>
        <v>44113</v>
      </c>
      <c r="D73" s="32">
        <f t="shared" si="21"/>
        <v>2.4</v>
      </c>
      <c r="E73" s="49">
        <f t="shared" si="5"/>
        <v>27801.83981</v>
      </c>
      <c r="F73" s="49">
        <f t="shared" si="6"/>
        <v>0</v>
      </c>
      <c r="G73" s="74">
        <f t="shared" si="1"/>
        <v>0</v>
      </c>
      <c r="H73" s="49">
        <f t="shared" si="2"/>
        <v>550957.1602</v>
      </c>
      <c r="I73" s="49">
        <f t="shared" si="3"/>
        <v>27801.83981</v>
      </c>
      <c r="J73" s="76" t="str">
        <f>'MAIN MODEL - Current Trends'!J73</f>
        <v/>
      </c>
      <c r="K73" s="49">
        <f t="shared" si="7"/>
        <v>0</v>
      </c>
      <c r="L73" s="49">
        <f t="shared" si="18"/>
        <v>550952</v>
      </c>
      <c r="M73" s="63">
        <f t="shared" si="14"/>
        <v>11157.75535</v>
      </c>
      <c r="N73" s="75">
        <f t="shared" si="22"/>
        <v>976.9970961</v>
      </c>
      <c r="O73" s="34" t="str">
        <f>'MAIN MODEL - Current Trends'!O73</f>
        <v/>
      </c>
      <c r="P73" s="11" t="str">
        <f t="shared" si="19"/>
        <v/>
      </c>
      <c r="Q73" s="11">
        <f t="shared" si="9"/>
        <v>0</v>
      </c>
      <c r="R73" s="69">
        <f t="shared" si="16"/>
        <v>0.9519333609</v>
      </c>
      <c r="S73" s="70">
        <f t="shared" si="10"/>
        <v>578759</v>
      </c>
      <c r="T73" s="71" t="str">
        <f t="shared" si="17"/>
        <v>#DIV/0!</v>
      </c>
      <c r="U73" s="72">
        <f t="shared" si="11"/>
        <v>0.04803698917</v>
      </c>
      <c r="W73" s="65" t="str">
        <f t="shared" si="4"/>
        <v/>
      </c>
    </row>
    <row r="74">
      <c r="C74" s="61">
        <f t="shared" si="13"/>
        <v>44117</v>
      </c>
      <c r="D74" s="32">
        <f t="shared" si="21"/>
        <v>2.4</v>
      </c>
      <c r="E74" s="49">
        <f t="shared" si="5"/>
        <v>27801.83981</v>
      </c>
      <c r="F74" s="49">
        <f t="shared" si="6"/>
        <v>0</v>
      </c>
      <c r="G74" s="74">
        <f t="shared" si="1"/>
        <v>0</v>
      </c>
      <c r="H74" s="49">
        <f t="shared" si="2"/>
        <v>550957.1602</v>
      </c>
      <c r="I74" s="49">
        <f t="shared" si="3"/>
        <v>27801.83981</v>
      </c>
      <c r="J74" s="76" t="str">
        <f>'MAIN MODEL - Current Trends'!J74</f>
        <v/>
      </c>
      <c r="K74" s="49">
        <f t="shared" si="7"/>
        <v>0</v>
      </c>
      <c r="L74" s="49">
        <f t="shared" si="18"/>
        <v>550952</v>
      </c>
      <c r="M74" s="63">
        <f t="shared" si="14"/>
        <v>11157.75535</v>
      </c>
      <c r="N74" s="75">
        <f t="shared" si="22"/>
        <v>976.9970961</v>
      </c>
      <c r="O74" s="34" t="str">
        <f>'MAIN MODEL - Current Trends'!O74</f>
        <v/>
      </c>
      <c r="P74" s="11" t="str">
        <f t="shared" si="19"/>
        <v/>
      </c>
      <c r="Q74" s="11">
        <f t="shared" si="9"/>
        <v>0</v>
      </c>
      <c r="R74" s="69">
        <f t="shared" si="16"/>
        <v>0.9519333609</v>
      </c>
      <c r="S74" s="70">
        <f t="shared" si="10"/>
        <v>578759</v>
      </c>
      <c r="T74" s="71" t="str">
        <f t="shared" si="17"/>
        <v>#DIV/0!</v>
      </c>
      <c r="U74" s="72">
        <f t="shared" si="11"/>
        <v>0.04803698917</v>
      </c>
      <c r="W74" s="65" t="str">
        <f t="shared" si="4"/>
        <v/>
      </c>
    </row>
    <row r="75">
      <c r="C75" s="61">
        <f t="shared" si="13"/>
        <v>44121</v>
      </c>
      <c r="D75" s="32">
        <f t="shared" si="21"/>
        <v>2.4</v>
      </c>
      <c r="E75" s="49">
        <f t="shared" si="5"/>
        <v>27801.83981</v>
      </c>
      <c r="F75" s="49">
        <f t="shared" si="6"/>
        <v>0</v>
      </c>
      <c r="G75" s="74">
        <f t="shared" si="1"/>
        <v>0</v>
      </c>
      <c r="H75" s="49">
        <f t="shared" si="2"/>
        <v>550957.1602</v>
      </c>
      <c r="I75" s="49">
        <f t="shared" si="3"/>
        <v>27801.83981</v>
      </c>
      <c r="J75" s="76" t="str">
        <f>'MAIN MODEL - Current Trends'!J75</f>
        <v/>
      </c>
      <c r="K75" s="49">
        <f t="shared" si="7"/>
        <v>0</v>
      </c>
      <c r="L75" s="49">
        <f t="shared" si="18"/>
        <v>550952</v>
      </c>
      <c r="M75" s="63">
        <f t="shared" si="14"/>
        <v>11157.75535</v>
      </c>
      <c r="N75" s="75">
        <f t="shared" si="22"/>
        <v>976.9970961</v>
      </c>
      <c r="O75" s="34" t="str">
        <f>'MAIN MODEL - Current Trends'!O75</f>
        <v/>
      </c>
      <c r="P75" s="11" t="str">
        <f t="shared" si="19"/>
        <v/>
      </c>
      <c r="Q75" s="11">
        <f t="shared" si="9"/>
        <v>0</v>
      </c>
      <c r="R75" s="69">
        <f t="shared" si="16"/>
        <v>0.9519333609</v>
      </c>
      <c r="S75" s="70">
        <f t="shared" si="10"/>
        <v>578759</v>
      </c>
      <c r="T75" s="71" t="str">
        <f t="shared" si="17"/>
        <v>#DIV/0!</v>
      </c>
      <c r="U75" s="72">
        <f t="shared" si="11"/>
        <v>0.04803698917</v>
      </c>
      <c r="W75" s="65" t="str">
        <f t="shared" si="4"/>
        <v/>
      </c>
    </row>
    <row r="76">
      <c r="C76" s="61">
        <f t="shared" si="13"/>
        <v>44125</v>
      </c>
      <c r="D76" s="32">
        <f t="shared" si="21"/>
        <v>2.4</v>
      </c>
      <c r="E76" s="49">
        <f t="shared" si="5"/>
        <v>27801.83981</v>
      </c>
      <c r="F76" s="49">
        <f t="shared" si="6"/>
        <v>0</v>
      </c>
      <c r="G76" s="74">
        <f t="shared" si="1"/>
        <v>0</v>
      </c>
      <c r="H76" s="49">
        <f t="shared" si="2"/>
        <v>550957.1602</v>
      </c>
      <c r="I76" s="49">
        <f t="shared" si="3"/>
        <v>27801.83981</v>
      </c>
      <c r="J76" s="76" t="str">
        <f>'MAIN MODEL - Current Trends'!J76</f>
        <v/>
      </c>
      <c r="K76" s="49">
        <f t="shared" si="7"/>
        <v>0</v>
      </c>
      <c r="L76" s="49">
        <f t="shared" si="18"/>
        <v>550952</v>
      </c>
      <c r="M76" s="63">
        <f t="shared" si="14"/>
        <v>11157.75535</v>
      </c>
      <c r="N76" s="75">
        <f t="shared" si="22"/>
        <v>976.9970961</v>
      </c>
      <c r="O76" s="34" t="str">
        <f>'MAIN MODEL - Current Trends'!O76</f>
        <v/>
      </c>
      <c r="P76" s="11" t="str">
        <f t="shared" si="19"/>
        <v/>
      </c>
      <c r="Q76" s="11">
        <f t="shared" si="9"/>
        <v>0</v>
      </c>
      <c r="R76" s="69">
        <f t="shared" si="16"/>
        <v>0.9519333609</v>
      </c>
      <c r="S76" s="70">
        <f t="shared" si="10"/>
        <v>578759</v>
      </c>
      <c r="T76" s="71" t="str">
        <f t="shared" si="17"/>
        <v>#DIV/0!</v>
      </c>
      <c r="U76" s="72">
        <f t="shared" si="11"/>
        <v>0.04803698917</v>
      </c>
      <c r="W76" s="65" t="str">
        <f t="shared" si="4"/>
        <v/>
      </c>
    </row>
    <row r="77">
      <c r="C77" s="61">
        <f t="shared" si="13"/>
        <v>44129</v>
      </c>
      <c r="D77" s="32">
        <f t="shared" si="21"/>
        <v>2.4</v>
      </c>
      <c r="E77" s="49">
        <f t="shared" si="5"/>
        <v>27801.83981</v>
      </c>
      <c r="F77" s="49">
        <f t="shared" si="6"/>
        <v>0</v>
      </c>
      <c r="G77" s="74">
        <f t="shared" si="1"/>
        <v>0</v>
      </c>
      <c r="H77" s="49">
        <f t="shared" si="2"/>
        <v>550957.1602</v>
      </c>
      <c r="I77" s="49">
        <f t="shared" si="3"/>
        <v>27801.83981</v>
      </c>
      <c r="J77" s="76" t="str">
        <f>'MAIN MODEL - Current Trends'!J77</f>
        <v/>
      </c>
      <c r="K77" s="49">
        <f t="shared" si="7"/>
        <v>0</v>
      </c>
      <c r="L77" s="49">
        <f t="shared" si="18"/>
        <v>550952</v>
      </c>
      <c r="M77" s="63">
        <f t="shared" si="14"/>
        <v>11157.75535</v>
      </c>
      <c r="N77" s="75">
        <f t="shared" si="22"/>
        <v>976.9970961</v>
      </c>
      <c r="O77" s="34" t="str">
        <f>'MAIN MODEL - Current Trends'!O77</f>
        <v/>
      </c>
      <c r="P77" s="11" t="str">
        <f t="shared" si="19"/>
        <v/>
      </c>
      <c r="Q77" s="11">
        <f t="shared" si="9"/>
        <v>0</v>
      </c>
      <c r="R77" s="69">
        <f t="shared" si="16"/>
        <v>0.9519333609</v>
      </c>
      <c r="S77" s="70">
        <f t="shared" si="10"/>
        <v>578759</v>
      </c>
      <c r="T77" s="71" t="str">
        <f t="shared" si="17"/>
        <v>#DIV/0!</v>
      </c>
      <c r="U77" s="72">
        <f t="shared" si="11"/>
        <v>0.04803698917</v>
      </c>
      <c r="W77" s="65" t="str">
        <f t="shared" si="4"/>
        <v/>
      </c>
    </row>
    <row r="78">
      <c r="C78" s="61">
        <f t="shared" si="13"/>
        <v>44133</v>
      </c>
      <c r="D78" s="32">
        <f t="shared" si="21"/>
        <v>2.4</v>
      </c>
      <c r="E78" s="49">
        <f t="shared" si="5"/>
        <v>27801.83981</v>
      </c>
      <c r="F78" s="49">
        <f t="shared" si="6"/>
        <v>0</v>
      </c>
      <c r="G78" s="74">
        <f t="shared" si="1"/>
        <v>0</v>
      </c>
      <c r="H78" s="49">
        <f t="shared" si="2"/>
        <v>550957.1602</v>
      </c>
      <c r="I78" s="49">
        <f t="shared" si="3"/>
        <v>27801.83981</v>
      </c>
      <c r="J78" s="76" t="str">
        <f>'MAIN MODEL - Current Trends'!J78</f>
        <v/>
      </c>
      <c r="K78" s="49">
        <f t="shared" si="7"/>
        <v>0</v>
      </c>
      <c r="L78" s="49">
        <f t="shared" si="18"/>
        <v>550952</v>
      </c>
      <c r="M78" s="63">
        <f t="shared" si="14"/>
        <v>11157.75535</v>
      </c>
      <c r="N78" s="75">
        <f t="shared" si="22"/>
        <v>976.9970961</v>
      </c>
      <c r="O78" s="34" t="str">
        <f>'MAIN MODEL - Current Trends'!O78</f>
        <v/>
      </c>
      <c r="P78" s="11" t="str">
        <f t="shared" si="19"/>
        <v/>
      </c>
      <c r="Q78" s="11">
        <f t="shared" si="9"/>
        <v>0</v>
      </c>
      <c r="R78" s="69">
        <f t="shared" si="16"/>
        <v>0.9519333609</v>
      </c>
      <c r="S78" s="70">
        <f t="shared" si="10"/>
        <v>578759</v>
      </c>
      <c r="T78" s="71" t="str">
        <f t="shared" si="17"/>
        <v>#DIV/0!</v>
      </c>
      <c r="U78" s="72">
        <f t="shared" si="11"/>
        <v>0.04803698917</v>
      </c>
      <c r="W78" s="65" t="str">
        <f t="shared" si="4"/>
        <v/>
      </c>
    </row>
    <row r="79">
      <c r="C79" s="61">
        <f t="shared" si="13"/>
        <v>44137</v>
      </c>
      <c r="D79" s="32">
        <f t="shared" si="21"/>
        <v>2.4</v>
      </c>
      <c r="E79" s="49">
        <f t="shared" si="5"/>
        <v>27801.83981</v>
      </c>
      <c r="F79" s="49">
        <f t="shared" si="6"/>
        <v>0</v>
      </c>
      <c r="G79" s="74">
        <f t="shared" si="1"/>
        <v>0</v>
      </c>
      <c r="H79" s="49">
        <f t="shared" si="2"/>
        <v>550957.1602</v>
      </c>
      <c r="I79" s="49">
        <f t="shared" si="3"/>
        <v>27801.83981</v>
      </c>
      <c r="J79" s="76" t="str">
        <f>'MAIN MODEL - Current Trends'!J79</f>
        <v/>
      </c>
      <c r="K79" s="49">
        <f t="shared" si="7"/>
        <v>0</v>
      </c>
      <c r="L79" s="49">
        <f t="shared" si="18"/>
        <v>550952</v>
      </c>
      <c r="M79" s="63">
        <f t="shared" si="14"/>
        <v>11157.75535</v>
      </c>
      <c r="N79" s="75">
        <f t="shared" si="22"/>
        <v>976.9970961</v>
      </c>
      <c r="O79" s="34" t="str">
        <f>'MAIN MODEL - Current Trends'!O79</f>
        <v/>
      </c>
      <c r="P79" s="11" t="str">
        <f t="shared" si="19"/>
        <v/>
      </c>
      <c r="Q79" s="11">
        <f t="shared" si="9"/>
        <v>0</v>
      </c>
      <c r="R79" s="69">
        <f t="shared" si="16"/>
        <v>0.9519333609</v>
      </c>
      <c r="S79" s="70">
        <f t="shared" si="10"/>
        <v>578759</v>
      </c>
      <c r="T79" s="71" t="str">
        <f t="shared" si="17"/>
        <v>#DIV/0!</v>
      </c>
      <c r="U79" s="72">
        <f t="shared" si="11"/>
        <v>0.04803698917</v>
      </c>
      <c r="W79" s="65" t="str">
        <f t="shared" si="4"/>
        <v/>
      </c>
    </row>
    <row r="80">
      <c r="C80" s="61">
        <f t="shared" si="13"/>
        <v>44141</v>
      </c>
      <c r="D80" s="32">
        <f t="shared" si="21"/>
        <v>2.4</v>
      </c>
      <c r="E80" s="49">
        <f t="shared" si="5"/>
        <v>27801.83981</v>
      </c>
      <c r="F80" s="49">
        <f t="shared" si="6"/>
        <v>0</v>
      </c>
      <c r="G80" s="74">
        <f t="shared" si="1"/>
        <v>0</v>
      </c>
      <c r="H80" s="49">
        <f t="shared" si="2"/>
        <v>550957.1602</v>
      </c>
      <c r="I80" s="49">
        <f t="shared" si="3"/>
        <v>27801.83981</v>
      </c>
      <c r="J80" s="76" t="str">
        <f>'MAIN MODEL - Current Trends'!J80</f>
        <v/>
      </c>
      <c r="K80" s="49">
        <f t="shared" si="7"/>
        <v>0</v>
      </c>
      <c r="L80" s="49">
        <f t="shared" si="18"/>
        <v>550952</v>
      </c>
      <c r="M80" s="63">
        <f t="shared" si="14"/>
        <v>11157.75535</v>
      </c>
      <c r="N80" s="75">
        <f t="shared" si="22"/>
        <v>976.9970961</v>
      </c>
      <c r="O80" s="34" t="str">
        <f>'MAIN MODEL - Current Trends'!O80</f>
        <v/>
      </c>
      <c r="P80" s="11" t="str">
        <f t="shared" si="19"/>
        <v/>
      </c>
      <c r="Q80" s="11">
        <f t="shared" si="9"/>
        <v>0</v>
      </c>
      <c r="R80" s="69">
        <f t="shared" si="16"/>
        <v>0.9519333609</v>
      </c>
      <c r="S80" s="70">
        <f t="shared" si="10"/>
        <v>578759</v>
      </c>
      <c r="T80" s="71" t="str">
        <f t="shared" si="17"/>
        <v>#DIV/0!</v>
      </c>
      <c r="U80" s="72">
        <f t="shared" si="11"/>
        <v>0.04803698917</v>
      </c>
      <c r="W80" s="65" t="str">
        <f t="shared" si="4"/>
        <v/>
      </c>
    </row>
    <row r="81">
      <c r="C81" s="61">
        <f t="shared" si="13"/>
        <v>44145</v>
      </c>
      <c r="D81" s="32">
        <f t="shared" si="21"/>
        <v>2.4</v>
      </c>
      <c r="E81" s="49">
        <f t="shared" si="5"/>
        <v>27801.83981</v>
      </c>
      <c r="F81" s="49">
        <f t="shared" si="6"/>
        <v>0</v>
      </c>
      <c r="G81" s="74">
        <f t="shared" si="1"/>
        <v>0</v>
      </c>
      <c r="H81" s="49">
        <f t="shared" si="2"/>
        <v>550957.1602</v>
      </c>
      <c r="I81" s="49">
        <f t="shared" si="3"/>
        <v>27801.83981</v>
      </c>
      <c r="J81" s="76" t="str">
        <f>'MAIN MODEL - Current Trends'!J81</f>
        <v/>
      </c>
      <c r="K81" s="49">
        <f t="shared" si="7"/>
        <v>0</v>
      </c>
      <c r="L81" s="49">
        <f t="shared" si="18"/>
        <v>550952</v>
      </c>
      <c r="M81" s="63">
        <f t="shared" si="14"/>
        <v>11157.75535</v>
      </c>
      <c r="N81" s="75">
        <f t="shared" si="22"/>
        <v>976.9970961</v>
      </c>
      <c r="O81" s="34" t="str">
        <f>'MAIN MODEL - Current Trends'!O81</f>
        <v/>
      </c>
      <c r="P81" s="11" t="str">
        <f t="shared" si="19"/>
        <v/>
      </c>
      <c r="Q81" s="11">
        <f t="shared" si="9"/>
        <v>0</v>
      </c>
      <c r="R81" s="69">
        <f t="shared" si="16"/>
        <v>0.9519333609</v>
      </c>
      <c r="S81" s="70">
        <f t="shared" si="10"/>
        <v>578759</v>
      </c>
      <c r="T81" s="71" t="str">
        <f t="shared" si="17"/>
        <v>#DIV/0!</v>
      </c>
      <c r="U81" s="72">
        <f t="shared" si="11"/>
        <v>0.04803698917</v>
      </c>
      <c r="W81" s="65" t="str">
        <f t="shared" si="4"/>
        <v/>
      </c>
    </row>
    <row r="82">
      <c r="C82" s="61">
        <f t="shared" si="13"/>
        <v>44149</v>
      </c>
      <c r="D82" s="32">
        <f t="shared" si="21"/>
        <v>2.4</v>
      </c>
      <c r="E82" s="49">
        <f t="shared" si="5"/>
        <v>27801.83981</v>
      </c>
      <c r="F82" s="49">
        <f t="shared" si="6"/>
        <v>0</v>
      </c>
      <c r="G82" s="74">
        <f t="shared" si="1"/>
        <v>0</v>
      </c>
      <c r="H82" s="49">
        <f t="shared" si="2"/>
        <v>550957.1602</v>
      </c>
      <c r="I82" s="49">
        <f t="shared" si="3"/>
        <v>27801.83981</v>
      </c>
      <c r="J82" s="76" t="str">
        <f>'MAIN MODEL - Current Trends'!J82</f>
        <v/>
      </c>
      <c r="K82" s="49">
        <f t="shared" si="7"/>
        <v>0</v>
      </c>
      <c r="L82" s="49">
        <f t="shared" si="18"/>
        <v>550952</v>
      </c>
      <c r="M82" s="63">
        <f t="shared" si="14"/>
        <v>11157.75535</v>
      </c>
      <c r="N82" s="75">
        <f t="shared" si="22"/>
        <v>976.9970961</v>
      </c>
      <c r="O82" s="34" t="str">
        <f>'MAIN MODEL - Current Trends'!O82</f>
        <v/>
      </c>
      <c r="P82" s="11" t="str">
        <f t="shared" si="19"/>
        <v/>
      </c>
      <c r="Q82" s="11">
        <f t="shared" si="9"/>
        <v>0</v>
      </c>
      <c r="R82" s="69">
        <f t="shared" si="16"/>
        <v>0.9519333609</v>
      </c>
      <c r="S82" s="70">
        <f t="shared" si="10"/>
        <v>578759</v>
      </c>
      <c r="T82" s="71" t="str">
        <f t="shared" si="17"/>
        <v>#DIV/0!</v>
      </c>
      <c r="U82" s="72">
        <f t="shared" si="11"/>
        <v>0.04803698917</v>
      </c>
      <c r="W82" s="65" t="str">
        <f t="shared" si="4"/>
        <v/>
      </c>
    </row>
    <row r="83">
      <c r="C83" s="61">
        <f t="shared" si="13"/>
        <v>44153</v>
      </c>
      <c r="D83" s="32">
        <f t="shared" si="21"/>
        <v>2.4</v>
      </c>
      <c r="E83" s="49">
        <f t="shared" si="5"/>
        <v>27801.83981</v>
      </c>
      <c r="F83" s="49">
        <f t="shared" si="6"/>
        <v>0</v>
      </c>
      <c r="G83" s="74">
        <f t="shared" si="1"/>
        <v>0</v>
      </c>
      <c r="H83" s="49">
        <f t="shared" si="2"/>
        <v>550957.1602</v>
      </c>
      <c r="I83" s="49">
        <f t="shared" si="3"/>
        <v>27801.83981</v>
      </c>
      <c r="J83" s="76" t="str">
        <f>'MAIN MODEL - Current Trends'!J83</f>
        <v/>
      </c>
      <c r="K83" s="49">
        <f t="shared" si="7"/>
        <v>0</v>
      </c>
      <c r="L83" s="49">
        <f t="shared" si="18"/>
        <v>550952</v>
      </c>
      <c r="M83" s="63">
        <f t="shared" si="14"/>
        <v>11157.75535</v>
      </c>
      <c r="N83" s="75">
        <f t="shared" si="22"/>
        <v>976.9970961</v>
      </c>
      <c r="O83" s="34" t="str">
        <f>'MAIN MODEL - Current Trends'!O83</f>
        <v/>
      </c>
      <c r="P83" s="11" t="str">
        <f t="shared" si="19"/>
        <v/>
      </c>
      <c r="Q83" s="11">
        <f t="shared" si="9"/>
        <v>0</v>
      </c>
      <c r="R83" s="69">
        <f t="shared" si="16"/>
        <v>0.9519333609</v>
      </c>
      <c r="S83" s="70">
        <f t="shared" si="10"/>
        <v>578759</v>
      </c>
      <c r="T83" s="71" t="str">
        <f t="shared" si="17"/>
        <v>#DIV/0!</v>
      </c>
      <c r="U83" s="72">
        <f t="shared" si="11"/>
        <v>0.04803698917</v>
      </c>
      <c r="W83" s="65" t="str">
        <f t="shared" si="4"/>
        <v/>
      </c>
    </row>
    <row r="84">
      <c r="C84" s="61">
        <f t="shared" si="13"/>
        <v>44157</v>
      </c>
      <c r="D84" s="32">
        <f t="shared" si="21"/>
        <v>2.4</v>
      </c>
      <c r="E84" s="49">
        <f t="shared" si="5"/>
        <v>27801.83981</v>
      </c>
      <c r="F84" s="49">
        <f t="shared" si="6"/>
        <v>0</v>
      </c>
      <c r="G84" s="74">
        <f t="shared" si="1"/>
        <v>0</v>
      </c>
      <c r="H84" s="49">
        <f t="shared" si="2"/>
        <v>550957.1602</v>
      </c>
      <c r="I84" s="49">
        <f t="shared" si="3"/>
        <v>27801.83981</v>
      </c>
      <c r="J84" s="76" t="str">
        <f>'MAIN MODEL - Current Trends'!J84</f>
        <v/>
      </c>
      <c r="K84" s="49">
        <f t="shared" si="7"/>
        <v>0</v>
      </c>
      <c r="L84" s="49">
        <f t="shared" si="18"/>
        <v>550952</v>
      </c>
      <c r="M84" s="63">
        <f t="shared" si="14"/>
        <v>11157.75535</v>
      </c>
      <c r="N84" s="75">
        <f t="shared" si="22"/>
        <v>976.9970961</v>
      </c>
      <c r="O84" s="34" t="str">
        <f>'MAIN MODEL - Current Trends'!O84</f>
        <v/>
      </c>
      <c r="P84" s="11" t="str">
        <f t="shared" si="19"/>
        <v/>
      </c>
      <c r="Q84" s="11">
        <f t="shared" si="9"/>
        <v>0</v>
      </c>
      <c r="R84" s="69">
        <f t="shared" si="16"/>
        <v>0.9519333609</v>
      </c>
      <c r="S84" s="70">
        <f t="shared" si="10"/>
        <v>578759</v>
      </c>
      <c r="T84" s="71" t="str">
        <f t="shared" si="17"/>
        <v>#DIV/0!</v>
      </c>
      <c r="U84" s="72">
        <f t="shared" si="11"/>
        <v>0.04803698917</v>
      </c>
      <c r="W84" s="65" t="str">
        <f t="shared" si="4"/>
        <v/>
      </c>
    </row>
    <row r="85">
      <c r="C85" s="61">
        <f t="shared" si="13"/>
        <v>44161</v>
      </c>
      <c r="D85" s="32">
        <f t="shared" si="21"/>
        <v>2.4</v>
      </c>
      <c r="E85" s="49">
        <f t="shared" si="5"/>
        <v>27801.83981</v>
      </c>
      <c r="F85" s="49">
        <f t="shared" si="6"/>
        <v>0</v>
      </c>
      <c r="G85" s="74">
        <f t="shared" si="1"/>
        <v>0</v>
      </c>
      <c r="H85" s="49">
        <f t="shared" si="2"/>
        <v>550957.1602</v>
      </c>
      <c r="I85" s="49">
        <f t="shared" si="3"/>
        <v>27801.83981</v>
      </c>
      <c r="J85" s="76" t="str">
        <f>'MAIN MODEL - Current Trends'!J85</f>
        <v/>
      </c>
      <c r="K85" s="49">
        <f t="shared" si="7"/>
        <v>0</v>
      </c>
      <c r="L85" s="49">
        <f t="shared" si="18"/>
        <v>550952</v>
      </c>
      <c r="M85" s="63">
        <f t="shared" si="14"/>
        <v>11157.75535</v>
      </c>
      <c r="N85" s="75">
        <f t="shared" si="22"/>
        <v>976.9970961</v>
      </c>
      <c r="O85" s="34" t="str">
        <f>'MAIN MODEL - Current Trends'!O85</f>
        <v/>
      </c>
      <c r="P85" s="11" t="str">
        <f t="shared" si="19"/>
        <v/>
      </c>
      <c r="Q85" s="11">
        <f t="shared" si="9"/>
        <v>0</v>
      </c>
      <c r="R85" s="69">
        <f t="shared" si="16"/>
        <v>0.9519333609</v>
      </c>
      <c r="S85" s="70">
        <f t="shared" si="10"/>
        <v>578759</v>
      </c>
      <c r="T85" s="71" t="str">
        <f t="shared" si="17"/>
        <v>#DIV/0!</v>
      </c>
      <c r="U85" s="72">
        <f t="shared" si="11"/>
        <v>0.04803698917</v>
      </c>
      <c r="W85" s="65" t="str">
        <f t="shared" si="4"/>
        <v/>
      </c>
    </row>
    <row r="86">
      <c r="C86" s="61">
        <f t="shared" si="13"/>
        <v>44165</v>
      </c>
      <c r="D86" s="32">
        <f t="shared" si="21"/>
        <v>2.4</v>
      </c>
      <c r="E86" s="49">
        <f t="shared" si="5"/>
        <v>27801.83981</v>
      </c>
      <c r="F86" s="49">
        <f t="shared" si="6"/>
        <v>0</v>
      </c>
      <c r="G86" s="74">
        <f t="shared" si="1"/>
        <v>0</v>
      </c>
      <c r="H86" s="49">
        <f t="shared" si="2"/>
        <v>550957.1602</v>
      </c>
      <c r="I86" s="49">
        <f t="shared" si="3"/>
        <v>27801.83981</v>
      </c>
      <c r="J86" s="76" t="str">
        <f>'MAIN MODEL - Current Trends'!J86</f>
        <v/>
      </c>
      <c r="K86" s="49">
        <f t="shared" si="7"/>
        <v>0</v>
      </c>
      <c r="L86" s="49">
        <f t="shared" si="18"/>
        <v>550952</v>
      </c>
      <c r="M86" s="63">
        <f t="shared" si="14"/>
        <v>11157.75535</v>
      </c>
      <c r="N86" s="75">
        <f t="shared" si="22"/>
        <v>976.9970961</v>
      </c>
      <c r="O86" s="34" t="str">
        <f>'MAIN MODEL - Current Trends'!O86</f>
        <v/>
      </c>
      <c r="P86" s="11" t="str">
        <f t="shared" si="19"/>
        <v/>
      </c>
      <c r="Q86" s="11">
        <f t="shared" si="9"/>
        <v>0</v>
      </c>
      <c r="R86" s="69">
        <f t="shared" si="16"/>
        <v>0.9519333609</v>
      </c>
      <c r="S86" s="70">
        <f t="shared" si="10"/>
        <v>578759</v>
      </c>
      <c r="T86" s="71" t="str">
        <f t="shared" si="17"/>
        <v>#DIV/0!</v>
      </c>
      <c r="U86" s="72">
        <f t="shared" si="11"/>
        <v>0.04803698917</v>
      </c>
      <c r="W86" s="65" t="str">
        <f t="shared" si="4"/>
        <v/>
      </c>
    </row>
    <row r="87">
      <c r="C87" s="61">
        <f t="shared" si="13"/>
        <v>44169</v>
      </c>
      <c r="D87" s="32">
        <f t="shared" si="21"/>
        <v>2.4</v>
      </c>
      <c r="E87" s="49">
        <f t="shared" si="5"/>
        <v>27801.83981</v>
      </c>
      <c r="F87" s="49">
        <f t="shared" si="6"/>
        <v>0</v>
      </c>
      <c r="G87" s="74">
        <f t="shared" si="1"/>
        <v>0</v>
      </c>
      <c r="H87" s="49">
        <f t="shared" si="2"/>
        <v>550957.1602</v>
      </c>
      <c r="I87" s="49">
        <f t="shared" si="3"/>
        <v>27801.83981</v>
      </c>
      <c r="J87" s="76" t="str">
        <f>'MAIN MODEL - Current Trends'!J87</f>
        <v/>
      </c>
      <c r="K87" s="49">
        <f t="shared" si="7"/>
        <v>0</v>
      </c>
      <c r="L87" s="49">
        <f t="shared" si="18"/>
        <v>550952</v>
      </c>
      <c r="M87" s="63">
        <f t="shared" si="14"/>
        <v>11157.75535</v>
      </c>
      <c r="N87" s="75">
        <f t="shared" si="22"/>
        <v>976.9970961</v>
      </c>
      <c r="O87" s="34" t="str">
        <f>'MAIN MODEL - Current Trends'!O87</f>
        <v/>
      </c>
      <c r="P87" s="11" t="str">
        <f t="shared" si="19"/>
        <v/>
      </c>
      <c r="Q87" s="11">
        <f t="shared" si="9"/>
        <v>0</v>
      </c>
      <c r="R87" s="69">
        <f t="shared" si="16"/>
        <v>0.9519333609</v>
      </c>
      <c r="S87" s="70">
        <f t="shared" si="10"/>
        <v>578759</v>
      </c>
      <c r="T87" s="71" t="str">
        <f t="shared" si="17"/>
        <v>#DIV/0!</v>
      </c>
      <c r="U87" s="72">
        <f t="shared" si="11"/>
        <v>0.04803698917</v>
      </c>
      <c r="W87" s="65" t="str">
        <f t="shared" si="4"/>
        <v/>
      </c>
    </row>
    <row r="88">
      <c r="C88" s="61">
        <f t="shared" si="13"/>
        <v>44173</v>
      </c>
      <c r="D88" s="32">
        <f t="shared" si="21"/>
        <v>2.4</v>
      </c>
      <c r="E88" s="49">
        <f t="shared" si="5"/>
        <v>27801.83981</v>
      </c>
      <c r="F88" s="49">
        <f t="shared" si="6"/>
        <v>0</v>
      </c>
      <c r="G88" s="74">
        <f t="shared" si="1"/>
        <v>0</v>
      </c>
      <c r="H88" s="49">
        <f t="shared" si="2"/>
        <v>550957.1602</v>
      </c>
      <c r="I88" s="49">
        <f t="shared" si="3"/>
        <v>27801.83981</v>
      </c>
      <c r="J88" s="76" t="str">
        <f>'MAIN MODEL - Current Trends'!J88</f>
        <v/>
      </c>
      <c r="K88" s="49">
        <f t="shared" si="7"/>
        <v>0</v>
      </c>
      <c r="L88" s="49">
        <f t="shared" si="18"/>
        <v>550952</v>
      </c>
      <c r="M88" s="63">
        <f t="shared" si="14"/>
        <v>11157.75535</v>
      </c>
      <c r="N88" s="75">
        <f t="shared" si="22"/>
        <v>976.9970961</v>
      </c>
      <c r="O88" s="34" t="str">
        <f>'MAIN MODEL - Current Trends'!O88</f>
        <v/>
      </c>
      <c r="P88" s="11" t="str">
        <f t="shared" si="19"/>
        <v/>
      </c>
      <c r="Q88" s="11">
        <f t="shared" si="9"/>
        <v>0</v>
      </c>
      <c r="R88" s="69">
        <f t="shared" si="16"/>
        <v>0.9519333609</v>
      </c>
      <c r="S88" s="70">
        <f t="shared" si="10"/>
        <v>578759</v>
      </c>
      <c r="T88" s="71" t="str">
        <f t="shared" si="17"/>
        <v>#DIV/0!</v>
      </c>
      <c r="U88" s="72">
        <f t="shared" si="11"/>
        <v>0.04803698917</v>
      </c>
      <c r="W88" s="65" t="str">
        <f t="shared" si="4"/>
        <v/>
      </c>
    </row>
    <row r="89">
      <c r="C89" s="61">
        <f t="shared" si="13"/>
        <v>44177</v>
      </c>
      <c r="D89" s="32">
        <f t="shared" si="21"/>
        <v>2.4</v>
      </c>
      <c r="E89" s="49">
        <f t="shared" si="5"/>
        <v>27801.83981</v>
      </c>
      <c r="F89" s="49">
        <f t="shared" si="6"/>
        <v>0</v>
      </c>
      <c r="G89" s="74">
        <f t="shared" si="1"/>
        <v>0</v>
      </c>
      <c r="H89" s="49">
        <f t="shared" si="2"/>
        <v>550957.1602</v>
      </c>
      <c r="I89" s="49">
        <f t="shared" si="3"/>
        <v>27801.83981</v>
      </c>
      <c r="J89" s="76" t="str">
        <f>'MAIN MODEL - Current Trends'!J89</f>
        <v/>
      </c>
      <c r="K89" s="49">
        <f t="shared" si="7"/>
        <v>0</v>
      </c>
      <c r="L89" s="49">
        <f t="shared" si="18"/>
        <v>550952</v>
      </c>
      <c r="M89" s="63">
        <f t="shared" si="14"/>
        <v>11157.75535</v>
      </c>
      <c r="N89" s="75">
        <f t="shared" si="22"/>
        <v>976.9970961</v>
      </c>
      <c r="O89" s="34" t="str">
        <f>'MAIN MODEL - Current Trends'!O89</f>
        <v/>
      </c>
      <c r="P89" s="11" t="str">
        <f t="shared" si="19"/>
        <v/>
      </c>
      <c r="Q89" s="11">
        <f t="shared" si="9"/>
        <v>0</v>
      </c>
      <c r="R89" s="69">
        <f t="shared" si="16"/>
        <v>0.9519333609</v>
      </c>
      <c r="S89" s="70">
        <f t="shared" si="10"/>
        <v>578759</v>
      </c>
      <c r="T89" s="71" t="str">
        <f t="shared" si="17"/>
        <v>#DIV/0!</v>
      </c>
      <c r="U89" s="72">
        <f t="shared" si="11"/>
        <v>0.04803698917</v>
      </c>
      <c r="W89" s="65" t="str">
        <f t="shared" si="4"/>
        <v/>
      </c>
    </row>
    <row r="90">
      <c r="C90" s="61">
        <f t="shared" si="13"/>
        <v>44181</v>
      </c>
      <c r="D90" s="32">
        <f t="shared" si="21"/>
        <v>2.4</v>
      </c>
      <c r="E90" s="49">
        <f t="shared" si="5"/>
        <v>27801.83981</v>
      </c>
      <c r="F90" s="49">
        <f t="shared" si="6"/>
        <v>0</v>
      </c>
      <c r="G90" s="74">
        <f t="shared" si="1"/>
        <v>0</v>
      </c>
      <c r="H90" s="49">
        <f t="shared" si="2"/>
        <v>550957.1602</v>
      </c>
      <c r="I90" s="49">
        <f t="shared" si="3"/>
        <v>27801.83981</v>
      </c>
      <c r="J90" s="76" t="str">
        <f>'MAIN MODEL - Current Trends'!J90</f>
        <v/>
      </c>
      <c r="K90" s="49">
        <f t="shared" si="7"/>
        <v>0</v>
      </c>
      <c r="L90" s="49">
        <f t="shared" si="18"/>
        <v>550952</v>
      </c>
      <c r="M90" s="63">
        <f t="shared" si="14"/>
        <v>11157.75535</v>
      </c>
      <c r="N90" s="75">
        <f t="shared" si="22"/>
        <v>976.9970961</v>
      </c>
      <c r="O90" s="34" t="str">
        <f>'MAIN MODEL - Current Trends'!O90</f>
        <v/>
      </c>
      <c r="P90" s="11" t="str">
        <f t="shared" si="19"/>
        <v/>
      </c>
      <c r="Q90" s="11">
        <f t="shared" si="9"/>
        <v>0</v>
      </c>
      <c r="R90" s="69">
        <f t="shared" si="16"/>
        <v>0.9519333609</v>
      </c>
      <c r="S90" s="70">
        <f t="shared" si="10"/>
        <v>578759</v>
      </c>
      <c r="T90" s="71" t="str">
        <f t="shared" si="17"/>
        <v>#DIV/0!</v>
      </c>
      <c r="U90" s="72">
        <f t="shared" si="11"/>
        <v>0.04803698917</v>
      </c>
      <c r="W90" s="65" t="str">
        <f t="shared" si="4"/>
        <v/>
      </c>
    </row>
    <row r="91">
      <c r="C91" s="61">
        <f t="shared" si="13"/>
        <v>44185</v>
      </c>
      <c r="D91" s="32">
        <f t="shared" si="21"/>
        <v>2.4</v>
      </c>
      <c r="E91" s="49">
        <f t="shared" si="5"/>
        <v>27801.83981</v>
      </c>
      <c r="F91" s="49">
        <f t="shared" si="6"/>
        <v>0</v>
      </c>
      <c r="G91" s="74">
        <f t="shared" si="1"/>
        <v>0</v>
      </c>
      <c r="H91" s="49">
        <f t="shared" si="2"/>
        <v>550957.1602</v>
      </c>
      <c r="I91" s="49">
        <f t="shared" si="3"/>
        <v>27801.83981</v>
      </c>
      <c r="J91" s="76" t="str">
        <f>'MAIN MODEL - Current Trends'!J91</f>
        <v/>
      </c>
      <c r="K91" s="49">
        <f t="shared" si="7"/>
        <v>0</v>
      </c>
      <c r="L91" s="49">
        <f t="shared" si="18"/>
        <v>550952</v>
      </c>
      <c r="M91" s="63">
        <f t="shared" si="14"/>
        <v>11157.75535</v>
      </c>
      <c r="N91" s="75">
        <f t="shared" si="22"/>
        <v>976.9970961</v>
      </c>
      <c r="O91" s="34" t="str">
        <f>'MAIN MODEL - Current Trends'!O91</f>
        <v/>
      </c>
      <c r="P91" s="11" t="str">
        <f t="shared" si="19"/>
        <v/>
      </c>
      <c r="Q91" s="11">
        <f t="shared" si="9"/>
        <v>0</v>
      </c>
      <c r="R91" s="69">
        <f t="shared" si="16"/>
        <v>0.9519333609</v>
      </c>
      <c r="S91" s="70">
        <f t="shared" si="10"/>
        <v>578759</v>
      </c>
      <c r="T91" s="71" t="str">
        <f t="shared" si="17"/>
        <v>#DIV/0!</v>
      </c>
      <c r="U91" s="72">
        <f t="shared" si="11"/>
        <v>0.04803698917</v>
      </c>
      <c r="W91" s="65" t="str">
        <f t="shared" si="4"/>
        <v/>
      </c>
    </row>
    <row r="92">
      <c r="C92" s="61">
        <f t="shared" si="13"/>
        <v>44189</v>
      </c>
      <c r="D92" s="32">
        <f t="shared" si="21"/>
        <v>2.4</v>
      </c>
      <c r="E92" s="49">
        <f t="shared" si="5"/>
        <v>27801.83981</v>
      </c>
      <c r="F92" s="49">
        <f t="shared" si="6"/>
        <v>0</v>
      </c>
      <c r="G92" s="74">
        <f t="shared" si="1"/>
        <v>0</v>
      </c>
      <c r="H92" s="49">
        <f t="shared" si="2"/>
        <v>550957.1602</v>
      </c>
      <c r="I92" s="49">
        <f t="shared" si="3"/>
        <v>27801.83981</v>
      </c>
      <c r="J92" s="76" t="str">
        <f>'MAIN MODEL - Current Trends'!J92</f>
        <v/>
      </c>
      <c r="K92" s="49">
        <f t="shared" si="7"/>
        <v>0</v>
      </c>
      <c r="L92" s="49">
        <f t="shared" si="18"/>
        <v>550952</v>
      </c>
      <c r="M92" s="63">
        <f t="shared" si="14"/>
        <v>11157.75535</v>
      </c>
      <c r="N92" s="75">
        <f t="shared" si="22"/>
        <v>976.9970961</v>
      </c>
      <c r="O92" s="34" t="str">
        <f>'MAIN MODEL - Current Trends'!O92</f>
        <v/>
      </c>
      <c r="P92" s="11"/>
      <c r="Q92" s="11"/>
      <c r="R92" s="81"/>
      <c r="S92" s="70">
        <f t="shared" si="10"/>
        <v>578759</v>
      </c>
      <c r="T92" s="71" t="str">
        <f t="shared" si="17"/>
        <v>#DIV/0!</v>
      </c>
      <c r="U92" s="72">
        <f t="shared" si="11"/>
        <v>0.04803698917</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'MAIN MODEL - Current Trends'!B3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48"/>
      <c r="P8" s="11"/>
      <c r="Q8" s="11"/>
      <c r="R8" s="9"/>
      <c r="S8" s="9"/>
      <c r="T8" s="9"/>
      <c r="U8" s="9"/>
    </row>
    <row r="9">
      <c r="A9" s="28" t="s">
        <v>17</v>
      </c>
      <c r="B9" s="49">
        <f>'MAIN MODEL - Current Trends'!B7</f>
        <v>578759</v>
      </c>
      <c r="G9" s="28" t="s">
        <v>234</v>
      </c>
      <c r="H9" s="47">
        <f>'MAIN MODEL - Current Trends'!H3</f>
        <v>14</v>
      </c>
      <c r="I9" s="34" t="s">
        <v>34</v>
      </c>
      <c r="L9" s="48"/>
      <c r="P9" s="11"/>
      <c r="Q9" s="11"/>
      <c r="R9" s="9"/>
      <c r="S9" s="9"/>
      <c r="T9" s="9"/>
      <c r="U9" s="9"/>
    </row>
    <row r="10">
      <c r="A10" s="28" t="s">
        <v>236</v>
      </c>
      <c r="B10" s="49">
        <f>B9/100000*203</f>
        <v>1174.88077</v>
      </c>
      <c r="C10" s="50">
        <f>B10/B9</f>
        <v>0.00203</v>
      </c>
      <c r="G10" s="28" t="s">
        <v>237</v>
      </c>
      <c r="H10" s="47">
        <f>'MAIN MODEL - Current Trends'!H4</f>
        <v>5</v>
      </c>
      <c r="I10" s="34" t="s">
        <v>34</v>
      </c>
      <c r="L10" s="36"/>
      <c r="P10" s="11"/>
      <c r="Q10" s="11"/>
      <c r="R10" s="9"/>
      <c r="S10" s="9"/>
      <c r="T10" s="9"/>
      <c r="U10" s="9"/>
    </row>
    <row r="11">
      <c r="A11" s="28" t="s">
        <v>238</v>
      </c>
      <c r="B11" s="51">
        <f>'MAIN MODEL - Current Trends'!B9</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248</v>
      </c>
      <c r="K13" s="53">
        <v>1.5</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469.952308</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469.952308</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A21" s="59"/>
      <c r="B21" s="110" t="s">
        <v>261</v>
      </c>
      <c r="C21" s="111">
        <f t="shared" si="13"/>
        <v>43905</v>
      </c>
      <c r="D21" s="112">
        <f>'MAIN MODEL - Current Trends'!D21</f>
        <v>2.4</v>
      </c>
      <c r="E21" s="103">
        <f t="shared" si="5"/>
        <v>578712.8398</v>
      </c>
      <c r="F21" s="103">
        <f t="shared" si="6"/>
        <v>70</v>
      </c>
      <c r="G21" s="76">
        <f t="shared" si="1"/>
        <v>46.16018741</v>
      </c>
      <c r="H21" s="103">
        <f t="shared" si="2"/>
        <v>0</v>
      </c>
      <c r="I21" s="103">
        <f t="shared" si="3"/>
        <v>578642.8398</v>
      </c>
      <c r="J21" s="76">
        <f>'MAIN MODEL - Current Trends'!J21</f>
        <v>3</v>
      </c>
      <c r="K21" s="103">
        <f t="shared" si="7"/>
        <v>5.08702454</v>
      </c>
      <c r="L21" s="103">
        <f t="shared" ref="L21:L92" si="18">F21+L20</f>
        <v>111</v>
      </c>
      <c r="M21" s="113">
        <f t="shared" si="14"/>
        <v>1.213686258</v>
      </c>
      <c r="N21" s="114">
        <f t="shared" si="15"/>
        <v>469.952308</v>
      </c>
      <c r="O21" s="67">
        <f>'MAIN MODEL - Current Trends'!O21</f>
        <v>2409</v>
      </c>
      <c r="P21" s="115">
        <f t="shared" ref="P21:P91" si="19">if(J21,((J21/$B$6*2)/S22),"")</f>
        <v>0.0001426552306</v>
      </c>
      <c r="Q21" s="115">
        <f t="shared" si="9"/>
        <v>0.0001814226647</v>
      </c>
      <c r="R21" s="69">
        <f t="shared" si="16"/>
        <v>0.00035247832</v>
      </c>
      <c r="S21" s="70">
        <f t="shared" si="10"/>
        <v>578759</v>
      </c>
      <c r="T21" s="71">
        <f t="shared" si="17"/>
        <v>2.413793103</v>
      </c>
      <c r="U21" s="72">
        <f t="shared" si="11"/>
        <v>0.9999202428</v>
      </c>
      <c r="W21" s="65">
        <f t="shared" si="4"/>
        <v>2409000</v>
      </c>
      <c r="X21" s="65" t="str">
        <f t="shared" si="12"/>
        <v/>
      </c>
    </row>
    <row r="22">
      <c r="B22" s="73"/>
      <c r="C22" s="61">
        <f t="shared" si="13"/>
        <v>43909</v>
      </c>
      <c r="D22" s="116">
        <v>1.5</v>
      </c>
      <c r="E22" s="49">
        <f t="shared" si="5"/>
        <v>578642.8398</v>
      </c>
      <c r="F22" s="49">
        <f t="shared" si="6"/>
        <v>105</v>
      </c>
      <c r="G22" s="74">
        <f t="shared" si="1"/>
        <v>111</v>
      </c>
      <c r="H22" s="49">
        <f t="shared" si="2"/>
        <v>5.160187413</v>
      </c>
      <c r="I22" s="49">
        <f t="shared" si="3"/>
        <v>578537.8398</v>
      </c>
      <c r="J22" s="76">
        <f>'MAIN MODEL - Current Trends'!J22</f>
        <v>18</v>
      </c>
      <c r="K22" s="49">
        <f t="shared" si="7"/>
        <v>7.63053681</v>
      </c>
      <c r="L22" s="49">
        <f t="shared" si="18"/>
        <v>216</v>
      </c>
      <c r="M22" s="63">
        <f t="shared" si="14"/>
        <v>2.361767853</v>
      </c>
      <c r="N22" s="78">
        <f t="shared" ref="N22:N36" si="20">N21*1.05</f>
        <v>493.4499234</v>
      </c>
      <c r="O22" s="34" t="str">
        <f>'MAIN MODEL - Current Trends'!O22</f>
        <v/>
      </c>
      <c r="P22" s="11">
        <f t="shared" si="19"/>
        <v>0.0008559313836</v>
      </c>
      <c r="Q22" s="11">
        <f t="shared" si="9"/>
        <v>0.0002712700796</v>
      </c>
      <c r="R22" s="69">
        <f t="shared" si="16"/>
        <v>0.0006237483996</v>
      </c>
      <c r="S22" s="70">
        <f t="shared" si="10"/>
        <v>578759</v>
      </c>
      <c r="T22" s="71">
        <f t="shared" si="17"/>
        <v>1.5</v>
      </c>
      <c r="U22" s="72">
        <f t="shared" si="11"/>
        <v>0.9997992944</v>
      </c>
      <c r="W22" s="65" t="str">
        <f t="shared" si="4"/>
        <v/>
      </c>
      <c r="X22" s="65" t="str">
        <f t="shared" si="12"/>
        <v/>
      </c>
    </row>
    <row r="23">
      <c r="C23" s="61">
        <f t="shared" si="13"/>
        <v>43913</v>
      </c>
      <c r="D23" s="116">
        <v>1.5</v>
      </c>
      <c r="E23" s="49">
        <f t="shared" si="5"/>
        <v>578537.8398</v>
      </c>
      <c r="F23" s="49">
        <f t="shared" si="6"/>
        <v>157</v>
      </c>
      <c r="G23" s="74">
        <f t="shared" si="1"/>
        <v>204</v>
      </c>
      <c r="H23" s="49">
        <f t="shared" si="2"/>
        <v>17.16018741</v>
      </c>
      <c r="I23" s="49">
        <f t="shared" si="3"/>
        <v>578380.8398</v>
      </c>
      <c r="J23" s="67" t="str">
        <f>'MAIN MODEL - Current Trends'!J23</f>
        <v/>
      </c>
      <c r="K23" s="49">
        <f t="shared" si="7"/>
        <v>11.40946933</v>
      </c>
      <c r="L23" s="49">
        <f t="shared" si="18"/>
        <v>373</v>
      </c>
      <c r="M23" s="63">
        <f t="shared" si="14"/>
        <v>4.07842319</v>
      </c>
      <c r="N23" s="78">
        <f t="shared" si="20"/>
        <v>518.1224196</v>
      </c>
      <c r="O23" s="34" t="str">
        <f>'MAIN MODEL - Current Trends'!O23</f>
        <v/>
      </c>
      <c r="P23" s="11" t="str">
        <f t="shared" si="19"/>
        <v/>
      </c>
      <c r="Q23" s="11">
        <f t="shared" si="9"/>
        <v>0.000406041202</v>
      </c>
      <c r="R23" s="69">
        <f t="shared" si="16"/>
        <v>0.001029789602</v>
      </c>
      <c r="S23" s="70">
        <f t="shared" si="10"/>
        <v>578759</v>
      </c>
      <c r="T23" s="71">
        <f t="shared" si="17"/>
        <v>1.495238095</v>
      </c>
      <c r="U23" s="72">
        <f t="shared" si="11"/>
        <v>0.9996178717</v>
      </c>
      <c r="W23" s="65" t="str">
        <f t="shared" si="4"/>
        <v/>
      </c>
      <c r="X23" s="65" t="str">
        <f t="shared" si="12"/>
        <v/>
      </c>
    </row>
    <row r="24">
      <c r="C24" s="61">
        <f t="shared" si="13"/>
        <v>43917</v>
      </c>
      <c r="D24" s="116">
        <v>1.5</v>
      </c>
      <c r="E24" s="49">
        <f t="shared" si="5"/>
        <v>578380.8398</v>
      </c>
      <c r="F24" s="49">
        <f t="shared" si="6"/>
        <v>235</v>
      </c>
      <c r="G24" s="74">
        <f t="shared" si="1"/>
        <v>332</v>
      </c>
      <c r="H24" s="49">
        <f t="shared" si="2"/>
        <v>46.16018741</v>
      </c>
      <c r="I24" s="49">
        <f t="shared" si="3"/>
        <v>578145.8398</v>
      </c>
      <c r="J24" s="67" t="str">
        <f>'MAIN MODEL - Current Trends'!J24</f>
        <v/>
      </c>
      <c r="K24" s="49">
        <f t="shared" si="7"/>
        <v>17.0778681</v>
      </c>
      <c r="L24" s="49">
        <f t="shared" si="18"/>
        <v>608</v>
      </c>
      <c r="M24" s="63">
        <f t="shared" si="14"/>
        <v>6.647939141</v>
      </c>
      <c r="N24" s="78">
        <f t="shared" si="20"/>
        <v>544.0285405</v>
      </c>
      <c r="O24" s="34" t="str">
        <f>'MAIN MODEL - Current Trends'!O24</f>
        <v/>
      </c>
      <c r="P24" s="11" t="str">
        <f t="shared" si="19"/>
        <v/>
      </c>
      <c r="Q24" s="11">
        <f t="shared" si="9"/>
        <v>0.0006081978855</v>
      </c>
      <c r="R24" s="69">
        <f t="shared" si="16"/>
        <v>0.001637987487</v>
      </c>
      <c r="S24" s="70">
        <f t="shared" si="10"/>
        <v>578759</v>
      </c>
      <c r="T24" s="71">
        <f t="shared" si="17"/>
        <v>1.496815287</v>
      </c>
      <c r="U24" s="72">
        <f t="shared" si="11"/>
        <v>0.9993466016</v>
      </c>
      <c r="W24" s="65" t="str">
        <f t="shared" si="4"/>
        <v/>
      </c>
      <c r="X24" s="65" t="str">
        <f t="shared" si="12"/>
        <v/>
      </c>
    </row>
    <row r="25">
      <c r="C25" s="61">
        <f t="shared" si="13"/>
        <v>43921</v>
      </c>
      <c r="D25" s="116">
        <v>1.5</v>
      </c>
      <c r="E25" s="49">
        <f t="shared" si="5"/>
        <v>578145.8398</v>
      </c>
      <c r="F25" s="49">
        <f t="shared" si="6"/>
        <v>352</v>
      </c>
      <c r="G25" s="74">
        <f t="shared" si="1"/>
        <v>497</v>
      </c>
      <c r="H25" s="49">
        <f t="shared" si="2"/>
        <v>116.1601874</v>
      </c>
      <c r="I25" s="49">
        <f t="shared" si="3"/>
        <v>577793.8398</v>
      </c>
      <c r="J25" s="67" t="str">
        <f>'MAIN MODEL - Current Trends'!J25</f>
        <v/>
      </c>
      <c r="K25" s="49">
        <f t="shared" si="7"/>
        <v>25.58046626</v>
      </c>
      <c r="L25" s="49">
        <f t="shared" si="18"/>
        <v>960</v>
      </c>
      <c r="M25" s="63">
        <f t="shared" si="14"/>
        <v>10.49674601</v>
      </c>
      <c r="N25" s="78">
        <f t="shared" si="20"/>
        <v>571.2299676</v>
      </c>
      <c r="O25" s="34" t="str">
        <f>'MAIN MODEL - Current Trends'!O25</f>
        <v/>
      </c>
      <c r="P25" s="11" t="str">
        <f t="shared" si="19"/>
        <v/>
      </c>
      <c r="Q25" s="11">
        <f t="shared" si="9"/>
        <v>0.0009105689933</v>
      </c>
      <c r="R25" s="69">
        <f t="shared" si="16"/>
        <v>0.00254855648</v>
      </c>
      <c r="S25" s="70">
        <f t="shared" si="10"/>
        <v>578759</v>
      </c>
      <c r="T25" s="71">
        <f t="shared" si="17"/>
        <v>1.49787234</v>
      </c>
      <c r="U25" s="72">
        <f t="shared" si="11"/>
        <v>0.9989405604</v>
      </c>
      <c r="W25" s="65" t="str">
        <f t="shared" si="4"/>
        <v/>
      </c>
      <c r="X25" s="65" t="str">
        <f t="shared" si="12"/>
        <v/>
      </c>
    </row>
    <row r="26">
      <c r="C26" s="61">
        <f t="shared" si="13"/>
        <v>43925</v>
      </c>
      <c r="D26" s="116">
        <v>1.5</v>
      </c>
      <c r="E26" s="49">
        <f t="shared" si="5"/>
        <v>577793.8398</v>
      </c>
      <c r="F26" s="49">
        <f t="shared" si="6"/>
        <v>527</v>
      </c>
      <c r="G26" s="74">
        <f t="shared" si="1"/>
        <v>744</v>
      </c>
      <c r="H26" s="49">
        <f t="shared" si="2"/>
        <v>221.1601874</v>
      </c>
      <c r="I26" s="49">
        <f t="shared" si="3"/>
        <v>577266.8398</v>
      </c>
      <c r="J26" s="67" t="str">
        <f>'MAIN MODEL - Current Trends'!J26</f>
        <v/>
      </c>
      <c r="K26" s="49">
        <f t="shared" si="7"/>
        <v>38.29802761</v>
      </c>
      <c r="L26" s="49">
        <f t="shared" si="18"/>
        <v>1487</v>
      </c>
      <c r="M26" s="63">
        <f t="shared" si="14"/>
        <v>16.25902221</v>
      </c>
      <c r="N26" s="78">
        <f t="shared" si="20"/>
        <v>599.791466</v>
      </c>
      <c r="O26" s="34" t="str">
        <f>'MAIN MODEL - Current Trends'!O26</f>
        <v/>
      </c>
      <c r="P26" s="11" t="str">
        <f t="shared" si="19"/>
        <v/>
      </c>
      <c r="Q26" s="11">
        <f t="shared" si="9"/>
        <v>0.001361533903</v>
      </c>
      <c r="R26" s="69">
        <f t="shared" si="16"/>
        <v>0.003910090383</v>
      </c>
      <c r="S26" s="70">
        <f t="shared" si="10"/>
        <v>578759</v>
      </c>
      <c r="T26" s="71">
        <f t="shared" si="17"/>
        <v>1.497159091</v>
      </c>
      <c r="U26" s="72">
        <f t="shared" si="11"/>
        <v>0.9983323625</v>
      </c>
      <c r="W26" s="65" t="str">
        <f t="shared" si="4"/>
        <v/>
      </c>
      <c r="X26" s="65" t="str">
        <f t="shared" si="12"/>
        <v/>
      </c>
    </row>
    <row r="27">
      <c r="C27" s="61">
        <f t="shared" si="13"/>
        <v>43929</v>
      </c>
      <c r="D27" s="116">
        <v>1.5</v>
      </c>
      <c r="E27" s="49">
        <f t="shared" si="5"/>
        <v>577266.8398</v>
      </c>
      <c r="F27" s="49">
        <f t="shared" si="6"/>
        <v>788</v>
      </c>
      <c r="G27" s="80">
        <f t="shared" si="1"/>
        <v>1114</v>
      </c>
      <c r="H27" s="49">
        <f t="shared" si="2"/>
        <v>378.1601874</v>
      </c>
      <c r="I27" s="49">
        <f t="shared" si="3"/>
        <v>576478.8398</v>
      </c>
      <c r="J27" s="67" t="str">
        <f>'MAIN MODEL - Current Trends'!J27</f>
        <v/>
      </c>
      <c r="K27" s="49">
        <f t="shared" si="7"/>
        <v>57.26536196</v>
      </c>
      <c r="L27" s="49">
        <f t="shared" si="18"/>
        <v>2275</v>
      </c>
      <c r="M27" s="63">
        <f t="shared" si="14"/>
        <v>24.87510123</v>
      </c>
      <c r="N27" s="78">
        <f t="shared" si="20"/>
        <v>629.7810393</v>
      </c>
      <c r="O27" s="34" t="str">
        <f>'MAIN MODEL - Current Trends'!O27</f>
        <v/>
      </c>
      <c r="P27" s="11" t="str">
        <f t="shared" si="19"/>
        <v/>
      </c>
      <c r="Q27" s="11">
        <f t="shared" si="9"/>
        <v>0.00203366168</v>
      </c>
      <c r="R27" s="69">
        <f t="shared" si="16"/>
        <v>0.005943752063</v>
      </c>
      <c r="S27" s="70">
        <f t="shared" si="10"/>
        <v>578759</v>
      </c>
      <c r="T27" s="71">
        <f t="shared" si="17"/>
        <v>1.495256167</v>
      </c>
      <c r="U27" s="72">
        <f t="shared" si="11"/>
        <v>0.9974217935</v>
      </c>
      <c r="W27" s="65" t="str">
        <f t="shared" si="4"/>
        <v/>
      </c>
      <c r="X27" s="65" t="str">
        <f t="shared" si="12"/>
        <v/>
      </c>
    </row>
    <row r="28">
      <c r="C28" s="61">
        <f t="shared" si="13"/>
        <v>43933</v>
      </c>
      <c r="D28" s="116">
        <v>1.5</v>
      </c>
      <c r="E28" s="49">
        <f t="shared" si="5"/>
        <v>576478.8398</v>
      </c>
      <c r="F28" s="49">
        <f t="shared" si="6"/>
        <v>1177</v>
      </c>
      <c r="G28" s="80">
        <f t="shared" si="1"/>
        <v>1667</v>
      </c>
      <c r="H28" s="49">
        <f t="shared" si="2"/>
        <v>613.1601874</v>
      </c>
      <c r="I28" s="49">
        <f t="shared" si="3"/>
        <v>575301.8398</v>
      </c>
      <c r="J28" s="67" t="str">
        <f>'MAIN MODEL - Current Trends'!J28</f>
        <v/>
      </c>
      <c r="K28" s="49">
        <f t="shared" si="7"/>
        <v>85.53468405</v>
      </c>
      <c r="L28" s="49">
        <f t="shared" si="18"/>
        <v>3452</v>
      </c>
      <c r="M28" s="63">
        <f t="shared" si="14"/>
        <v>37.7445492</v>
      </c>
      <c r="N28" s="78">
        <f t="shared" si="20"/>
        <v>661.2700912</v>
      </c>
      <c r="O28" s="34" t="str">
        <f>'MAIN MODEL - Current Trends'!O28</f>
        <v/>
      </c>
      <c r="P28" s="11" t="str">
        <f t="shared" si="19"/>
        <v/>
      </c>
      <c r="Q28" s="11">
        <f t="shared" si="9"/>
        <v>0.003032350253</v>
      </c>
      <c r="R28" s="69">
        <f t="shared" si="16"/>
        <v>0.008976102315</v>
      </c>
      <c r="S28" s="70">
        <f t="shared" si="10"/>
        <v>578759</v>
      </c>
      <c r="T28" s="71">
        <f t="shared" si="17"/>
        <v>1.493654822</v>
      </c>
      <c r="U28" s="72">
        <f t="shared" si="11"/>
        <v>0.9960602596</v>
      </c>
      <c r="W28" s="65" t="str">
        <f t="shared" si="4"/>
        <v/>
      </c>
      <c r="X28" s="65" t="str">
        <f t="shared" si="12"/>
        <v/>
      </c>
    </row>
    <row r="29">
      <c r="C29" s="61">
        <f t="shared" si="13"/>
        <v>43937</v>
      </c>
      <c r="D29" s="116">
        <v>1.5</v>
      </c>
      <c r="E29" s="49">
        <f t="shared" si="5"/>
        <v>575301.8398</v>
      </c>
      <c r="F29" s="49">
        <f t="shared" si="6"/>
        <v>1755</v>
      </c>
      <c r="G29" s="80">
        <f t="shared" si="1"/>
        <v>2492</v>
      </c>
      <c r="H29" s="49">
        <f t="shared" si="2"/>
        <v>965.1601874</v>
      </c>
      <c r="I29" s="49">
        <f t="shared" si="3"/>
        <v>573546.8398</v>
      </c>
      <c r="J29" s="67" t="str">
        <f>'MAIN MODEL - Current Trends'!J29</f>
        <v/>
      </c>
      <c r="K29" s="49">
        <f t="shared" si="7"/>
        <v>127.5389724</v>
      </c>
      <c r="L29" s="49">
        <f t="shared" si="18"/>
        <v>5207</v>
      </c>
      <c r="M29" s="63">
        <f t="shared" si="14"/>
        <v>56.93391301</v>
      </c>
      <c r="N29" s="78">
        <f t="shared" si="20"/>
        <v>694.3335958</v>
      </c>
      <c r="O29" s="34" t="str">
        <f>'MAIN MODEL - Current Trends'!O29</f>
        <v/>
      </c>
      <c r="P29" s="11" t="str">
        <f t="shared" si="19"/>
        <v/>
      </c>
      <c r="Q29" s="11">
        <f t="shared" si="9"/>
        <v>0.004507921259</v>
      </c>
      <c r="R29" s="69">
        <f t="shared" si="16"/>
        <v>0.01348402357</v>
      </c>
      <c r="S29" s="70">
        <f t="shared" si="10"/>
        <v>578759</v>
      </c>
      <c r="T29" s="71">
        <f t="shared" si="17"/>
        <v>1.491079014</v>
      </c>
      <c r="U29" s="72">
        <f t="shared" si="11"/>
        <v>0.994026598</v>
      </c>
      <c r="W29" s="65" t="str">
        <f t="shared" si="4"/>
        <v/>
      </c>
      <c r="X29" s="65" t="str">
        <f t="shared" si="12"/>
        <v/>
      </c>
    </row>
    <row r="30">
      <c r="C30" s="61">
        <f t="shared" si="13"/>
        <v>43941</v>
      </c>
      <c r="D30" s="116">
        <v>1.5</v>
      </c>
      <c r="E30" s="49">
        <f t="shared" si="5"/>
        <v>573546.8398</v>
      </c>
      <c r="F30" s="49">
        <f t="shared" si="6"/>
        <v>2609</v>
      </c>
      <c r="G30" s="80">
        <f t="shared" si="1"/>
        <v>3720</v>
      </c>
      <c r="H30" s="49">
        <f t="shared" si="2"/>
        <v>1492.160187</v>
      </c>
      <c r="I30" s="49">
        <f t="shared" si="3"/>
        <v>570937.8398</v>
      </c>
      <c r="J30" s="67" t="str">
        <f>'MAIN MODEL - Current Trends'!J30</f>
        <v/>
      </c>
      <c r="K30" s="49">
        <f t="shared" si="7"/>
        <v>189.6006718</v>
      </c>
      <c r="L30" s="49">
        <f t="shared" si="18"/>
        <v>7816</v>
      </c>
      <c r="M30" s="63">
        <f t="shared" si="14"/>
        <v>85.46100712</v>
      </c>
      <c r="N30" s="78">
        <f t="shared" si="20"/>
        <v>729.0502756</v>
      </c>
      <c r="O30" s="34" t="str">
        <f>'MAIN MODEL - Current Trends'!O30</f>
        <v/>
      </c>
      <c r="P30" s="11" t="str">
        <f t="shared" si="19"/>
        <v/>
      </c>
      <c r="Q30" s="11">
        <f t="shared" si="9"/>
        <v>0.006671170556</v>
      </c>
      <c r="R30" s="69">
        <f t="shared" si="16"/>
        <v>0.02015519413</v>
      </c>
      <c r="S30" s="70">
        <f t="shared" si="10"/>
        <v>578759</v>
      </c>
      <c r="T30" s="71">
        <f t="shared" si="17"/>
        <v>1.486609687</v>
      </c>
      <c r="U30" s="72">
        <f t="shared" si="11"/>
        <v>0.9909942477</v>
      </c>
      <c r="W30" s="65" t="str">
        <f t="shared" si="4"/>
        <v/>
      </c>
      <c r="X30" s="65" t="str">
        <f t="shared" si="12"/>
        <v/>
      </c>
    </row>
    <row r="31">
      <c r="C31" s="61">
        <f t="shared" si="13"/>
        <v>43945</v>
      </c>
      <c r="D31" s="116">
        <v>1.5</v>
      </c>
      <c r="E31" s="49">
        <f t="shared" si="5"/>
        <v>570937.8398</v>
      </c>
      <c r="F31" s="49">
        <f t="shared" si="6"/>
        <v>3861</v>
      </c>
      <c r="G31" s="80">
        <f t="shared" si="1"/>
        <v>5541</v>
      </c>
      <c r="H31" s="49">
        <f t="shared" si="2"/>
        <v>2280.160187</v>
      </c>
      <c r="I31" s="49">
        <f t="shared" si="3"/>
        <v>567076.8398</v>
      </c>
      <c r="J31" s="67" t="str">
        <f>'MAIN MODEL - Current Trends'!J31</f>
        <v/>
      </c>
      <c r="K31" s="49">
        <f t="shared" si="7"/>
        <v>280.5857393</v>
      </c>
      <c r="L31" s="49">
        <f t="shared" si="18"/>
        <v>11677</v>
      </c>
      <c r="M31" s="63">
        <f t="shared" si="14"/>
        <v>127.6776075</v>
      </c>
      <c r="N31" s="78">
        <f t="shared" si="20"/>
        <v>765.5027893</v>
      </c>
      <c r="O31" s="34" t="str">
        <f>'MAIN MODEL - Current Trends'!O31</f>
        <v/>
      </c>
      <c r="P31" s="11" t="str">
        <f t="shared" si="19"/>
        <v/>
      </c>
      <c r="Q31" s="11">
        <f t="shared" si="9"/>
        <v>0.009805463068</v>
      </c>
      <c r="R31" s="69">
        <f t="shared" si="16"/>
        <v>0.0299606572</v>
      </c>
      <c r="S31" s="70">
        <f t="shared" si="10"/>
        <v>578759</v>
      </c>
      <c r="T31" s="71">
        <f t="shared" si="17"/>
        <v>1.479877348</v>
      </c>
      <c r="U31" s="72">
        <f t="shared" si="11"/>
        <v>0.9864863265</v>
      </c>
      <c r="W31" s="65" t="str">
        <f t="shared" si="4"/>
        <v/>
      </c>
      <c r="X31" s="65" t="str">
        <f t="shared" si="12"/>
        <v/>
      </c>
    </row>
    <row r="32">
      <c r="C32" s="61">
        <f t="shared" si="13"/>
        <v>43949</v>
      </c>
      <c r="D32" s="116">
        <v>1.5</v>
      </c>
      <c r="E32" s="49">
        <f t="shared" si="5"/>
        <v>567076.8398</v>
      </c>
      <c r="F32" s="49">
        <f t="shared" si="6"/>
        <v>5675</v>
      </c>
      <c r="G32" s="80">
        <f t="shared" si="1"/>
        <v>8225</v>
      </c>
      <c r="H32" s="49">
        <f t="shared" si="2"/>
        <v>3457.160187</v>
      </c>
      <c r="I32" s="49">
        <f t="shared" si="3"/>
        <v>561401.8398</v>
      </c>
      <c r="J32" s="67" t="str">
        <f>'MAIN MODEL - Current Trends'!J32</f>
        <v/>
      </c>
      <c r="K32" s="49">
        <f t="shared" si="7"/>
        <v>412.4123466</v>
      </c>
      <c r="L32" s="49">
        <f t="shared" si="18"/>
        <v>17352</v>
      </c>
      <c r="M32" s="63">
        <f t="shared" si="14"/>
        <v>189.7286842</v>
      </c>
      <c r="N32" s="78">
        <f t="shared" si="20"/>
        <v>803.7779288</v>
      </c>
      <c r="O32" s="34" t="str">
        <f>'MAIN MODEL - Current Trends'!O32</f>
        <v/>
      </c>
      <c r="P32" s="11" t="str">
        <f t="shared" si="19"/>
        <v/>
      </c>
      <c r="Q32" s="11">
        <f t="shared" si="9"/>
        <v>0.01426673279</v>
      </c>
      <c r="R32" s="69">
        <f t="shared" si="16"/>
        <v>0.04422738998</v>
      </c>
      <c r="S32" s="70">
        <f t="shared" si="10"/>
        <v>578759</v>
      </c>
      <c r="T32" s="71">
        <f t="shared" si="17"/>
        <v>1.46982647</v>
      </c>
      <c r="U32" s="72">
        <f t="shared" si="11"/>
        <v>0.9798151559</v>
      </c>
      <c r="W32" s="65" t="str">
        <f t="shared" si="4"/>
        <v/>
      </c>
      <c r="X32" s="65" t="str">
        <f t="shared" si="12"/>
        <v/>
      </c>
    </row>
    <row r="33">
      <c r="C33" s="61">
        <f t="shared" si="13"/>
        <v>43953</v>
      </c>
      <c r="D33" s="116">
        <v>1.5</v>
      </c>
      <c r="E33" s="49">
        <f t="shared" si="5"/>
        <v>561401.8398</v>
      </c>
      <c r="F33" s="49">
        <f t="shared" si="6"/>
        <v>8257</v>
      </c>
      <c r="G33" s="80">
        <f t="shared" si="1"/>
        <v>12145</v>
      </c>
      <c r="H33" s="49">
        <f t="shared" si="2"/>
        <v>5212.160187</v>
      </c>
      <c r="I33" s="49">
        <f t="shared" si="3"/>
        <v>553144.8398</v>
      </c>
      <c r="J33" s="67" t="str">
        <f>'MAIN MODEL - Current Trends'!J33</f>
        <v/>
      </c>
      <c r="K33" s="49">
        <f t="shared" si="7"/>
        <v>600.0508804</v>
      </c>
      <c r="L33" s="49">
        <f t="shared" si="18"/>
        <v>25609</v>
      </c>
      <c r="M33" s="63">
        <f t="shared" si="14"/>
        <v>280.011634</v>
      </c>
      <c r="N33" s="78">
        <f t="shared" si="20"/>
        <v>843.9668253</v>
      </c>
      <c r="O33" s="34" t="str">
        <f>'MAIN MODEL - Current Trends'!O33</f>
        <v/>
      </c>
      <c r="P33" s="11" t="str">
        <f t="shared" si="19"/>
        <v/>
      </c>
      <c r="Q33" s="11">
        <f t="shared" si="9"/>
        <v>0.02045238173</v>
      </c>
      <c r="R33" s="69">
        <f t="shared" si="16"/>
        <v>0.06467977172</v>
      </c>
      <c r="S33" s="70">
        <f t="shared" si="10"/>
        <v>578759</v>
      </c>
      <c r="T33" s="71">
        <f t="shared" si="17"/>
        <v>1.454977974</v>
      </c>
      <c r="U33" s="72">
        <f t="shared" si="11"/>
        <v>0.9700096928</v>
      </c>
      <c r="W33" s="65" t="str">
        <f t="shared" si="4"/>
        <v/>
      </c>
      <c r="X33" s="65" t="str">
        <f t="shared" si="12"/>
        <v/>
      </c>
    </row>
    <row r="34">
      <c r="C34" s="61">
        <f t="shared" si="13"/>
        <v>43957</v>
      </c>
      <c r="D34" s="116">
        <v>1.5</v>
      </c>
      <c r="E34" s="49">
        <f t="shared" si="5"/>
        <v>553144.8398</v>
      </c>
      <c r="F34" s="49">
        <f t="shared" si="6"/>
        <v>11837</v>
      </c>
      <c r="G34" s="80">
        <f t="shared" si="1"/>
        <v>17793</v>
      </c>
      <c r="H34" s="49">
        <f t="shared" si="2"/>
        <v>7821.160187</v>
      </c>
      <c r="I34" s="49">
        <f t="shared" si="3"/>
        <v>541307.8398</v>
      </c>
      <c r="J34" s="67" t="str">
        <f>'MAIN MODEL - Current Trends'!J34</f>
        <v/>
      </c>
      <c r="K34" s="49">
        <f t="shared" si="7"/>
        <v>860.2158497</v>
      </c>
      <c r="L34" s="49">
        <f t="shared" si="18"/>
        <v>37446</v>
      </c>
      <c r="M34" s="63">
        <f t="shared" si="14"/>
        <v>409.4386991</v>
      </c>
      <c r="N34" s="78">
        <f t="shared" si="20"/>
        <v>886.1651665</v>
      </c>
      <c r="O34" s="34" t="str">
        <f>'MAIN MODEL - Current Trends'!O34</f>
        <v/>
      </c>
      <c r="P34" s="11" t="str">
        <f t="shared" si="19"/>
        <v/>
      </c>
      <c r="Q34" s="11">
        <f t="shared" si="9"/>
        <v>0.02869415422</v>
      </c>
      <c r="R34" s="69">
        <f t="shared" si="16"/>
        <v>0.09337392593</v>
      </c>
      <c r="S34" s="70">
        <f t="shared" si="10"/>
        <v>578759</v>
      </c>
      <c r="T34" s="71">
        <f t="shared" si="17"/>
        <v>1.433571515</v>
      </c>
      <c r="U34" s="72">
        <f t="shared" si="11"/>
        <v>0.95574296</v>
      </c>
      <c r="W34" s="65" t="str">
        <f t="shared" si="4"/>
        <v/>
      </c>
      <c r="X34" s="65" t="str">
        <f t="shared" si="12"/>
        <v/>
      </c>
    </row>
    <row r="35">
      <c r="C35" s="61">
        <f t="shared" si="13"/>
        <v>43961</v>
      </c>
      <c r="D35" s="116">
        <v>1.5</v>
      </c>
      <c r="E35" s="49">
        <f t="shared" si="5"/>
        <v>541307.8398</v>
      </c>
      <c r="F35" s="49">
        <f t="shared" si="6"/>
        <v>16607</v>
      </c>
      <c r="G35" s="80">
        <f t="shared" si="1"/>
        <v>25769</v>
      </c>
      <c r="H35" s="49">
        <f t="shared" si="2"/>
        <v>11682.16019</v>
      </c>
      <c r="I35" s="49">
        <f t="shared" si="3"/>
        <v>524700.8398</v>
      </c>
      <c r="J35" s="67" t="str">
        <f>'MAIN MODEL - Current Trends'!J35</f>
        <v/>
      </c>
      <c r="K35" s="49">
        <f t="shared" si="7"/>
        <v>1206.860236</v>
      </c>
      <c r="L35" s="49">
        <f t="shared" si="18"/>
        <v>54053</v>
      </c>
      <c r="M35" s="63">
        <f t="shared" si="14"/>
        <v>759.6265097</v>
      </c>
      <c r="N35" s="78">
        <f t="shared" si="20"/>
        <v>930.4734248</v>
      </c>
      <c r="O35" s="34" t="str">
        <f>'MAIN MODEL - Current Trends'!O35</f>
        <v/>
      </c>
      <c r="P35" s="11" t="str">
        <f t="shared" si="19"/>
        <v/>
      </c>
      <c r="Q35" s="11">
        <f t="shared" si="9"/>
        <v>0.03902142342</v>
      </c>
      <c r="R35" s="69">
        <f t="shared" si="16"/>
        <v>0.1323953494</v>
      </c>
      <c r="S35" s="70">
        <f t="shared" si="10"/>
        <v>578759</v>
      </c>
      <c r="T35" s="71">
        <f t="shared" si="17"/>
        <v>1.402973726</v>
      </c>
      <c r="U35" s="72">
        <f t="shared" si="11"/>
        <v>0.9352905783</v>
      </c>
      <c r="W35" s="65" t="str">
        <f t="shared" si="4"/>
        <v/>
      </c>
      <c r="X35" s="65" t="str">
        <f t="shared" si="12"/>
        <v/>
      </c>
    </row>
    <row r="36">
      <c r="C36" s="61">
        <f t="shared" si="13"/>
        <v>43965</v>
      </c>
      <c r="D36" s="116">
        <v>1.5</v>
      </c>
      <c r="E36" s="49">
        <f t="shared" si="5"/>
        <v>524700.8398</v>
      </c>
      <c r="F36" s="49">
        <f t="shared" si="6"/>
        <v>22584</v>
      </c>
      <c r="G36" s="80">
        <f t="shared" si="1"/>
        <v>36701</v>
      </c>
      <c r="H36" s="49">
        <f t="shared" si="2"/>
        <v>17357.16019</v>
      </c>
      <c r="I36" s="49">
        <f t="shared" si="3"/>
        <v>502116.8398</v>
      </c>
      <c r="J36" s="67" t="str">
        <f>'MAIN MODEL - Current Trends'!J36</f>
        <v/>
      </c>
      <c r="K36" s="49">
        <f t="shared" si="7"/>
        <v>1641.21946</v>
      </c>
      <c r="L36" s="49">
        <f t="shared" si="18"/>
        <v>76637</v>
      </c>
      <c r="M36" s="63">
        <f t="shared" si="14"/>
        <v>1235.84988</v>
      </c>
      <c r="N36" s="78">
        <f t="shared" si="20"/>
        <v>976.9970961</v>
      </c>
      <c r="O36" s="34" t="str">
        <f>'MAIN MODEL - Current Trends'!O36</f>
        <v/>
      </c>
      <c r="P36" s="11" t="str">
        <f t="shared" si="19"/>
        <v/>
      </c>
      <c r="Q36" s="11">
        <f t="shared" si="9"/>
        <v>0.08124970843</v>
      </c>
      <c r="R36" s="69">
        <f t="shared" si="16"/>
        <v>0.2136450578</v>
      </c>
      <c r="S36" s="70">
        <f t="shared" si="10"/>
        <v>578759</v>
      </c>
      <c r="T36" s="71">
        <f t="shared" si="17"/>
        <v>1.359908472</v>
      </c>
      <c r="U36" s="72">
        <f t="shared" si="11"/>
        <v>0.9065964241</v>
      </c>
      <c r="W36" s="65" t="str">
        <f t="shared" si="4"/>
        <v/>
      </c>
      <c r="X36" s="65" t="str">
        <f t="shared" si="12"/>
        <v/>
      </c>
    </row>
    <row r="37">
      <c r="C37" s="61">
        <f t="shared" si="13"/>
        <v>43969</v>
      </c>
      <c r="D37" s="32">
        <f t="shared" ref="D37:D92" si="21">$B$3</f>
        <v>2.4</v>
      </c>
      <c r="E37" s="49">
        <f t="shared" si="5"/>
        <v>502116.8398</v>
      </c>
      <c r="F37" s="49">
        <f t="shared" si="6"/>
        <v>47024</v>
      </c>
      <c r="G37" s="80">
        <f t="shared" si="1"/>
        <v>51028</v>
      </c>
      <c r="H37" s="49">
        <f t="shared" si="2"/>
        <v>25614.16019</v>
      </c>
      <c r="I37" s="49">
        <f t="shared" si="3"/>
        <v>455092.8398</v>
      </c>
      <c r="J37" s="67" t="str">
        <f>'MAIN MODEL - Current Trends'!J37</f>
        <v/>
      </c>
      <c r="K37" s="49">
        <f t="shared" si="7"/>
        <v>3417.317742</v>
      </c>
      <c r="L37" s="49">
        <f t="shared" si="18"/>
        <v>123661</v>
      </c>
      <c r="M37" s="63">
        <f t="shared" si="14"/>
        <v>2227.433646</v>
      </c>
      <c r="N37" s="75">
        <f t="shared" ref="N37:N92" si="22">N36</f>
        <v>976.9970961</v>
      </c>
      <c r="O37" s="34" t="str">
        <f>'MAIN MODEL - Current Trends'!O37</f>
        <v/>
      </c>
      <c r="P37" s="11" t="str">
        <f t="shared" si="19"/>
        <v/>
      </c>
      <c r="Q37" s="11">
        <f t="shared" si="9"/>
        <v>0.1533332527</v>
      </c>
      <c r="R37" s="69">
        <f t="shared" si="16"/>
        <v>0.3669783105</v>
      </c>
      <c r="S37" s="70">
        <f t="shared" si="10"/>
        <v>578759</v>
      </c>
      <c r="T37" s="71">
        <f t="shared" si="17"/>
        <v>2.082182076</v>
      </c>
      <c r="U37" s="72">
        <f t="shared" si="11"/>
        <v>0.8675750007</v>
      </c>
      <c r="W37" s="65" t="str">
        <f t="shared" si="4"/>
        <v/>
      </c>
      <c r="X37" s="65" t="str">
        <f t="shared" si="12"/>
        <v/>
      </c>
    </row>
    <row r="38">
      <c r="C38" s="61">
        <f t="shared" si="13"/>
        <v>43973</v>
      </c>
      <c r="D38" s="32">
        <f t="shared" si="21"/>
        <v>2.4</v>
      </c>
      <c r="E38" s="49">
        <f t="shared" si="5"/>
        <v>455092.8398</v>
      </c>
      <c r="F38" s="49">
        <f t="shared" si="6"/>
        <v>88743</v>
      </c>
      <c r="G38" s="74">
        <f t="shared" si="1"/>
        <v>86215</v>
      </c>
      <c r="H38" s="49">
        <f t="shared" si="2"/>
        <v>37451.16019</v>
      </c>
      <c r="I38" s="49">
        <f t="shared" si="3"/>
        <v>366349.8398</v>
      </c>
      <c r="J38" s="67" t="str">
        <f>'MAIN MODEL - Current Trends'!J38</f>
        <v/>
      </c>
      <c r="K38" s="49">
        <f t="shared" si="7"/>
        <v>6449.111696</v>
      </c>
      <c r="L38" s="49">
        <f t="shared" si="18"/>
        <v>212404</v>
      </c>
      <c r="M38" s="63">
        <f t="shared" si="14"/>
        <v>4098.735921</v>
      </c>
      <c r="N38" s="75">
        <f t="shared" si="22"/>
        <v>976.9970961</v>
      </c>
      <c r="O38" s="34" t="str">
        <f>'MAIN MODEL - Current Trends'!O38</f>
        <v/>
      </c>
      <c r="P38" s="11" t="str">
        <f t="shared" si="19"/>
        <v/>
      </c>
      <c r="Q38" s="11">
        <f t="shared" si="9"/>
        <v>0.232941518</v>
      </c>
      <c r="R38" s="69">
        <f t="shared" si="16"/>
        <v>0.5999198285</v>
      </c>
      <c r="S38" s="70">
        <f t="shared" si="10"/>
        <v>578759</v>
      </c>
      <c r="T38" s="71">
        <f t="shared" si="17"/>
        <v>1.887185267</v>
      </c>
      <c r="U38" s="72">
        <f t="shared" si="11"/>
        <v>0.7863252922</v>
      </c>
      <c r="W38" s="65" t="str">
        <f t="shared" si="4"/>
        <v/>
      </c>
      <c r="X38" s="65" t="str">
        <f t="shared" si="12"/>
        <v/>
      </c>
    </row>
    <row r="39">
      <c r="C39" s="61">
        <f t="shared" si="13"/>
        <v>43977</v>
      </c>
      <c r="D39" s="32">
        <f t="shared" si="21"/>
        <v>2.4</v>
      </c>
      <c r="E39" s="49">
        <f t="shared" si="5"/>
        <v>366349.8398</v>
      </c>
      <c r="F39" s="49">
        <f t="shared" si="6"/>
        <v>134817</v>
      </c>
      <c r="G39" s="74">
        <f t="shared" si="1"/>
        <v>158351</v>
      </c>
      <c r="H39" s="49">
        <f t="shared" si="2"/>
        <v>54058.16019</v>
      </c>
      <c r="I39" s="49">
        <f t="shared" si="3"/>
        <v>231532.8398</v>
      </c>
      <c r="J39" s="67" t="str">
        <f>'MAIN MODEL - Current Trends'!J39</f>
        <v/>
      </c>
      <c r="K39" s="49">
        <f t="shared" si="7"/>
        <v>9797.391248</v>
      </c>
      <c r="L39" s="49">
        <f t="shared" si="18"/>
        <v>347221</v>
      </c>
      <c r="M39" s="63">
        <f t="shared" si="14"/>
        <v>6941.58954</v>
      </c>
      <c r="N39" s="75">
        <f t="shared" si="22"/>
        <v>976.9970961</v>
      </c>
      <c r="O39" s="34" t="str">
        <f>'MAIN MODEL - Current Trends'!O39</f>
        <v/>
      </c>
      <c r="P39" s="11" t="str">
        <f t="shared" si="19"/>
        <v/>
      </c>
      <c r="Q39" s="11">
        <f t="shared" si="9"/>
        <v>0.2236526775</v>
      </c>
      <c r="R39" s="69">
        <f t="shared" si="16"/>
        <v>0.823572506</v>
      </c>
      <c r="S39" s="70">
        <f t="shared" si="10"/>
        <v>578759</v>
      </c>
      <c r="T39" s="71">
        <f t="shared" si="17"/>
        <v>1.519184612</v>
      </c>
      <c r="U39" s="72">
        <f t="shared" si="11"/>
        <v>0.6329920395</v>
      </c>
      <c r="W39" s="65" t="str">
        <f t="shared" si="4"/>
        <v/>
      </c>
      <c r="X39" s="65" t="str">
        <f t="shared" si="12"/>
        <v/>
      </c>
    </row>
    <row r="40">
      <c r="C40" s="61">
        <f t="shared" si="13"/>
        <v>43981</v>
      </c>
      <c r="D40" s="32">
        <f t="shared" si="21"/>
        <v>2.4</v>
      </c>
      <c r="E40" s="49">
        <f t="shared" si="5"/>
        <v>231532.8398</v>
      </c>
      <c r="F40" s="49">
        <f t="shared" si="6"/>
        <v>129441</v>
      </c>
      <c r="G40" s="74">
        <f t="shared" si="1"/>
        <v>270584</v>
      </c>
      <c r="H40" s="49">
        <f t="shared" si="2"/>
        <v>76642.16019</v>
      </c>
      <c r="I40" s="49">
        <f t="shared" si="3"/>
        <v>102091.8398</v>
      </c>
      <c r="J40" s="67" t="str">
        <f>'MAIN MODEL - Current Trends'!J40</f>
        <v/>
      </c>
      <c r="K40" s="49">
        <f t="shared" si="7"/>
        <v>9406.707764</v>
      </c>
      <c r="L40" s="49">
        <f t="shared" si="18"/>
        <v>476662</v>
      </c>
      <c r="M40" s="63">
        <f t="shared" si="14"/>
        <v>9671.080741</v>
      </c>
      <c r="N40" s="75">
        <f t="shared" si="22"/>
        <v>976.9970961</v>
      </c>
      <c r="O40" s="34" t="str">
        <f>'MAIN MODEL - Current Trends'!O40</f>
        <v/>
      </c>
      <c r="P40" s="11" t="str">
        <f t="shared" si="19"/>
        <v/>
      </c>
      <c r="Q40" s="11">
        <f t="shared" si="9"/>
        <v>0.09468362479</v>
      </c>
      <c r="R40" s="69">
        <f t="shared" si="16"/>
        <v>0.9182561308</v>
      </c>
      <c r="S40" s="70">
        <f t="shared" si="10"/>
        <v>578759</v>
      </c>
      <c r="T40" s="71">
        <f t="shared" si="17"/>
        <v>0.9601237233</v>
      </c>
      <c r="U40" s="72">
        <f t="shared" si="11"/>
        <v>0.4000505216</v>
      </c>
      <c r="W40" s="65" t="str">
        <f t="shared" si="4"/>
        <v/>
      </c>
      <c r="X40" s="65" t="str">
        <f t="shared" si="12"/>
        <v/>
      </c>
    </row>
    <row r="41">
      <c r="C41" s="61">
        <f t="shared" si="13"/>
        <v>43985</v>
      </c>
      <c r="D41" s="32">
        <f t="shared" si="21"/>
        <v>2.4</v>
      </c>
      <c r="E41" s="49">
        <f t="shared" si="5"/>
        <v>102091.8398</v>
      </c>
      <c r="F41" s="49">
        <f t="shared" si="6"/>
        <v>54799</v>
      </c>
      <c r="G41" s="74">
        <f t="shared" si="1"/>
        <v>353001</v>
      </c>
      <c r="H41" s="49">
        <f t="shared" si="2"/>
        <v>123666.1602</v>
      </c>
      <c r="I41" s="49">
        <f t="shared" si="3"/>
        <v>47292.83981</v>
      </c>
      <c r="J41" s="67" t="str">
        <f>'MAIN MODEL - Current Trends'!J41</f>
        <v/>
      </c>
      <c r="K41" s="49">
        <f t="shared" si="7"/>
        <v>3982.340825</v>
      </c>
      <c r="L41" s="49">
        <f t="shared" si="18"/>
        <v>531461</v>
      </c>
      <c r="M41" s="63">
        <f t="shared" si="14"/>
        <v>10826.61406</v>
      </c>
      <c r="N41" s="75">
        <f t="shared" si="22"/>
        <v>976.9970961</v>
      </c>
      <c r="O41" s="34" t="str">
        <f>'MAIN MODEL - Current Trends'!O41</f>
        <v/>
      </c>
      <c r="P41" s="11" t="str">
        <f t="shared" si="19"/>
        <v/>
      </c>
      <c r="Q41" s="11">
        <f t="shared" si="9"/>
        <v>0.01856904169</v>
      </c>
      <c r="R41" s="69">
        <f t="shared" si="16"/>
        <v>0.9368251725</v>
      </c>
      <c r="S41" s="70">
        <f t="shared" si="10"/>
        <v>578759</v>
      </c>
      <c r="T41" s="71">
        <f t="shared" si="17"/>
        <v>0.4233511793</v>
      </c>
      <c r="U41" s="72">
        <f t="shared" si="11"/>
        <v>0.176397844</v>
      </c>
      <c r="W41" s="65" t="str">
        <f t="shared" si="4"/>
        <v/>
      </c>
      <c r="X41" s="65" t="str">
        <f t="shared" si="12"/>
        <v/>
      </c>
    </row>
    <row r="42">
      <c r="C42" s="61">
        <f t="shared" si="13"/>
        <v>43989</v>
      </c>
      <c r="D42" s="32">
        <f t="shared" si="21"/>
        <v>2.4</v>
      </c>
      <c r="E42" s="49">
        <f t="shared" si="5"/>
        <v>47292.83981</v>
      </c>
      <c r="F42" s="49">
        <f t="shared" si="6"/>
        <v>10747</v>
      </c>
      <c r="G42" s="74">
        <f t="shared" si="1"/>
        <v>319057</v>
      </c>
      <c r="H42" s="49">
        <f t="shared" si="2"/>
        <v>212409.1602</v>
      </c>
      <c r="I42" s="49">
        <f t="shared" si="3"/>
        <v>36545.83981</v>
      </c>
      <c r="J42" s="67" t="str">
        <f>'MAIN MODEL - Current Trends'!J42</f>
        <v/>
      </c>
      <c r="K42" s="49">
        <f t="shared" si="7"/>
        <v>781.0036104</v>
      </c>
      <c r="L42" s="49">
        <f t="shared" si="18"/>
        <v>542208</v>
      </c>
      <c r="M42" s="63">
        <f t="shared" si="14"/>
        <v>10944.12295</v>
      </c>
      <c r="N42" s="75">
        <f t="shared" si="22"/>
        <v>976.9970961</v>
      </c>
      <c r="O42" s="34" t="str">
        <f>'MAIN MODEL - Current Trends'!O42</f>
        <v/>
      </c>
      <c r="P42" s="11" t="str">
        <f t="shared" si="19"/>
        <v/>
      </c>
      <c r="Q42" s="11">
        <f t="shared" si="9"/>
        <v>0.002814643055</v>
      </c>
      <c r="R42" s="69">
        <f t="shared" si="16"/>
        <v>0.9396398155</v>
      </c>
      <c r="S42" s="70">
        <f t="shared" si="10"/>
        <v>578759</v>
      </c>
      <c r="T42" s="71">
        <f t="shared" si="17"/>
        <v>0.1961167175</v>
      </c>
      <c r="U42" s="72">
        <f t="shared" si="11"/>
        <v>0.08171421924</v>
      </c>
      <c r="W42" s="65" t="str">
        <f t="shared" si="4"/>
        <v/>
      </c>
      <c r="X42" s="65" t="str">
        <f t="shared" si="12"/>
        <v/>
      </c>
    </row>
    <row r="43">
      <c r="C43" s="61">
        <f t="shared" si="13"/>
        <v>43993</v>
      </c>
      <c r="D43" s="32">
        <f t="shared" si="21"/>
        <v>2.4</v>
      </c>
      <c r="E43" s="49">
        <f t="shared" si="5"/>
        <v>36545.83981</v>
      </c>
      <c r="F43" s="49">
        <f t="shared" si="6"/>
        <v>1629</v>
      </c>
      <c r="G43" s="74">
        <f t="shared" si="1"/>
        <v>194987</v>
      </c>
      <c r="H43" s="49">
        <f t="shared" si="2"/>
        <v>347226.1602</v>
      </c>
      <c r="I43" s="49">
        <f t="shared" si="3"/>
        <v>34916.83981</v>
      </c>
      <c r="J43" s="67" t="str">
        <f>'MAIN MODEL - Current Trends'!J43</f>
        <v/>
      </c>
      <c r="K43" s="49">
        <f t="shared" si="7"/>
        <v>118.3823282</v>
      </c>
      <c r="L43" s="49">
        <f t="shared" si="18"/>
        <v>543837</v>
      </c>
      <c r="M43" s="63">
        <f t="shared" si="14"/>
        <v>10961.93461</v>
      </c>
      <c r="N43" s="75">
        <f t="shared" si="22"/>
        <v>976.9970961</v>
      </c>
      <c r="O43" s="34" t="str">
        <f>'MAIN MODEL - Current Trends'!O43</f>
        <v/>
      </c>
      <c r="P43" s="11" t="str">
        <f t="shared" si="19"/>
        <v/>
      </c>
      <c r="Q43" s="11">
        <f t="shared" si="9"/>
        <v>0.0004077690369</v>
      </c>
      <c r="R43" s="69">
        <f t="shared" si="16"/>
        <v>0.9400475846</v>
      </c>
      <c r="S43" s="70">
        <f t="shared" si="10"/>
        <v>578759</v>
      </c>
      <c r="T43" s="71">
        <f t="shared" si="17"/>
        <v>0.1515771843</v>
      </c>
      <c r="U43" s="72">
        <f t="shared" si="11"/>
        <v>0.06314517755</v>
      </c>
      <c r="W43" s="65" t="str">
        <f t="shared" si="4"/>
        <v/>
      </c>
      <c r="X43" s="65" t="str">
        <f t="shared" si="12"/>
        <v/>
      </c>
    </row>
    <row r="44">
      <c r="C44" s="61">
        <f t="shared" si="13"/>
        <v>43997</v>
      </c>
      <c r="D44" s="32">
        <f t="shared" si="21"/>
        <v>2.4</v>
      </c>
      <c r="E44" s="49">
        <f t="shared" si="5"/>
        <v>34916.83981</v>
      </c>
      <c r="F44" s="49">
        <f t="shared" si="6"/>
        <v>236</v>
      </c>
      <c r="G44" s="74">
        <f t="shared" si="1"/>
        <v>67175</v>
      </c>
      <c r="H44" s="49">
        <f t="shared" si="2"/>
        <v>476667.1602</v>
      </c>
      <c r="I44" s="49">
        <f t="shared" si="3"/>
        <v>34680.83981</v>
      </c>
      <c r="J44" s="76" t="str">
        <f>'MAIN MODEL - Current Trends'!J44</f>
        <v/>
      </c>
      <c r="K44" s="49">
        <f t="shared" si="7"/>
        <v>17.15053988</v>
      </c>
      <c r="L44" s="49">
        <f t="shared" si="18"/>
        <v>544073</v>
      </c>
      <c r="M44" s="63">
        <f t="shared" si="14"/>
        <v>10964.51506</v>
      </c>
      <c r="N44" s="75">
        <f t="shared" si="22"/>
        <v>976.9970961</v>
      </c>
      <c r="O44" s="34" t="str">
        <f>'MAIN MODEL - Current Trends'!O44</f>
        <v/>
      </c>
      <c r="P44" s="11" t="str">
        <f t="shared" si="19"/>
        <v/>
      </c>
      <c r="Q44" s="11">
        <f t="shared" si="9"/>
        <v>0.00005874638667</v>
      </c>
      <c r="R44" s="69">
        <f t="shared" si="16"/>
        <v>0.940106331</v>
      </c>
      <c r="S44" s="70">
        <f t="shared" si="10"/>
        <v>578759</v>
      </c>
      <c r="T44" s="71">
        <f t="shared" si="17"/>
        <v>0.1448741559</v>
      </c>
      <c r="U44" s="72">
        <f t="shared" si="11"/>
        <v>0.06033053449</v>
      </c>
      <c r="W44" s="65" t="str">
        <f t="shared" si="4"/>
        <v/>
      </c>
      <c r="X44" s="65" t="str">
        <f t="shared" si="12"/>
        <v/>
      </c>
    </row>
    <row r="45">
      <c r="C45" s="61">
        <f t="shared" si="13"/>
        <v>44001</v>
      </c>
      <c r="D45" s="32">
        <f t="shared" si="21"/>
        <v>2.4</v>
      </c>
      <c r="E45" s="49">
        <f t="shared" si="5"/>
        <v>34680.83981</v>
      </c>
      <c r="F45" s="49">
        <f t="shared" si="6"/>
        <v>34</v>
      </c>
      <c r="G45" s="74">
        <f t="shared" si="1"/>
        <v>12612</v>
      </c>
      <c r="H45" s="49">
        <f t="shared" si="2"/>
        <v>531466.1602</v>
      </c>
      <c r="I45" s="49">
        <f t="shared" si="3"/>
        <v>34646.83981</v>
      </c>
      <c r="J45" s="76" t="str">
        <f>'MAIN MODEL - Current Trends'!J45</f>
        <v/>
      </c>
      <c r="K45" s="49">
        <f t="shared" si="7"/>
        <v>2.470840491</v>
      </c>
      <c r="L45" s="49">
        <f t="shared" si="18"/>
        <v>544107</v>
      </c>
      <c r="M45" s="63">
        <f t="shared" si="14"/>
        <v>10964.88682</v>
      </c>
      <c r="N45" s="75">
        <f t="shared" si="22"/>
        <v>976.9970961</v>
      </c>
      <c r="O45" s="34" t="str">
        <f>'MAIN MODEL - Current Trends'!O45</f>
        <v/>
      </c>
      <c r="P45" s="11" t="str">
        <f t="shared" si="19"/>
        <v/>
      </c>
      <c r="Q45" s="11">
        <f t="shared" si="9"/>
        <v>0.00000863917451</v>
      </c>
      <c r="R45" s="69">
        <f t="shared" si="16"/>
        <v>0.9401149701</v>
      </c>
      <c r="S45" s="70">
        <f t="shared" si="10"/>
        <v>578759</v>
      </c>
      <c r="T45" s="71">
        <f t="shared" si="17"/>
        <v>0.1440677966</v>
      </c>
      <c r="U45" s="72">
        <f t="shared" si="11"/>
        <v>0.05992276546</v>
      </c>
      <c r="W45" s="65" t="str">
        <f t="shared" si="4"/>
        <v/>
      </c>
      <c r="X45" s="65" t="str">
        <f t="shared" si="12"/>
        <v/>
      </c>
    </row>
    <row r="46">
      <c r="C46" s="61">
        <f t="shared" si="13"/>
        <v>44005</v>
      </c>
      <c r="D46" s="32">
        <f t="shared" si="21"/>
        <v>2.4</v>
      </c>
      <c r="E46" s="49">
        <f t="shared" si="5"/>
        <v>34646.83981</v>
      </c>
      <c r="F46" s="49">
        <f t="shared" si="6"/>
        <v>5</v>
      </c>
      <c r="G46" s="74">
        <f t="shared" si="1"/>
        <v>1899</v>
      </c>
      <c r="H46" s="49">
        <f t="shared" si="2"/>
        <v>542213.1602</v>
      </c>
      <c r="I46" s="49">
        <f t="shared" si="3"/>
        <v>34641.83981</v>
      </c>
      <c r="J46" s="76" t="str">
        <f>'MAIN MODEL - Current Trends'!J46</f>
        <v/>
      </c>
      <c r="K46" s="49">
        <f t="shared" si="7"/>
        <v>0.3633588957</v>
      </c>
      <c r="L46" s="49">
        <f t="shared" si="18"/>
        <v>544112</v>
      </c>
      <c r="M46" s="63">
        <f t="shared" si="14"/>
        <v>10964.94149</v>
      </c>
      <c r="N46" s="75">
        <f t="shared" si="22"/>
        <v>976.9970961</v>
      </c>
      <c r="O46" s="34" t="str">
        <f>'MAIN MODEL - Current Trends'!O46</f>
        <v/>
      </c>
      <c r="P46" s="11" t="str">
        <f t="shared" si="19"/>
        <v/>
      </c>
      <c r="Q46" s="11">
        <f t="shared" si="9"/>
        <v>0.000001727834902</v>
      </c>
      <c r="R46" s="69">
        <f t="shared" si="16"/>
        <v>0.940116698</v>
      </c>
      <c r="S46" s="70">
        <f t="shared" si="10"/>
        <v>578759</v>
      </c>
      <c r="T46" s="71">
        <f t="shared" si="17"/>
        <v>0.1470588235</v>
      </c>
      <c r="U46" s="72">
        <f t="shared" si="11"/>
        <v>0.05986401907</v>
      </c>
      <c r="W46" s="65" t="str">
        <f t="shared" si="4"/>
        <v/>
      </c>
      <c r="X46" s="65" t="str">
        <f t="shared" si="12"/>
        <v/>
      </c>
    </row>
    <row r="47">
      <c r="C47" s="61">
        <f t="shared" si="13"/>
        <v>44009</v>
      </c>
      <c r="D47" s="32">
        <f t="shared" si="21"/>
        <v>2.4</v>
      </c>
      <c r="E47" s="49">
        <f t="shared" si="5"/>
        <v>34641.83981</v>
      </c>
      <c r="F47" s="49">
        <f t="shared" si="6"/>
        <v>1</v>
      </c>
      <c r="G47" s="74">
        <f t="shared" si="1"/>
        <v>275</v>
      </c>
      <c r="H47" s="49">
        <f t="shared" si="2"/>
        <v>543842.1602</v>
      </c>
      <c r="I47" s="49">
        <f t="shared" si="3"/>
        <v>34640.83981</v>
      </c>
      <c r="J47" s="76" t="str">
        <f>'MAIN MODEL - Current Trends'!J47</f>
        <v/>
      </c>
      <c r="K47" s="49">
        <f t="shared" si="7"/>
        <v>0.07267177914</v>
      </c>
      <c r="L47" s="49">
        <f t="shared" si="18"/>
        <v>544113</v>
      </c>
      <c r="M47" s="63">
        <f t="shared" si="14"/>
        <v>10964.95243</v>
      </c>
      <c r="N47" s="75">
        <f t="shared" si="22"/>
        <v>976.9970961</v>
      </c>
      <c r="O47" s="34" t="str">
        <f>'MAIN MODEL - Current Trends'!O47</f>
        <v/>
      </c>
      <c r="P47" s="11" t="str">
        <f t="shared" si="19"/>
        <v/>
      </c>
      <c r="Q47" s="11">
        <f t="shared" si="9"/>
        <v>0</v>
      </c>
      <c r="R47" s="69">
        <f t="shared" si="16"/>
        <v>0.940116698</v>
      </c>
      <c r="S47" s="70">
        <f t="shared" si="10"/>
        <v>578759</v>
      </c>
      <c r="T47" s="71">
        <f t="shared" si="17"/>
        <v>0.2</v>
      </c>
      <c r="U47" s="72">
        <f t="shared" si="11"/>
        <v>0.05985537989</v>
      </c>
      <c r="W47" s="65" t="str">
        <f t="shared" si="4"/>
        <v/>
      </c>
      <c r="X47" s="65" t="str">
        <f t="shared" si="12"/>
        <v/>
      </c>
    </row>
    <row r="48">
      <c r="C48" s="61">
        <f t="shared" si="13"/>
        <v>44013</v>
      </c>
      <c r="D48" s="32">
        <f t="shared" si="21"/>
        <v>2.4</v>
      </c>
      <c r="E48" s="49">
        <f t="shared" si="5"/>
        <v>34640.83981</v>
      </c>
      <c r="F48" s="49">
        <f t="shared" si="6"/>
        <v>0</v>
      </c>
      <c r="G48" s="74">
        <f t="shared" si="1"/>
        <v>40</v>
      </c>
      <c r="H48" s="49">
        <f t="shared" si="2"/>
        <v>544078.1602</v>
      </c>
      <c r="I48" s="49">
        <f t="shared" si="3"/>
        <v>34640.83981</v>
      </c>
      <c r="J48" s="76" t="str">
        <f>'MAIN MODEL - Current Trends'!J48</f>
        <v/>
      </c>
      <c r="K48" s="49">
        <f t="shared" si="7"/>
        <v>0</v>
      </c>
      <c r="L48" s="49">
        <f t="shared" si="18"/>
        <v>544113</v>
      </c>
      <c r="M48" s="63">
        <f t="shared" si="14"/>
        <v>10964.95243</v>
      </c>
      <c r="N48" s="75">
        <f t="shared" si="22"/>
        <v>976.9970961</v>
      </c>
      <c r="O48" s="34" t="str">
        <f>'MAIN MODEL - Current Trends'!O48</f>
        <v/>
      </c>
      <c r="P48" s="11" t="str">
        <f t="shared" si="19"/>
        <v/>
      </c>
      <c r="Q48" s="11">
        <f t="shared" si="9"/>
        <v>0</v>
      </c>
      <c r="R48" s="69">
        <f t="shared" si="16"/>
        <v>0.940116698</v>
      </c>
      <c r="S48" s="70">
        <f t="shared" si="10"/>
        <v>578759</v>
      </c>
      <c r="T48" s="71">
        <f t="shared" si="17"/>
        <v>0</v>
      </c>
      <c r="U48" s="72">
        <f t="shared" si="11"/>
        <v>0.05985365206</v>
      </c>
      <c r="W48" s="65" t="str">
        <f t="shared" si="4"/>
        <v/>
      </c>
      <c r="X48" s="65" t="str">
        <f t="shared" si="12"/>
        <v/>
      </c>
    </row>
    <row r="49">
      <c r="C49" s="61">
        <f t="shared" si="13"/>
        <v>44017</v>
      </c>
      <c r="D49" s="32">
        <f t="shared" si="21"/>
        <v>2.4</v>
      </c>
      <c r="E49" s="49">
        <f t="shared" si="5"/>
        <v>34640.83981</v>
      </c>
      <c r="F49" s="49">
        <f t="shared" si="6"/>
        <v>0</v>
      </c>
      <c r="G49" s="74">
        <f t="shared" si="1"/>
        <v>6</v>
      </c>
      <c r="H49" s="49">
        <f t="shared" si="2"/>
        <v>544112.1602</v>
      </c>
      <c r="I49" s="49">
        <f t="shared" si="3"/>
        <v>34640.83981</v>
      </c>
      <c r="J49" s="76" t="str">
        <f>'MAIN MODEL - Current Trends'!J49</f>
        <v/>
      </c>
      <c r="K49" s="49">
        <f t="shared" si="7"/>
        <v>0</v>
      </c>
      <c r="L49" s="49">
        <f t="shared" si="18"/>
        <v>544113</v>
      </c>
      <c r="M49" s="63">
        <f t="shared" si="14"/>
        <v>10964.95243</v>
      </c>
      <c r="N49" s="75">
        <f t="shared" si="22"/>
        <v>976.9970961</v>
      </c>
      <c r="O49" s="34" t="str">
        <f>'MAIN MODEL - Current Trends'!O49</f>
        <v/>
      </c>
      <c r="P49" s="11" t="str">
        <f t="shared" si="19"/>
        <v/>
      </c>
      <c r="Q49" s="11">
        <f t="shared" si="9"/>
        <v>0</v>
      </c>
      <c r="R49" s="69">
        <f t="shared" si="16"/>
        <v>0.940116698</v>
      </c>
      <c r="S49" s="70">
        <f t="shared" si="10"/>
        <v>578759</v>
      </c>
      <c r="T49" s="71" t="str">
        <f t="shared" si="17"/>
        <v>#DIV/0!</v>
      </c>
      <c r="U49" s="72">
        <f t="shared" si="11"/>
        <v>0.05985365206</v>
      </c>
      <c r="W49" s="65" t="str">
        <f t="shared" si="4"/>
        <v/>
      </c>
      <c r="X49" s="65" t="str">
        <f t="shared" si="12"/>
        <v/>
      </c>
    </row>
    <row r="50">
      <c r="C50" s="61">
        <f t="shared" si="13"/>
        <v>44021</v>
      </c>
      <c r="D50" s="32">
        <f t="shared" si="21"/>
        <v>2.4</v>
      </c>
      <c r="E50" s="49">
        <f t="shared" si="5"/>
        <v>34640.83981</v>
      </c>
      <c r="F50" s="49">
        <f t="shared" si="6"/>
        <v>0</v>
      </c>
      <c r="G50" s="74">
        <f t="shared" si="1"/>
        <v>1</v>
      </c>
      <c r="H50" s="49">
        <f t="shared" si="2"/>
        <v>544117.1602</v>
      </c>
      <c r="I50" s="49">
        <f t="shared" si="3"/>
        <v>34640.83981</v>
      </c>
      <c r="J50" s="76" t="str">
        <f>'MAIN MODEL - Current Trends'!J50</f>
        <v/>
      </c>
      <c r="K50" s="49">
        <f t="shared" si="7"/>
        <v>0</v>
      </c>
      <c r="L50" s="49">
        <f t="shared" si="18"/>
        <v>544113</v>
      </c>
      <c r="M50" s="63">
        <f t="shared" si="14"/>
        <v>10964.95243</v>
      </c>
      <c r="N50" s="75">
        <f t="shared" si="22"/>
        <v>976.9970961</v>
      </c>
      <c r="O50" s="34" t="str">
        <f>'MAIN MODEL - Current Trends'!O50</f>
        <v/>
      </c>
      <c r="P50" s="11" t="str">
        <f t="shared" si="19"/>
        <v/>
      </c>
      <c r="Q50" s="11">
        <f t="shared" si="9"/>
        <v>0</v>
      </c>
      <c r="R50" s="69">
        <f t="shared" si="16"/>
        <v>0.940116698</v>
      </c>
      <c r="S50" s="70">
        <f t="shared" si="10"/>
        <v>578759</v>
      </c>
      <c r="T50" s="71" t="str">
        <f t="shared" si="17"/>
        <v>#DIV/0!</v>
      </c>
      <c r="U50" s="72">
        <f t="shared" si="11"/>
        <v>0.05985365206</v>
      </c>
      <c r="W50" s="65" t="str">
        <f t="shared" si="4"/>
        <v/>
      </c>
      <c r="X50" s="65" t="str">
        <f t="shared" si="12"/>
        <v/>
      </c>
    </row>
    <row r="51">
      <c r="C51" s="61">
        <f t="shared" si="13"/>
        <v>44025</v>
      </c>
      <c r="D51" s="32">
        <f t="shared" si="21"/>
        <v>2.4</v>
      </c>
      <c r="E51" s="49">
        <f t="shared" si="5"/>
        <v>34640.83981</v>
      </c>
      <c r="F51" s="49">
        <f t="shared" si="6"/>
        <v>0</v>
      </c>
      <c r="G51" s="74">
        <f t="shared" si="1"/>
        <v>0</v>
      </c>
      <c r="H51" s="49">
        <f t="shared" si="2"/>
        <v>544118.1602</v>
      </c>
      <c r="I51" s="49">
        <f t="shared" si="3"/>
        <v>34640.83981</v>
      </c>
      <c r="J51" s="76" t="str">
        <f>'MAIN MODEL - Current Trends'!J51</f>
        <v/>
      </c>
      <c r="K51" s="49">
        <f t="shared" si="7"/>
        <v>0</v>
      </c>
      <c r="L51" s="49">
        <f t="shared" si="18"/>
        <v>544113</v>
      </c>
      <c r="M51" s="63">
        <f t="shared" si="14"/>
        <v>10964.95243</v>
      </c>
      <c r="N51" s="75">
        <f t="shared" si="22"/>
        <v>976.9970961</v>
      </c>
      <c r="O51" s="34" t="str">
        <f>'MAIN MODEL - Current Trends'!O51</f>
        <v/>
      </c>
      <c r="P51" s="11" t="str">
        <f t="shared" si="19"/>
        <v/>
      </c>
      <c r="Q51" s="11">
        <f t="shared" si="9"/>
        <v>0</v>
      </c>
      <c r="R51" s="69">
        <f t="shared" si="16"/>
        <v>0.940116698</v>
      </c>
      <c r="S51" s="70">
        <f t="shared" si="10"/>
        <v>578759</v>
      </c>
      <c r="T51" s="71" t="str">
        <f t="shared" si="17"/>
        <v>#DIV/0!</v>
      </c>
      <c r="U51" s="72">
        <f t="shared" si="11"/>
        <v>0.05985365206</v>
      </c>
      <c r="W51" s="65" t="str">
        <f t="shared" si="4"/>
        <v/>
      </c>
      <c r="X51" s="65" t="str">
        <f t="shared" si="12"/>
        <v/>
      </c>
    </row>
    <row r="52">
      <c r="C52" s="61">
        <f t="shared" si="13"/>
        <v>44029</v>
      </c>
      <c r="D52" s="32">
        <f t="shared" si="21"/>
        <v>2.4</v>
      </c>
      <c r="E52" s="49">
        <f t="shared" si="5"/>
        <v>34640.83981</v>
      </c>
      <c r="F52" s="49">
        <f t="shared" si="6"/>
        <v>0</v>
      </c>
      <c r="G52" s="74">
        <f t="shared" si="1"/>
        <v>0</v>
      </c>
      <c r="H52" s="49">
        <f t="shared" si="2"/>
        <v>544118.1602</v>
      </c>
      <c r="I52" s="49">
        <f t="shared" si="3"/>
        <v>34640.83981</v>
      </c>
      <c r="J52" s="76" t="str">
        <f>'MAIN MODEL - Current Trends'!J52</f>
        <v/>
      </c>
      <c r="K52" s="49">
        <f t="shared" si="7"/>
        <v>0</v>
      </c>
      <c r="L52" s="49">
        <f t="shared" si="18"/>
        <v>544113</v>
      </c>
      <c r="M52" s="63">
        <f t="shared" si="14"/>
        <v>10964.95243</v>
      </c>
      <c r="N52" s="75">
        <f t="shared" si="22"/>
        <v>976.9970961</v>
      </c>
      <c r="O52" s="34" t="str">
        <f>'MAIN MODEL - Current Trends'!O52</f>
        <v/>
      </c>
      <c r="P52" s="11" t="str">
        <f t="shared" si="19"/>
        <v/>
      </c>
      <c r="Q52" s="11">
        <f t="shared" si="9"/>
        <v>0</v>
      </c>
      <c r="R52" s="69">
        <f t="shared" si="16"/>
        <v>0.940116698</v>
      </c>
      <c r="S52" s="70">
        <f t="shared" si="10"/>
        <v>578759</v>
      </c>
      <c r="T52" s="71" t="str">
        <f t="shared" si="17"/>
        <v>#DIV/0!</v>
      </c>
      <c r="U52" s="72">
        <f t="shared" si="11"/>
        <v>0.05985365206</v>
      </c>
      <c r="W52" s="65" t="str">
        <f t="shared" si="4"/>
        <v/>
      </c>
      <c r="X52" s="65" t="str">
        <f t="shared" si="12"/>
        <v/>
      </c>
    </row>
    <row r="53">
      <c r="C53" s="61">
        <f t="shared" si="13"/>
        <v>44033</v>
      </c>
      <c r="D53" s="32">
        <f t="shared" si="21"/>
        <v>2.4</v>
      </c>
      <c r="E53" s="49">
        <f t="shared" si="5"/>
        <v>34640.83981</v>
      </c>
      <c r="F53" s="49">
        <f t="shared" si="6"/>
        <v>0</v>
      </c>
      <c r="G53" s="74">
        <f t="shared" si="1"/>
        <v>0</v>
      </c>
      <c r="H53" s="49">
        <f t="shared" si="2"/>
        <v>544118.1602</v>
      </c>
      <c r="I53" s="49">
        <f t="shared" si="3"/>
        <v>34640.83981</v>
      </c>
      <c r="J53" s="76" t="str">
        <f>'MAIN MODEL - Current Trends'!J53</f>
        <v/>
      </c>
      <c r="K53" s="49">
        <f t="shared" si="7"/>
        <v>0</v>
      </c>
      <c r="L53" s="49">
        <f t="shared" si="18"/>
        <v>544113</v>
      </c>
      <c r="M53" s="63">
        <f t="shared" si="14"/>
        <v>10964.95243</v>
      </c>
      <c r="N53" s="75">
        <f t="shared" si="22"/>
        <v>976.9970961</v>
      </c>
      <c r="O53" s="34" t="str">
        <f>'MAIN MODEL - Current Trends'!O53</f>
        <v/>
      </c>
      <c r="P53" s="11" t="str">
        <f t="shared" si="19"/>
        <v/>
      </c>
      <c r="Q53" s="11">
        <f t="shared" si="9"/>
        <v>0</v>
      </c>
      <c r="R53" s="69">
        <f t="shared" si="16"/>
        <v>0.940116698</v>
      </c>
      <c r="S53" s="70">
        <f t="shared" si="10"/>
        <v>578759</v>
      </c>
      <c r="T53" s="71" t="str">
        <f t="shared" si="17"/>
        <v>#DIV/0!</v>
      </c>
      <c r="U53" s="72">
        <f t="shared" si="11"/>
        <v>0.05985365206</v>
      </c>
      <c r="W53" s="65" t="str">
        <f t="shared" si="4"/>
        <v/>
      </c>
      <c r="X53" s="65" t="str">
        <f t="shared" si="12"/>
        <v/>
      </c>
    </row>
    <row r="54">
      <c r="C54" s="61">
        <f t="shared" si="13"/>
        <v>44037</v>
      </c>
      <c r="D54" s="32">
        <f t="shared" si="21"/>
        <v>2.4</v>
      </c>
      <c r="E54" s="49">
        <f t="shared" si="5"/>
        <v>34640.83981</v>
      </c>
      <c r="F54" s="49">
        <f t="shared" si="6"/>
        <v>0</v>
      </c>
      <c r="G54" s="74">
        <f t="shared" si="1"/>
        <v>0</v>
      </c>
      <c r="H54" s="49">
        <f t="shared" si="2"/>
        <v>544118.1602</v>
      </c>
      <c r="I54" s="49">
        <f t="shared" si="3"/>
        <v>34640.83981</v>
      </c>
      <c r="J54" s="76" t="str">
        <f>'MAIN MODEL - Current Trends'!J54</f>
        <v/>
      </c>
      <c r="K54" s="49">
        <f t="shared" si="7"/>
        <v>0</v>
      </c>
      <c r="L54" s="49">
        <f t="shared" si="18"/>
        <v>544113</v>
      </c>
      <c r="M54" s="63">
        <f t="shared" si="14"/>
        <v>10964.95243</v>
      </c>
      <c r="N54" s="75">
        <f t="shared" si="22"/>
        <v>976.9970961</v>
      </c>
      <c r="O54" s="34" t="str">
        <f>'MAIN MODEL - Current Trends'!O54</f>
        <v/>
      </c>
      <c r="P54" s="11" t="str">
        <f t="shared" si="19"/>
        <v/>
      </c>
      <c r="Q54" s="11">
        <f t="shared" si="9"/>
        <v>0</v>
      </c>
      <c r="R54" s="69">
        <f t="shared" si="16"/>
        <v>0.940116698</v>
      </c>
      <c r="S54" s="70">
        <f t="shared" si="10"/>
        <v>578759</v>
      </c>
      <c r="T54" s="71" t="str">
        <f t="shared" si="17"/>
        <v>#DIV/0!</v>
      </c>
      <c r="U54" s="72">
        <f t="shared" si="11"/>
        <v>0.05985365206</v>
      </c>
      <c r="W54" s="65" t="str">
        <f t="shared" si="4"/>
        <v/>
      </c>
      <c r="X54" s="65" t="str">
        <f t="shared" si="12"/>
        <v/>
      </c>
    </row>
    <row r="55">
      <c r="C55" s="61">
        <f t="shared" si="13"/>
        <v>44041</v>
      </c>
      <c r="D55" s="32">
        <f t="shared" si="21"/>
        <v>2.4</v>
      </c>
      <c r="E55" s="49">
        <f t="shared" si="5"/>
        <v>34640.83981</v>
      </c>
      <c r="F55" s="49">
        <f t="shared" si="6"/>
        <v>0</v>
      </c>
      <c r="G55" s="74">
        <f t="shared" si="1"/>
        <v>0</v>
      </c>
      <c r="H55" s="49">
        <f t="shared" si="2"/>
        <v>544118.1602</v>
      </c>
      <c r="I55" s="49">
        <f t="shared" si="3"/>
        <v>34640.83981</v>
      </c>
      <c r="J55" s="76" t="str">
        <f>'MAIN MODEL - Current Trends'!J55</f>
        <v/>
      </c>
      <c r="K55" s="49">
        <f t="shared" si="7"/>
        <v>0</v>
      </c>
      <c r="L55" s="49">
        <f t="shared" si="18"/>
        <v>544113</v>
      </c>
      <c r="M55" s="63">
        <f t="shared" si="14"/>
        <v>10964.95243</v>
      </c>
      <c r="N55" s="75">
        <f t="shared" si="22"/>
        <v>976.9970961</v>
      </c>
      <c r="O55" s="34" t="str">
        <f>'MAIN MODEL - Current Trends'!O55</f>
        <v/>
      </c>
      <c r="P55" s="11" t="str">
        <f t="shared" si="19"/>
        <v/>
      </c>
      <c r="Q55" s="11">
        <f t="shared" si="9"/>
        <v>0</v>
      </c>
      <c r="R55" s="69">
        <f t="shared" si="16"/>
        <v>0.940116698</v>
      </c>
      <c r="S55" s="70">
        <f t="shared" si="10"/>
        <v>578759</v>
      </c>
      <c r="T55" s="71" t="str">
        <f t="shared" si="17"/>
        <v>#DIV/0!</v>
      </c>
      <c r="U55" s="72">
        <f t="shared" si="11"/>
        <v>0.05985365206</v>
      </c>
      <c r="W55" s="65" t="str">
        <f t="shared" si="4"/>
        <v/>
      </c>
    </row>
    <row r="56">
      <c r="C56" s="61">
        <f t="shared" si="13"/>
        <v>44045</v>
      </c>
      <c r="D56" s="32">
        <f t="shared" si="21"/>
        <v>2.4</v>
      </c>
      <c r="E56" s="49">
        <f t="shared" si="5"/>
        <v>34640.83981</v>
      </c>
      <c r="F56" s="49">
        <f t="shared" si="6"/>
        <v>0</v>
      </c>
      <c r="G56" s="74">
        <f t="shared" si="1"/>
        <v>0</v>
      </c>
      <c r="H56" s="49">
        <f t="shared" si="2"/>
        <v>544118.1602</v>
      </c>
      <c r="I56" s="49">
        <f t="shared" si="3"/>
        <v>34640.83981</v>
      </c>
      <c r="J56" s="76" t="str">
        <f>'MAIN MODEL - Current Trends'!J56</f>
        <v/>
      </c>
      <c r="K56" s="49">
        <f t="shared" si="7"/>
        <v>0</v>
      </c>
      <c r="L56" s="49">
        <f t="shared" si="18"/>
        <v>544113</v>
      </c>
      <c r="M56" s="63">
        <f t="shared" si="14"/>
        <v>10964.95243</v>
      </c>
      <c r="N56" s="75">
        <f t="shared" si="22"/>
        <v>976.9970961</v>
      </c>
      <c r="O56" s="34" t="str">
        <f>'MAIN MODEL - Current Trends'!O56</f>
        <v/>
      </c>
      <c r="P56" s="11" t="str">
        <f t="shared" si="19"/>
        <v/>
      </c>
      <c r="Q56" s="11">
        <f t="shared" si="9"/>
        <v>0</v>
      </c>
      <c r="R56" s="69">
        <f t="shared" si="16"/>
        <v>0.940116698</v>
      </c>
      <c r="S56" s="70">
        <f t="shared" si="10"/>
        <v>578759</v>
      </c>
      <c r="T56" s="71" t="str">
        <f t="shared" si="17"/>
        <v>#DIV/0!</v>
      </c>
      <c r="U56" s="72">
        <f t="shared" si="11"/>
        <v>0.05985365206</v>
      </c>
      <c r="W56" s="65" t="str">
        <f t="shared" si="4"/>
        <v/>
      </c>
    </row>
    <row r="57">
      <c r="C57" s="61">
        <f t="shared" si="13"/>
        <v>44049</v>
      </c>
      <c r="D57" s="32">
        <f t="shared" si="21"/>
        <v>2.4</v>
      </c>
      <c r="E57" s="49">
        <f t="shared" si="5"/>
        <v>34640.83981</v>
      </c>
      <c r="F57" s="49">
        <f t="shared" si="6"/>
        <v>0</v>
      </c>
      <c r="G57" s="74">
        <f t="shared" si="1"/>
        <v>0</v>
      </c>
      <c r="H57" s="49">
        <f t="shared" si="2"/>
        <v>544118.1602</v>
      </c>
      <c r="I57" s="49">
        <f t="shared" si="3"/>
        <v>34640.83981</v>
      </c>
      <c r="J57" s="76" t="str">
        <f>'MAIN MODEL - Current Trends'!J57</f>
        <v/>
      </c>
      <c r="K57" s="49">
        <f t="shared" si="7"/>
        <v>0</v>
      </c>
      <c r="L57" s="49">
        <f t="shared" si="18"/>
        <v>544113</v>
      </c>
      <c r="M57" s="63">
        <f t="shared" si="14"/>
        <v>10964.95243</v>
      </c>
      <c r="N57" s="75">
        <f t="shared" si="22"/>
        <v>976.9970961</v>
      </c>
      <c r="O57" s="34" t="str">
        <f>'MAIN MODEL - Current Trends'!O57</f>
        <v/>
      </c>
      <c r="P57" s="11" t="str">
        <f t="shared" si="19"/>
        <v/>
      </c>
      <c r="Q57" s="11">
        <f t="shared" si="9"/>
        <v>0</v>
      </c>
      <c r="R57" s="69">
        <f t="shared" si="16"/>
        <v>0.940116698</v>
      </c>
      <c r="S57" s="70">
        <f t="shared" si="10"/>
        <v>578759</v>
      </c>
      <c r="T57" s="71" t="str">
        <f t="shared" si="17"/>
        <v>#DIV/0!</v>
      </c>
      <c r="U57" s="72">
        <f t="shared" si="11"/>
        <v>0.05985365206</v>
      </c>
      <c r="W57" s="65" t="str">
        <f t="shared" si="4"/>
        <v/>
      </c>
    </row>
    <row r="58">
      <c r="C58" s="61">
        <f t="shared" si="13"/>
        <v>44053</v>
      </c>
      <c r="D58" s="32">
        <f t="shared" si="21"/>
        <v>2.4</v>
      </c>
      <c r="E58" s="49">
        <f t="shared" si="5"/>
        <v>34640.83981</v>
      </c>
      <c r="F58" s="49">
        <f t="shared" si="6"/>
        <v>0</v>
      </c>
      <c r="G58" s="74">
        <f t="shared" si="1"/>
        <v>0</v>
      </c>
      <c r="H58" s="49">
        <f t="shared" si="2"/>
        <v>544118.1602</v>
      </c>
      <c r="I58" s="49">
        <f t="shared" si="3"/>
        <v>34640.83981</v>
      </c>
      <c r="J58" s="76" t="str">
        <f>'MAIN MODEL - Current Trends'!J58</f>
        <v/>
      </c>
      <c r="K58" s="49">
        <f t="shared" si="7"/>
        <v>0</v>
      </c>
      <c r="L58" s="49">
        <f t="shared" si="18"/>
        <v>544113</v>
      </c>
      <c r="M58" s="63">
        <f t="shared" si="14"/>
        <v>10964.95243</v>
      </c>
      <c r="N58" s="75">
        <f t="shared" si="22"/>
        <v>976.9970961</v>
      </c>
      <c r="O58" s="34" t="str">
        <f>'MAIN MODEL - Current Trends'!O58</f>
        <v/>
      </c>
      <c r="P58" s="11" t="str">
        <f t="shared" si="19"/>
        <v/>
      </c>
      <c r="Q58" s="11">
        <f t="shared" si="9"/>
        <v>0</v>
      </c>
      <c r="R58" s="69">
        <f t="shared" si="16"/>
        <v>0.940116698</v>
      </c>
      <c r="S58" s="70">
        <f t="shared" si="10"/>
        <v>578759</v>
      </c>
      <c r="T58" s="71" t="str">
        <f t="shared" si="17"/>
        <v>#DIV/0!</v>
      </c>
      <c r="U58" s="72">
        <f t="shared" si="11"/>
        <v>0.05985365206</v>
      </c>
      <c r="W58" s="65" t="str">
        <f t="shared" si="4"/>
        <v/>
      </c>
    </row>
    <row r="59">
      <c r="C59" s="61">
        <f t="shared" si="13"/>
        <v>44057</v>
      </c>
      <c r="D59" s="32">
        <f t="shared" si="21"/>
        <v>2.4</v>
      </c>
      <c r="E59" s="49">
        <f t="shared" si="5"/>
        <v>34640.83981</v>
      </c>
      <c r="F59" s="49">
        <f t="shared" si="6"/>
        <v>0</v>
      </c>
      <c r="G59" s="74">
        <f t="shared" si="1"/>
        <v>0</v>
      </c>
      <c r="H59" s="49">
        <f t="shared" si="2"/>
        <v>544118.1602</v>
      </c>
      <c r="I59" s="49">
        <f t="shared" si="3"/>
        <v>34640.83981</v>
      </c>
      <c r="J59" s="76" t="str">
        <f>'MAIN MODEL - Current Trends'!J59</f>
        <v/>
      </c>
      <c r="K59" s="49">
        <f t="shared" si="7"/>
        <v>0</v>
      </c>
      <c r="L59" s="49">
        <f t="shared" si="18"/>
        <v>544113</v>
      </c>
      <c r="M59" s="63">
        <f t="shared" si="14"/>
        <v>10964.95243</v>
      </c>
      <c r="N59" s="75">
        <f t="shared" si="22"/>
        <v>976.9970961</v>
      </c>
      <c r="O59" s="34" t="str">
        <f>'MAIN MODEL - Current Trends'!O59</f>
        <v/>
      </c>
      <c r="P59" s="11" t="str">
        <f t="shared" si="19"/>
        <v/>
      </c>
      <c r="Q59" s="11">
        <f t="shared" si="9"/>
        <v>0</v>
      </c>
      <c r="R59" s="69">
        <f t="shared" si="16"/>
        <v>0.940116698</v>
      </c>
      <c r="S59" s="70">
        <f t="shared" si="10"/>
        <v>578759</v>
      </c>
      <c r="T59" s="71" t="str">
        <f t="shared" si="17"/>
        <v>#DIV/0!</v>
      </c>
      <c r="U59" s="72">
        <f t="shared" si="11"/>
        <v>0.05985365206</v>
      </c>
      <c r="W59" s="65" t="str">
        <f t="shared" si="4"/>
        <v/>
      </c>
    </row>
    <row r="60">
      <c r="C60" s="61">
        <f t="shared" si="13"/>
        <v>44061</v>
      </c>
      <c r="D60" s="32">
        <f t="shared" si="21"/>
        <v>2.4</v>
      </c>
      <c r="E60" s="49">
        <f t="shared" si="5"/>
        <v>34640.83981</v>
      </c>
      <c r="F60" s="49">
        <f t="shared" si="6"/>
        <v>0</v>
      </c>
      <c r="G60" s="74">
        <f t="shared" si="1"/>
        <v>0</v>
      </c>
      <c r="H60" s="49">
        <f t="shared" si="2"/>
        <v>544118.1602</v>
      </c>
      <c r="I60" s="49">
        <f t="shared" si="3"/>
        <v>34640.83981</v>
      </c>
      <c r="J60" s="76" t="str">
        <f>'MAIN MODEL - Current Trends'!J60</f>
        <v/>
      </c>
      <c r="K60" s="49">
        <f t="shared" si="7"/>
        <v>0</v>
      </c>
      <c r="L60" s="49">
        <f t="shared" si="18"/>
        <v>544113</v>
      </c>
      <c r="M60" s="63">
        <f t="shared" si="14"/>
        <v>10964.95243</v>
      </c>
      <c r="N60" s="75">
        <f t="shared" si="22"/>
        <v>976.9970961</v>
      </c>
      <c r="O60" s="34" t="str">
        <f>'MAIN MODEL - Current Trends'!O60</f>
        <v/>
      </c>
      <c r="P60" s="11" t="str">
        <f t="shared" si="19"/>
        <v/>
      </c>
      <c r="Q60" s="11">
        <f t="shared" si="9"/>
        <v>0</v>
      </c>
      <c r="R60" s="69">
        <f t="shared" si="16"/>
        <v>0.940116698</v>
      </c>
      <c r="S60" s="70">
        <f t="shared" si="10"/>
        <v>578759</v>
      </c>
      <c r="T60" s="71" t="str">
        <f t="shared" si="17"/>
        <v>#DIV/0!</v>
      </c>
      <c r="U60" s="72">
        <f t="shared" si="11"/>
        <v>0.05985365206</v>
      </c>
      <c r="W60" s="65" t="str">
        <f t="shared" si="4"/>
        <v/>
      </c>
    </row>
    <row r="61">
      <c r="C61" s="61">
        <f t="shared" si="13"/>
        <v>44065</v>
      </c>
      <c r="D61" s="32">
        <f t="shared" si="21"/>
        <v>2.4</v>
      </c>
      <c r="E61" s="49">
        <f t="shared" si="5"/>
        <v>34640.83981</v>
      </c>
      <c r="F61" s="49">
        <f t="shared" si="6"/>
        <v>0</v>
      </c>
      <c r="G61" s="74">
        <f t="shared" si="1"/>
        <v>0</v>
      </c>
      <c r="H61" s="49">
        <f t="shared" si="2"/>
        <v>544118.1602</v>
      </c>
      <c r="I61" s="49">
        <f t="shared" si="3"/>
        <v>34640.83981</v>
      </c>
      <c r="J61" s="76" t="str">
        <f>'MAIN MODEL - Current Trends'!J61</f>
        <v/>
      </c>
      <c r="K61" s="49">
        <f t="shared" si="7"/>
        <v>0</v>
      </c>
      <c r="L61" s="49">
        <f t="shared" si="18"/>
        <v>544113</v>
      </c>
      <c r="M61" s="63">
        <f t="shared" si="14"/>
        <v>10964.95243</v>
      </c>
      <c r="N61" s="75">
        <f t="shared" si="22"/>
        <v>976.9970961</v>
      </c>
      <c r="O61" s="34" t="str">
        <f>'MAIN MODEL - Current Trends'!O61</f>
        <v/>
      </c>
      <c r="P61" s="11" t="str">
        <f t="shared" si="19"/>
        <v/>
      </c>
      <c r="Q61" s="11">
        <f t="shared" si="9"/>
        <v>0</v>
      </c>
      <c r="R61" s="69">
        <f t="shared" si="16"/>
        <v>0.940116698</v>
      </c>
      <c r="S61" s="70">
        <f t="shared" si="10"/>
        <v>578759</v>
      </c>
      <c r="T61" s="71" t="str">
        <f t="shared" si="17"/>
        <v>#DIV/0!</v>
      </c>
      <c r="U61" s="72">
        <f t="shared" si="11"/>
        <v>0.05985365206</v>
      </c>
      <c r="W61" s="65" t="str">
        <f t="shared" si="4"/>
        <v/>
      </c>
    </row>
    <row r="62">
      <c r="C62" s="61">
        <f t="shared" si="13"/>
        <v>44069</v>
      </c>
      <c r="D62" s="32">
        <f t="shared" si="21"/>
        <v>2.4</v>
      </c>
      <c r="E62" s="49">
        <f t="shared" si="5"/>
        <v>34640.83981</v>
      </c>
      <c r="F62" s="49">
        <f t="shared" si="6"/>
        <v>0</v>
      </c>
      <c r="G62" s="74">
        <f t="shared" si="1"/>
        <v>0</v>
      </c>
      <c r="H62" s="49">
        <f t="shared" si="2"/>
        <v>544118.1602</v>
      </c>
      <c r="I62" s="49">
        <f t="shared" si="3"/>
        <v>34640.83981</v>
      </c>
      <c r="J62" s="76" t="str">
        <f>'MAIN MODEL - Current Trends'!J62</f>
        <v/>
      </c>
      <c r="K62" s="49">
        <f t="shared" si="7"/>
        <v>0</v>
      </c>
      <c r="L62" s="49">
        <f t="shared" si="18"/>
        <v>544113</v>
      </c>
      <c r="M62" s="63">
        <f t="shared" si="14"/>
        <v>10964.95243</v>
      </c>
      <c r="N62" s="75">
        <f t="shared" si="22"/>
        <v>976.9970961</v>
      </c>
      <c r="O62" s="34" t="str">
        <f>'MAIN MODEL - Current Trends'!O62</f>
        <v/>
      </c>
      <c r="P62" s="11" t="str">
        <f t="shared" si="19"/>
        <v/>
      </c>
      <c r="Q62" s="11">
        <f t="shared" si="9"/>
        <v>0</v>
      </c>
      <c r="R62" s="69">
        <f t="shared" si="16"/>
        <v>0.940116698</v>
      </c>
      <c r="S62" s="70">
        <f t="shared" si="10"/>
        <v>578759</v>
      </c>
      <c r="T62" s="71" t="str">
        <f t="shared" si="17"/>
        <v>#DIV/0!</v>
      </c>
      <c r="U62" s="72">
        <f t="shared" si="11"/>
        <v>0.05985365206</v>
      </c>
      <c r="W62" s="65" t="str">
        <f t="shared" si="4"/>
        <v/>
      </c>
    </row>
    <row r="63">
      <c r="C63" s="61">
        <f t="shared" si="13"/>
        <v>44073</v>
      </c>
      <c r="D63" s="32">
        <f t="shared" si="21"/>
        <v>2.4</v>
      </c>
      <c r="E63" s="49">
        <f t="shared" si="5"/>
        <v>34640.83981</v>
      </c>
      <c r="F63" s="49">
        <f t="shared" si="6"/>
        <v>0</v>
      </c>
      <c r="G63" s="74">
        <f t="shared" si="1"/>
        <v>0</v>
      </c>
      <c r="H63" s="49">
        <f t="shared" si="2"/>
        <v>544118.1602</v>
      </c>
      <c r="I63" s="49">
        <f t="shared" si="3"/>
        <v>34640.83981</v>
      </c>
      <c r="J63" s="76" t="str">
        <f>'MAIN MODEL - Current Trends'!J63</f>
        <v/>
      </c>
      <c r="K63" s="49">
        <f t="shared" si="7"/>
        <v>0</v>
      </c>
      <c r="L63" s="49">
        <f t="shared" si="18"/>
        <v>544113</v>
      </c>
      <c r="M63" s="63">
        <f t="shared" si="14"/>
        <v>10964.95243</v>
      </c>
      <c r="N63" s="75">
        <f t="shared" si="22"/>
        <v>976.9970961</v>
      </c>
      <c r="O63" s="34" t="str">
        <f>'MAIN MODEL - Current Trends'!O63</f>
        <v/>
      </c>
      <c r="P63" s="11" t="str">
        <f t="shared" si="19"/>
        <v/>
      </c>
      <c r="Q63" s="11">
        <f t="shared" si="9"/>
        <v>0</v>
      </c>
      <c r="R63" s="69">
        <f t="shared" si="16"/>
        <v>0.940116698</v>
      </c>
      <c r="S63" s="70">
        <f t="shared" si="10"/>
        <v>578759</v>
      </c>
      <c r="T63" s="71" t="str">
        <f t="shared" si="17"/>
        <v>#DIV/0!</v>
      </c>
      <c r="U63" s="72">
        <f t="shared" si="11"/>
        <v>0.05985365206</v>
      </c>
      <c r="W63" s="65" t="str">
        <f t="shared" si="4"/>
        <v/>
      </c>
    </row>
    <row r="64">
      <c r="C64" s="61">
        <f t="shared" si="13"/>
        <v>44077</v>
      </c>
      <c r="D64" s="32">
        <f t="shared" si="21"/>
        <v>2.4</v>
      </c>
      <c r="E64" s="49">
        <f t="shared" si="5"/>
        <v>34640.83981</v>
      </c>
      <c r="F64" s="49">
        <f t="shared" si="6"/>
        <v>0</v>
      </c>
      <c r="G64" s="74">
        <f t="shared" si="1"/>
        <v>0</v>
      </c>
      <c r="H64" s="49">
        <f t="shared" si="2"/>
        <v>544118.1602</v>
      </c>
      <c r="I64" s="49">
        <f t="shared" si="3"/>
        <v>34640.83981</v>
      </c>
      <c r="J64" s="76" t="str">
        <f>'MAIN MODEL - Current Trends'!J64</f>
        <v/>
      </c>
      <c r="K64" s="49">
        <f t="shared" si="7"/>
        <v>0</v>
      </c>
      <c r="L64" s="49">
        <f t="shared" si="18"/>
        <v>544113</v>
      </c>
      <c r="M64" s="63">
        <f t="shared" si="14"/>
        <v>10964.95243</v>
      </c>
      <c r="N64" s="75">
        <f t="shared" si="22"/>
        <v>976.9970961</v>
      </c>
      <c r="O64" s="34" t="str">
        <f>'MAIN MODEL - Current Trends'!O64</f>
        <v/>
      </c>
      <c r="P64" s="11" t="str">
        <f t="shared" si="19"/>
        <v/>
      </c>
      <c r="Q64" s="11">
        <f t="shared" si="9"/>
        <v>0</v>
      </c>
      <c r="R64" s="69">
        <f t="shared" si="16"/>
        <v>0.940116698</v>
      </c>
      <c r="S64" s="70">
        <f t="shared" si="10"/>
        <v>578759</v>
      </c>
      <c r="T64" s="71" t="str">
        <f t="shared" si="17"/>
        <v>#DIV/0!</v>
      </c>
      <c r="U64" s="72">
        <f t="shared" si="11"/>
        <v>0.05985365206</v>
      </c>
      <c r="W64" s="65" t="str">
        <f t="shared" si="4"/>
        <v/>
      </c>
    </row>
    <row r="65">
      <c r="C65" s="61">
        <f t="shared" si="13"/>
        <v>44081</v>
      </c>
      <c r="D65" s="32">
        <f t="shared" si="21"/>
        <v>2.4</v>
      </c>
      <c r="E65" s="49">
        <f t="shared" si="5"/>
        <v>34640.83981</v>
      </c>
      <c r="F65" s="49">
        <f t="shared" si="6"/>
        <v>0</v>
      </c>
      <c r="G65" s="74">
        <f t="shared" si="1"/>
        <v>0</v>
      </c>
      <c r="H65" s="49">
        <f t="shared" si="2"/>
        <v>544118.1602</v>
      </c>
      <c r="I65" s="49">
        <f t="shared" si="3"/>
        <v>34640.83981</v>
      </c>
      <c r="J65" s="76" t="str">
        <f>'MAIN MODEL - Current Trends'!J65</f>
        <v/>
      </c>
      <c r="K65" s="49">
        <f t="shared" si="7"/>
        <v>0</v>
      </c>
      <c r="L65" s="49">
        <f t="shared" si="18"/>
        <v>544113</v>
      </c>
      <c r="M65" s="63">
        <f t="shared" si="14"/>
        <v>10964.95243</v>
      </c>
      <c r="N65" s="75">
        <f t="shared" si="22"/>
        <v>976.9970961</v>
      </c>
      <c r="O65" s="34" t="str">
        <f>'MAIN MODEL - Current Trends'!O65</f>
        <v/>
      </c>
      <c r="P65" s="11" t="str">
        <f t="shared" si="19"/>
        <v/>
      </c>
      <c r="Q65" s="11">
        <f t="shared" si="9"/>
        <v>0</v>
      </c>
      <c r="R65" s="69">
        <f t="shared" si="16"/>
        <v>0.940116698</v>
      </c>
      <c r="S65" s="70">
        <f t="shared" si="10"/>
        <v>578759</v>
      </c>
      <c r="T65" s="71" t="str">
        <f t="shared" si="17"/>
        <v>#DIV/0!</v>
      </c>
      <c r="U65" s="72">
        <f t="shared" si="11"/>
        <v>0.05985365206</v>
      </c>
      <c r="W65" s="65" t="str">
        <f t="shared" si="4"/>
        <v/>
      </c>
    </row>
    <row r="66">
      <c r="C66" s="61">
        <f t="shared" si="13"/>
        <v>44085</v>
      </c>
      <c r="D66" s="32">
        <f t="shared" si="21"/>
        <v>2.4</v>
      </c>
      <c r="E66" s="49">
        <f t="shared" si="5"/>
        <v>34640.83981</v>
      </c>
      <c r="F66" s="49">
        <f t="shared" si="6"/>
        <v>0</v>
      </c>
      <c r="G66" s="74">
        <f t="shared" si="1"/>
        <v>0</v>
      </c>
      <c r="H66" s="49">
        <f t="shared" si="2"/>
        <v>544118.1602</v>
      </c>
      <c r="I66" s="49">
        <f t="shared" si="3"/>
        <v>34640.83981</v>
      </c>
      <c r="J66" s="76" t="str">
        <f>'MAIN MODEL - Current Trends'!J66</f>
        <v/>
      </c>
      <c r="K66" s="49">
        <f t="shared" si="7"/>
        <v>0</v>
      </c>
      <c r="L66" s="49">
        <f t="shared" si="18"/>
        <v>544113</v>
      </c>
      <c r="M66" s="63">
        <f t="shared" si="14"/>
        <v>10964.95243</v>
      </c>
      <c r="N66" s="75">
        <f t="shared" si="22"/>
        <v>976.9970961</v>
      </c>
      <c r="O66" s="34" t="str">
        <f>'MAIN MODEL - Current Trends'!O66</f>
        <v/>
      </c>
      <c r="P66" s="11" t="str">
        <f t="shared" si="19"/>
        <v/>
      </c>
      <c r="Q66" s="11">
        <f t="shared" si="9"/>
        <v>0</v>
      </c>
      <c r="R66" s="69">
        <f t="shared" si="16"/>
        <v>0.940116698</v>
      </c>
      <c r="S66" s="70">
        <f t="shared" si="10"/>
        <v>578759</v>
      </c>
      <c r="T66" s="71" t="str">
        <f t="shared" si="17"/>
        <v>#DIV/0!</v>
      </c>
      <c r="U66" s="72">
        <f t="shared" si="11"/>
        <v>0.05985365206</v>
      </c>
      <c r="W66" s="65" t="str">
        <f t="shared" si="4"/>
        <v/>
      </c>
    </row>
    <row r="67">
      <c r="C67" s="61">
        <f t="shared" si="13"/>
        <v>44089</v>
      </c>
      <c r="D67" s="32">
        <f t="shared" si="21"/>
        <v>2.4</v>
      </c>
      <c r="E67" s="49">
        <f t="shared" si="5"/>
        <v>34640.83981</v>
      </c>
      <c r="F67" s="49">
        <f t="shared" si="6"/>
        <v>0</v>
      </c>
      <c r="G67" s="74">
        <f t="shared" si="1"/>
        <v>0</v>
      </c>
      <c r="H67" s="49">
        <f t="shared" si="2"/>
        <v>544118.1602</v>
      </c>
      <c r="I67" s="49">
        <f t="shared" si="3"/>
        <v>34640.83981</v>
      </c>
      <c r="J67" s="76" t="str">
        <f>'MAIN MODEL - Current Trends'!J67</f>
        <v/>
      </c>
      <c r="K67" s="49">
        <f t="shared" si="7"/>
        <v>0</v>
      </c>
      <c r="L67" s="49">
        <f t="shared" si="18"/>
        <v>544113</v>
      </c>
      <c r="M67" s="63">
        <f t="shared" si="14"/>
        <v>10964.95243</v>
      </c>
      <c r="N67" s="75">
        <f t="shared" si="22"/>
        <v>976.9970961</v>
      </c>
      <c r="O67" s="34" t="str">
        <f>'MAIN MODEL - Current Trends'!O67</f>
        <v/>
      </c>
      <c r="P67" s="11" t="str">
        <f t="shared" si="19"/>
        <v/>
      </c>
      <c r="Q67" s="11">
        <f t="shared" si="9"/>
        <v>0</v>
      </c>
      <c r="R67" s="69">
        <f t="shared" si="16"/>
        <v>0.940116698</v>
      </c>
      <c r="S67" s="70">
        <f t="shared" si="10"/>
        <v>578759</v>
      </c>
      <c r="T67" s="71" t="str">
        <f t="shared" si="17"/>
        <v>#DIV/0!</v>
      </c>
      <c r="U67" s="72">
        <f t="shared" si="11"/>
        <v>0.05985365206</v>
      </c>
      <c r="W67" s="65" t="str">
        <f t="shared" si="4"/>
        <v/>
      </c>
    </row>
    <row r="68">
      <c r="C68" s="61">
        <f t="shared" si="13"/>
        <v>44093</v>
      </c>
      <c r="D68" s="32">
        <f t="shared" si="21"/>
        <v>2.4</v>
      </c>
      <c r="E68" s="49">
        <f t="shared" si="5"/>
        <v>34640.83981</v>
      </c>
      <c r="F68" s="49">
        <f t="shared" si="6"/>
        <v>0</v>
      </c>
      <c r="G68" s="74">
        <f t="shared" si="1"/>
        <v>0</v>
      </c>
      <c r="H68" s="49">
        <f t="shared" si="2"/>
        <v>544118.1602</v>
      </c>
      <c r="I68" s="49">
        <f t="shared" si="3"/>
        <v>34640.83981</v>
      </c>
      <c r="J68" s="76" t="str">
        <f>'MAIN MODEL - Current Trends'!J68</f>
        <v/>
      </c>
      <c r="K68" s="49">
        <f t="shared" si="7"/>
        <v>0</v>
      </c>
      <c r="L68" s="49">
        <f t="shared" si="18"/>
        <v>544113</v>
      </c>
      <c r="M68" s="63">
        <f t="shared" si="14"/>
        <v>10964.95243</v>
      </c>
      <c r="N68" s="75">
        <f t="shared" si="22"/>
        <v>976.9970961</v>
      </c>
      <c r="O68" s="34" t="str">
        <f>'MAIN MODEL - Current Trends'!O68</f>
        <v/>
      </c>
      <c r="P68" s="11" t="str">
        <f t="shared" si="19"/>
        <v/>
      </c>
      <c r="Q68" s="11">
        <f t="shared" si="9"/>
        <v>0</v>
      </c>
      <c r="R68" s="69">
        <f t="shared" si="16"/>
        <v>0.940116698</v>
      </c>
      <c r="S68" s="70">
        <f t="shared" si="10"/>
        <v>578759</v>
      </c>
      <c r="T68" s="71" t="str">
        <f t="shared" si="17"/>
        <v>#DIV/0!</v>
      </c>
      <c r="U68" s="72">
        <f t="shared" si="11"/>
        <v>0.05985365206</v>
      </c>
      <c r="W68" s="65" t="str">
        <f t="shared" si="4"/>
        <v/>
      </c>
    </row>
    <row r="69">
      <c r="C69" s="61">
        <f t="shared" si="13"/>
        <v>44097</v>
      </c>
      <c r="D69" s="32">
        <f t="shared" si="21"/>
        <v>2.4</v>
      </c>
      <c r="E69" s="49">
        <f t="shared" si="5"/>
        <v>34640.83981</v>
      </c>
      <c r="F69" s="49">
        <f t="shared" si="6"/>
        <v>0</v>
      </c>
      <c r="G69" s="74">
        <f t="shared" si="1"/>
        <v>0</v>
      </c>
      <c r="H69" s="49">
        <f t="shared" si="2"/>
        <v>544118.1602</v>
      </c>
      <c r="I69" s="49">
        <f t="shared" si="3"/>
        <v>34640.83981</v>
      </c>
      <c r="J69" s="76" t="str">
        <f>'MAIN MODEL - Current Trends'!J69</f>
        <v/>
      </c>
      <c r="K69" s="49">
        <f t="shared" si="7"/>
        <v>0</v>
      </c>
      <c r="L69" s="49">
        <f t="shared" si="18"/>
        <v>544113</v>
      </c>
      <c r="M69" s="63">
        <f t="shared" si="14"/>
        <v>10964.95243</v>
      </c>
      <c r="N69" s="75">
        <f t="shared" si="22"/>
        <v>976.9970961</v>
      </c>
      <c r="O69" s="34" t="str">
        <f>'MAIN MODEL - Current Trends'!O69</f>
        <v/>
      </c>
      <c r="P69" s="11" t="str">
        <f t="shared" si="19"/>
        <v/>
      </c>
      <c r="Q69" s="11">
        <f t="shared" si="9"/>
        <v>0</v>
      </c>
      <c r="R69" s="69">
        <f t="shared" si="16"/>
        <v>0.940116698</v>
      </c>
      <c r="S69" s="70">
        <f t="shared" si="10"/>
        <v>578759</v>
      </c>
      <c r="T69" s="71" t="str">
        <f t="shared" si="17"/>
        <v>#DIV/0!</v>
      </c>
      <c r="U69" s="72">
        <f t="shared" si="11"/>
        <v>0.05985365206</v>
      </c>
      <c r="W69" s="65" t="str">
        <f t="shared" si="4"/>
        <v/>
      </c>
    </row>
    <row r="70">
      <c r="C70" s="61">
        <f t="shared" si="13"/>
        <v>44101</v>
      </c>
      <c r="D70" s="32">
        <f t="shared" si="21"/>
        <v>2.4</v>
      </c>
      <c r="E70" s="49">
        <f t="shared" si="5"/>
        <v>34640.83981</v>
      </c>
      <c r="F70" s="49">
        <f t="shared" si="6"/>
        <v>0</v>
      </c>
      <c r="G70" s="74">
        <f t="shared" si="1"/>
        <v>0</v>
      </c>
      <c r="H70" s="49">
        <f t="shared" si="2"/>
        <v>544118.1602</v>
      </c>
      <c r="I70" s="49">
        <f t="shared" si="3"/>
        <v>34640.83981</v>
      </c>
      <c r="J70" s="76" t="str">
        <f>'MAIN MODEL - Current Trends'!J70</f>
        <v/>
      </c>
      <c r="K70" s="49">
        <f t="shared" si="7"/>
        <v>0</v>
      </c>
      <c r="L70" s="49">
        <f t="shared" si="18"/>
        <v>544113</v>
      </c>
      <c r="M70" s="63">
        <f t="shared" si="14"/>
        <v>10964.95243</v>
      </c>
      <c r="N70" s="75">
        <f t="shared" si="22"/>
        <v>976.9970961</v>
      </c>
      <c r="O70" s="34" t="str">
        <f>'MAIN MODEL - Current Trends'!O70</f>
        <v/>
      </c>
      <c r="P70" s="11" t="str">
        <f t="shared" si="19"/>
        <v/>
      </c>
      <c r="Q70" s="11">
        <f t="shared" si="9"/>
        <v>0</v>
      </c>
      <c r="R70" s="69">
        <f t="shared" si="16"/>
        <v>0.940116698</v>
      </c>
      <c r="S70" s="70">
        <f t="shared" si="10"/>
        <v>578759</v>
      </c>
      <c r="T70" s="71" t="str">
        <f t="shared" si="17"/>
        <v>#DIV/0!</v>
      </c>
      <c r="U70" s="72">
        <f t="shared" si="11"/>
        <v>0.05985365206</v>
      </c>
      <c r="W70" s="65" t="str">
        <f t="shared" si="4"/>
        <v/>
      </c>
    </row>
    <row r="71">
      <c r="C71" s="61">
        <f t="shared" si="13"/>
        <v>44105</v>
      </c>
      <c r="D71" s="32">
        <f t="shared" si="21"/>
        <v>2.4</v>
      </c>
      <c r="E71" s="49">
        <f t="shared" si="5"/>
        <v>34640.83981</v>
      </c>
      <c r="F71" s="49">
        <f t="shared" si="6"/>
        <v>0</v>
      </c>
      <c r="G71" s="74">
        <f t="shared" si="1"/>
        <v>0</v>
      </c>
      <c r="H71" s="49">
        <f t="shared" si="2"/>
        <v>544118.1602</v>
      </c>
      <c r="I71" s="49">
        <f t="shared" si="3"/>
        <v>34640.83981</v>
      </c>
      <c r="J71" s="76" t="str">
        <f>'MAIN MODEL - Current Trends'!J71</f>
        <v/>
      </c>
      <c r="K71" s="49">
        <f t="shared" si="7"/>
        <v>0</v>
      </c>
      <c r="L71" s="49">
        <f t="shared" si="18"/>
        <v>544113</v>
      </c>
      <c r="M71" s="63">
        <f t="shared" si="14"/>
        <v>10964.95243</v>
      </c>
      <c r="N71" s="75">
        <f t="shared" si="22"/>
        <v>976.9970961</v>
      </c>
      <c r="O71" s="34" t="str">
        <f>'MAIN MODEL - Current Trends'!O71</f>
        <v/>
      </c>
      <c r="P71" s="11" t="str">
        <f t="shared" si="19"/>
        <v/>
      </c>
      <c r="Q71" s="11">
        <f t="shared" si="9"/>
        <v>0</v>
      </c>
      <c r="R71" s="69">
        <f t="shared" si="16"/>
        <v>0.940116698</v>
      </c>
      <c r="S71" s="70">
        <f t="shared" si="10"/>
        <v>578759</v>
      </c>
      <c r="T71" s="71" t="str">
        <f t="shared" si="17"/>
        <v>#DIV/0!</v>
      </c>
      <c r="U71" s="72">
        <f t="shared" si="11"/>
        <v>0.05985365206</v>
      </c>
      <c r="W71" s="65" t="str">
        <f t="shared" si="4"/>
        <v/>
      </c>
    </row>
    <row r="72">
      <c r="C72" s="61">
        <f t="shared" si="13"/>
        <v>44109</v>
      </c>
      <c r="D72" s="32">
        <f t="shared" si="21"/>
        <v>2.4</v>
      </c>
      <c r="E72" s="49">
        <f t="shared" si="5"/>
        <v>34640.83981</v>
      </c>
      <c r="F72" s="49">
        <f t="shared" si="6"/>
        <v>0</v>
      </c>
      <c r="G72" s="74">
        <f t="shared" si="1"/>
        <v>0</v>
      </c>
      <c r="H72" s="49">
        <f t="shared" si="2"/>
        <v>544118.1602</v>
      </c>
      <c r="I72" s="49">
        <f t="shared" si="3"/>
        <v>34640.83981</v>
      </c>
      <c r="J72" s="76" t="str">
        <f>'MAIN MODEL - Current Trends'!J72</f>
        <v/>
      </c>
      <c r="K72" s="49">
        <f t="shared" si="7"/>
        <v>0</v>
      </c>
      <c r="L72" s="49">
        <f t="shared" si="18"/>
        <v>544113</v>
      </c>
      <c r="M72" s="63">
        <f t="shared" si="14"/>
        <v>10964.95243</v>
      </c>
      <c r="N72" s="75">
        <f t="shared" si="22"/>
        <v>976.9970961</v>
      </c>
      <c r="O72" s="34" t="str">
        <f>'MAIN MODEL - Current Trends'!O72</f>
        <v/>
      </c>
      <c r="P72" s="11" t="str">
        <f t="shared" si="19"/>
        <v/>
      </c>
      <c r="Q72" s="11">
        <f t="shared" si="9"/>
        <v>0</v>
      </c>
      <c r="R72" s="69">
        <f t="shared" si="16"/>
        <v>0.940116698</v>
      </c>
      <c r="S72" s="70">
        <f t="shared" si="10"/>
        <v>578759</v>
      </c>
      <c r="T72" s="71" t="str">
        <f t="shared" si="17"/>
        <v>#DIV/0!</v>
      </c>
      <c r="U72" s="72">
        <f t="shared" si="11"/>
        <v>0.05985365206</v>
      </c>
      <c r="W72" s="65" t="str">
        <f t="shared" si="4"/>
        <v/>
      </c>
    </row>
    <row r="73">
      <c r="C73" s="61">
        <f t="shared" si="13"/>
        <v>44113</v>
      </c>
      <c r="D73" s="32">
        <f t="shared" si="21"/>
        <v>2.4</v>
      </c>
      <c r="E73" s="49">
        <f t="shared" si="5"/>
        <v>34640.83981</v>
      </c>
      <c r="F73" s="49">
        <f t="shared" si="6"/>
        <v>0</v>
      </c>
      <c r="G73" s="74">
        <f t="shared" si="1"/>
        <v>0</v>
      </c>
      <c r="H73" s="49">
        <f t="shared" si="2"/>
        <v>544118.1602</v>
      </c>
      <c r="I73" s="49">
        <f t="shared" si="3"/>
        <v>34640.83981</v>
      </c>
      <c r="J73" s="76" t="str">
        <f>'MAIN MODEL - Current Trends'!J73</f>
        <v/>
      </c>
      <c r="K73" s="49">
        <f t="shared" si="7"/>
        <v>0</v>
      </c>
      <c r="L73" s="49">
        <f t="shared" si="18"/>
        <v>544113</v>
      </c>
      <c r="M73" s="63">
        <f t="shared" si="14"/>
        <v>10964.95243</v>
      </c>
      <c r="N73" s="75">
        <f t="shared" si="22"/>
        <v>976.9970961</v>
      </c>
      <c r="O73" s="34" t="str">
        <f>'MAIN MODEL - Current Trends'!O73</f>
        <v/>
      </c>
      <c r="P73" s="11" t="str">
        <f t="shared" si="19"/>
        <v/>
      </c>
      <c r="Q73" s="11">
        <f t="shared" si="9"/>
        <v>0</v>
      </c>
      <c r="R73" s="69">
        <f t="shared" si="16"/>
        <v>0.940116698</v>
      </c>
      <c r="S73" s="70">
        <f t="shared" si="10"/>
        <v>578759</v>
      </c>
      <c r="T73" s="71" t="str">
        <f t="shared" si="17"/>
        <v>#DIV/0!</v>
      </c>
      <c r="U73" s="72">
        <f t="shared" si="11"/>
        <v>0.05985365206</v>
      </c>
      <c r="W73" s="65" t="str">
        <f t="shared" si="4"/>
        <v/>
      </c>
    </row>
    <row r="74">
      <c r="C74" s="61">
        <f t="shared" si="13"/>
        <v>44117</v>
      </c>
      <c r="D74" s="32">
        <f t="shared" si="21"/>
        <v>2.4</v>
      </c>
      <c r="E74" s="49">
        <f t="shared" si="5"/>
        <v>34640.83981</v>
      </c>
      <c r="F74" s="49">
        <f t="shared" si="6"/>
        <v>0</v>
      </c>
      <c r="G74" s="74">
        <f t="shared" si="1"/>
        <v>0</v>
      </c>
      <c r="H74" s="49">
        <f t="shared" si="2"/>
        <v>544118.1602</v>
      </c>
      <c r="I74" s="49">
        <f t="shared" si="3"/>
        <v>34640.83981</v>
      </c>
      <c r="J74" s="76" t="str">
        <f>'MAIN MODEL - Current Trends'!J74</f>
        <v/>
      </c>
      <c r="K74" s="49">
        <f t="shared" si="7"/>
        <v>0</v>
      </c>
      <c r="L74" s="49">
        <f t="shared" si="18"/>
        <v>544113</v>
      </c>
      <c r="M74" s="63">
        <f t="shared" si="14"/>
        <v>10964.95243</v>
      </c>
      <c r="N74" s="75">
        <f t="shared" si="22"/>
        <v>976.9970961</v>
      </c>
      <c r="O74" s="34" t="str">
        <f>'MAIN MODEL - Current Trends'!O74</f>
        <v/>
      </c>
      <c r="P74" s="11" t="str">
        <f t="shared" si="19"/>
        <v/>
      </c>
      <c r="Q74" s="11">
        <f t="shared" si="9"/>
        <v>0</v>
      </c>
      <c r="R74" s="69">
        <f t="shared" si="16"/>
        <v>0.940116698</v>
      </c>
      <c r="S74" s="70">
        <f t="shared" si="10"/>
        <v>578759</v>
      </c>
      <c r="T74" s="71" t="str">
        <f t="shared" si="17"/>
        <v>#DIV/0!</v>
      </c>
      <c r="U74" s="72">
        <f t="shared" si="11"/>
        <v>0.05985365206</v>
      </c>
      <c r="W74" s="65" t="str">
        <f t="shared" si="4"/>
        <v/>
      </c>
    </row>
    <row r="75">
      <c r="C75" s="61">
        <f t="shared" si="13"/>
        <v>44121</v>
      </c>
      <c r="D75" s="32">
        <f t="shared" si="21"/>
        <v>2.4</v>
      </c>
      <c r="E75" s="49">
        <f t="shared" si="5"/>
        <v>34640.83981</v>
      </c>
      <c r="F75" s="49">
        <f t="shared" si="6"/>
        <v>0</v>
      </c>
      <c r="G75" s="74">
        <f t="shared" si="1"/>
        <v>0</v>
      </c>
      <c r="H75" s="49">
        <f t="shared" si="2"/>
        <v>544118.1602</v>
      </c>
      <c r="I75" s="49">
        <f t="shared" si="3"/>
        <v>34640.83981</v>
      </c>
      <c r="J75" s="76" t="str">
        <f>'MAIN MODEL - Current Trends'!J75</f>
        <v/>
      </c>
      <c r="K75" s="49">
        <f t="shared" si="7"/>
        <v>0</v>
      </c>
      <c r="L75" s="49">
        <f t="shared" si="18"/>
        <v>544113</v>
      </c>
      <c r="M75" s="63">
        <f t="shared" si="14"/>
        <v>10964.95243</v>
      </c>
      <c r="N75" s="75">
        <f t="shared" si="22"/>
        <v>976.9970961</v>
      </c>
      <c r="O75" s="34" t="str">
        <f>'MAIN MODEL - Current Trends'!O75</f>
        <v/>
      </c>
      <c r="P75" s="11" t="str">
        <f t="shared" si="19"/>
        <v/>
      </c>
      <c r="Q75" s="11">
        <f t="shared" si="9"/>
        <v>0</v>
      </c>
      <c r="R75" s="69">
        <f t="shared" si="16"/>
        <v>0.940116698</v>
      </c>
      <c r="S75" s="70">
        <f t="shared" si="10"/>
        <v>578759</v>
      </c>
      <c r="T75" s="71" t="str">
        <f t="shared" si="17"/>
        <v>#DIV/0!</v>
      </c>
      <c r="U75" s="72">
        <f t="shared" si="11"/>
        <v>0.05985365206</v>
      </c>
      <c r="W75" s="65" t="str">
        <f t="shared" si="4"/>
        <v/>
      </c>
    </row>
    <row r="76">
      <c r="C76" s="61">
        <f t="shared" si="13"/>
        <v>44125</v>
      </c>
      <c r="D76" s="32">
        <f t="shared" si="21"/>
        <v>2.4</v>
      </c>
      <c r="E76" s="49">
        <f t="shared" si="5"/>
        <v>34640.83981</v>
      </c>
      <c r="F76" s="49">
        <f t="shared" si="6"/>
        <v>0</v>
      </c>
      <c r="G76" s="74">
        <f t="shared" si="1"/>
        <v>0</v>
      </c>
      <c r="H76" s="49">
        <f t="shared" si="2"/>
        <v>544118.1602</v>
      </c>
      <c r="I76" s="49">
        <f t="shared" si="3"/>
        <v>34640.83981</v>
      </c>
      <c r="J76" s="76" t="str">
        <f>'MAIN MODEL - Current Trends'!J76</f>
        <v/>
      </c>
      <c r="K76" s="49">
        <f t="shared" si="7"/>
        <v>0</v>
      </c>
      <c r="L76" s="49">
        <f t="shared" si="18"/>
        <v>544113</v>
      </c>
      <c r="M76" s="63">
        <f t="shared" si="14"/>
        <v>10964.95243</v>
      </c>
      <c r="N76" s="75">
        <f t="shared" si="22"/>
        <v>976.9970961</v>
      </c>
      <c r="O76" s="34" t="str">
        <f>'MAIN MODEL - Current Trends'!O76</f>
        <v/>
      </c>
      <c r="P76" s="11" t="str">
        <f t="shared" si="19"/>
        <v/>
      </c>
      <c r="Q76" s="11">
        <f t="shared" si="9"/>
        <v>0</v>
      </c>
      <c r="R76" s="69">
        <f t="shared" si="16"/>
        <v>0.940116698</v>
      </c>
      <c r="S76" s="70">
        <f t="shared" si="10"/>
        <v>578759</v>
      </c>
      <c r="T76" s="71" t="str">
        <f t="shared" si="17"/>
        <v>#DIV/0!</v>
      </c>
      <c r="U76" s="72">
        <f t="shared" si="11"/>
        <v>0.05985365206</v>
      </c>
      <c r="W76" s="65" t="str">
        <f t="shared" si="4"/>
        <v/>
      </c>
    </row>
    <row r="77">
      <c r="C77" s="61">
        <f t="shared" si="13"/>
        <v>44129</v>
      </c>
      <c r="D77" s="32">
        <f t="shared" si="21"/>
        <v>2.4</v>
      </c>
      <c r="E77" s="49">
        <f t="shared" si="5"/>
        <v>34640.83981</v>
      </c>
      <c r="F77" s="49">
        <f t="shared" si="6"/>
        <v>0</v>
      </c>
      <c r="G77" s="74">
        <f t="shared" si="1"/>
        <v>0</v>
      </c>
      <c r="H77" s="49">
        <f t="shared" si="2"/>
        <v>544118.1602</v>
      </c>
      <c r="I77" s="49">
        <f t="shared" si="3"/>
        <v>34640.83981</v>
      </c>
      <c r="J77" s="76" t="str">
        <f>'MAIN MODEL - Current Trends'!J77</f>
        <v/>
      </c>
      <c r="K77" s="49">
        <f t="shared" si="7"/>
        <v>0</v>
      </c>
      <c r="L77" s="49">
        <f t="shared" si="18"/>
        <v>544113</v>
      </c>
      <c r="M77" s="63">
        <f t="shared" si="14"/>
        <v>10964.95243</v>
      </c>
      <c r="N77" s="75">
        <f t="shared" si="22"/>
        <v>976.9970961</v>
      </c>
      <c r="O77" s="34" t="str">
        <f>'MAIN MODEL - Current Trends'!O77</f>
        <v/>
      </c>
      <c r="P77" s="11" t="str">
        <f t="shared" si="19"/>
        <v/>
      </c>
      <c r="Q77" s="11">
        <f t="shared" si="9"/>
        <v>0</v>
      </c>
      <c r="R77" s="69">
        <f t="shared" si="16"/>
        <v>0.940116698</v>
      </c>
      <c r="S77" s="70">
        <f t="shared" si="10"/>
        <v>578759</v>
      </c>
      <c r="T77" s="71" t="str">
        <f t="shared" si="17"/>
        <v>#DIV/0!</v>
      </c>
      <c r="U77" s="72">
        <f t="shared" si="11"/>
        <v>0.05985365206</v>
      </c>
      <c r="W77" s="65" t="str">
        <f t="shared" si="4"/>
        <v/>
      </c>
    </row>
    <row r="78">
      <c r="C78" s="61">
        <f t="shared" si="13"/>
        <v>44133</v>
      </c>
      <c r="D78" s="32">
        <f t="shared" si="21"/>
        <v>2.4</v>
      </c>
      <c r="E78" s="49">
        <f t="shared" si="5"/>
        <v>34640.83981</v>
      </c>
      <c r="F78" s="49">
        <f t="shared" si="6"/>
        <v>0</v>
      </c>
      <c r="G78" s="74">
        <f t="shared" si="1"/>
        <v>0</v>
      </c>
      <c r="H78" s="49">
        <f t="shared" si="2"/>
        <v>544118.1602</v>
      </c>
      <c r="I78" s="49">
        <f t="shared" si="3"/>
        <v>34640.83981</v>
      </c>
      <c r="J78" s="76" t="str">
        <f>'MAIN MODEL - Current Trends'!J78</f>
        <v/>
      </c>
      <c r="K78" s="49">
        <f t="shared" si="7"/>
        <v>0</v>
      </c>
      <c r="L78" s="49">
        <f t="shared" si="18"/>
        <v>544113</v>
      </c>
      <c r="M78" s="63">
        <f t="shared" si="14"/>
        <v>10964.95243</v>
      </c>
      <c r="N78" s="75">
        <f t="shared" si="22"/>
        <v>976.9970961</v>
      </c>
      <c r="O78" s="34" t="str">
        <f>'MAIN MODEL - Current Trends'!O78</f>
        <v/>
      </c>
      <c r="P78" s="11" t="str">
        <f t="shared" si="19"/>
        <v/>
      </c>
      <c r="Q78" s="11">
        <f t="shared" si="9"/>
        <v>0</v>
      </c>
      <c r="R78" s="69">
        <f t="shared" si="16"/>
        <v>0.940116698</v>
      </c>
      <c r="S78" s="70">
        <f t="shared" si="10"/>
        <v>578759</v>
      </c>
      <c r="T78" s="71" t="str">
        <f t="shared" si="17"/>
        <v>#DIV/0!</v>
      </c>
      <c r="U78" s="72">
        <f t="shared" si="11"/>
        <v>0.05985365206</v>
      </c>
      <c r="W78" s="65" t="str">
        <f t="shared" si="4"/>
        <v/>
      </c>
    </row>
    <row r="79">
      <c r="C79" s="61">
        <f t="shared" si="13"/>
        <v>44137</v>
      </c>
      <c r="D79" s="32">
        <f t="shared" si="21"/>
        <v>2.4</v>
      </c>
      <c r="E79" s="49">
        <f t="shared" si="5"/>
        <v>34640.83981</v>
      </c>
      <c r="F79" s="49">
        <f t="shared" si="6"/>
        <v>0</v>
      </c>
      <c r="G79" s="74">
        <f t="shared" si="1"/>
        <v>0</v>
      </c>
      <c r="H79" s="49">
        <f t="shared" si="2"/>
        <v>544118.1602</v>
      </c>
      <c r="I79" s="49">
        <f t="shared" si="3"/>
        <v>34640.83981</v>
      </c>
      <c r="J79" s="76" t="str">
        <f>'MAIN MODEL - Current Trends'!J79</f>
        <v/>
      </c>
      <c r="K79" s="49">
        <f t="shared" si="7"/>
        <v>0</v>
      </c>
      <c r="L79" s="49">
        <f t="shared" si="18"/>
        <v>544113</v>
      </c>
      <c r="M79" s="63">
        <f t="shared" si="14"/>
        <v>10964.95243</v>
      </c>
      <c r="N79" s="75">
        <f t="shared" si="22"/>
        <v>976.9970961</v>
      </c>
      <c r="O79" s="34" t="str">
        <f>'MAIN MODEL - Current Trends'!O79</f>
        <v/>
      </c>
      <c r="P79" s="11" t="str">
        <f t="shared" si="19"/>
        <v/>
      </c>
      <c r="Q79" s="11">
        <f t="shared" si="9"/>
        <v>0</v>
      </c>
      <c r="R79" s="69">
        <f t="shared" si="16"/>
        <v>0.940116698</v>
      </c>
      <c r="S79" s="70">
        <f t="shared" si="10"/>
        <v>578759</v>
      </c>
      <c r="T79" s="71" t="str">
        <f t="shared" si="17"/>
        <v>#DIV/0!</v>
      </c>
      <c r="U79" s="72">
        <f t="shared" si="11"/>
        <v>0.05985365206</v>
      </c>
      <c r="W79" s="65" t="str">
        <f t="shared" si="4"/>
        <v/>
      </c>
    </row>
    <row r="80">
      <c r="C80" s="61">
        <f t="shared" si="13"/>
        <v>44141</v>
      </c>
      <c r="D80" s="32">
        <f t="shared" si="21"/>
        <v>2.4</v>
      </c>
      <c r="E80" s="49">
        <f t="shared" si="5"/>
        <v>34640.83981</v>
      </c>
      <c r="F80" s="49">
        <f t="shared" si="6"/>
        <v>0</v>
      </c>
      <c r="G80" s="74">
        <f t="shared" si="1"/>
        <v>0</v>
      </c>
      <c r="H80" s="49">
        <f t="shared" si="2"/>
        <v>544118.1602</v>
      </c>
      <c r="I80" s="49">
        <f t="shared" si="3"/>
        <v>34640.83981</v>
      </c>
      <c r="J80" s="76" t="str">
        <f>'MAIN MODEL - Current Trends'!J80</f>
        <v/>
      </c>
      <c r="K80" s="49">
        <f t="shared" si="7"/>
        <v>0</v>
      </c>
      <c r="L80" s="49">
        <f t="shared" si="18"/>
        <v>544113</v>
      </c>
      <c r="M80" s="63">
        <f t="shared" si="14"/>
        <v>10964.95243</v>
      </c>
      <c r="N80" s="75">
        <f t="shared" si="22"/>
        <v>976.9970961</v>
      </c>
      <c r="O80" s="34" t="str">
        <f>'MAIN MODEL - Current Trends'!O80</f>
        <v/>
      </c>
      <c r="P80" s="11" t="str">
        <f t="shared" si="19"/>
        <v/>
      </c>
      <c r="Q80" s="11">
        <f t="shared" si="9"/>
        <v>0</v>
      </c>
      <c r="R80" s="69">
        <f t="shared" si="16"/>
        <v>0.940116698</v>
      </c>
      <c r="S80" s="70">
        <f t="shared" si="10"/>
        <v>578759</v>
      </c>
      <c r="T80" s="71" t="str">
        <f t="shared" si="17"/>
        <v>#DIV/0!</v>
      </c>
      <c r="U80" s="72">
        <f t="shared" si="11"/>
        <v>0.05985365206</v>
      </c>
      <c r="W80" s="65" t="str">
        <f t="shared" si="4"/>
        <v/>
      </c>
    </row>
    <row r="81">
      <c r="C81" s="61">
        <f t="shared" si="13"/>
        <v>44145</v>
      </c>
      <c r="D81" s="32">
        <f t="shared" si="21"/>
        <v>2.4</v>
      </c>
      <c r="E81" s="49">
        <f t="shared" si="5"/>
        <v>34640.83981</v>
      </c>
      <c r="F81" s="49">
        <f t="shared" si="6"/>
        <v>0</v>
      </c>
      <c r="G81" s="74">
        <f t="shared" si="1"/>
        <v>0</v>
      </c>
      <c r="H81" s="49">
        <f t="shared" si="2"/>
        <v>544118.1602</v>
      </c>
      <c r="I81" s="49">
        <f t="shared" si="3"/>
        <v>34640.83981</v>
      </c>
      <c r="J81" s="76" t="str">
        <f>'MAIN MODEL - Current Trends'!J81</f>
        <v/>
      </c>
      <c r="K81" s="49">
        <f t="shared" si="7"/>
        <v>0</v>
      </c>
      <c r="L81" s="49">
        <f t="shared" si="18"/>
        <v>544113</v>
      </c>
      <c r="M81" s="63">
        <f t="shared" si="14"/>
        <v>10964.95243</v>
      </c>
      <c r="N81" s="75">
        <f t="shared" si="22"/>
        <v>976.9970961</v>
      </c>
      <c r="O81" s="34" t="str">
        <f>'MAIN MODEL - Current Trends'!O81</f>
        <v/>
      </c>
      <c r="P81" s="11" t="str">
        <f t="shared" si="19"/>
        <v/>
      </c>
      <c r="Q81" s="11">
        <f t="shared" si="9"/>
        <v>0</v>
      </c>
      <c r="R81" s="69">
        <f t="shared" si="16"/>
        <v>0.940116698</v>
      </c>
      <c r="S81" s="70">
        <f t="shared" si="10"/>
        <v>578759</v>
      </c>
      <c r="T81" s="71" t="str">
        <f t="shared" si="17"/>
        <v>#DIV/0!</v>
      </c>
      <c r="U81" s="72">
        <f t="shared" si="11"/>
        <v>0.05985365206</v>
      </c>
      <c r="W81" s="65" t="str">
        <f t="shared" si="4"/>
        <v/>
      </c>
    </row>
    <row r="82">
      <c r="C82" s="61">
        <f t="shared" si="13"/>
        <v>44149</v>
      </c>
      <c r="D82" s="32">
        <f t="shared" si="21"/>
        <v>2.4</v>
      </c>
      <c r="E82" s="49">
        <f t="shared" si="5"/>
        <v>34640.83981</v>
      </c>
      <c r="F82" s="49">
        <f t="shared" si="6"/>
        <v>0</v>
      </c>
      <c r="G82" s="74">
        <f t="shared" si="1"/>
        <v>0</v>
      </c>
      <c r="H82" s="49">
        <f t="shared" si="2"/>
        <v>544118.1602</v>
      </c>
      <c r="I82" s="49">
        <f t="shared" si="3"/>
        <v>34640.83981</v>
      </c>
      <c r="J82" s="76" t="str">
        <f>'MAIN MODEL - Current Trends'!J82</f>
        <v/>
      </c>
      <c r="K82" s="49">
        <f t="shared" si="7"/>
        <v>0</v>
      </c>
      <c r="L82" s="49">
        <f t="shared" si="18"/>
        <v>544113</v>
      </c>
      <c r="M82" s="63">
        <f t="shared" si="14"/>
        <v>10964.95243</v>
      </c>
      <c r="N82" s="75">
        <f t="shared" si="22"/>
        <v>976.9970961</v>
      </c>
      <c r="O82" s="34" t="str">
        <f>'MAIN MODEL - Current Trends'!O82</f>
        <v/>
      </c>
      <c r="P82" s="11" t="str">
        <f t="shared" si="19"/>
        <v/>
      </c>
      <c r="Q82" s="11">
        <f t="shared" si="9"/>
        <v>0</v>
      </c>
      <c r="R82" s="69">
        <f t="shared" si="16"/>
        <v>0.940116698</v>
      </c>
      <c r="S82" s="70">
        <f t="shared" si="10"/>
        <v>578759</v>
      </c>
      <c r="T82" s="71" t="str">
        <f t="shared" si="17"/>
        <v>#DIV/0!</v>
      </c>
      <c r="U82" s="72">
        <f t="shared" si="11"/>
        <v>0.05985365206</v>
      </c>
      <c r="W82" s="65" t="str">
        <f t="shared" si="4"/>
        <v/>
      </c>
    </row>
    <row r="83">
      <c r="C83" s="61">
        <f t="shared" si="13"/>
        <v>44153</v>
      </c>
      <c r="D83" s="32">
        <f t="shared" si="21"/>
        <v>2.4</v>
      </c>
      <c r="E83" s="49">
        <f t="shared" si="5"/>
        <v>34640.83981</v>
      </c>
      <c r="F83" s="49">
        <f t="shared" si="6"/>
        <v>0</v>
      </c>
      <c r="G83" s="74">
        <f t="shared" si="1"/>
        <v>0</v>
      </c>
      <c r="H83" s="49">
        <f t="shared" si="2"/>
        <v>544118.1602</v>
      </c>
      <c r="I83" s="49">
        <f t="shared" si="3"/>
        <v>34640.83981</v>
      </c>
      <c r="J83" s="76" t="str">
        <f>'MAIN MODEL - Current Trends'!J83</f>
        <v/>
      </c>
      <c r="K83" s="49">
        <f t="shared" si="7"/>
        <v>0</v>
      </c>
      <c r="L83" s="49">
        <f t="shared" si="18"/>
        <v>544113</v>
      </c>
      <c r="M83" s="63">
        <f t="shared" si="14"/>
        <v>10964.95243</v>
      </c>
      <c r="N83" s="75">
        <f t="shared" si="22"/>
        <v>976.9970961</v>
      </c>
      <c r="O83" s="34" t="str">
        <f>'MAIN MODEL - Current Trends'!O83</f>
        <v/>
      </c>
      <c r="P83" s="11" t="str">
        <f t="shared" si="19"/>
        <v/>
      </c>
      <c r="Q83" s="11">
        <f t="shared" si="9"/>
        <v>0</v>
      </c>
      <c r="R83" s="69">
        <f t="shared" si="16"/>
        <v>0.940116698</v>
      </c>
      <c r="S83" s="70">
        <f t="shared" si="10"/>
        <v>578759</v>
      </c>
      <c r="T83" s="71" t="str">
        <f t="shared" si="17"/>
        <v>#DIV/0!</v>
      </c>
      <c r="U83" s="72">
        <f t="shared" si="11"/>
        <v>0.05985365206</v>
      </c>
      <c r="W83" s="65" t="str">
        <f t="shared" si="4"/>
        <v/>
      </c>
    </row>
    <row r="84">
      <c r="C84" s="61">
        <f t="shared" si="13"/>
        <v>44157</v>
      </c>
      <c r="D84" s="32">
        <f t="shared" si="21"/>
        <v>2.4</v>
      </c>
      <c r="E84" s="49">
        <f t="shared" si="5"/>
        <v>34640.83981</v>
      </c>
      <c r="F84" s="49">
        <f t="shared" si="6"/>
        <v>0</v>
      </c>
      <c r="G84" s="74">
        <f t="shared" si="1"/>
        <v>0</v>
      </c>
      <c r="H84" s="49">
        <f t="shared" si="2"/>
        <v>544118.1602</v>
      </c>
      <c r="I84" s="49">
        <f t="shared" si="3"/>
        <v>34640.83981</v>
      </c>
      <c r="J84" s="76" t="str">
        <f>'MAIN MODEL - Current Trends'!J84</f>
        <v/>
      </c>
      <c r="K84" s="49">
        <f t="shared" si="7"/>
        <v>0</v>
      </c>
      <c r="L84" s="49">
        <f t="shared" si="18"/>
        <v>544113</v>
      </c>
      <c r="M84" s="63">
        <f t="shared" si="14"/>
        <v>10964.95243</v>
      </c>
      <c r="N84" s="75">
        <f t="shared" si="22"/>
        <v>976.9970961</v>
      </c>
      <c r="O84" s="34" t="str">
        <f>'MAIN MODEL - Current Trends'!O84</f>
        <v/>
      </c>
      <c r="P84" s="11" t="str">
        <f t="shared" si="19"/>
        <v/>
      </c>
      <c r="Q84" s="11">
        <f t="shared" si="9"/>
        <v>0</v>
      </c>
      <c r="R84" s="69">
        <f t="shared" si="16"/>
        <v>0.940116698</v>
      </c>
      <c r="S84" s="70">
        <f t="shared" si="10"/>
        <v>578759</v>
      </c>
      <c r="T84" s="71" t="str">
        <f t="shared" si="17"/>
        <v>#DIV/0!</v>
      </c>
      <c r="U84" s="72">
        <f t="shared" si="11"/>
        <v>0.05985365206</v>
      </c>
      <c r="W84" s="65" t="str">
        <f t="shared" si="4"/>
        <v/>
      </c>
    </row>
    <row r="85">
      <c r="C85" s="61">
        <f t="shared" si="13"/>
        <v>44161</v>
      </c>
      <c r="D85" s="32">
        <f t="shared" si="21"/>
        <v>2.4</v>
      </c>
      <c r="E85" s="49">
        <f t="shared" si="5"/>
        <v>34640.83981</v>
      </c>
      <c r="F85" s="49">
        <f t="shared" si="6"/>
        <v>0</v>
      </c>
      <c r="G85" s="74">
        <f t="shared" si="1"/>
        <v>0</v>
      </c>
      <c r="H85" s="49">
        <f t="shared" si="2"/>
        <v>544118.1602</v>
      </c>
      <c r="I85" s="49">
        <f t="shared" si="3"/>
        <v>34640.83981</v>
      </c>
      <c r="J85" s="76" t="str">
        <f>'MAIN MODEL - Current Trends'!J85</f>
        <v/>
      </c>
      <c r="K85" s="49">
        <f t="shared" si="7"/>
        <v>0</v>
      </c>
      <c r="L85" s="49">
        <f t="shared" si="18"/>
        <v>544113</v>
      </c>
      <c r="M85" s="63">
        <f t="shared" si="14"/>
        <v>10964.95243</v>
      </c>
      <c r="N85" s="75">
        <f t="shared" si="22"/>
        <v>976.9970961</v>
      </c>
      <c r="O85" s="34" t="str">
        <f>'MAIN MODEL - Current Trends'!O85</f>
        <v/>
      </c>
      <c r="P85" s="11" t="str">
        <f t="shared" si="19"/>
        <v/>
      </c>
      <c r="Q85" s="11">
        <f t="shared" si="9"/>
        <v>0</v>
      </c>
      <c r="R85" s="69">
        <f t="shared" si="16"/>
        <v>0.940116698</v>
      </c>
      <c r="S85" s="70">
        <f t="shared" si="10"/>
        <v>578759</v>
      </c>
      <c r="T85" s="71" t="str">
        <f t="shared" si="17"/>
        <v>#DIV/0!</v>
      </c>
      <c r="U85" s="72">
        <f t="shared" si="11"/>
        <v>0.05985365206</v>
      </c>
      <c r="W85" s="65" t="str">
        <f t="shared" si="4"/>
        <v/>
      </c>
    </row>
    <row r="86">
      <c r="C86" s="61">
        <f t="shared" si="13"/>
        <v>44165</v>
      </c>
      <c r="D86" s="32">
        <f t="shared" si="21"/>
        <v>2.4</v>
      </c>
      <c r="E86" s="49">
        <f t="shared" si="5"/>
        <v>34640.83981</v>
      </c>
      <c r="F86" s="49">
        <f t="shared" si="6"/>
        <v>0</v>
      </c>
      <c r="G86" s="74">
        <f t="shared" si="1"/>
        <v>0</v>
      </c>
      <c r="H86" s="49">
        <f t="shared" si="2"/>
        <v>544118.1602</v>
      </c>
      <c r="I86" s="49">
        <f t="shared" si="3"/>
        <v>34640.83981</v>
      </c>
      <c r="J86" s="76" t="str">
        <f>'MAIN MODEL - Current Trends'!J86</f>
        <v/>
      </c>
      <c r="K86" s="49">
        <f t="shared" si="7"/>
        <v>0</v>
      </c>
      <c r="L86" s="49">
        <f t="shared" si="18"/>
        <v>544113</v>
      </c>
      <c r="M86" s="63">
        <f t="shared" si="14"/>
        <v>10964.95243</v>
      </c>
      <c r="N86" s="75">
        <f t="shared" si="22"/>
        <v>976.9970961</v>
      </c>
      <c r="O86" s="34" t="str">
        <f>'MAIN MODEL - Current Trends'!O86</f>
        <v/>
      </c>
      <c r="P86" s="11" t="str">
        <f t="shared" si="19"/>
        <v/>
      </c>
      <c r="Q86" s="11">
        <f t="shared" si="9"/>
        <v>0</v>
      </c>
      <c r="R86" s="69">
        <f t="shared" si="16"/>
        <v>0.940116698</v>
      </c>
      <c r="S86" s="70">
        <f t="shared" si="10"/>
        <v>578759</v>
      </c>
      <c r="T86" s="71" t="str">
        <f t="shared" si="17"/>
        <v>#DIV/0!</v>
      </c>
      <c r="U86" s="72">
        <f t="shared" si="11"/>
        <v>0.05985365206</v>
      </c>
      <c r="W86" s="65" t="str">
        <f t="shared" si="4"/>
        <v/>
      </c>
    </row>
    <row r="87">
      <c r="C87" s="61">
        <f t="shared" si="13"/>
        <v>44169</v>
      </c>
      <c r="D87" s="32">
        <f t="shared" si="21"/>
        <v>2.4</v>
      </c>
      <c r="E87" s="49">
        <f t="shared" si="5"/>
        <v>34640.83981</v>
      </c>
      <c r="F87" s="49">
        <f t="shared" si="6"/>
        <v>0</v>
      </c>
      <c r="G87" s="74">
        <f t="shared" si="1"/>
        <v>0</v>
      </c>
      <c r="H87" s="49">
        <f t="shared" si="2"/>
        <v>544118.1602</v>
      </c>
      <c r="I87" s="49">
        <f t="shared" si="3"/>
        <v>34640.83981</v>
      </c>
      <c r="J87" s="76" t="str">
        <f>'MAIN MODEL - Current Trends'!J87</f>
        <v/>
      </c>
      <c r="K87" s="49">
        <f t="shared" si="7"/>
        <v>0</v>
      </c>
      <c r="L87" s="49">
        <f t="shared" si="18"/>
        <v>544113</v>
      </c>
      <c r="M87" s="63">
        <f t="shared" si="14"/>
        <v>10964.95243</v>
      </c>
      <c r="N87" s="75">
        <f t="shared" si="22"/>
        <v>976.9970961</v>
      </c>
      <c r="O87" s="34" t="str">
        <f>'MAIN MODEL - Current Trends'!O87</f>
        <v/>
      </c>
      <c r="P87" s="11" t="str">
        <f t="shared" si="19"/>
        <v/>
      </c>
      <c r="Q87" s="11">
        <f t="shared" si="9"/>
        <v>0</v>
      </c>
      <c r="R87" s="69">
        <f t="shared" si="16"/>
        <v>0.940116698</v>
      </c>
      <c r="S87" s="70">
        <f t="shared" si="10"/>
        <v>578759</v>
      </c>
      <c r="T87" s="71" t="str">
        <f t="shared" si="17"/>
        <v>#DIV/0!</v>
      </c>
      <c r="U87" s="72">
        <f t="shared" si="11"/>
        <v>0.05985365206</v>
      </c>
      <c r="W87" s="65" t="str">
        <f t="shared" si="4"/>
        <v/>
      </c>
    </row>
    <row r="88">
      <c r="C88" s="61">
        <f t="shared" si="13"/>
        <v>44173</v>
      </c>
      <c r="D88" s="32">
        <f t="shared" si="21"/>
        <v>2.4</v>
      </c>
      <c r="E88" s="49">
        <f t="shared" si="5"/>
        <v>34640.83981</v>
      </c>
      <c r="F88" s="49">
        <f t="shared" si="6"/>
        <v>0</v>
      </c>
      <c r="G88" s="74">
        <f t="shared" si="1"/>
        <v>0</v>
      </c>
      <c r="H88" s="49">
        <f t="shared" si="2"/>
        <v>544118.1602</v>
      </c>
      <c r="I88" s="49">
        <f t="shared" si="3"/>
        <v>34640.83981</v>
      </c>
      <c r="J88" s="76" t="str">
        <f>'MAIN MODEL - Current Trends'!J88</f>
        <v/>
      </c>
      <c r="K88" s="49">
        <f t="shared" si="7"/>
        <v>0</v>
      </c>
      <c r="L88" s="49">
        <f t="shared" si="18"/>
        <v>544113</v>
      </c>
      <c r="M88" s="63">
        <f t="shared" si="14"/>
        <v>10964.95243</v>
      </c>
      <c r="N88" s="75">
        <f t="shared" si="22"/>
        <v>976.9970961</v>
      </c>
      <c r="O88" s="34" t="str">
        <f>'MAIN MODEL - Current Trends'!O88</f>
        <v/>
      </c>
      <c r="P88" s="11" t="str">
        <f t="shared" si="19"/>
        <v/>
      </c>
      <c r="Q88" s="11">
        <f t="shared" si="9"/>
        <v>0</v>
      </c>
      <c r="R88" s="69">
        <f t="shared" si="16"/>
        <v>0.940116698</v>
      </c>
      <c r="S88" s="70">
        <f t="shared" si="10"/>
        <v>578759</v>
      </c>
      <c r="T88" s="71" t="str">
        <f t="shared" si="17"/>
        <v>#DIV/0!</v>
      </c>
      <c r="U88" s="72">
        <f t="shared" si="11"/>
        <v>0.05985365206</v>
      </c>
      <c r="W88" s="65" t="str">
        <f t="shared" si="4"/>
        <v/>
      </c>
    </row>
    <row r="89">
      <c r="C89" s="61">
        <f t="shared" si="13"/>
        <v>44177</v>
      </c>
      <c r="D89" s="32">
        <f t="shared" si="21"/>
        <v>2.4</v>
      </c>
      <c r="E89" s="49">
        <f t="shared" si="5"/>
        <v>34640.83981</v>
      </c>
      <c r="F89" s="49">
        <f t="shared" si="6"/>
        <v>0</v>
      </c>
      <c r="G89" s="74">
        <f t="shared" si="1"/>
        <v>0</v>
      </c>
      <c r="H89" s="49">
        <f t="shared" si="2"/>
        <v>544118.1602</v>
      </c>
      <c r="I89" s="49">
        <f t="shared" si="3"/>
        <v>34640.83981</v>
      </c>
      <c r="J89" s="76" t="str">
        <f>'MAIN MODEL - Current Trends'!J89</f>
        <v/>
      </c>
      <c r="K89" s="49">
        <f t="shared" si="7"/>
        <v>0</v>
      </c>
      <c r="L89" s="49">
        <f t="shared" si="18"/>
        <v>544113</v>
      </c>
      <c r="M89" s="63">
        <f t="shared" si="14"/>
        <v>10964.95243</v>
      </c>
      <c r="N89" s="75">
        <f t="shared" si="22"/>
        <v>976.9970961</v>
      </c>
      <c r="O89" s="34" t="str">
        <f>'MAIN MODEL - Current Trends'!O89</f>
        <v/>
      </c>
      <c r="P89" s="11" t="str">
        <f t="shared" si="19"/>
        <v/>
      </c>
      <c r="Q89" s="11">
        <f t="shared" si="9"/>
        <v>0</v>
      </c>
      <c r="R89" s="69">
        <f t="shared" si="16"/>
        <v>0.940116698</v>
      </c>
      <c r="S89" s="70">
        <f t="shared" si="10"/>
        <v>578759</v>
      </c>
      <c r="T89" s="71" t="str">
        <f t="shared" si="17"/>
        <v>#DIV/0!</v>
      </c>
      <c r="U89" s="72">
        <f t="shared" si="11"/>
        <v>0.05985365206</v>
      </c>
      <c r="W89" s="65" t="str">
        <f t="shared" si="4"/>
        <v/>
      </c>
    </row>
    <row r="90">
      <c r="C90" s="61">
        <f t="shared" si="13"/>
        <v>44181</v>
      </c>
      <c r="D90" s="32">
        <f t="shared" si="21"/>
        <v>2.4</v>
      </c>
      <c r="E90" s="49">
        <f t="shared" si="5"/>
        <v>34640.83981</v>
      </c>
      <c r="F90" s="49">
        <f t="shared" si="6"/>
        <v>0</v>
      </c>
      <c r="G90" s="74">
        <f t="shared" si="1"/>
        <v>0</v>
      </c>
      <c r="H90" s="49">
        <f t="shared" si="2"/>
        <v>544118.1602</v>
      </c>
      <c r="I90" s="49">
        <f t="shared" si="3"/>
        <v>34640.83981</v>
      </c>
      <c r="J90" s="76" t="str">
        <f>'MAIN MODEL - Current Trends'!J90</f>
        <v/>
      </c>
      <c r="K90" s="49">
        <f t="shared" si="7"/>
        <v>0</v>
      </c>
      <c r="L90" s="49">
        <f t="shared" si="18"/>
        <v>544113</v>
      </c>
      <c r="M90" s="63">
        <f t="shared" si="14"/>
        <v>10964.95243</v>
      </c>
      <c r="N90" s="75">
        <f t="shared" si="22"/>
        <v>976.9970961</v>
      </c>
      <c r="O90" s="34" t="str">
        <f>'MAIN MODEL - Current Trends'!O90</f>
        <v/>
      </c>
      <c r="P90" s="11" t="str">
        <f t="shared" si="19"/>
        <v/>
      </c>
      <c r="Q90" s="11">
        <f t="shared" si="9"/>
        <v>0</v>
      </c>
      <c r="R90" s="69">
        <f t="shared" si="16"/>
        <v>0.940116698</v>
      </c>
      <c r="S90" s="70">
        <f t="shared" si="10"/>
        <v>578759</v>
      </c>
      <c r="T90" s="71" t="str">
        <f t="shared" si="17"/>
        <v>#DIV/0!</v>
      </c>
      <c r="U90" s="72">
        <f t="shared" si="11"/>
        <v>0.05985365206</v>
      </c>
      <c r="W90" s="65" t="str">
        <f t="shared" si="4"/>
        <v/>
      </c>
    </row>
    <row r="91">
      <c r="C91" s="61">
        <f t="shared" si="13"/>
        <v>44185</v>
      </c>
      <c r="D91" s="32">
        <f t="shared" si="21"/>
        <v>2.4</v>
      </c>
      <c r="E91" s="49">
        <f t="shared" si="5"/>
        <v>34640.83981</v>
      </c>
      <c r="F91" s="49">
        <f t="shared" si="6"/>
        <v>0</v>
      </c>
      <c r="G91" s="74">
        <f t="shared" si="1"/>
        <v>0</v>
      </c>
      <c r="H91" s="49">
        <f t="shared" si="2"/>
        <v>544118.1602</v>
      </c>
      <c r="I91" s="49">
        <f t="shared" si="3"/>
        <v>34640.83981</v>
      </c>
      <c r="J91" s="76" t="str">
        <f>'MAIN MODEL - Current Trends'!J91</f>
        <v/>
      </c>
      <c r="K91" s="49">
        <f t="shared" si="7"/>
        <v>0</v>
      </c>
      <c r="L91" s="49">
        <f t="shared" si="18"/>
        <v>544113</v>
      </c>
      <c r="M91" s="63">
        <f t="shared" si="14"/>
        <v>10964.95243</v>
      </c>
      <c r="N91" s="75">
        <f t="shared" si="22"/>
        <v>976.9970961</v>
      </c>
      <c r="O91" s="34" t="str">
        <f>'MAIN MODEL - Current Trends'!O91</f>
        <v/>
      </c>
      <c r="P91" s="11" t="str">
        <f t="shared" si="19"/>
        <v/>
      </c>
      <c r="Q91" s="11">
        <f t="shared" si="9"/>
        <v>0</v>
      </c>
      <c r="R91" s="69">
        <f t="shared" si="16"/>
        <v>0.940116698</v>
      </c>
      <c r="S91" s="70">
        <f t="shared" si="10"/>
        <v>578759</v>
      </c>
      <c r="T91" s="71" t="str">
        <f t="shared" si="17"/>
        <v>#DIV/0!</v>
      </c>
      <c r="U91" s="72">
        <f t="shared" si="11"/>
        <v>0.05985365206</v>
      </c>
      <c r="W91" s="65" t="str">
        <f t="shared" si="4"/>
        <v/>
      </c>
    </row>
    <row r="92">
      <c r="C92" s="61">
        <f t="shared" si="13"/>
        <v>44189</v>
      </c>
      <c r="D92" s="32">
        <f t="shared" si="21"/>
        <v>2.4</v>
      </c>
      <c r="E92" s="49">
        <f t="shared" si="5"/>
        <v>34640.83981</v>
      </c>
      <c r="F92" s="49">
        <f t="shared" si="6"/>
        <v>0</v>
      </c>
      <c r="G92" s="74">
        <f t="shared" si="1"/>
        <v>0</v>
      </c>
      <c r="H92" s="49">
        <f t="shared" si="2"/>
        <v>544118.1602</v>
      </c>
      <c r="I92" s="49">
        <f t="shared" si="3"/>
        <v>34640.83981</v>
      </c>
      <c r="J92" s="76" t="str">
        <f>'MAIN MODEL - Current Trends'!J92</f>
        <v/>
      </c>
      <c r="K92" s="49">
        <f t="shared" si="7"/>
        <v>0</v>
      </c>
      <c r="L92" s="49">
        <f t="shared" si="18"/>
        <v>544113</v>
      </c>
      <c r="M92" s="63">
        <f t="shared" si="14"/>
        <v>10964.95243</v>
      </c>
      <c r="N92" s="75">
        <f t="shared" si="22"/>
        <v>976.9970961</v>
      </c>
      <c r="O92" s="34" t="str">
        <f>'MAIN MODEL - Current Trends'!O92</f>
        <v/>
      </c>
      <c r="P92" s="11"/>
      <c r="Q92" s="11"/>
      <c r="R92" s="81"/>
      <c r="S92" s="70">
        <f t="shared" si="10"/>
        <v>578759</v>
      </c>
      <c r="T92" s="71" t="str">
        <f t="shared" si="17"/>
        <v>#DIV/0!</v>
      </c>
      <c r="U92" s="72">
        <f t="shared" si="11"/>
        <v>0.05985365206</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'MAIN MODEL - Current Trends'!B3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48"/>
      <c r="P8" s="11"/>
      <c r="Q8" s="11"/>
      <c r="R8" s="9"/>
      <c r="S8" s="9"/>
      <c r="T8" s="9"/>
      <c r="U8" s="9"/>
    </row>
    <row r="9">
      <c r="A9" s="28" t="s">
        <v>17</v>
      </c>
      <c r="B9" s="49">
        <f>'MAIN MODEL - Current Trends'!B7</f>
        <v>578759</v>
      </c>
      <c r="G9" s="28" t="s">
        <v>234</v>
      </c>
      <c r="H9" s="47">
        <f>'MAIN MODEL - Current Trends'!H3</f>
        <v>14</v>
      </c>
      <c r="I9" s="34" t="s">
        <v>34</v>
      </c>
      <c r="L9" s="48"/>
      <c r="P9" s="11"/>
      <c r="Q9" s="11"/>
      <c r="R9" s="9"/>
      <c r="S9" s="9"/>
      <c r="T9" s="9"/>
      <c r="U9" s="9"/>
    </row>
    <row r="10">
      <c r="A10" s="28" t="s">
        <v>236</v>
      </c>
      <c r="B10" s="49">
        <f>B9/100000*203</f>
        <v>1174.88077</v>
      </c>
      <c r="C10" s="50">
        <f>B10/B9</f>
        <v>0.00203</v>
      </c>
      <c r="G10" s="28" t="s">
        <v>237</v>
      </c>
      <c r="H10" s="47">
        <f>'MAIN MODEL - Current Trends'!H4</f>
        <v>5</v>
      </c>
      <c r="I10" s="34" t="s">
        <v>34</v>
      </c>
      <c r="L10" s="36"/>
      <c r="P10" s="11"/>
      <c r="Q10" s="11"/>
      <c r="R10" s="9"/>
      <c r="S10" s="9"/>
      <c r="T10" s="9"/>
      <c r="U10" s="9"/>
    </row>
    <row r="11">
      <c r="A11" s="28" t="s">
        <v>238</v>
      </c>
      <c r="B11" s="51">
        <f>'MAIN MODEL - Current Trends'!B9</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248</v>
      </c>
      <c r="K13" s="53">
        <v>1.6</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469.952308</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469.952308</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A21" s="59"/>
      <c r="B21" s="110" t="s">
        <v>261</v>
      </c>
      <c r="C21" s="111">
        <f t="shared" si="13"/>
        <v>43905</v>
      </c>
      <c r="D21" s="112">
        <f>'MAIN MODEL - Current Trends'!D21</f>
        <v>2.4</v>
      </c>
      <c r="E21" s="103">
        <f t="shared" si="5"/>
        <v>578712.8398</v>
      </c>
      <c r="F21" s="103">
        <f t="shared" si="6"/>
        <v>70</v>
      </c>
      <c r="G21" s="76">
        <f t="shared" si="1"/>
        <v>46.16018741</v>
      </c>
      <c r="H21" s="103">
        <f t="shared" si="2"/>
        <v>0</v>
      </c>
      <c r="I21" s="103">
        <f t="shared" si="3"/>
        <v>578642.8398</v>
      </c>
      <c r="J21" s="76">
        <f>'MAIN MODEL - Current Trends'!J21</f>
        <v>3</v>
      </c>
      <c r="K21" s="103">
        <f t="shared" si="7"/>
        <v>5.08702454</v>
      </c>
      <c r="L21" s="103">
        <f t="shared" ref="L21:L92" si="18">F21+L20</f>
        <v>111</v>
      </c>
      <c r="M21" s="113">
        <f t="shared" si="14"/>
        <v>1.213686258</v>
      </c>
      <c r="N21" s="114">
        <f t="shared" si="15"/>
        <v>469.952308</v>
      </c>
      <c r="O21" s="67">
        <f>'MAIN MODEL - Current Trends'!O21</f>
        <v>2409</v>
      </c>
      <c r="P21" s="115">
        <f t="shared" ref="P21:P91" si="19">if(J21,((J21/$B$6*2)/S22),"")</f>
        <v>0.0001426552306</v>
      </c>
      <c r="Q21" s="115">
        <f t="shared" si="9"/>
        <v>0.000193517509</v>
      </c>
      <c r="R21" s="69">
        <f t="shared" si="16"/>
        <v>0.0003645731643</v>
      </c>
      <c r="S21" s="70">
        <f t="shared" si="10"/>
        <v>578759</v>
      </c>
      <c r="T21" s="71">
        <f t="shared" si="17"/>
        <v>2.413793103</v>
      </c>
      <c r="U21" s="72">
        <f t="shared" si="11"/>
        <v>0.9999202428</v>
      </c>
      <c r="W21" s="65">
        <f t="shared" si="4"/>
        <v>2409000</v>
      </c>
      <c r="X21" s="65" t="str">
        <f t="shared" si="12"/>
        <v/>
      </c>
    </row>
    <row r="22">
      <c r="B22" s="73"/>
      <c r="C22" s="61">
        <f t="shared" si="13"/>
        <v>43909</v>
      </c>
      <c r="D22" s="116">
        <v>1.6</v>
      </c>
      <c r="E22" s="49">
        <f t="shared" si="5"/>
        <v>578642.8398</v>
      </c>
      <c r="F22" s="49">
        <f t="shared" si="6"/>
        <v>112</v>
      </c>
      <c r="G22" s="74">
        <f t="shared" si="1"/>
        <v>111</v>
      </c>
      <c r="H22" s="49">
        <f t="shared" si="2"/>
        <v>5.160187413</v>
      </c>
      <c r="I22" s="49">
        <f t="shared" si="3"/>
        <v>578530.8398</v>
      </c>
      <c r="J22" s="76">
        <f>'MAIN MODEL - Current Trends'!J22</f>
        <v>18</v>
      </c>
      <c r="K22" s="49">
        <f t="shared" si="7"/>
        <v>8.139239264</v>
      </c>
      <c r="L22" s="49">
        <f t="shared" si="18"/>
        <v>223</v>
      </c>
      <c r="M22" s="63">
        <f t="shared" si="14"/>
        <v>2.438306626</v>
      </c>
      <c r="N22" s="78">
        <f t="shared" ref="N22:N36" si="20">N21*1.05</f>
        <v>493.4499234</v>
      </c>
      <c r="O22" s="34" t="str">
        <f>'MAIN MODEL - Current Trends'!O22</f>
        <v/>
      </c>
      <c r="P22" s="11">
        <f t="shared" si="19"/>
        <v>0.0008559313836</v>
      </c>
      <c r="Q22" s="11">
        <f t="shared" si="9"/>
        <v>0.0003092824474</v>
      </c>
      <c r="R22" s="69">
        <f t="shared" si="16"/>
        <v>0.0006738556117</v>
      </c>
      <c r="S22" s="70">
        <f t="shared" si="10"/>
        <v>578759</v>
      </c>
      <c r="T22" s="71">
        <f t="shared" si="17"/>
        <v>1.6</v>
      </c>
      <c r="U22" s="72">
        <f t="shared" si="11"/>
        <v>0.9997992944</v>
      </c>
      <c r="W22" s="65" t="str">
        <f t="shared" si="4"/>
        <v/>
      </c>
      <c r="X22" s="65" t="str">
        <f t="shared" si="12"/>
        <v/>
      </c>
    </row>
    <row r="23">
      <c r="C23" s="61">
        <f t="shared" si="13"/>
        <v>43913</v>
      </c>
      <c r="D23" s="116">
        <v>1.6</v>
      </c>
      <c r="E23" s="49">
        <f t="shared" si="5"/>
        <v>578530.8398</v>
      </c>
      <c r="F23" s="49">
        <f t="shared" si="6"/>
        <v>179</v>
      </c>
      <c r="G23" s="74">
        <f t="shared" si="1"/>
        <v>211</v>
      </c>
      <c r="H23" s="49">
        <f t="shared" si="2"/>
        <v>17.16018741</v>
      </c>
      <c r="I23" s="49">
        <f t="shared" si="3"/>
        <v>578351.8398</v>
      </c>
      <c r="J23" s="67" t="str">
        <f>'MAIN MODEL - Current Trends'!J23</f>
        <v/>
      </c>
      <c r="K23" s="49">
        <f t="shared" si="7"/>
        <v>13.00824847</v>
      </c>
      <c r="L23" s="49">
        <f t="shared" si="18"/>
        <v>402</v>
      </c>
      <c r="M23" s="63">
        <f t="shared" si="14"/>
        <v>4.395512393</v>
      </c>
      <c r="N23" s="78">
        <f t="shared" si="20"/>
        <v>518.1224196</v>
      </c>
      <c r="O23" s="34" t="str">
        <f>'MAIN MODEL - Current Trends'!O23</f>
        <v/>
      </c>
      <c r="P23" s="11" t="str">
        <f t="shared" si="19"/>
        <v/>
      </c>
      <c r="Q23" s="11">
        <f t="shared" si="9"/>
        <v>0.0004941607819</v>
      </c>
      <c r="R23" s="69">
        <f t="shared" si="16"/>
        <v>0.001168016394</v>
      </c>
      <c r="S23" s="70">
        <f t="shared" si="10"/>
        <v>578759</v>
      </c>
      <c r="T23" s="71">
        <f t="shared" si="17"/>
        <v>1.598214286</v>
      </c>
      <c r="U23" s="72">
        <f t="shared" si="11"/>
        <v>0.9996057769</v>
      </c>
      <c r="W23" s="65" t="str">
        <f t="shared" si="4"/>
        <v/>
      </c>
      <c r="X23" s="65" t="str">
        <f t="shared" si="12"/>
        <v/>
      </c>
    </row>
    <row r="24">
      <c r="C24" s="61">
        <f t="shared" si="13"/>
        <v>43917</v>
      </c>
      <c r="D24" s="116">
        <v>1.6</v>
      </c>
      <c r="E24" s="49">
        <f t="shared" si="5"/>
        <v>578351.8398</v>
      </c>
      <c r="F24" s="49">
        <f t="shared" si="6"/>
        <v>286</v>
      </c>
      <c r="G24" s="74">
        <f t="shared" si="1"/>
        <v>361</v>
      </c>
      <c r="H24" s="49">
        <f t="shared" si="2"/>
        <v>46.16018741</v>
      </c>
      <c r="I24" s="49">
        <f t="shared" si="3"/>
        <v>578065.8398</v>
      </c>
      <c r="J24" s="67" t="str">
        <f>'MAIN MODEL - Current Trends'!J24</f>
        <v/>
      </c>
      <c r="K24" s="49">
        <f t="shared" si="7"/>
        <v>20.78412883</v>
      </c>
      <c r="L24" s="49">
        <f t="shared" si="18"/>
        <v>688</v>
      </c>
      <c r="M24" s="63">
        <f t="shared" si="14"/>
        <v>7.522667975</v>
      </c>
      <c r="N24" s="78">
        <f t="shared" si="20"/>
        <v>544.0285405</v>
      </c>
      <c r="O24" s="34" t="str">
        <f>'MAIN MODEL - Current Trends'!O24</f>
        <v/>
      </c>
      <c r="P24" s="11" t="str">
        <f t="shared" si="19"/>
        <v/>
      </c>
      <c r="Q24" s="11">
        <f t="shared" si="9"/>
        <v>0.0007896205502</v>
      </c>
      <c r="R24" s="69">
        <f t="shared" si="16"/>
        <v>0.001957636944</v>
      </c>
      <c r="S24" s="70">
        <f t="shared" si="10"/>
        <v>578759</v>
      </c>
      <c r="T24" s="71">
        <f t="shared" si="17"/>
        <v>1.597765363</v>
      </c>
      <c r="U24" s="72">
        <f t="shared" si="11"/>
        <v>0.9992964944</v>
      </c>
      <c r="W24" s="65" t="str">
        <f t="shared" si="4"/>
        <v/>
      </c>
      <c r="X24" s="65" t="str">
        <f t="shared" si="12"/>
        <v/>
      </c>
    </row>
    <row r="25">
      <c r="C25" s="61">
        <f t="shared" si="13"/>
        <v>43921</v>
      </c>
      <c r="D25" s="116">
        <v>1.6</v>
      </c>
      <c r="E25" s="49">
        <f t="shared" si="5"/>
        <v>578065.8398</v>
      </c>
      <c r="F25" s="49">
        <f t="shared" si="6"/>
        <v>457</v>
      </c>
      <c r="G25" s="74">
        <f t="shared" si="1"/>
        <v>577</v>
      </c>
      <c r="H25" s="49">
        <f t="shared" si="2"/>
        <v>116.1601874</v>
      </c>
      <c r="I25" s="49">
        <f t="shared" si="3"/>
        <v>577608.8398</v>
      </c>
      <c r="J25" s="67" t="str">
        <f>'MAIN MODEL - Current Trends'!J25</f>
        <v/>
      </c>
      <c r="K25" s="49">
        <f t="shared" si="7"/>
        <v>33.21100307</v>
      </c>
      <c r="L25" s="49">
        <f t="shared" si="18"/>
        <v>1145</v>
      </c>
      <c r="M25" s="63">
        <f t="shared" si="14"/>
        <v>12.51955644</v>
      </c>
      <c r="N25" s="78">
        <f t="shared" si="20"/>
        <v>571.2299676</v>
      </c>
      <c r="O25" s="34" t="str">
        <f>'MAIN MODEL - Current Trends'!O25</f>
        <v/>
      </c>
      <c r="P25" s="11" t="str">
        <f t="shared" si="19"/>
        <v/>
      </c>
      <c r="Q25" s="11">
        <f t="shared" si="9"/>
        <v>0.001261319478</v>
      </c>
      <c r="R25" s="69">
        <f t="shared" si="16"/>
        <v>0.003218956422</v>
      </c>
      <c r="S25" s="70">
        <f t="shared" si="10"/>
        <v>578759</v>
      </c>
      <c r="T25" s="71">
        <f t="shared" si="17"/>
        <v>1.597902098</v>
      </c>
      <c r="U25" s="72">
        <f t="shared" si="11"/>
        <v>0.9988023336</v>
      </c>
      <c r="W25" s="65" t="str">
        <f t="shared" si="4"/>
        <v/>
      </c>
      <c r="X25" s="65" t="str">
        <f t="shared" si="12"/>
        <v/>
      </c>
    </row>
    <row r="26">
      <c r="C26" s="61">
        <f t="shared" si="13"/>
        <v>43925</v>
      </c>
      <c r="D26" s="116">
        <v>1.6</v>
      </c>
      <c r="E26" s="49">
        <f t="shared" si="5"/>
        <v>577608.8398</v>
      </c>
      <c r="F26" s="49">
        <f t="shared" si="6"/>
        <v>730</v>
      </c>
      <c r="G26" s="74">
        <f t="shared" si="1"/>
        <v>922</v>
      </c>
      <c r="H26" s="49">
        <f t="shared" si="2"/>
        <v>228.1601874</v>
      </c>
      <c r="I26" s="49">
        <f t="shared" si="3"/>
        <v>576878.8398</v>
      </c>
      <c r="J26" s="67" t="str">
        <f>'MAIN MODEL - Current Trends'!J26</f>
        <v/>
      </c>
      <c r="K26" s="49">
        <f t="shared" si="7"/>
        <v>53.05039877</v>
      </c>
      <c r="L26" s="49">
        <f t="shared" si="18"/>
        <v>1875</v>
      </c>
      <c r="M26" s="63">
        <f t="shared" si="14"/>
        <v>20.50145706</v>
      </c>
      <c r="N26" s="78">
        <f t="shared" si="20"/>
        <v>599.791466</v>
      </c>
      <c r="O26" s="34" t="str">
        <f>'MAIN MODEL - Current Trends'!O26</f>
        <v/>
      </c>
      <c r="P26" s="11" t="str">
        <f t="shared" si="19"/>
        <v/>
      </c>
      <c r="Q26" s="11">
        <f t="shared" si="9"/>
        <v>0.002011199826</v>
      </c>
      <c r="R26" s="69">
        <f t="shared" si="16"/>
        <v>0.005230156248</v>
      </c>
      <c r="S26" s="70">
        <f t="shared" si="10"/>
        <v>578759</v>
      </c>
      <c r="T26" s="71">
        <f t="shared" si="17"/>
        <v>1.597374179</v>
      </c>
      <c r="U26" s="72">
        <f t="shared" si="11"/>
        <v>0.9980127131</v>
      </c>
      <c r="W26" s="65" t="str">
        <f t="shared" si="4"/>
        <v/>
      </c>
      <c r="X26" s="65" t="str">
        <f t="shared" si="12"/>
        <v/>
      </c>
    </row>
    <row r="27">
      <c r="C27" s="61">
        <f t="shared" si="13"/>
        <v>43929</v>
      </c>
      <c r="D27" s="116">
        <v>1.6</v>
      </c>
      <c r="E27" s="49">
        <f t="shared" si="5"/>
        <v>576878.8398</v>
      </c>
      <c r="F27" s="49">
        <f t="shared" si="6"/>
        <v>1164</v>
      </c>
      <c r="G27" s="80">
        <f t="shared" si="1"/>
        <v>1473</v>
      </c>
      <c r="H27" s="49">
        <f t="shared" si="2"/>
        <v>407.1601874</v>
      </c>
      <c r="I27" s="49">
        <f t="shared" si="3"/>
        <v>575714.8398</v>
      </c>
      <c r="J27" s="67" t="str">
        <f>'MAIN MODEL - Current Trends'!J27</f>
        <v/>
      </c>
      <c r="K27" s="49">
        <f t="shared" si="7"/>
        <v>84.58995092</v>
      </c>
      <c r="L27" s="49">
        <f t="shared" si="18"/>
        <v>3039</v>
      </c>
      <c r="M27" s="63">
        <f t="shared" si="14"/>
        <v>33.2287616</v>
      </c>
      <c r="N27" s="78">
        <f t="shared" si="20"/>
        <v>629.7810393</v>
      </c>
      <c r="O27" s="34" t="str">
        <f>'MAIN MODEL - Current Trends'!O27</f>
        <v/>
      </c>
      <c r="P27" s="11" t="str">
        <f t="shared" si="19"/>
        <v/>
      </c>
      <c r="Q27" s="11">
        <f t="shared" si="9"/>
        <v>0.003201678073</v>
      </c>
      <c r="R27" s="69">
        <f t="shared" si="16"/>
        <v>0.008431834321</v>
      </c>
      <c r="S27" s="70">
        <f t="shared" si="10"/>
        <v>578759</v>
      </c>
      <c r="T27" s="71">
        <f t="shared" si="17"/>
        <v>1.594520548</v>
      </c>
      <c r="U27" s="72">
        <f t="shared" si="11"/>
        <v>0.9967513936</v>
      </c>
      <c r="W27" s="65" t="str">
        <f t="shared" si="4"/>
        <v/>
      </c>
      <c r="X27" s="65" t="str">
        <f t="shared" si="12"/>
        <v/>
      </c>
    </row>
    <row r="28">
      <c r="C28" s="61">
        <f t="shared" si="13"/>
        <v>43933</v>
      </c>
      <c r="D28" s="116">
        <v>1.6</v>
      </c>
      <c r="E28" s="49">
        <f t="shared" si="5"/>
        <v>575714.8398</v>
      </c>
      <c r="F28" s="49">
        <f t="shared" si="6"/>
        <v>1853</v>
      </c>
      <c r="G28" s="80">
        <f t="shared" si="1"/>
        <v>2351</v>
      </c>
      <c r="H28" s="49">
        <f t="shared" si="2"/>
        <v>693.1601874</v>
      </c>
      <c r="I28" s="49">
        <f t="shared" si="3"/>
        <v>573861.8398</v>
      </c>
      <c r="J28" s="67" t="str">
        <f>'MAIN MODEL - Current Trends'!J28</f>
        <v/>
      </c>
      <c r="K28" s="49">
        <f t="shared" si="7"/>
        <v>134.6608067</v>
      </c>
      <c r="L28" s="49">
        <f t="shared" si="18"/>
        <v>4892</v>
      </c>
      <c r="M28" s="63">
        <f t="shared" si="14"/>
        <v>53.48966822</v>
      </c>
      <c r="N28" s="78">
        <f t="shared" si="20"/>
        <v>661.2700912</v>
      </c>
      <c r="O28" s="34" t="str">
        <f>'MAIN MODEL - Current Trends'!O28</f>
        <v/>
      </c>
      <c r="P28" s="11" t="str">
        <f t="shared" si="19"/>
        <v/>
      </c>
      <c r="Q28" s="11">
        <f t="shared" si="9"/>
        <v>0.005079834612</v>
      </c>
      <c r="R28" s="69">
        <f t="shared" si="16"/>
        <v>0.01351166893</v>
      </c>
      <c r="S28" s="70">
        <f t="shared" si="10"/>
        <v>578759</v>
      </c>
      <c r="T28" s="71">
        <f t="shared" si="17"/>
        <v>1.591924399</v>
      </c>
      <c r="U28" s="72">
        <f t="shared" si="11"/>
        <v>0.9947401938</v>
      </c>
      <c r="W28" s="65" t="str">
        <f t="shared" si="4"/>
        <v/>
      </c>
      <c r="X28" s="65" t="str">
        <f t="shared" si="12"/>
        <v/>
      </c>
    </row>
    <row r="29">
      <c r="C29" s="61">
        <f t="shared" si="13"/>
        <v>43937</v>
      </c>
      <c r="D29" s="116">
        <v>1.6</v>
      </c>
      <c r="E29" s="49">
        <f t="shared" si="5"/>
        <v>573861.8398</v>
      </c>
      <c r="F29" s="49">
        <f t="shared" si="6"/>
        <v>2940</v>
      </c>
      <c r="G29" s="80">
        <f t="shared" si="1"/>
        <v>3747</v>
      </c>
      <c r="H29" s="49">
        <f t="shared" si="2"/>
        <v>1150.160187</v>
      </c>
      <c r="I29" s="49">
        <f t="shared" si="3"/>
        <v>570921.8398</v>
      </c>
      <c r="J29" s="67" t="str">
        <f>'MAIN MODEL - Current Trends'!J29</f>
        <v/>
      </c>
      <c r="K29" s="49">
        <f t="shared" si="7"/>
        <v>213.6550307</v>
      </c>
      <c r="L29" s="49">
        <f t="shared" si="18"/>
        <v>7832</v>
      </c>
      <c r="M29" s="63">
        <f t="shared" si="14"/>
        <v>85.63595288</v>
      </c>
      <c r="N29" s="78">
        <f t="shared" si="20"/>
        <v>694.3335958</v>
      </c>
      <c r="O29" s="34" t="str">
        <f>'MAIN MODEL - Current Trends'!O29</f>
        <v/>
      </c>
      <c r="P29" s="11" t="str">
        <f t="shared" si="19"/>
        <v/>
      </c>
      <c r="Q29" s="11">
        <f t="shared" si="9"/>
        <v>0.008017153945</v>
      </c>
      <c r="R29" s="69">
        <f t="shared" si="16"/>
        <v>0.02152882288</v>
      </c>
      <c r="S29" s="70">
        <f t="shared" si="10"/>
        <v>578759</v>
      </c>
      <c r="T29" s="71">
        <f t="shared" si="17"/>
        <v>1.586616298</v>
      </c>
      <c r="U29" s="72">
        <f t="shared" si="11"/>
        <v>0.9915385157</v>
      </c>
      <c r="W29" s="65" t="str">
        <f t="shared" si="4"/>
        <v/>
      </c>
      <c r="X29" s="65" t="str">
        <f t="shared" si="12"/>
        <v/>
      </c>
    </row>
    <row r="30">
      <c r="C30" s="61">
        <f t="shared" si="13"/>
        <v>43941</v>
      </c>
      <c r="D30" s="116">
        <v>1.6</v>
      </c>
      <c r="E30" s="49">
        <f t="shared" si="5"/>
        <v>570921.8398</v>
      </c>
      <c r="F30" s="49">
        <f t="shared" si="6"/>
        <v>4640</v>
      </c>
      <c r="G30" s="80">
        <f t="shared" si="1"/>
        <v>5957</v>
      </c>
      <c r="H30" s="49">
        <f t="shared" si="2"/>
        <v>1880.160187</v>
      </c>
      <c r="I30" s="49">
        <f t="shared" si="3"/>
        <v>566281.8398</v>
      </c>
      <c r="J30" s="67" t="str">
        <f>'MAIN MODEL - Current Trends'!J30</f>
        <v/>
      </c>
      <c r="K30" s="49">
        <f t="shared" si="7"/>
        <v>337.1970552</v>
      </c>
      <c r="L30" s="49">
        <f t="shared" si="18"/>
        <v>12472</v>
      </c>
      <c r="M30" s="63">
        <f t="shared" si="14"/>
        <v>136.3702253</v>
      </c>
      <c r="N30" s="78">
        <f t="shared" si="20"/>
        <v>729.0502756</v>
      </c>
      <c r="O30" s="34" t="str">
        <f>'MAIN MODEL - Current Trends'!O30</f>
        <v/>
      </c>
      <c r="P30" s="11" t="str">
        <f t="shared" si="19"/>
        <v/>
      </c>
      <c r="Q30" s="11">
        <f t="shared" si="9"/>
        <v>0.01255099273</v>
      </c>
      <c r="R30" s="69">
        <f t="shared" si="16"/>
        <v>0.03407981561</v>
      </c>
      <c r="S30" s="70">
        <f t="shared" si="10"/>
        <v>578759</v>
      </c>
      <c r="T30" s="71">
        <f t="shared" si="17"/>
        <v>1.578231293</v>
      </c>
      <c r="U30" s="72">
        <f t="shared" si="11"/>
        <v>0.9864586811</v>
      </c>
      <c r="W30" s="65" t="str">
        <f t="shared" si="4"/>
        <v/>
      </c>
      <c r="X30" s="65" t="str">
        <f t="shared" si="12"/>
        <v/>
      </c>
    </row>
    <row r="31">
      <c r="C31" s="61">
        <f t="shared" si="13"/>
        <v>43945</v>
      </c>
      <c r="D31" s="116">
        <v>1.6</v>
      </c>
      <c r="E31" s="49">
        <f t="shared" si="5"/>
        <v>566281.8398</v>
      </c>
      <c r="F31" s="49">
        <f t="shared" si="6"/>
        <v>7264</v>
      </c>
      <c r="G31" s="80">
        <f t="shared" si="1"/>
        <v>9433</v>
      </c>
      <c r="H31" s="49">
        <f t="shared" si="2"/>
        <v>3044.160187</v>
      </c>
      <c r="I31" s="49">
        <f t="shared" si="3"/>
        <v>559017.8398</v>
      </c>
      <c r="J31" s="67" t="str">
        <f>'MAIN MODEL - Current Trends'!J31</f>
        <v/>
      </c>
      <c r="K31" s="49">
        <f t="shared" si="7"/>
        <v>527.8878037</v>
      </c>
      <c r="L31" s="49">
        <f t="shared" si="18"/>
        <v>19736</v>
      </c>
      <c r="M31" s="63">
        <f t="shared" si="14"/>
        <v>215.7956034</v>
      </c>
      <c r="N31" s="78">
        <f t="shared" si="20"/>
        <v>765.5027893</v>
      </c>
      <c r="O31" s="34" t="str">
        <f>'MAIN MODEL - Current Trends'!O31</f>
        <v/>
      </c>
      <c r="P31" s="11" t="str">
        <f t="shared" si="19"/>
        <v/>
      </c>
      <c r="Q31" s="11">
        <f t="shared" si="9"/>
        <v>0.01939667461</v>
      </c>
      <c r="R31" s="69">
        <f t="shared" si="16"/>
        <v>0.05347649021</v>
      </c>
      <c r="S31" s="70">
        <f t="shared" si="10"/>
        <v>578759</v>
      </c>
      <c r="T31" s="71">
        <f t="shared" si="17"/>
        <v>1.565517241</v>
      </c>
      <c r="U31" s="72">
        <f t="shared" si="11"/>
        <v>0.9784415272</v>
      </c>
      <c r="W31" s="65" t="str">
        <f t="shared" si="4"/>
        <v/>
      </c>
      <c r="X31" s="65" t="str">
        <f t="shared" si="12"/>
        <v/>
      </c>
    </row>
    <row r="32">
      <c r="C32" s="61">
        <f t="shared" si="13"/>
        <v>43949</v>
      </c>
      <c r="D32" s="116">
        <v>1.6</v>
      </c>
      <c r="E32" s="49">
        <f t="shared" si="5"/>
        <v>559017.8398</v>
      </c>
      <c r="F32" s="49">
        <f t="shared" si="6"/>
        <v>11226</v>
      </c>
      <c r="G32" s="80">
        <f t="shared" si="1"/>
        <v>14844</v>
      </c>
      <c r="H32" s="49">
        <f t="shared" si="2"/>
        <v>4897.160187</v>
      </c>
      <c r="I32" s="49">
        <f t="shared" si="3"/>
        <v>547791.8398</v>
      </c>
      <c r="J32" s="67" t="str">
        <f>'MAIN MODEL - Current Trends'!J32</f>
        <v/>
      </c>
      <c r="K32" s="49">
        <f t="shared" si="7"/>
        <v>815.8133926</v>
      </c>
      <c r="L32" s="49">
        <f t="shared" si="18"/>
        <v>30962</v>
      </c>
      <c r="M32" s="63">
        <f t="shared" si="14"/>
        <v>452.5155626</v>
      </c>
      <c r="N32" s="78">
        <f t="shared" si="20"/>
        <v>803.7779288</v>
      </c>
      <c r="O32" s="34" t="str">
        <f>'MAIN MODEL - Current Trends'!O32</f>
        <v/>
      </c>
      <c r="P32" s="11" t="str">
        <f t="shared" si="19"/>
        <v/>
      </c>
      <c r="Q32" s="11">
        <f t="shared" si="9"/>
        <v>0.02937492117</v>
      </c>
      <c r="R32" s="69">
        <f t="shared" si="16"/>
        <v>0.08285141138</v>
      </c>
      <c r="S32" s="70">
        <f t="shared" si="10"/>
        <v>578759</v>
      </c>
      <c r="T32" s="71">
        <f t="shared" si="17"/>
        <v>1.545429515</v>
      </c>
      <c r="U32" s="72">
        <f t="shared" si="11"/>
        <v>0.9658905344</v>
      </c>
      <c r="W32" s="65" t="str">
        <f t="shared" si="4"/>
        <v/>
      </c>
      <c r="X32" s="65" t="str">
        <f t="shared" si="12"/>
        <v/>
      </c>
    </row>
    <row r="33">
      <c r="C33" s="61">
        <f t="shared" si="13"/>
        <v>43953</v>
      </c>
      <c r="D33" s="116">
        <v>1.6</v>
      </c>
      <c r="E33" s="49">
        <f t="shared" si="5"/>
        <v>547791.8398</v>
      </c>
      <c r="F33" s="49">
        <f t="shared" si="6"/>
        <v>17001</v>
      </c>
      <c r="G33" s="80">
        <f t="shared" si="1"/>
        <v>23130</v>
      </c>
      <c r="H33" s="49">
        <f t="shared" si="2"/>
        <v>7837.160187</v>
      </c>
      <c r="I33" s="49">
        <f t="shared" si="3"/>
        <v>530790.8398</v>
      </c>
      <c r="J33" s="67" t="str">
        <f>'MAIN MODEL - Current Trends'!J33</f>
        <v/>
      </c>
      <c r="K33" s="49">
        <f t="shared" si="7"/>
        <v>1235.492917</v>
      </c>
      <c r="L33" s="49">
        <f t="shared" si="18"/>
        <v>47963</v>
      </c>
      <c r="M33" s="63">
        <f t="shared" si="14"/>
        <v>811.0115562</v>
      </c>
      <c r="N33" s="78">
        <f t="shared" si="20"/>
        <v>843.9668253</v>
      </c>
      <c r="O33" s="34" t="str">
        <f>'MAIN MODEL - Current Trends'!O33</f>
        <v/>
      </c>
      <c r="P33" s="11" t="str">
        <f t="shared" si="19"/>
        <v/>
      </c>
      <c r="Q33" s="11">
        <f t="shared" si="9"/>
        <v>0.0431042973</v>
      </c>
      <c r="R33" s="69">
        <f t="shared" si="16"/>
        <v>0.1259557087</v>
      </c>
      <c r="S33" s="70">
        <f t="shared" si="10"/>
        <v>578759</v>
      </c>
      <c r="T33" s="71">
        <f t="shared" si="17"/>
        <v>1.514430786</v>
      </c>
      <c r="U33" s="72">
        <f t="shared" si="11"/>
        <v>0.9464938598</v>
      </c>
      <c r="W33" s="65" t="str">
        <f t="shared" si="4"/>
        <v/>
      </c>
      <c r="X33" s="65" t="str">
        <f t="shared" si="12"/>
        <v/>
      </c>
    </row>
    <row r="34">
      <c r="C34" s="61">
        <f t="shared" si="13"/>
        <v>43957</v>
      </c>
      <c r="D34" s="116">
        <v>1.6</v>
      </c>
      <c r="E34" s="49">
        <f t="shared" si="5"/>
        <v>530790.8398</v>
      </c>
      <c r="F34" s="49">
        <f t="shared" si="6"/>
        <v>24947</v>
      </c>
      <c r="G34" s="80">
        <f t="shared" si="1"/>
        <v>35491</v>
      </c>
      <c r="H34" s="49">
        <f t="shared" si="2"/>
        <v>12477.16019</v>
      </c>
      <c r="I34" s="49">
        <f t="shared" si="3"/>
        <v>505843.8398</v>
      </c>
      <c r="J34" s="67" t="str">
        <f>'MAIN MODEL - Current Trends'!J34</f>
        <v/>
      </c>
      <c r="K34" s="49">
        <f t="shared" si="7"/>
        <v>1812.942874</v>
      </c>
      <c r="L34" s="49">
        <f t="shared" si="18"/>
        <v>72910</v>
      </c>
      <c r="M34" s="63">
        <f t="shared" si="14"/>
        <v>1337.062939</v>
      </c>
      <c r="N34" s="78">
        <f t="shared" si="20"/>
        <v>886.1651665</v>
      </c>
      <c r="O34" s="34" t="str">
        <f>'MAIN MODEL - Current Trends'!O34</f>
        <v/>
      </c>
      <c r="P34" s="11" t="str">
        <f t="shared" si="19"/>
        <v/>
      </c>
      <c r="Q34" s="11">
        <f t="shared" si="9"/>
        <v>0.06027724839</v>
      </c>
      <c r="R34" s="69">
        <f t="shared" si="16"/>
        <v>0.1862329571</v>
      </c>
      <c r="S34" s="70">
        <f t="shared" si="10"/>
        <v>578759</v>
      </c>
      <c r="T34" s="71">
        <f t="shared" si="17"/>
        <v>1.467384272</v>
      </c>
      <c r="U34" s="72">
        <f t="shared" si="11"/>
        <v>0.9171189386</v>
      </c>
      <c r="W34" s="65" t="str">
        <f t="shared" si="4"/>
        <v/>
      </c>
      <c r="X34" s="65" t="str">
        <f t="shared" si="12"/>
        <v/>
      </c>
    </row>
    <row r="35">
      <c r="C35" s="61">
        <f t="shared" si="13"/>
        <v>43961</v>
      </c>
      <c r="D35" s="116">
        <v>1.6</v>
      </c>
      <c r="E35" s="49">
        <f t="shared" si="5"/>
        <v>505843.8398</v>
      </c>
      <c r="F35" s="49">
        <f t="shared" si="6"/>
        <v>34886</v>
      </c>
      <c r="G35" s="80">
        <f t="shared" si="1"/>
        <v>53174</v>
      </c>
      <c r="H35" s="49">
        <f t="shared" si="2"/>
        <v>19741.16019</v>
      </c>
      <c r="I35" s="49">
        <f t="shared" si="3"/>
        <v>470957.8398</v>
      </c>
      <c r="J35" s="67" t="str">
        <f>'MAIN MODEL - Current Trends'!J35</f>
        <v/>
      </c>
      <c r="K35" s="49">
        <f t="shared" si="7"/>
        <v>2535.227687</v>
      </c>
      <c r="L35" s="49">
        <f t="shared" si="18"/>
        <v>107796</v>
      </c>
      <c r="M35" s="63">
        <f t="shared" si="14"/>
        <v>2072.695621</v>
      </c>
      <c r="N35" s="78">
        <f t="shared" si="20"/>
        <v>930.4734248</v>
      </c>
      <c r="O35" s="34" t="str">
        <f>'MAIN MODEL - Current Trends'!O35</f>
        <v/>
      </c>
      <c r="P35" s="11" t="str">
        <f t="shared" si="19"/>
        <v/>
      </c>
      <c r="Q35" s="11">
        <f t="shared" si="9"/>
        <v>0.07847998908</v>
      </c>
      <c r="R35" s="69">
        <f t="shared" si="16"/>
        <v>0.2647129461</v>
      </c>
      <c r="S35" s="70">
        <f t="shared" si="10"/>
        <v>578759</v>
      </c>
      <c r="T35" s="71">
        <f t="shared" si="17"/>
        <v>1.398404618</v>
      </c>
      <c r="U35" s="72">
        <f t="shared" si="11"/>
        <v>0.8740146413</v>
      </c>
      <c r="W35" s="65" t="str">
        <f t="shared" si="4"/>
        <v/>
      </c>
      <c r="X35" s="65" t="str">
        <f t="shared" si="12"/>
        <v/>
      </c>
    </row>
    <row r="36">
      <c r="C36" s="61">
        <f t="shared" si="13"/>
        <v>43965</v>
      </c>
      <c r="D36" s="116">
        <v>1.6</v>
      </c>
      <c r="E36" s="49">
        <f t="shared" si="5"/>
        <v>470957.8398</v>
      </c>
      <c r="F36" s="49">
        <f t="shared" si="6"/>
        <v>45421</v>
      </c>
      <c r="G36" s="80">
        <f t="shared" si="1"/>
        <v>76834</v>
      </c>
      <c r="H36" s="49">
        <f t="shared" si="2"/>
        <v>30967.16019</v>
      </c>
      <c r="I36" s="49">
        <f t="shared" si="3"/>
        <v>425536.8398</v>
      </c>
      <c r="J36" s="67" t="str">
        <f>'MAIN MODEL - Current Trends'!J36</f>
        <v/>
      </c>
      <c r="K36" s="49">
        <f t="shared" si="7"/>
        <v>3300.82488</v>
      </c>
      <c r="L36" s="49">
        <f t="shared" si="18"/>
        <v>153217</v>
      </c>
      <c r="M36" s="63">
        <f t="shared" si="14"/>
        <v>3030.477312</v>
      </c>
      <c r="N36" s="78">
        <f t="shared" si="20"/>
        <v>976.9970961</v>
      </c>
      <c r="O36" s="34" t="str">
        <f>'MAIN MODEL - Current Trends'!O36</f>
        <v/>
      </c>
      <c r="P36" s="11" t="str">
        <f t="shared" si="19"/>
        <v/>
      </c>
      <c r="Q36" s="11">
        <f t="shared" si="9"/>
        <v>0.1384876952</v>
      </c>
      <c r="R36" s="69">
        <f t="shared" si="16"/>
        <v>0.4032006414</v>
      </c>
      <c r="S36" s="70">
        <f t="shared" si="10"/>
        <v>578759</v>
      </c>
      <c r="T36" s="71">
        <f t="shared" si="17"/>
        <v>1.301983604</v>
      </c>
      <c r="U36" s="72">
        <f t="shared" si="11"/>
        <v>0.813737393</v>
      </c>
      <c r="W36" s="65" t="str">
        <f t="shared" si="4"/>
        <v/>
      </c>
      <c r="X36" s="65" t="str">
        <f t="shared" si="12"/>
        <v/>
      </c>
    </row>
    <row r="37">
      <c r="C37" s="61">
        <f t="shared" si="13"/>
        <v>43969</v>
      </c>
      <c r="D37" s="32">
        <f t="shared" ref="D37:D92" si="21">$B$3</f>
        <v>2.4</v>
      </c>
      <c r="E37" s="49">
        <f t="shared" si="5"/>
        <v>425536.8398</v>
      </c>
      <c r="F37" s="49">
        <f t="shared" si="6"/>
        <v>80151</v>
      </c>
      <c r="G37" s="80">
        <f t="shared" si="1"/>
        <v>105254</v>
      </c>
      <c r="H37" s="49">
        <f t="shared" si="2"/>
        <v>47968.16019</v>
      </c>
      <c r="I37" s="49">
        <f t="shared" si="3"/>
        <v>345385.8398</v>
      </c>
      <c r="J37" s="67" t="str">
        <f>'MAIN MODEL - Current Trends'!J37</f>
        <v/>
      </c>
      <c r="K37" s="49">
        <f t="shared" si="7"/>
        <v>5824.71577</v>
      </c>
      <c r="L37" s="49">
        <f t="shared" si="18"/>
        <v>233368</v>
      </c>
      <c r="M37" s="63">
        <f t="shared" si="14"/>
        <v>4720.602151</v>
      </c>
      <c r="N37" s="75">
        <f t="shared" ref="N37:N92" si="22">N36</f>
        <v>976.9970961</v>
      </c>
      <c r="O37" s="34" t="str">
        <f>'MAIN MODEL - Current Trends'!O37</f>
        <v/>
      </c>
      <c r="P37" s="11" t="str">
        <f t="shared" si="19"/>
        <v/>
      </c>
      <c r="Q37" s="11">
        <f t="shared" si="9"/>
        <v>0.1983485354</v>
      </c>
      <c r="R37" s="69">
        <f t="shared" si="16"/>
        <v>0.6015491768</v>
      </c>
      <c r="S37" s="70">
        <f t="shared" si="10"/>
        <v>578759</v>
      </c>
      <c r="T37" s="71">
        <f t="shared" si="17"/>
        <v>1.764624293</v>
      </c>
      <c r="U37" s="72">
        <f t="shared" si="11"/>
        <v>0.7352574039</v>
      </c>
      <c r="W37" s="65" t="str">
        <f t="shared" si="4"/>
        <v/>
      </c>
      <c r="X37" s="65" t="str">
        <f t="shared" si="12"/>
        <v/>
      </c>
    </row>
    <row r="38">
      <c r="C38" s="61">
        <f t="shared" si="13"/>
        <v>43973</v>
      </c>
      <c r="D38" s="32">
        <f t="shared" si="21"/>
        <v>2.4</v>
      </c>
      <c r="E38" s="49">
        <f t="shared" si="5"/>
        <v>345385.8398</v>
      </c>
      <c r="F38" s="49">
        <f t="shared" si="6"/>
        <v>114796</v>
      </c>
      <c r="G38" s="74">
        <f t="shared" si="1"/>
        <v>160458</v>
      </c>
      <c r="H38" s="49">
        <f t="shared" si="2"/>
        <v>72915.16019</v>
      </c>
      <c r="I38" s="49">
        <f t="shared" si="3"/>
        <v>230589.8398</v>
      </c>
      <c r="J38" s="67" t="str">
        <f>'MAIN MODEL - Current Trends'!J38</f>
        <v/>
      </c>
      <c r="K38" s="49">
        <f t="shared" si="7"/>
        <v>8342.429558</v>
      </c>
      <c r="L38" s="49">
        <f t="shared" si="18"/>
        <v>348164</v>
      </c>
      <c r="M38" s="63">
        <f t="shared" si="14"/>
        <v>7141.277764</v>
      </c>
      <c r="N38" s="75">
        <f t="shared" si="22"/>
        <v>976.9970961</v>
      </c>
      <c r="O38" s="34" t="str">
        <f>'MAIN MODEL - Current Trends'!O38</f>
        <v/>
      </c>
      <c r="P38" s="11" t="str">
        <f t="shared" si="19"/>
        <v/>
      </c>
      <c r="Q38" s="11">
        <f t="shared" si="9"/>
        <v>0.1896627093</v>
      </c>
      <c r="R38" s="69">
        <f t="shared" si="16"/>
        <v>0.7912118861</v>
      </c>
      <c r="S38" s="70">
        <f t="shared" si="10"/>
        <v>578759</v>
      </c>
      <c r="T38" s="71">
        <f t="shared" si="17"/>
        <v>1.432246634</v>
      </c>
      <c r="U38" s="72">
        <f t="shared" si="11"/>
        <v>0.5967697087</v>
      </c>
      <c r="W38" s="65" t="str">
        <f t="shared" si="4"/>
        <v/>
      </c>
      <c r="X38" s="65" t="str">
        <f t="shared" si="12"/>
        <v/>
      </c>
    </row>
    <row r="39">
      <c r="C39" s="61">
        <f t="shared" si="13"/>
        <v>43977</v>
      </c>
      <c r="D39" s="32">
        <f t="shared" si="21"/>
        <v>2.4</v>
      </c>
      <c r="E39" s="49">
        <f t="shared" si="5"/>
        <v>230589.8398</v>
      </c>
      <c r="F39" s="49">
        <f t="shared" si="6"/>
        <v>109769</v>
      </c>
      <c r="G39" s="74">
        <f t="shared" si="1"/>
        <v>240368</v>
      </c>
      <c r="H39" s="49">
        <f t="shared" si="2"/>
        <v>107801.1602</v>
      </c>
      <c r="I39" s="49">
        <f t="shared" si="3"/>
        <v>120820.8398</v>
      </c>
      <c r="J39" s="67" t="str">
        <f>'MAIN MODEL - Current Trends'!J39</f>
        <v/>
      </c>
      <c r="K39" s="49">
        <f t="shared" si="7"/>
        <v>7977.108525</v>
      </c>
      <c r="L39" s="49">
        <f t="shared" si="18"/>
        <v>457933</v>
      </c>
      <c r="M39" s="63">
        <f t="shared" si="14"/>
        <v>9455.950238</v>
      </c>
      <c r="N39" s="75">
        <f t="shared" si="22"/>
        <v>976.9970961</v>
      </c>
      <c r="O39" s="34" t="str">
        <f>'MAIN MODEL - Current Trends'!O39</f>
        <v/>
      </c>
      <c r="P39" s="11" t="str">
        <f t="shared" si="19"/>
        <v/>
      </c>
      <c r="Q39" s="11">
        <f t="shared" si="9"/>
        <v>0.09502400827</v>
      </c>
      <c r="R39" s="69">
        <f t="shared" si="16"/>
        <v>0.8862358944</v>
      </c>
      <c r="S39" s="70">
        <f t="shared" si="10"/>
        <v>578759</v>
      </c>
      <c r="T39" s="71">
        <f t="shared" si="17"/>
        <v>0.9562092756</v>
      </c>
      <c r="U39" s="72">
        <f t="shared" si="11"/>
        <v>0.3984211733</v>
      </c>
      <c r="W39" s="65" t="str">
        <f t="shared" si="4"/>
        <v/>
      </c>
      <c r="X39" s="65" t="str">
        <f t="shared" si="12"/>
        <v/>
      </c>
    </row>
    <row r="40">
      <c r="C40" s="61">
        <f t="shared" si="13"/>
        <v>43981</v>
      </c>
      <c r="D40" s="32">
        <f t="shared" si="21"/>
        <v>2.4</v>
      </c>
      <c r="E40" s="49">
        <f t="shared" si="5"/>
        <v>120820.8398</v>
      </c>
      <c r="F40" s="49">
        <f t="shared" si="6"/>
        <v>54996</v>
      </c>
      <c r="G40" s="74">
        <f t="shared" si="1"/>
        <v>304716</v>
      </c>
      <c r="H40" s="49">
        <f t="shared" si="2"/>
        <v>153222.1602</v>
      </c>
      <c r="I40" s="49">
        <f t="shared" si="3"/>
        <v>65824.83981</v>
      </c>
      <c r="J40" s="67" t="str">
        <f>'MAIN MODEL - Current Trends'!J40</f>
        <v/>
      </c>
      <c r="K40" s="49">
        <f t="shared" si="7"/>
        <v>3996.657166</v>
      </c>
      <c r="L40" s="49">
        <f t="shared" si="18"/>
        <v>512929</v>
      </c>
      <c r="M40" s="63">
        <f t="shared" si="14"/>
        <v>10615.63765</v>
      </c>
      <c r="N40" s="75">
        <f t="shared" si="22"/>
        <v>976.9970961</v>
      </c>
      <c r="O40" s="34" t="str">
        <f>'MAIN MODEL - Current Trends'!O40</f>
        <v/>
      </c>
      <c r="P40" s="11" t="str">
        <f t="shared" si="19"/>
        <v/>
      </c>
      <c r="Q40" s="11">
        <f t="shared" si="9"/>
        <v>0.02593825755</v>
      </c>
      <c r="R40" s="69">
        <f t="shared" si="16"/>
        <v>0.9121741519</v>
      </c>
      <c r="S40" s="70">
        <f t="shared" si="10"/>
        <v>578759</v>
      </c>
      <c r="T40" s="71">
        <f t="shared" si="17"/>
        <v>0.5010157695</v>
      </c>
      <c r="U40" s="72">
        <f t="shared" si="11"/>
        <v>0.2087584639</v>
      </c>
      <c r="W40" s="65" t="str">
        <f t="shared" si="4"/>
        <v/>
      </c>
      <c r="X40" s="65" t="str">
        <f t="shared" si="12"/>
        <v/>
      </c>
    </row>
    <row r="41">
      <c r="C41" s="61">
        <f t="shared" si="13"/>
        <v>43985</v>
      </c>
      <c r="D41" s="32">
        <f t="shared" si="21"/>
        <v>2.4</v>
      </c>
      <c r="E41" s="49">
        <f t="shared" si="5"/>
        <v>65824.83981</v>
      </c>
      <c r="F41" s="49">
        <f t="shared" si="6"/>
        <v>15012</v>
      </c>
      <c r="G41" s="74">
        <f t="shared" si="1"/>
        <v>279561</v>
      </c>
      <c r="H41" s="49">
        <f t="shared" si="2"/>
        <v>233373.1602</v>
      </c>
      <c r="I41" s="49">
        <f t="shared" si="3"/>
        <v>50812.83981</v>
      </c>
      <c r="J41" s="67" t="str">
        <f>'MAIN MODEL - Current Trends'!J41</f>
        <v/>
      </c>
      <c r="K41" s="49">
        <f t="shared" si="7"/>
        <v>1090.948748</v>
      </c>
      <c r="L41" s="49">
        <f t="shared" si="18"/>
        <v>527941</v>
      </c>
      <c r="M41" s="63">
        <f t="shared" si="14"/>
        <v>10932.19208</v>
      </c>
      <c r="N41" s="75">
        <f t="shared" si="22"/>
        <v>976.9970961</v>
      </c>
      <c r="O41" s="34" t="str">
        <f>'MAIN MODEL - Current Trends'!O41</f>
        <v/>
      </c>
      <c r="P41" s="11" t="str">
        <f t="shared" si="19"/>
        <v/>
      </c>
      <c r="Q41" s="11">
        <f t="shared" si="9"/>
        <v>0.005465141795</v>
      </c>
      <c r="R41" s="69">
        <f t="shared" si="16"/>
        <v>0.9176392937</v>
      </c>
      <c r="S41" s="70">
        <f t="shared" si="10"/>
        <v>578759</v>
      </c>
      <c r="T41" s="71">
        <f t="shared" si="17"/>
        <v>0.2729653066</v>
      </c>
      <c r="U41" s="72">
        <f t="shared" si="11"/>
        <v>0.1137344556</v>
      </c>
      <c r="W41" s="65" t="str">
        <f t="shared" si="4"/>
        <v/>
      </c>
      <c r="X41" s="65" t="str">
        <f t="shared" si="12"/>
        <v/>
      </c>
    </row>
    <row r="42">
      <c r="C42" s="61">
        <f t="shared" si="13"/>
        <v>43989</v>
      </c>
      <c r="D42" s="32">
        <f t="shared" si="21"/>
        <v>2.4</v>
      </c>
      <c r="E42" s="49">
        <f t="shared" si="5"/>
        <v>50812.83981</v>
      </c>
      <c r="F42" s="49">
        <f t="shared" si="6"/>
        <v>3163</v>
      </c>
      <c r="G42" s="74">
        <f t="shared" si="1"/>
        <v>179777</v>
      </c>
      <c r="H42" s="49">
        <f t="shared" si="2"/>
        <v>348169.1602</v>
      </c>
      <c r="I42" s="49">
        <f t="shared" si="3"/>
        <v>47649.83981</v>
      </c>
      <c r="J42" s="67" t="str">
        <f>'MAIN MODEL - Current Trends'!J42</f>
        <v/>
      </c>
      <c r="K42" s="49">
        <f t="shared" si="7"/>
        <v>229.8608374</v>
      </c>
      <c r="L42" s="49">
        <f t="shared" si="18"/>
        <v>531104</v>
      </c>
      <c r="M42" s="63">
        <f t="shared" si="14"/>
        <v>10966.77667</v>
      </c>
      <c r="N42" s="75">
        <f t="shared" si="22"/>
        <v>976.9970961</v>
      </c>
      <c r="O42" s="34" t="str">
        <f>'MAIN MODEL - Current Trends'!O42</f>
        <v/>
      </c>
      <c r="P42" s="11" t="str">
        <f t="shared" si="19"/>
        <v/>
      </c>
      <c r="Q42" s="11">
        <f t="shared" si="9"/>
        <v>0.001079896814</v>
      </c>
      <c r="R42" s="69">
        <f t="shared" si="16"/>
        <v>0.9187191905</v>
      </c>
      <c r="S42" s="70">
        <f t="shared" si="10"/>
        <v>578759</v>
      </c>
      <c r="T42" s="71">
        <f t="shared" si="17"/>
        <v>0.2106981082</v>
      </c>
      <c r="U42" s="72">
        <f t="shared" si="11"/>
        <v>0.08779619809</v>
      </c>
      <c r="W42" s="65" t="str">
        <f t="shared" si="4"/>
        <v/>
      </c>
      <c r="X42" s="65" t="str">
        <f t="shared" si="12"/>
        <v/>
      </c>
    </row>
    <row r="43">
      <c r="C43" s="61">
        <f t="shared" si="13"/>
        <v>43993</v>
      </c>
      <c r="D43" s="32">
        <f t="shared" si="21"/>
        <v>2.4</v>
      </c>
      <c r="E43" s="49">
        <f t="shared" si="5"/>
        <v>47649.83981</v>
      </c>
      <c r="F43" s="49">
        <f t="shared" si="6"/>
        <v>625</v>
      </c>
      <c r="G43" s="74">
        <f t="shared" si="1"/>
        <v>73171</v>
      </c>
      <c r="H43" s="49">
        <f t="shared" si="2"/>
        <v>457938.1602</v>
      </c>
      <c r="I43" s="49">
        <f t="shared" si="3"/>
        <v>47024.83981</v>
      </c>
      <c r="J43" s="67" t="str">
        <f>'MAIN MODEL - Current Trends'!J43</f>
        <v/>
      </c>
      <c r="K43" s="49">
        <f t="shared" si="7"/>
        <v>45.41986196</v>
      </c>
      <c r="L43" s="49">
        <f t="shared" si="18"/>
        <v>531729</v>
      </c>
      <c r="M43" s="63">
        <f t="shared" si="14"/>
        <v>10973.61049</v>
      </c>
      <c r="N43" s="75">
        <f t="shared" si="22"/>
        <v>976.9970961</v>
      </c>
      <c r="O43" s="34" t="str">
        <f>'MAIN MODEL - Current Trends'!O43</f>
        <v/>
      </c>
      <c r="P43" s="11" t="str">
        <f t="shared" si="19"/>
        <v/>
      </c>
      <c r="Q43" s="11">
        <f t="shared" si="9"/>
        <v>0.000210795858</v>
      </c>
      <c r="R43" s="69">
        <f t="shared" si="16"/>
        <v>0.9189299864</v>
      </c>
      <c r="S43" s="70">
        <f t="shared" si="10"/>
        <v>578759</v>
      </c>
      <c r="T43" s="71">
        <f t="shared" si="17"/>
        <v>0.1975972178</v>
      </c>
      <c r="U43" s="72">
        <f t="shared" si="11"/>
        <v>0.0823310563</v>
      </c>
      <c r="W43" s="65" t="str">
        <f t="shared" si="4"/>
        <v/>
      </c>
      <c r="X43" s="65" t="str">
        <f t="shared" si="12"/>
        <v/>
      </c>
    </row>
    <row r="44">
      <c r="C44" s="61">
        <f t="shared" si="13"/>
        <v>43997</v>
      </c>
      <c r="D44" s="32">
        <f t="shared" si="21"/>
        <v>2.4</v>
      </c>
      <c r="E44" s="49">
        <f t="shared" si="5"/>
        <v>47024.83981</v>
      </c>
      <c r="F44" s="49">
        <f t="shared" si="6"/>
        <v>122</v>
      </c>
      <c r="G44" s="74">
        <f t="shared" si="1"/>
        <v>18800</v>
      </c>
      <c r="H44" s="49">
        <f t="shared" si="2"/>
        <v>512934.1602</v>
      </c>
      <c r="I44" s="49">
        <f t="shared" si="3"/>
        <v>46902.83981</v>
      </c>
      <c r="J44" s="76" t="str">
        <f>'MAIN MODEL - Current Trends'!J44</f>
        <v/>
      </c>
      <c r="K44" s="49">
        <f t="shared" si="7"/>
        <v>8.865957055</v>
      </c>
      <c r="L44" s="49">
        <f t="shared" si="18"/>
        <v>531851</v>
      </c>
      <c r="M44" s="63">
        <f t="shared" si="14"/>
        <v>10974.94445</v>
      </c>
      <c r="N44" s="75">
        <f t="shared" si="22"/>
        <v>976.9970961</v>
      </c>
      <c r="O44" s="34" t="str">
        <f>'MAIN MODEL - Current Trends'!O44</f>
        <v/>
      </c>
      <c r="P44" s="11" t="str">
        <f t="shared" si="19"/>
        <v/>
      </c>
      <c r="Q44" s="11">
        <f t="shared" si="9"/>
        <v>0.00004146803765</v>
      </c>
      <c r="R44" s="69">
        <f t="shared" si="16"/>
        <v>0.9189714544</v>
      </c>
      <c r="S44" s="70">
        <f t="shared" si="10"/>
        <v>578759</v>
      </c>
      <c r="T44" s="71">
        <f t="shared" si="17"/>
        <v>0.1952</v>
      </c>
      <c r="U44" s="72">
        <f t="shared" si="11"/>
        <v>0.08125115949</v>
      </c>
      <c r="W44" s="65" t="str">
        <f t="shared" si="4"/>
        <v/>
      </c>
      <c r="X44" s="65" t="str">
        <f t="shared" si="12"/>
        <v/>
      </c>
    </row>
    <row r="45">
      <c r="C45" s="61">
        <f t="shared" si="13"/>
        <v>44001</v>
      </c>
      <c r="D45" s="32">
        <f t="shared" si="21"/>
        <v>2.4</v>
      </c>
      <c r="E45" s="49">
        <f t="shared" si="5"/>
        <v>46902.83981</v>
      </c>
      <c r="F45" s="49">
        <f t="shared" si="6"/>
        <v>24</v>
      </c>
      <c r="G45" s="74">
        <f t="shared" si="1"/>
        <v>3910</v>
      </c>
      <c r="H45" s="49">
        <f t="shared" si="2"/>
        <v>527946.1602</v>
      </c>
      <c r="I45" s="49">
        <f t="shared" si="3"/>
        <v>46878.83981</v>
      </c>
      <c r="J45" s="76" t="str">
        <f>'MAIN MODEL - Current Trends'!J45</f>
        <v/>
      </c>
      <c r="K45" s="49">
        <f t="shared" si="7"/>
        <v>1.744122699</v>
      </c>
      <c r="L45" s="49">
        <f t="shared" si="18"/>
        <v>531875</v>
      </c>
      <c r="M45" s="63">
        <f t="shared" si="14"/>
        <v>10975.20687</v>
      </c>
      <c r="N45" s="75">
        <f t="shared" si="22"/>
        <v>976.9970961</v>
      </c>
      <c r="O45" s="34" t="str">
        <f>'MAIN MODEL - Current Trends'!O45</f>
        <v/>
      </c>
      <c r="P45" s="11" t="str">
        <f t="shared" si="19"/>
        <v/>
      </c>
      <c r="Q45" s="11">
        <f t="shared" si="9"/>
        <v>0.00000863917451</v>
      </c>
      <c r="R45" s="69">
        <f t="shared" si="16"/>
        <v>0.9189800936</v>
      </c>
      <c r="S45" s="70">
        <f t="shared" si="10"/>
        <v>578759</v>
      </c>
      <c r="T45" s="71">
        <f t="shared" si="17"/>
        <v>0.1967213115</v>
      </c>
      <c r="U45" s="72">
        <f t="shared" si="11"/>
        <v>0.08104036363</v>
      </c>
      <c r="W45" s="65" t="str">
        <f t="shared" si="4"/>
        <v/>
      </c>
      <c r="X45" s="65" t="str">
        <f t="shared" si="12"/>
        <v/>
      </c>
    </row>
    <row r="46">
      <c r="C46" s="61">
        <f t="shared" si="13"/>
        <v>44005</v>
      </c>
      <c r="D46" s="32">
        <f t="shared" si="21"/>
        <v>2.4</v>
      </c>
      <c r="E46" s="49">
        <f t="shared" si="5"/>
        <v>46878.83981</v>
      </c>
      <c r="F46" s="49">
        <f t="shared" si="6"/>
        <v>5</v>
      </c>
      <c r="G46" s="74">
        <f t="shared" si="1"/>
        <v>771</v>
      </c>
      <c r="H46" s="49">
        <f t="shared" si="2"/>
        <v>531109.1602</v>
      </c>
      <c r="I46" s="49">
        <f t="shared" si="3"/>
        <v>46873.83981</v>
      </c>
      <c r="J46" s="76" t="str">
        <f>'MAIN MODEL - Current Trends'!J46</f>
        <v/>
      </c>
      <c r="K46" s="49">
        <f t="shared" si="7"/>
        <v>0.3633588957</v>
      </c>
      <c r="L46" s="49">
        <f t="shared" si="18"/>
        <v>531880</v>
      </c>
      <c r="M46" s="63">
        <f t="shared" si="14"/>
        <v>10975.26154</v>
      </c>
      <c r="N46" s="75">
        <f t="shared" si="22"/>
        <v>976.9970961</v>
      </c>
      <c r="O46" s="34" t="str">
        <f>'MAIN MODEL - Current Trends'!O46</f>
        <v/>
      </c>
      <c r="P46" s="11" t="str">
        <f t="shared" si="19"/>
        <v/>
      </c>
      <c r="Q46" s="11">
        <f t="shared" si="9"/>
        <v>0.000001727834902</v>
      </c>
      <c r="R46" s="69">
        <f t="shared" si="16"/>
        <v>0.9189818214</v>
      </c>
      <c r="S46" s="70">
        <f t="shared" si="10"/>
        <v>578759</v>
      </c>
      <c r="T46" s="71">
        <f t="shared" si="17"/>
        <v>0.2083333333</v>
      </c>
      <c r="U46" s="72">
        <f t="shared" si="11"/>
        <v>0.08099889559</v>
      </c>
      <c r="W46" s="65" t="str">
        <f t="shared" si="4"/>
        <v/>
      </c>
      <c r="X46" s="65" t="str">
        <f t="shared" si="12"/>
        <v/>
      </c>
    </row>
    <row r="47">
      <c r="C47" s="61">
        <f t="shared" si="13"/>
        <v>44009</v>
      </c>
      <c r="D47" s="32">
        <f t="shared" si="21"/>
        <v>2.4</v>
      </c>
      <c r="E47" s="49">
        <f t="shared" si="5"/>
        <v>46873.83981</v>
      </c>
      <c r="F47" s="49">
        <f t="shared" si="6"/>
        <v>1</v>
      </c>
      <c r="G47" s="74">
        <f t="shared" si="1"/>
        <v>151</v>
      </c>
      <c r="H47" s="49">
        <f t="shared" si="2"/>
        <v>531734.1602</v>
      </c>
      <c r="I47" s="49">
        <f t="shared" si="3"/>
        <v>46872.83981</v>
      </c>
      <c r="J47" s="76" t="str">
        <f>'MAIN MODEL - Current Trends'!J47</f>
        <v/>
      </c>
      <c r="K47" s="49">
        <f t="shared" si="7"/>
        <v>0.07267177914</v>
      </c>
      <c r="L47" s="49">
        <f t="shared" si="18"/>
        <v>531881</v>
      </c>
      <c r="M47" s="63">
        <f t="shared" si="14"/>
        <v>10975.27247</v>
      </c>
      <c r="N47" s="75">
        <f t="shared" si="22"/>
        <v>976.9970961</v>
      </c>
      <c r="O47" s="34" t="str">
        <f>'MAIN MODEL - Current Trends'!O47</f>
        <v/>
      </c>
      <c r="P47" s="11" t="str">
        <f t="shared" si="19"/>
        <v/>
      </c>
      <c r="Q47" s="11">
        <f t="shared" si="9"/>
        <v>0</v>
      </c>
      <c r="R47" s="69">
        <f t="shared" si="16"/>
        <v>0.9189818214</v>
      </c>
      <c r="S47" s="70">
        <f t="shared" si="10"/>
        <v>578759</v>
      </c>
      <c r="T47" s="71">
        <f t="shared" si="17"/>
        <v>0.2</v>
      </c>
      <c r="U47" s="72">
        <f t="shared" si="11"/>
        <v>0.08099025642</v>
      </c>
      <c r="W47" s="65" t="str">
        <f t="shared" si="4"/>
        <v/>
      </c>
      <c r="X47" s="65" t="str">
        <f t="shared" si="12"/>
        <v/>
      </c>
    </row>
    <row r="48">
      <c r="C48" s="61">
        <f t="shared" si="13"/>
        <v>44013</v>
      </c>
      <c r="D48" s="32">
        <f t="shared" si="21"/>
        <v>2.4</v>
      </c>
      <c r="E48" s="49">
        <f t="shared" si="5"/>
        <v>46872.83981</v>
      </c>
      <c r="F48" s="49">
        <f t="shared" si="6"/>
        <v>0</v>
      </c>
      <c r="G48" s="74">
        <f t="shared" si="1"/>
        <v>30</v>
      </c>
      <c r="H48" s="49">
        <f t="shared" si="2"/>
        <v>531856.1602</v>
      </c>
      <c r="I48" s="49">
        <f t="shared" si="3"/>
        <v>46872.83981</v>
      </c>
      <c r="J48" s="76" t="str">
        <f>'MAIN MODEL - Current Trends'!J48</f>
        <v/>
      </c>
      <c r="K48" s="49">
        <f t="shared" si="7"/>
        <v>0</v>
      </c>
      <c r="L48" s="49">
        <f t="shared" si="18"/>
        <v>531881</v>
      </c>
      <c r="M48" s="63">
        <f t="shared" si="14"/>
        <v>10975.27247</v>
      </c>
      <c r="N48" s="75">
        <f t="shared" si="22"/>
        <v>976.9970961</v>
      </c>
      <c r="O48" s="34" t="str">
        <f>'MAIN MODEL - Current Trends'!O48</f>
        <v/>
      </c>
      <c r="P48" s="11" t="str">
        <f t="shared" si="19"/>
        <v/>
      </c>
      <c r="Q48" s="11">
        <f t="shared" si="9"/>
        <v>0</v>
      </c>
      <c r="R48" s="69">
        <f t="shared" si="16"/>
        <v>0.9189818214</v>
      </c>
      <c r="S48" s="70">
        <f t="shared" si="10"/>
        <v>578759</v>
      </c>
      <c r="T48" s="71">
        <f t="shared" si="17"/>
        <v>0</v>
      </c>
      <c r="U48" s="72">
        <f t="shared" si="11"/>
        <v>0.08098852858</v>
      </c>
      <c r="W48" s="65" t="str">
        <f t="shared" si="4"/>
        <v/>
      </c>
      <c r="X48" s="65" t="str">
        <f t="shared" si="12"/>
        <v/>
      </c>
    </row>
    <row r="49">
      <c r="C49" s="61">
        <f t="shared" si="13"/>
        <v>44017</v>
      </c>
      <c r="D49" s="32">
        <f t="shared" si="21"/>
        <v>2.4</v>
      </c>
      <c r="E49" s="49">
        <f t="shared" si="5"/>
        <v>46872.83981</v>
      </c>
      <c r="F49" s="49">
        <f t="shared" si="6"/>
        <v>0</v>
      </c>
      <c r="G49" s="74">
        <f t="shared" si="1"/>
        <v>6</v>
      </c>
      <c r="H49" s="49">
        <f t="shared" si="2"/>
        <v>531880.1602</v>
      </c>
      <c r="I49" s="49">
        <f t="shared" si="3"/>
        <v>46872.83981</v>
      </c>
      <c r="J49" s="76" t="str">
        <f>'MAIN MODEL - Current Trends'!J49</f>
        <v/>
      </c>
      <c r="K49" s="49">
        <f t="shared" si="7"/>
        <v>0</v>
      </c>
      <c r="L49" s="49">
        <f t="shared" si="18"/>
        <v>531881</v>
      </c>
      <c r="M49" s="63">
        <f t="shared" si="14"/>
        <v>10975.27247</v>
      </c>
      <c r="N49" s="75">
        <f t="shared" si="22"/>
        <v>976.9970961</v>
      </c>
      <c r="O49" s="34" t="str">
        <f>'MAIN MODEL - Current Trends'!O49</f>
        <v/>
      </c>
      <c r="P49" s="11" t="str">
        <f t="shared" si="19"/>
        <v/>
      </c>
      <c r="Q49" s="11">
        <f t="shared" si="9"/>
        <v>0</v>
      </c>
      <c r="R49" s="69">
        <f t="shared" si="16"/>
        <v>0.9189818214</v>
      </c>
      <c r="S49" s="70">
        <f t="shared" si="10"/>
        <v>578759</v>
      </c>
      <c r="T49" s="71" t="str">
        <f t="shared" si="17"/>
        <v>#DIV/0!</v>
      </c>
      <c r="U49" s="72">
        <f t="shared" si="11"/>
        <v>0.08098852858</v>
      </c>
      <c r="W49" s="65" t="str">
        <f t="shared" si="4"/>
        <v/>
      </c>
      <c r="X49" s="65" t="str">
        <f t="shared" si="12"/>
        <v/>
      </c>
    </row>
    <row r="50">
      <c r="C50" s="61">
        <f t="shared" si="13"/>
        <v>44021</v>
      </c>
      <c r="D50" s="32">
        <f t="shared" si="21"/>
        <v>2.4</v>
      </c>
      <c r="E50" s="49">
        <f t="shared" si="5"/>
        <v>46872.83981</v>
      </c>
      <c r="F50" s="49">
        <f t="shared" si="6"/>
        <v>0</v>
      </c>
      <c r="G50" s="74">
        <f t="shared" si="1"/>
        <v>1</v>
      </c>
      <c r="H50" s="49">
        <f t="shared" si="2"/>
        <v>531885.1602</v>
      </c>
      <c r="I50" s="49">
        <f t="shared" si="3"/>
        <v>46872.83981</v>
      </c>
      <c r="J50" s="76" t="str">
        <f>'MAIN MODEL - Current Trends'!J50</f>
        <v/>
      </c>
      <c r="K50" s="49">
        <f t="shared" si="7"/>
        <v>0</v>
      </c>
      <c r="L50" s="49">
        <f t="shared" si="18"/>
        <v>531881</v>
      </c>
      <c r="M50" s="63">
        <f t="shared" si="14"/>
        <v>10975.27247</v>
      </c>
      <c r="N50" s="75">
        <f t="shared" si="22"/>
        <v>976.9970961</v>
      </c>
      <c r="O50" s="34" t="str">
        <f>'MAIN MODEL - Current Trends'!O50</f>
        <v/>
      </c>
      <c r="P50" s="11" t="str">
        <f t="shared" si="19"/>
        <v/>
      </c>
      <c r="Q50" s="11">
        <f t="shared" si="9"/>
        <v>0</v>
      </c>
      <c r="R50" s="69">
        <f t="shared" si="16"/>
        <v>0.9189818214</v>
      </c>
      <c r="S50" s="70">
        <f t="shared" si="10"/>
        <v>578759</v>
      </c>
      <c r="T50" s="71" t="str">
        <f t="shared" si="17"/>
        <v>#DIV/0!</v>
      </c>
      <c r="U50" s="72">
        <f t="shared" si="11"/>
        <v>0.08098852858</v>
      </c>
      <c r="W50" s="65" t="str">
        <f t="shared" si="4"/>
        <v/>
      </c>
      <c r="X50" s="65" t="str">
        <f t="shared" si="12"/>
        <v/>
      </c>
    </row>
    <row r="51">
      <c r="C51" s="61">
        <f t="shared" si="13"/>
        <v>44025</v>
      </c>
      <c r="D51" s="32">
        <f t="shared" si="21"/>
        <v>2.4</v>
      </c>
      <c r="E51" s="49">
        <f t="shared" si="5"/>
        <v>46872.83981</v>
      </c>
      <c r="F51" s="49">
        <f t="shared" si="6"/>
        <v>0</v>
      </c>
      <c r="G51" s="74">
        <f t="shared" si="1"/>
        <v>0</v>
      </c>
      <c r="H51" s="49">
        <f t="shared" si="2"/>
        <v>531886.1602</v>
      </c>
      <c r="I51" s="49">
        <f t="shared" si="3"/>
        <v>46872.83981</v>
      </c>
      <c r="J51" s="76" t="str">
        <f>'MAIN MODEL - Current Trends'!J51</f>
        <v/>
      </c>
      <c r="K51" s="49">
        <f t="shared" si="7"/>
        <v>0</v>
      </c>
      <c r="L51" s="49">
        <f t="shared" si="18"/>
        <v>531881</v>
      </c>
      <c r="M51" s="63">
        <f t="shared" si="14"/>
        <v>10975.27247</v>
      </c>
      <c r="N51" s="75">
        <f t="shared" si="22"/>
        <v>976.9970961</v>
      </c>
      <c r="O51" s="34" t="str">
        <f>'MAIN MODEL - Current Trends'!O51</f>
        <v/>
      </c>
      <c r="P51" s="11" t="str">
        <f t="shared" si="19"/>
        <v/>
      </c>
      <c r="Q51" s="11">
        <f t="shared" si="9"/>
        <v>0</v>
      </c>
      <c r="R51" s="69">
        <f t="shared" si="16"/>
        <v>0.9189818214</v>
      </c>
      <c r="S51" s="70">
        <f t="shared" si="10"/>
        <v>578759</v>
      </c>
      <c r="T51" s="71" t="str">
        <f t="shared" si="17"/>
        <v>#DIV/0!</v>
      </c>
      <c r="U51" s="72">
        <f t="shared" si="11"/>
        <v>0.08098852858</v>
      </c>
      <c r="W51" s="65" t="str">
        <f t="shared" si="4"/>
        <v/>
      </c>
      <c r="X51" s="65" t="str">
        <f t="shared" si="12"/>
        <v/>
      </c>
    </row>
    <row r="52">
      <c r="C52" s="61">
        <f t="shared" si="13"/>
        <v>44029</v>
      </c>
      <c r="D52" s="32">
        <f t="shared" si="21"/>
        <v>2.4</v>
      </c>
      <c r="E52" s="49">
        <f t="shared" si="5"/>
        <v>46872.83981</v>
      </c>
      <c r="F52" s="49">
        <f t="shared" si="6"/>
        <v>0</v>
      </c>
      <c r="G52" s="74">
        <f t="shared" si="1"/>
        <v>0</v>
      </c>
      <c r="H52" s="49">
        <f t="shared" si="2"/>
        <v>531886.1602</v>
      </c>
      <c r="I52" s="49">
        <f t="shared" si="3"/>
        <v>46872.83981</v>
      </c>
      <c r="J52" s="76" t="str">
        <f>'MAIN MODEL - Current Trends'!J52</f>
        <v/>
      </c>
      <c r="K52" s="49">
        <f t="shared" si="7"/>
        <v>0</v>
      </c>
      <c r="L52" s="49">
        <f t="shared" si="18"/>
        <v>531881</v>
      </c>
      <c r="M52" s="63">
        <f t="shared" si="14"/>
        <v>10975.27247</v>
      </c>
      <c r="N52" s="75">
        <f t="shared" si="22"/>
        <v>976.9970961</v>
      </c>
      <c r="O52" s="34" t="str">
        <f>'MAIN MODEL - Current Trends'!O52</f>
        <v/>
      </c>
      <c r="P52" s="11" t="str">
        <f t="shared" si="19"/>
        <v/>
      </c>
      <c r="Q52" s="11">
        <f t="shared" si="9"/>
        <v>0</v>
      </c>
      <c r="R52" s="69">
        <f t="shared" si="16"/>
        <v>0.9189818214</v>
      </c>
      <c r="S52" s="70">
        <f t="shared" si="10"/>
        <v>578759</v>
      </c>
      <c r="T52" s="71" t="str">
        <f t="shared" si="17"/>
        <v>#DIV/0!</v>
      </c>
      <c r="U52" s="72">
        <f t="shared" si="11"/>
        <v>0.08098852858</v>
      </c>
      <c r="W52" s="65" t="str">
        <f t="shared" si="4"/>
        <v/>
      </c>
      <c r="X52" s="65" t="str">
        <f t="shared" si="12"/>
        <v/>
      </c>
    </row>
    <row r="53">
      <c r="C53" s="61">
        <f t="shared" si="13"/>
        <v>44033</v>
      </c>
      <c r="D53" s="32">
        <f t="shared" si="21"/>
        <v>2.4</v>
      </c>
      <c r="E53" s="49">
        <f t="shared" si="5"/>
        <v>46872.83981</v>
      </c>
      <c r="F53" s="49">
        <f t="shared" si="6"/>
        <v>0</v>
      </c>
      <c r="G53" s="74">
        <f t="shared" si="1"/>
        <v>0</v>
      </c>
      <c r="H53" s="49">
        <f t="shared" si="2"/>
        <v>531886.1602</v>
      </c>
      <c r="I53" s="49">
        <f t="shared" si="3"/>
        <v>46872.83981</v>
      </c>
      <c r="J53" s="76" t="str">
        <f>'MAIN MODEL - Current Trends'!J53</f>
        <v/>
      </c>
      <c r="K53" s="49">
        <f t="shared" si="7"/>
        <v>0</v>
      </c>
      <c r="L53" s="49">
        <f t="shared" si="18"/>
        <v>531881</v>
      </c>
      <c r="M53" s="63">
        <f t="shared" si="14"/>
        <v>10975.27247</v>
      </c>
      <c r="N53" s="75">
        <f t="shared" si="22"/>
        <v>976.9970961</v>
      </c>
      <c r="O53" s="34" t="str">
        <f>'MAIN MODEL - Current Trends'!O53</f>
        <v/>
      </c>
      <c r="P53" s="11" t="str">
        <f t="shared" si="19"/>
        <v/>
      </c>
      <c r="Q53" s="11">
        <f t="shared" si="9"/>
        <v>0</v>
      </c>
      <c r="R53" s="69">
        <f t="shared" si="16"/>
        <v>0.9189818214</v>
      </c>
      <c r="S53" s="70">
        <f t="shared" si="10"/>
        <v>578759</v>
      </c>
      <c r="T53" s="71" t="str">
        <f t="shared" si="17"/>
        <v>#DIV/0!</v>
      </c>
      <c r="U53" s="72">
        <f t="shared" si="11"/>
        <v>0.08098852858</v>
      </c>
      <c r="W53" s="65" t="str">
        <f t="shared" si="4"/>
        <v/>
      </c>
      <c r="X53" s="65" t="str">
        <f t="shared" si="12"/>
        <v/>
      </c>
    </row>
    <row r="54">
      <c r="C54" s="61">
        <f t="shared" si="13"/>
        <v>44037</v>
      </c>
      <c r="D54" s="32">
        <f t="shared" si="21"/>
        <v>2.4</v>
      </c>
      <c r="E54" s="49">
        <f t="shared" si="5"/>
        <v>46872.83981</v>
      </c>
      <c r="F54" s="49">
        <f t="shared" si="6"/>
        <v>0</v>
      </c>
      <c r="G54" s="74">
        <f t="shared" si="1"/>
        <v>0</v>
      </c>
      <c r="H54" s="49">
        <f t="shared" si="2"/>
        <v>531886.1602</v>
      </c>
      <c r="I54" s="49">
        <f t="shared" si="3"/>
        <v>46872.83981</v>
      </c>
      <c r="J54" s="76" t="str">
        <f>'MAIN MODEL - Current Trends'!J54</f>
        <v/>
      </c>
      <c r="K54" s="49">
        <f t="shared" si="7"/>
        <v>0</v>
      </c>
      <c r="L54" s="49">
        <f t="shared" si="18"/>
        <v>531881</v>
      </c>
      <c r="M54" s="63">
        <f t="shared" si="14"/>
        <v>10975.27247</v>
      </c>
      <c r="N54" s="75">
        <f t="shared" si="22"/>
        <v>976.9970961</v>
      </c>
      <c r="O54" s="34" t="str">
        <f>'MAIN MODEL - Current Trends'!O54</f>
        <v/>
      </c>
      <c r="P54" s="11" t="str">
        <f t="shared" si="19"/>
        <v/>
      </c>
      <c r="Q54" s="11">
        <f t="shared" si="9"/>
        <v>0</v>
      </c>
      <c r="R54" s="69">
        <f t="shared" si="16"/>
        <v>0.9189818214</v>
      </c>
      <c r="S54" s="70">
        <f t="shared" si="10"/>
        <v>578759</v>
      </c>
      <c r="T54" s="71" t="str">
        <f t="shared" si="17"/>
        <v>#DIV/0!</v>
      </c>
      <c r="U54" s="72">
        <f t="shared" si="11"/>
        <v>0.08098852858</v>
      </c>
      <c r="W54" s="65" t="str">
        <f t="shared" si="4"/>
        <v/>
      </c>
      <c r="X54" s="65" t="str">
        <f t="shared" si="12"/>
        <v/>
      </c>
    </row>
    <row r="55">
      <c r="C55" s="61">
        <f t="shared" si="13"/>
        <v>44041</v>
      </c>
      <c r="D55" s="32">
        <f t="shared" si="21"/>
        <v>2.4</v>
      </c>
      <c r="E55" s="49">
        <f t="shared" si="5"/>
        <v>46872.83981</v>
      </c>
      <c r="F55" s="49">
        <f t="shared" si="6"/>
        <v>0</v>
      </c>
      <c r="G55" s="74">
        <f t="shared" si="1"/>
        <v>0</v>
      </c>
      <c r="H55" s="49">
        <f t="shared" si="2"/>
        <v>531886.1602</v>
      </c>
      <c r="I55" s="49">
        <f t="shared" si="3"/>
        <v>46872.83981</v>
      </c>
      <c r="J55" s="76" t="str">
        <f>'MAIN MODEL - Current Trends'!J55</f>
        <v/>
      </c>
      <c r="K55" s="49">
        <f t="shared" si="7"/>
        <v>0</v>
      </c>
      <c r="L55" s="49">
        <f t="shared" si="18"/>
        <v>531881</v>
      </c>
      <c r="M55" s="63">
        <f t="shared" si="14"/>
        <v>10975.27247</v>
      </c>
      <c r="N55" s="75">
        <f t="shared" si="22"/>
        <v>976.9970961</v>
      </c>
      <c r="O55" s="34" t="str">
        <f>'MAIN MODEL - Current Trends'!O55</f>
        <v/>
      </c>
      <c r="P55" s="11" t="str">
        <f t="shared" si="19"/>
        <v/>
      </c>
      <c r="Q55" s="11">
        <f t="shared" si="9"/>
        <v>0</v>
      </c>
      <c r="R55" s="69">
        <f t="shared" si="16"/>
        <v>0.9189818214</v>
      </c>
      <c r="S55" s="70">
        <f t="shared" si="10"/>
        <v>578759</v>
      </c>
      <c r="T55" s="71" t="str">
        <f t="shared" si="17"/>
        <v>#DIV/0!</v>
      </c>
      <c r="U55" s="72">
        <f t="shared" si="11"/>
        <v>0.08098852858</v>
      </c>
      <c r="W55" s="65" t="str">
        <f t="shared" si="4"/>
        <v/>
      </c>
    </row>
    <row r="56">
      <c r="C56" s="61">
        <f t="shared" si="13"/>
        <v>44045</v>
      </c>
      <c r="D56" s="32">
        <f t="shared" si="21"/>
        <v>2.4</v>
      </c>
      <c r="E56" s="49">
        <f t="shared" si="5"/>
        <v>46872.83981</v>
      </c>
      <c r="F56" s="49">
        <f t="shared" si="6"/>
        <v>0</v>
      </c>
      <c r="G56" s="74">
        <f t="shared" si="1"/>
        <v>0</v>
      </c>
      <c r="H56" s="49">
        <f t="shared" si="2"/>
        <v>531886.1602</v>
      </c>
      <c r="I56" s="49">
        <f t="shared" si="3"/>
        <v>46872.83981</v>
      </c>
      <c r="J56" s="76" t="str">
        <f>'MAIN MODEL - Current Trends'!J56</f>
        <v/>
      </c>
      <c r="K56" s="49">
        <f t="shared" si="7"/>
        <v>0</v>
      </c>
      <c r="L56" s="49">
        <f t="shared" si="18"/>
        <v>531881</v>
      </c>
      <c r="M56" s="63">
        <f t="shared" si="14"/>
        <v>10975.27247</v>
      </c>
      <c r="N56" s="75">
        <f t="shared" si="22"/>
        <v>976.9970961</v>
      </c>
      <c r="O56" s="34" t="str">
        <f>'MAIN MODEL - Current Trends'!O56</f>
        <v/>
      </c>
      <c r="P56" s="11" t="str">
        <f t="shared" si="19"/>
        <v/>
      </c>
      <c r="Q56" s="11">
        <f t="shared" si="9"/>
        <v>0</v>
      </c>
      <c r="R56" s="69">
        <f t="shared" si="16"/>
        <v>0.9189818214</v>
      </c>
      <c r="S56" s="70">
        <f t="shared" si="10"/>
        <v>578759</v>
      </c>
      <c r="T56" s="71" t="str">
        <f t="shared" si="17"/>
        <v>#DIV/0!</v>
      </c>
      <c r="U56" s="72">
        <f t="shared" si="11"/>
        <v>0.08098852858</v>
      </c>
      <c r="W56" s="65" t="str">
        <f t="shared" si="4"/>
        <v/>
      </c>
    </row>
    <row r="57">
      <c r="C57" s="61">
        <f t="shared" si="13"/>
        <v>44049</v>
      </c>
      <c r="D57" s="32">
        <f t="shared" si="21"/>
        <v>2.4</v>
      </c>
      <c r="E57" s="49">
        <f t="shared" si="5"/>
        <v>46872.83981</v>
      </c>
      <c r="F57" s="49">
        <f t="shared" si="6"/>
        <v>0</v>
      </c>
      <c r="G57" s="74">
        <f t="shared" si="1"/>
        <v>0</v>
      </c>
      <c r="H57" s="49">
        <f t="shared" si="2"/>
        <v>531886.1602</v>
      </c>
      <c r="I57" s="49">
        <f t="shared" si="3"/>
        <v>46872.83981</v>
      </c>
      <c r="J57" s="76" t="str">
        <f>'MAIN MODEL - Current Trends'!J57</f>
        <v/>
      </c>
      <c r="K57" s="49">
        <f t="shared" si="7"/>
        <v>0</v>
      </c>
      <c r="L57" s="49">
        <f t="shared" si="18"/>
        <v>531881</v>
      </c>
      <c r="M57" s="63">
        <f t="shared" si="14"/>
        <v>10975.27247</v>
      </c>
      <c r="N57" s="75">
        <f t="shared" si="22"/>
        <v>976.9970961</v>
      </c>
      <c r="O57" s="34" t="str">
        <f>'MAIN MODEL - Current Trends'!O57</f>
        <v/>
      </c>
      <c r="P57" s="11" t="str">
        <f t="shared" si="19"/>
        <v/>
      </c>
      <c r="Q57" s="11">
        <f t="shared" si="9"/>
        <v>0</v>
      </c>
      <c r="R57" s="69">
        <f t="shared" si="16"/>
        <v>0.9189818214</v>
      </c>
      <c r="S57" s="70">
        <f t="shared" si="10"/>
        <v>578759</v>
      </c>
      <c r="T57" s="71" t="str">
        <f t="shared" si="17"/>
        <v>#DIV/0!</v>
      </c>
      <c r="U57" s="72">
        <f t="shared" si="11"/>
        <v>0.08098852858</v>
      </c>
      <c r="W57" s="65" t="str">
        <f t="shared" si="4"/>
        <v/>
      </c>
    </row>
    <row r="58">
      <c r="C58" s="61">
        <f t="shared" si="13"/>
        <v>44053</v>
      </c>
      <c r="D58" s="32">
        <f t="shared" si="21"/>
        <v>2.4</v>
      </c>
      <c r="E58" s="49">
        <f t="shared" si="5"/>
        <v>46872.83981</v>
      </c>
      <c r="F58" s="49">
        <f t="shared" si="6"/>
        <v>0</v>
      </c>
      <c r="G58" s="74">
        <f t="shared" si="1"/>
        <v>0</v>
      </c>
      <c r="H58" s="49">
        <f t="shared" si="2"/>
        <v>531886.1602</v>
      </c>
      <c r="I58" s="49">
        <f t="shared" si="3"/>
        <v>46872.83981</v>
      </c>
      <c r="J58" s="76" t="str">
        <f>'MAIN MODEL - Current Trends'!J58</f>
        <v/>
      </c>
      <c r="K58" s="49">
        <f t="shared" si="7"/>
        <v>0</v>
      </c>
      <c r="L58" s="49">
        <f t="shared" si="18"/>
        <v>531881</v>
      </c>
      <c r="M58" s="63">
        <f t="shared" si="14"/>
        <v>10975.27247</v>
      </c>
      <c r="N58" s="75">
        <f t="shared" si="22"/>
        <v>976.9970961</v>
      </c>
      <c r="O58" s="34" t="str">
        <f>'MAIN MODEL - Current Trends'!O58</f>
        <v/>
      </c>
      <c r="P58" s="11" t="str">
        <f t="shared" si="19"/>
        <v/>
      </c>
      <c r="Q58" s="11">
        <f t="shared" si="9"/>
        <v>0</v>
      </c>
      <c r="R58" s="69">
        <f t="shared" si="16"/>
        <v>0.9189818214</v>
      </c>
      <c r="S58" s="70">
        <f t="shared" si="10"/>
        <v>578759</v>
      </c>
      <c r="T58" s="71" t="str">
        <f t="shared" si="17"/>
        <v>#DIV/0!</v>
      </c>
      <c r="U58" s="72">
        <f t="shared" si="11"/>
        <v>0.08098852858</v>
      </c>
      <c r="W58" s="65" t="str">
        <f t="shared" si="4"/>
        <v/>
      </c>
    </row>
    <row r="59">
      <c r="C59" s="61">
        <f t="shared" si="13"/>
        <v>44057</v>
      </c>
      <c r="D59" s="32">
        <f t="shared" si="21"/>
        <v>2.4</v>
      </c>
      <c r="E59" s="49">
        <f t="shared" si="5"/>
        <v>46872.83981</v>
      </c>
      <c r="F59" s="49">
        <f t="shared" si="6"/>
        <v>0</v>
      </c>
      <c r="G59" s="74">
        <f t="shared" si="1"/>
        <v>0</v>
      </c>
      <c r="H59" s="49">
        <f t="shared" si="2"/>
        <v>531886.1602</v>
      </c>
      <c r="I59" s="49">
        <f t="shared" si="3"/>
        <v>46872.83981</v>
      </c>
      <c r="J59" s="76" t="str">
        <f>'MAIN MODEL - Current Trends'!J59</f>
        <v/>
      </c>
      <c r="K59" s="49">
        <f t="shared" si="7"/>
        <v>0</v>
      </c>
      <c r="L59" s="49">
        <f t="shared" si="18"/>
        <v>531881</v>
      </c>
      <c r="M59" s="63">
        <f t="shared" si="14"/>
        <v>10975.27247</v>
      </c>
      <c r="N59" s="75">
        <f t="shared" si="22"/>
        <v>976.9970961</v>
      </c>
      <c r="O59" s="34" t="str">
        <f>'MAIN MODEL - Current Trends'!O59</f>
        <v/>
      </c>
      <c r="P59" s="11" t="str">
        <f t="shared" si="19"/>
        <v/>
      </c>
      <c r="Q59" s="11">
        <f t="shared" si="9"/>
        <v>0</v>
      </c>
      <c r="R59" s="69">
        <f t="shared" si="16"/>
        <v>0.9189818214</v>
      </c>
      <c r="S59" s="70">
        <f t="shared" si="10"/>
        <v>578759</v>
      </c>
      <c r="T59" s="71" t="str">
        <f t="shared" si="17"/>
        <v>#DIV/0!</v>
      </c>
      <c r="U59" s="72">
        <f t="shared" si="11"/>
        <v>0.08098852858</v>
      </c>
      <c r="W59" s="65" t="str">
        <f t="shared" si="4"/>
        <v/>
      </c>
    </row>
    <row r="60">
      <c r="C60" s="61">
        <f t="shared" si="13"/>
        <v>44061</v>
      </c>
      <c r="D60" s="32">
        <f t="shared" si="21"/>
        <v>2.4</v>
      </c>
      <c r="E60" s="49">
        <f t="shared" si="5"/>
        <v>46872.83981</v>
      </c>
      <c r="F60" s="49">
        <f t="shared" si="6"/>
        <v>0</v>
      </c>
      <c r="G60" s="74">
        <f t="shared" si="1"/>
        <v>0</v>
      </c>
      <c r="H60" s="49">
        <f t="shared" si="2"/>
        <v>531886.1602</v>
      </c>
      <c r="I60" s="49">
        <f t="shared" si="3"/>
        <v>46872.83981</v>
      </c>
      <c r="J60" s="76" t="str">
        <f>'MAIN MODEL - Current Trends'!J60</f>
        <v/>
      </c>
      <c r="K60" s="49">
        <f t="shared" si="7"/>
        <v>0</v>
      </c>
      <c r="L60" s="49">
        <f t="shared" si="18"/>
        <v>531881</v>
      </c>
      <c r="M60" s="63">
        <f t="shared" si="14"/>
        <v>10975.27247</v>
      </c>
      <c r="N60" s="75">
        <f t="shared" si="22"/>
        <v>976.9970961</v>
      </c>
      <c r="O60" s="34" t="str">
        <f>'MAIN MODEL - Current Trends'!O60</f>
        <v/>
      </c>
      <c r="P60" s="11" t="str">
        <f t="shared" si="19"/>
        <v/>
      </c>
      <c r="Q60" s="11">
        <f t="shared" si="9"/>
        <v>0</v>
      </c>
      <c r="R60" s="69">
        <f t="shared" si="16"/>
        <v>0.9189818214</v>
      </c>
      <c r="S60" s="70">
        <f t="shared" si="10"/>
        <v>578759</v>
      </c>
      <c r="T60" s="71" t="str">
        <f t="shared" si="17"/>
        <v>#DIV/0!</v>
      </c>
      <c r="U60" s="72">
        <f t="shared" si="11"/>
        <v>0.08098852858</v>
      </c>
      <c r="W60" s="65" t="str">
        <f t="shared" si="4"/>
        <v/>
      </c>
    </row>
    <row r="61">
      <c r="C61" s="61">
        <f t="shared" si="13"/>
        <v>44065</v>
      </c>
      <c r="D61" s="32">
        <f t="shared" si="21"/>
        <v>2.4</v>
      </c>
      <c r="E61" s="49">
        <f t="shared" si="5"/>
        <v>46872.83981</v>
      </c>
      <c r="F61" s="49">
        <f t="shared" si="6"/>
        <v>0</v>
      </c>
      <c r="G61" s="74">
        <f t="shared" si="1"/>
        <v>0</v>
      </c>
      <c r="H61" s="49">
        <f t="shared" si="2"/>
        <v>531886.1602</v>
      </c>
      <c r="I61" s="49">
        <f t="shared" si="3"/>
        <v>46872.83981</v>
      </c>
      <c r="J61" s="76" t="str">
        <f>'MAIN MODEL - Current Trends'!J61</f>
        <v/>
      </c>
      <c r="K61" s="49">
        <f t="shared" si="7"/>
        <v>0</v>
      </c>
      <c r="L61" s="49">
        <f t="shared" si="18"/>
        <v>531881</v>
      </c>
      <c r="M61" s="63">
        <f t="shared" si="14"/>
        <v>10975.27247</v>
      </c>
      <c r="N61" s="75">
        <f t="shared" si="22"/>
        <v>976.9970961</v>
      </c>
      <c r="O61" s="34" t="str">
        <f>'MAIN MODEL - Current Trends'!O61</f>
        <v/>
      </c>
      <c r="P61" s="11" t="str">
        <f t="shared" si="19"/>
        <v/>
      </c>
      <c r="Q61" s="11">
        <f t="shared" si="9"/>
        <v>0</v>
      </c>
      <c r="R61" s="69">
        <f t="shared" si="16"/>
        <v>0.9189818214</v>
      </c>
      <c r="S61" s="70">
        <f t="shared" si="10"/>
        <v>578759</v>
      </c>
      <c r="T61" s="71" t="str">
        <f t="shared" si="17"/>
        <v>#DIV/0!</v>
      </c>
      <c r="U61" s="72">
        <f t="shared" si="11"/>
        <v>0.08098852858</v>
      </c>
      <c r="W61" s="65" t="str">
        <f t="shared" si="4"/>
        <v/>
      </c>
    </row>
    <row r="62">
      <c r="C62" s="61">
        <f t="shared" si="13"/>
        <v>44069</v>
      </c>
      <c r="D62" s="32">
        <f t="shared" si="21"/>
        <v>2.4</v>
      </c>
      <c r="E62" s="49">
        <f t="shared" si="5"/>
        <v>46872.83981</v>
      </c>
      <c r="F62" s="49">
        <f t="shared" si="6"/>
        <v>0</v>
      </c>
      <c r="G62" s="74">
        <f t="shared" si="1"/>
        <v>0</v>
      </c>
      <c r="H62" s="49">
        <f t="shared" si="2"/>
        <v>531886.1602</v>
      </c>
      <c r="I62" s="49">
        <f t="shared" si="3"/>
        <v>46872.83981</v>
      </c>
      <c r="J62" s="76" t="str">
        <f>'MAIN MODEL - Current Trends'!J62</f>
        <v/>
      </c>
      <c r="K62" s="49">
        <f t="shared" si="7"/>
        <v>0</v>
      </c>
      <c r="L62" s="49">
        <f t="shared" si="18"/>
        <v>531881</v>
      </c>
      <c r="M62" s="63">
        <f t="shared" si="14"/>
        <v>10975.27247</v>
      </c>
      <c r="N62" s="75">
        <f t="shared" si="22"/>
        <v>976.9970961</v>
      </c>
      <c r="O62" s="34" t="str">
        <f>'MAIN MODEL - Current Trends'!O62</f>
        <v/>
      </c>
      <c r="P62" s="11" t="str">
        <f t="shared" si="19"/>
        <v/>
      </c>
      <c r="Q62" s="11">
        <f t="shared" si="9"/>
        <v>0</v>
      </c>
      <c r="R62" s="69">
        <f t="shared" si="16"/>
        <v>0.9189818214</v>
      </c>
      <c r="S62" s="70">
        <f t="shared" si="10"/>
        <v>578759</v>
      </c>
      <c r="T62" s="71" t="str">
        <f t="shared" si="17"/>
        <v>#DIV/0!</v>
      </c>
      <c r="U62" s="72">
        <f t="shared" si="11"/>
        <v>0.08098852858</v>
      </c>
      <c r="W62" s="65" t="str">
        <f t="shared" si="4"/>
        <v/>
      </c>
    </row>
    <row r="63">
      <c r="C63" s="61">
        <f t="shared" si="13"/>
        <v>44073</v>
      </c>
      <c r="D63" s="32">
        <f t="shared" si="21"/>
        <v>2.4</v>
      </c>
      <c r="E63" s="49">
        <f t="shared" si="5"/>
        <v>46872.83981</v>
      </c>
      <c r="F63" s="49">
        <f t="shared" si="6"/>
        <v>0</v>
      </c>
      <c r="G63" s="74">
        <f t="shared" si="1"/>
        <v>0</v>
      </c>
      <c r="H63" s="49">
        <f t="shared" si="2"/>
        <v>531886.1602</v>
      </c>
      <c r="I63" s="49">
        <f t="shared" si="3"/>
        <v>46872.83981</v>
      </c>
      <c r="J63" s="76" t="str">
        <f>'MAIN MODEL - Current Trends'!J63</f>
        <v/>
      </c>
      <c r="K63" s="49">
        <f t="shared" si="7"/>
        <v>0</v>
      </c>
      <c r="L63" s="49">
        <f t="shared" si="18"/>
        <v>531881</v>
      </c>
      <c r="M63" s="63">
        <f t="shared" si="14"/>
        <v>10975.27247</v>
      </c>
      <c r="N63" s="75">
        <f t="shared" si="22"/>
        <v>976.9970961</v>
      </c>
      <c r="O63" s="34" t="str">
        <f>'MAIN MODEL - Current Trends'!O63</f>
        <v/>
      </c>
      <c r="P63" s="11" t="str">
        <f t="shared" si="19"/>
        <v/>
      </c>
      <c r="Q63" s="11">
        <f t="shared" si="9"/>
        <v>0</v>
      </c>
      <c r="R63" s="69">
        <f t="shared" si="16"/>
        <v>0.9189818214</v>
      </c>
      <c r="S63" s="70">
        <f t="shared" si="10"/>
        <v>578759</v>
      </c>
      <c r="T63" s="71" t="str">
        <f t="shared" si="17"/>
        <v>#DIV/0!</v>
      </c>
      <c r="U63" s="72">
        <f t="shared" si="11"/>
        <v>0.08098852858</v>
      </c>
      <c r="W63" s="65" t="str">
        <f t="shared" si="4"/>
        <v/>
      </c>
    </row>
    <row r="64">
      <c r="C64" s="61">
        <f t="shared" si="13"/>
        <v>44077</v>
      </c>
      <c r="D64" s="32">
        <f t="shared" si="21"/>
        <v>2.4</v>
      </c>
      <c r="E64" s="49">
        <f t="shared" si="5"/>
        <v>46872.83981</v>
      </c>
      <c r="F64" s="49">
        <f t="shared" si="6"/>
        <v>0</v>
      </c>
      <c r="G64" s="74">
        <f t="shared" si="1"/>
        <v>0</v>
      </c>
      <c r="H64" s="49">
        <f t="shared" si="2"/>
        <v>531886.1602</v>
      </c>
      <c r="I64" s="49">
        <f t="shared" si="3"/>
        <v>46872.83981</v>
      </c>
      <c r="J64" s="76" t="str">
        <f>'MAIN MODEL - Current Trends'!J64</f>
        <v/>
      </c>
      <c r="K64" s="49">
        <f t="shared" si="7"/>
        <v>0</v>
      </c>
      <c r="L64" s="49">
        <f t="shared" si="18"/>
        <v>531881</v>
      </c>
      <c r="M64" s="63">
        <f t="shared" si="14"/>
        <v>10975.27247</v>
      </c>
      <c r="N64" s="75">
        <f t="shared" si="22"/>
        <v>976.9970961</v>
      </c>
      <c r="O64" s="34" t="str">
        <f>'MAIN MODEL - Current Trends'!O64</f>
        <v/>
      </c>
      <c r="P64" s="11" t="str">
        <f t="shared" si="19"/>
        <v/>
      </c>
      <c r="Q64" s="11">
        <f t="shared" si="9"/>
        <v>0</v>
      </c>
      <c r="R64" s="69">
        <f t="shared" si="16"/>
        <v>0.9189818214</v>
      </c>
      <c r="S64" s="70">
        <f t="shared" si="10"/>
        <v>578759</v>
      </c>
      <c r="T64" s="71" t="str">
        <f t="shared" si="17"/>
        <v>#DIV/0!</v>
      </c>
      <c r="U64" s="72">
        <f t="shared" si="11"/>
        <v>0.08098852858</v>
      </c>
      <c r="W64" s="65" t="str">
        <f t="shared" si="4"/>
        <v/>
      </c>
    </row>
    <row r="65">
      <c r="C65" s="61">
        <f t="shared" si="13"/>
        <v>44081</v>
      </c>
      <c r="D65" s="32">
        <f t="shared" si="21"/>
        <v>2.4</v>
      </c>
      <c r="E65" s="49">
        <f t="shared" si="5"/>
        <v>46872.83981</v>
      </c>
      <c r="F65" s="49">
        <f t="shared" si="6"/>
        <v>0</v>
      </c>
      <c r="G65" s="74">
        <f t="shared" si="1"/>
        <v>0</v>
      </c>
      <c r="H65" s="49">
        <f t="shared" si="2"/>
        <v>531886.1602</v>
      </c>
      <c r="I65" s="49">
        <f t="shared" si="3"/>
        <v>46872.83981</v>
      </c>
      <c r="J65" s="76" t="str">
        <f>'MAIN MODEL - Current Trends'!J65</f>
        <v/>
      </c>
      <c r="K65" s="49">
        <f t="shared" si="7"/>
        <v>0</v>
      </c>
      <c r="L65" s="49">
        <f t="shared" si="18"/>
        <v>531881</v>
      </c>
      <c r="M65" s="63">
        <f t="shared" si="14"/>
        <v>10975.27247</v>
      </c>
      <c r="N65" s="75">
        <f t="shared" si="22"/>
        <v>976.9970961</v>
      </c>
      <c r="O65" s="34" t="str">
        <f>'MAIN MODEL - Current Trends'!O65</f>
        <v/>
      </c>
      <c r="P65" s="11" t="str">
        <f t="shared" si="19"/>
        <v/>
      </c>
      <c r="Q65" s="11">
        <f t="shared" si="9"/>
        <v>0</v>
      </c>
      <c r="R65" s="69">
        <f t="shared" si="16"/>
        <v>0.9189818214</v>
      </c>
      <c r="S65" s="70">
        <f t="shared" si="10"/>
        <v>578759</v>
      </c>
      <c r="T65" s="71" t="str">
        <f t="shared" si="17"/>
        <v>#DIV/0!</v>
      </c>
      <c r="U65" s="72">
        <f t="shared" si="11"/>
        <v>0.08098852858</v>
      </c>
      <c r="W65" s="65" t="str">
        <f t="shared" si="4"/>
        <v/>
      </c>
    </row>
    <row r="66">
      <c r="C66" s="61">
        <f t="shared" si="13"/>
        <v>44085</v>
      </c>
      <c r="D66" s="32">
        <f t="shared" si="21"/>
        <v>2.4</v>
      </c>
      <c r="E66" s="49">
        <f t="shared" si="5"/>
        <v>46872.83981</v>
      </c>
      <c r="F66" s="49">
        <f t="shared" si="6"/>
        <v>0</v>
      </c>
      <c r="G66" s="74">
        <f t="shared" si="1"/>
        <v>0</v>
      </c>
      <c r="H66" s="49">
        <f t="shared" si="2"/>
        <v>531886.1602</v>
      </c>
      <c r="I66" s="49">
        <f t="shared" si="3"/>
        <v>46872.83981</v>
      </c>
      <c r="J66" s="76" t="str">
        <f>'MAIN MODEL - Current Trends'!J66</f>
        <v/>
      </c>
      <c r="K66" s="49">
        <f t="shared" si="7"/>
        <v>0</v>
      </c>
      <c r="L66" s="49">
        <f t="shared" si="18"/>
        <v>531881</v>
      </c>
      <c r="M66" s="63">
        <f t="shared" si="14"/>
        <v>10975.27247</v>
      </c>
      <c r="N66" s="75">
        <f t="shared" si="22"/>
        <v>976.9970961</v>
      </c>
      <c r="O66" s="34" t="str">
        <f>'MAIN MODEL - Current Trends'!O66</f>
        <v/>
      </c>
      <c r="P66" s="11" t="str">
        <f t="shared" si="19"/>
        <v/>
      </c>
      <c r="Q66" s="11">
        <f t="shared" si="9"/>
        <v>0</v>
      </c>
      <c r="R66" s="69">
        <f t="shared" si="16"/>
        <v>0.9189818214</v>
      </c>
      <c r="S66" s="70">
        <f t="shared" si="10"/>
        <v>578759</v>
      </c>
      <c r="T66" s="71" t="str">
        <f t="shared" si="17"/>
        <v>#DIV/0!</v>
      </c>
      <c r="U66" s="72">
        <f t="shared" si="11"/>
        <v>0.08098852858</v>
      </c>
      <c r="W66" s="65" t="str">
        <f t="shared" si="4"/>
        <v/>
      </c>
    </row>
    <row r="67">
      <c r="C67" s="61">
        <f t="shared" si="13"/>
        <v>44089</v>
      </c>
      <c r="D67" s="32">
        <f t="shared" si="21"/>
        <v>2.4</v>
      </c>
      <c r="E67" s="49">
        <f t="shared" si="5"/>
        <v>46872.83981</v>
      </c>
      <c r="F67" s="49">
        <f t="shared" si="6"/>
        <v>0</v>
      </c>
      <c r="G67" s="74">
        <f t="shared" si="1"/>
        <v>0</v>
      </c>
      <c r="H67" s="49">
        <f t="shared" si="2"/>
        <v>531886.1602</v>
      </c>
      <c r="I67" s="49">
        <f t="shared" si="3"/>
        <v>46872.83981</v>
      </c>
      <c r="J67" s="76" t="str">
        <f>'MAIN MODEL - Current Trends'!J67</f>
        <v/>
      </c>
      <c r="K67" s="49">
        <f t="shared" si="7"/>
        <v>0</v>
      </c>
      <c r="L67" s="49">
        <f t="shared" si="18"/>
        <v>531881</v>
      </c>
      <c r="M67" s="63">
        <f t="shared" si="14"/>
        <v>10975.27247</v>
      </c>
      <c r="N67" s="75">
        <f t="shared" si="22"/>
        <v>976.9970961</v>
      </c>
      <c r="O67" s="34" t="str">
        <f>'MAIN MODEL - Current Trends'!O67</f>
        <v/>
      </c>
      <c r="P67" s="11" t="str">
        <f t="shared" si="19"/>
        <v/>
      </c>
      <c r="Q67" s="11">
        <f t="shared" si="9"/>
        <v>0</v>
      </c>
      <c r="R67" s="69">
        <f t="shared" si="16"/>
        <v>0.9189818214</v>
      </c>
      <c r="S67" s="70">
        <f t="shared" si="10"/>
        <v>578759</v>
      </c>
      <c r="T67" s="71" t="str">
        <f t="shared" si="17"/>
        <v>#DIV/0!</v>
      </c>
      <c r="U67" s="72">
        <f t="shared" si="11"/>
        <v>0.08098852858</v>
      </c>
      <c r="W67" s="65" t="str">
        <f t="shared" si="4"/>
        <v/>
      </c>
    </row>
    <row r="68">
      <c r="C68" s="61">
        <f t="shared" si="13"/>
        <v>44093</v>
      </c>
      <c r="D68" s="32">
        <f t="shared" si="21"/>
        <v>2.4</v>
      </c>
      <c r="E68" s="49">
        <f t="shared" si="5"/>
        <v>46872.83981</v>
      </c>
      <c r="F68" s="49">
        <f t="shared" si="6"/>
        <v>0</v>
      </c>
      <c r="G68" s="74">
        <f t="shared" si="1"/>
        <v>0</v>
      </c>
      <c r="H68" s="49">
        <f t="shared" si="2"/>
        <v>531886.1602</v>
      </c>
      <c r="I68" s="49">
        <f t="shared" si="3"/>
        <v>46872.83981</v>
      </c>
      <c r="J68" s="76" t="str">
        <f>'MAIN MODEL - Current Trends'!J68</f>
        <v/>
      </c>
      <c r="K68" s="49">
        <f t="shared" si="7"/>
        <v>0</v>
      </c>
      <c r="L68" s="49">
        <f t="shared" si="18"/>
        <v>531881</v>
      </c>
      <c r="M68" s="63">
        <f t="shared" si="14"/>
        <v>10975.27247</v>
      </c>
      <c r="N68" s="75">
        <f t="shared" si="22"/>
        <v>976.9970961</v>
      </c>
      <c r="O68" s="34" t="str">
        <f>'MAIN MODEL - Current Trends'!O68</f>
        <v/>
      </c>
      <c r="P68" s="11" t="str">
        <f t="shared" si="19"/>
        <v/>
      </c>
      <c r="Q68" s="11">
        <f t="shared" si="9"/>
        <v>0</v>
      </c>
      <c r="R68" s="69">
        <f t="shared" si="16"/>
        <v>0.9189818214</v>
      </c>
      <c r="S68" s="70">
        <f t="shared" si="10"/>
        <v>578759</v>
      </c>
      <c r="T68" s="71" t="str">
        <f t="shared" si="17"/>
        <v>#DIV/0!</v>
      </c>
      <c r="U68" s="72">
        <f t="shared" si="11"/>
        <v>0.08098852858</v>
      </c>
      <c r="W68" s="65" t="str">
        <f t="shared" si="4"/>
        <v/>
      </c>
    </row>
    <row r="69">
      <c r="C69" s="61">
        <f t="shared" si="13"/>
        <v>44097</v>
      </c>
      <c r="D69" s="32">
        <f t="shared" si="21"/>
        <v>2.4</v>
      </c>
      <c r="E69" s="49">
        <f t="shared" si="5"/>
        <v>46872.83981</v>
      </c>
      <c r="F69" s="49">
        <f t="shared" si="6"/>
        <v>0</v>
      </c>
      <c r="G69" s="74">
        <f t="shared" si="1"/>
        <v>0</v>
      </c>
      <c r="H69" s="49">
        <f t="shared" si="2"/>
        <v>531886.1602</v>
      </c>
      <c r="I69" s="49">
        <f t="shared" si="3"/>
        <v>46872.83981</v>
      </c>
      <c r="J69" s="76" t="str">
        <f>'MAIN MODEL - Current Trends'!J69</f>
        <v/>
      </c>
      <c r="K69" s="49">
        <f t="shared" si="7"/>
        <v>0</v>
      </c>
      <c r="L69" s="49">
        <f t="shared" si="18"/>
        <v>531881</v>
      </c>
      <c r="M69" s="63">
        <f t="shared" si="14"/>
        <v>10975.27247</v>
      </c>
      <c r="N69" s="75">
        <f t="shared" si="22"/>
        <v>976.9970961</v>
      </c>
      <c r="O69" s="34" t="str">
        <f>'MAIN MODEL - Current Trends'!O69</f>
        <v/>
      </c>
      <c r="P69" s="11" t="str">
        <f t="shared" si="19"/>
        <v/>
      </c>
      <c r="Q69" s="11">
        <f t="shared" si="9"/>
        <v>0</v>
      </c>
      <c r="R69" s="69">
        <f t="shared" si="16"/>
        <v>0.9189818214</v>
      </c>
      <c r="S69" s="70">
        <f t="shared" si="10"/>
        <v>578759</v>
      </c>
      <c r="T69" s="71" t="str">
        <f t="shared" si="17"/>
        <v>#DIV/0!</v>
      </c>
      <c r="U69" s="72">
        <f t="shared" si="11"/>
        <v>0.08098852858</v>
      </c>
      <c r="W69" s="65" t="str">
        <f t="shared" si="4"/>
        <v/>
      </c>
    </row>
    <row r="70">
      <c r="C70" s="61">
        <f t="shared" si="13"/>
        <v>44101</v>
      </c>
      <c r="D70" s="32">
        <f t="shared" si="21"/>
        <v>2.4</v>
      </c>
      <c r="E70" s="49">
        <f t="shared" si="5"/>
        <v>46872.83981</v>
      </c>
      <c r="F70" s="49">
        <f t="shared" si="6"/>
        <v>0</v>
      </c>
      <c r="G70" s="74">
        <f t="shared" si="1"/>
        <v>0</v>
      </c>
      <c r="H70" s="49">
        <f t="shared" si="2"/>
        <v>531886.1602</v>
      </c>
      <c r="I70" s="49">
        <f t="shared" si="3"/>
        <v>46872.83981</v>
      </c>
      <c r="J70" s="76" t="str">
        <f>'MAIN MODEL - Current Trends'!J70</f>
        <v/>
      </c>
      <c r="K70" s="49">
        <f t="shared" si="7"/>
        <v>0</v>
      </c>
      <c r="L70" s="49">
        <f t="shared" si="18"/>
        <v>531881</v>
      </c>
      <c r="M70" s="63">
        <f t="shared" si="14"/>
        <v>10975.27247</v>
      </c>
      <c r="N70" s="75">
        <f t="shared" si="22"/>
        <v>976.9970961</v>
      </c>
      <c r="O70" s="34" t="str">
        <f>'MAIN MODEL - Current Trends'!O70</f>
        <v/>
      </c>
      <c r="P70" s="11" t="str">
        <f t="shared" si="19"/>
        <v/>
      </c>
      <c r="Q70" s="11">
        <f t="shared" si="9"/>
        <v>0</v>
      </c>
      <c r="R70" s="69">
        <f t="shared" si="16"/>
        <v>0.9189818214</v>
      </c>
      <c r="S70" s="70">
        <f t="shared" si="10"/>
        <v>578759</v>
      </c>
      <c r="T70" s="71" t="str">
        <f t="shared" si="17"/>
        <v>#DIV/0!</v>
      </c>
      <c r="U70" s="72">
        <f t="shared" si="11"/>
        <v>0.08098852858</v>
      </c>
      <c r="W70" s="65" t="str">
        <f t="shared" si="4"/>
        <v/>
      </c>
    </row>
    <row r="71">
      <c r="C71" s="61">
        <f t="shared" si="13"/>
        <v>44105</v>
      </c>
      <c r="D71" s="32">
        <f t="shared" si="21"/>
        <v>2.4</v>
      </c>
      <c r="E71" s="49">
        <f t="shared" si="5"/>
        <v>46872.83981</v>
      </c>
      <c r="F71" s="49">
        <f t="shared" si="6"/>
        <v>0</v>
      </c>
      <c r="G71" s="74">
        <f t="shared" si="1"/>
        <v>0</v>
      </c>
      <c r="H71" s="49">
        <f t="shared" si="2"/>
        <v>531886.1602</v>
      </c>
      <c r="I71" s="49">
        <f t="shared" si="3"/>
        <v>46872.83981</v>
      </c>
      <c r="J71" s="76" t="str">
        <f>'MAIN MODEL - Current Trends'!J71</f>
        <v/>
      </c>
      <c r="K71" s="49">
        <f t="shared" si="7"/>
        <v>0</v>
      </c>
      <c r="L71" s="49">
        <f t="shared" si="18"/>
        <v>531881</v>
      </c>
      <c r="M71" s="63">
        <f t="shared" si="14"/>
        <v>10975.27247</v>
      </c>
      <c r="N71" s="75">
        <f t="shared" si="22"/>
        <v>976.9970961</v>
      </c>
      <c r="O71" s="34" t="str">
        <f>'MAIN MODEL - Current Trends'!O71</f>
        <v/>
      </c>
      <c r="P71" s="11" t="str">
        <f t="shared" si="19"/>
        <v/>
      </c>
      <c r="Q71" s="11">
        <f t="shared" si="9"/>
        <v>0</v>
      </c>
      <c r="R71" s="69">
        <f t="shared" si="16"/>
        <v>0.9189818214</v>
      </c>
      <c r="S71" s="70">
        <f t="shared" si="10"/>
        <v>578759</v>
      </c>
      <c r="T71" s="71" t="str">
        <f t="shared" si="17"/>
        <v>#DIV/0!</v>
      </c>
      <c r="U71" s="72">
        <f t="shared" si="11"/>
        <v>0.08098852858</v>
      </c>
      <c r="W71" s="65" t="str">
        <f t="shared" si="4"/>
        <v/>
      </c>
    </row>
    <row r="72">
      <c r="C72" s="61">
        <f t="shared" si="13"/>
        <v>44109</v>
      </c>
      <c r="D72" s="32">
        <f t="shared" si="21"/>
        <v>2.4</v>
      </c>
      <c r="E72" s="49">
        <f t="shared" si="5"/>
        <v>46872.83981</v>
      </c>
      <c r="F72" s="49">
        <f t="shared" si="6"/>
        <v>0</v>
      </c>
      <c r="G72" s="74">
        <f t="shared" si="1"/>
        <v>0</v>
      </c>
      <c r="H72" s="49">
        <f t="shared" si="2"/>
        <v>531886.1602</v>
      </c>
      <c r="I72" s="49">
        <f t="shared" si="3"/>
        <v>46872.83981</v>
      </c>
      <c r="J72" s="76" t="str">
        <f>'MAIN MODEL - Current Trends'!J72</f>
        <v/>
      </c>
      <c r="K72" s="49">
        <f t="shared" si="7"/>
        <v>0</v>
      </c>
      <c r="L72" s="49">
        <f t="shared" si="18"/>
        <v>531881</v>
      </c>
      <c r="M72" s="63">
        <f t="shared" si="14"/>
        <v>10975.27247</v>
      </c>
      <c r="N72" s="75">
        <f t="shared" si="22"/>
        <v>976.9970961</v>
      </c>
      <c r="O72" s="34" t="str">
        <f>'MAIN MODEL - Current Trends'!O72</f>
        <v/>
      </c>
      <c r="P72" s="11" t="str">
        <f t="shared" si="19"/>
        <v/>
      </c>
      <c r="Q72" s="11">
        <f t="shared" si="9"/>
        <v>0</v>
      </c>
      <c r="R72" s="69">
        <f t="shared" si="16"/>
        <v>0.9189818214</v>
      </c>
      <c r="S72" s="70">
        <f t="shared" si="10"/>
        <v>578759</v>
      </c>
      <c r="T72" s="71" t="str">
        <f t="shared" si="17"/>
        <v>#DIV/0!</v>
      </c>
      <c r="U72" s="72">
        <f t="shared" si="11"/>
        <v>0.08098852858</v>
      </c>
      <c r="W72" s="65" t="str">
        <f t="shared" si="4"/>
        <v/>
      </c>
    </row>
    <row r="73">
      <c r="C73" s="61">
        <f t="shared" si="13"/>
        <v>44113</v>
      </c>
      <c r="D73" s="32">
        <f t="shared" si="21"/>
        <v>2.4</v>
      </c>
      <c r="E73" s="49">
        <f t="shared" si="5"/>
        <v>46872.83981</v>
      </c>
      <c r="F73" s="49">
        <f t="shared" si="6"/>
        <v>0</v>
      </c>
      <c r="G73" s="74">
        <f t="shared" si="1"/>
        <v>0</v>
      </c>
      <c r="H73" s="49">
        <f t="shared" si="2"/>
        <v>531886.1602</v>
      </c>
      <c r="I73" s="49">
        <f t="shared" si="3"/>
        <v>46872.83981</v>
      </c>
      <c r="J73" s="76" t="str">
        <f>'MAIN MODEL - Current Trends'!J73</f>
        <v/>
      </c>
      <c r="K73" s="49">
        <f t="shared" si="7"/>
        <v>0</v>
      </c>
      <c r="L73" s="49">
        <f t="shared" si="18"/>
        <v>531881</v>
      </c>
      <c r="M73" s="63">
        <f t="shared" si="14"/>
        <v>10975.27247</v>
      </c>
      <c r="N73" s="75">
        <f t="shared" si="22"/>
        <v>976.9970961</v>
      </c>
      <c r="O73" s="34" t="str">
        <f>'MAIN MODEL - Current Trends'!O73</f>
        <v/>
      </c>
      <c r="P73" s="11" t="str">
        <f t="shared" si="19"/>
        <v/>
      </c>
      <c r="Q73" s="11">
        <f t="shared" si="9"/>
        <v>0</v>
      </c>
      <c r="R73" s="69">
        <f t="shared" si="16"/>
        <v>0.9189818214</v>
      </c>
      <c r="S73" s="70">
        <f t="shared" si="10"/>
        <v>578759</v>
      </c>
      <c r="T73" s="71" t="str">
        <f t="shared" si="17"/>
        <v>#DIV/0!</v>
      </c>
      <c r="U73" s="72">
        <f t="shared" si="11"/>
        <v>0.08098852858</v>
      </c>
      <c r="W73" s="65" t="str">
        <f t="shared" si="4"/>
        <v/>
      </c>
    </row>
    <row r="74">
      <c r="C74" s="61">
        <f t="shared" si="13"/>
        <v>44117</v>
      </c>
      <c r="D74" s="32">
        <f t="shared" si="21"/>
        <v>2.4</v>
      </c>
      <c r="E74" s="49">
        <f t="shared" si="5"/>
        <v>46872.83981</v>
      </c>
      <c r="F74" s="49">
        <f t="shared" si="6"/>
        <v>0</v>
      </c>
      <c r="G74" s="74">
        <f t="shared" si="1"/>
        <v>0</v>
      </c>
      <c r="H74" s="49">
        <f t="shared" si="2"/>
        <v>531886.1602</v>
      </c>
      <c r="I74" s="49">
        <f t="shared" si="3"/>
        <v>46872.83981</v>
      </c>
      <c r="J74" s="76" t="str">
        <f>'MAIN MODEL - Current Trends'!J74</f>
        <v/>
      </c>
      <c r="K74" s="49">
        <f t="shared" si="7"/>
        <v>0</v>
      </c>
      <c r="L74" s="49">
        <f t="shared" si="18"/>
        <v>531881</v>
      </c>
      <c r="M74" s="63">
        <f t="shared" si="14"/>
        <v>10975.27247</v>
      </c>
      <c r="N74" s="75">
        <f t="shared" si="22"/>
        <v>976.9970961</v>
      </c>
      <c r="O74" s="34" t="str">
        <f>'MAIN MODEL - Current Trends'!O74</f>
        <v/>
      </c>
      <c r="P74" s="11" t="str">
        <f t="shared" si="19"/>
        <v/>
      </c>
      <c r="Q74" s="11">
        <f t="shared" si="9"/>
        <v>0</v>
      </c>
      <c r="R74" s="69">
        <f t="shared" si="16"/>
        <v>0.9189818214</v>
      </c>
      <c r="S74" s="70">
        <f t="shared" si="10"/>
        <v>578759</v>
      </c>
      <c r="T74" s="71" t="str">
        <f t="shared" si="17"/>
        <v>#DIV/0!</v>
      </c>
      <c r="U74" s="72">
        <f t="shared" si="11"/>
        <v>0.08098852858</v>
      </c>
      <c r="W74" s="65" t="str">
        <f t="shared" si="4"/>
        <v/>
      </c>
    </row>
    <row r="75">
      <c r="C75" s="61">
        <f t="shared" si="13"/>
        <v>44121</v>
      </c>
      <c r="D75" s="32">
        <f t="shared" si="21"/>
        <v>2.4</v>
      </c>
      <c r="E75" s="49">
        <f t="shared" si="5"/>
        <v>46872.83981</v>
      </c>
      <c r="F75" s="49">
        <f t="shared" si="6"/>
        <v>0</v>
      </c>
      <c r="G75" s="74">
        <f t="shared" si="1"/>
        <v>0</v>
      </c>
      <c r="H75" s="49">
        <f t="shared" si="2"/>
        <v>531886.1602</v>
      </c>
      <c r="I75" s="49">
        <f t="shared" si="3"/>
        <v>46872.83981</v>
      </c>
      <c r="J75" s="76" t="str">
        <f>'MAIN MODEL - Current Trends'!J75</f>
        <v/>
      </c>
      <c r="K75" s="49">
        <f t="shared" si="7"/>
        <v>0</v>
      </c>
      <c r="L75" s="49">
        <f t="shared" si="18"/>
        <v>531881</v>
      </c>
      <c r="M75" s="63">
        <f t="shared" si="14"/>
        <v>10975.27247</v>
      </c>
      <c r="N75" s="75">
        <f t="shared" si="22"/>
        <v>976.9970961</v>
      </c>
      <c r="O75" s="34" t="str">
        <f>'MAIN MODEL - Current Trends'!O75</f>
        <v/>
      </c>
      <c r="P75" s="11" t="str">
        <f t="shared" si="19"/>
        <v/>
      </c>
      <c r="Q75" s="11">
        <f t="shared" si="9"/>
        <v>0</v>
      </c>
      <c r="R75" s="69">
        <f t="shared" si="16"/>
        <v>0.9189818214</v>
      </c>
      <c r="S75" s="70">
        <f t="shared" si="10"/>
        <v>578759</v>
      </c>
      <c r="T75" s="71" t="str">
        <f t="shared" si="17"/>
        <v>#DIV/0!</v>
      </c>
      <c r="U75" s="72">
        <f t="shared" si="11"/>
        <v>0.08098852858</v>
      </c>
      <c r="W75" s="65" t="str">
        <f t="shared" si="4"/>
        <v/>
      </c>
    </row>
    <row r="76">
      <c r="C76" s="61">
        <f t="shared" si="13"/>
        <v>44125</v>
      </c>
      <c r="D76" s="32">
        <f t="shared" si="21"/>
        <v>2.4</v>
      </c>
      <c r="E76" s="49">
        <f t="shared" si="5"/>
        <v>46872.83981</v>
      </c>
      <c r="F76" s="49">
        <f t="shared" si="6"/>
        <v>0</v>
      </c>
      <c r="G76" s="74">
        <f t="shared" si="1"/>
        <v>0</v>
      </c>
      <c r="H76" s="49">
        <f t="shared" si="2"/>
        <v>531886.1602</v>
      </c>
      <c r="I76" s="49">
        <f t="shared" si="3"/>
        <v>46872.83981</v>
      </c>
      <c r="J76" s="76" t="str">
        <f>'MAIN MODEL - Current Trends'!J76</f>
        <v/>
      </c>
      <c r="K76" s="49">
        <f t="shared" si="7"/>
        <v>0</v>
      </c>
      <c r="L76" s="49">
        <f t="shared" si="18"/>
        <v>531881</v>
      </c>
      <c r="M76" s="63">
        <f t="shared" si="14"/>
        <v>10975.27247</v>
      </c>
      <c r="N76" s="75">
        <f t="shared" si="22"/>
        <v>976.9970961</v>
      </c>
      <c r="O76" s="34" t="str">
        <f>'MAIN MODEL - Current Trends'!O76</f>
        <v/>
      </c>
      <c r="P76" s="11" t="str">
        <f t="shared" si="19"/>
        <v/>
      </c>
      <c r="Q76" s="11">
        <f t="shared" si="9"/>
        <v>0</v>
      </c>
      <c r="R76" s="69">
        <f t="shared" si="16"/>
        <v>0.9189818214</v>
      </c>
      <c r="S76" s="70">
        <f t="shared" si="10"/>
        <v>578759</v>
      </c>
      <c r="T76" s="71" t="str">
        <f t="shared" si="17"/>
        <v>#DIV/0!</v>
      </c>
      <c r="U76" s="72">
        <f t="shared" si="11"/>
        <v>0.08098852858</v>
      </c>
      <c r="W76" s="65" t="str">
        <f t="shared" si="4"/>
        <v/>
      </c>
    </row>
    <row r="77">
      <c r="C77" s="61">
        <f t="shared" si="13"/>
        <v>44129</v>
      </c>
      <c r="D77" s="32">
        <f t="shared" si="21"/>
        <v>2.4</v>
      </c>
      <c r="E77" s="49">
        <f t="shared" si="5"/>
        <v>46872.83981</v>
      </c>
      <c r="F77" s="49">
        <f t="shared" si="6"/>
        <v>0</v>
      </c>
      <c r="G77" s="74">
        <f t="shared" si="1"/>
        <v>0</v>
      </c>
      <c r="H77" s="49">
        <f t="shared" si="2"/>
        <v>531886.1602</v>
      </c>
      <c r="I77" s="49">
        <f t="shared" si="3"/>
        <v>46872.83981</v>
      </c>
      <c r="J77" s="76" t="str">
        <f>'MAIN MODEL - Current Trends'!J77</f>
        <v/>
      </c>
      <c r="K77" s="49">
        <f t="shared" si="7"/>
        <v>0</v>
      </c>
      <c r="L77" s="49">
        <f t="shared" si="18"/>
        <v>531881</v>
      </c>
      <c r="M77" s="63">
        <f t="shared" si="14"/>
        <v>10975.27247</v>
      </c>
      <c r="N77" s="75">
        <f t="shared" si="22"/>
        <v>976.9970961</v>
      </c>
      <c r="O77" s="34" t="str">
        <f>'MAIN MODEL - Current Trends'!O77</f>
        <v/>
      </c>
      <c r="P77" s="11" t="str">
        <f t="shared" si="19"/>
        <v/>
      </c>
      <c r="Q77" s="11">
        <f t="shared" si="9"/>
        <v>0</v>
      </c>
      <c r="R77" s="69">
        <f t="shared" si="16"/>
        <v>0.9189818214</v>
      </c>
      <c r="S77" s="70">
        <f t="shared" si="10"/>
        <v>578759</v>
      </c>
      <c r="T77" s="71" t="str">
        <f t="shared" si="17"/>
        <v>#DIV/0!</v>
      </c>
      <c r="U77" s="72">
        <f t="shared" si="11"/>
        <v>0.08098852858</v>
      </c>
      <c r="W77" s="65" t="str">
        <f t="shared" si="4"/>
        <v/>
      </c>
    </row>
    <row r="78">
      <c r="C78" s="61">
        <f t="shared" si="13"/>
        <v>44133</v>
      </c>
      <c r="D78" s="32">
        <f t="shared" si="21"/>
        <v>2.4</v>
      </c>
      <c r="E78" s="49">
        <f t="shared" si="5"/>
        <v>46872.83981</v>
      </c>
      <c r="F78" s="49">
        <f t="shared" si="6"/>
        <v>0</v>
      </c>
      <c r="G78" s="74">
        <f t="shared" si="1"/>
        <v>0</v>
      </c>
      <c r="H78" s="49">
        <f t="shared" si="2"/>
        <v>531886.1602</v>
      </c>
      <c r="I78" s="49">
        <f t="shared" si="3"/>
        <v>46872.83981</v>
      </c>
      <c r="J78" s="76" t="str">
        <f>'MAIN MODEL - Current Trends'!J78</f>
        <v/>
      </c>
      <c r="K78" s="49">
        <f t="shared" si="7"/>
        <v>0</v>
      </c>
      <c r="L78" s="49">
        <f t="shared" si="18"/>
        <v>531881</v>
      </c>
      <c r="M78" s="63">
        <f t="shared" si="14"/>
        <v>10975.27247</v>
      </c>
      <c r="N78" s="75">
        <f t="shared" si="22"/>
        <v>976.9970961</v>
      </c>
      <c r="O78" s="34" t="str">
        <f>'MAIN MODEL - Current Trends'!O78</f>
        <v/>
      </c>
      <c r="P78" s="11" t="str">
        <f t="shared" si="19"/>
        <v/>
      </c>
      <c r="Q78" s="11">
        <f t="shared" si="9"/>
        <v>0</v>
      </c>
      <c r="R78" s="69">
        <f t="shared" si="16"/>
        <v>0.9189818214</v>
      </c>
      <c r="S78" s="70">
        <f t="shared" si="10"/>
        <v>578759</v>
      </c>
      <c r="T78" s="71" t="str">
        <f t="shared" si="17"/>
        <v>#DIV/0!</v>
      </c>
      <c r="U78" s="72">
        <f t="shared" si="11"/>
        <v>0.08098852858</v>
      </c>
      <c r="W78" s="65" t="str">
        <f t="shared" si="4"/>
        <v/>
      </c>
    </row>
    <row r="79">
      <c r="C79" s="61">
        <f t="shared" si="13"/>
        <v>44137</v>
      </c>
      <c r="D79" s="32">
        <f t="shared" si="21"/>
        <v>2.4</v>
      </c>
      <c r="E79" s="49">
        <f t="shared" si="5"/>
        <v>46872.83981</v>
      </c>
      <c r="F79" s="49">
        <f t="shared" si="6"/>
        <v>0</v>
      </c>
      <c r="G79" s="74">
        <f t="shared" si="1"/>
        <v>0</v>
      </c>
      <c r="H79" s="49">
        <f t="shared" si="2"/>
        <v>531886.1602</v>
      </c>
      <c r="I79" s="49">
        <f t="shared" si="3"/>
        <v>46872.83981</v>
      </c>
      <c r="J79" s="76" t="str">
        <f>'MAIN MODEL - Current Trends'!J79</f>
        <v/>
      </c>
      <c r="K79" s="49">
        <f t="shared" si="7"/>
        <v>0</v>
      </c>
      <c r="L79" s="49">
        <f t="shared" si="18"/>
        <v>531881</v>
      </c>
      <c r="M79" s="63">
        <f t="shared" si="14"/>
        <v>10975.27247</v>
      </c>
      <c r="N79" s="75">
        <f t="shared" si="22"/>
        <v>976.9970961</v>
      </c>
      <c r="O79" s="34" t="str">
        <f>'MAIN MODEL - Current Trends'!O79</f>
        <v/>
      </c>
      <c r="P79" s="11" t="str">
        <f t="shared" si="19"/>
        <v/>
      </c>
      <c r="Q79" s="11">
        <f t="shared" si="9"/>
        <v>0</v>
      </c>
      <c r="R79" s="69">
        <f t="shared" si="16"/>
        <v>0.9189818214</v>
      </c>
      <c r="S79" s="70">
        <f t="shared" si="10"/>
        <v>578759</v>
      </c>
      <c r="T79" s="71" t="str">
        <f t="shared" si="17"/>
        <v>#DIV/0!</v>
      </c>
      <c r="U79" s="72">
        <f t="shared" si="11"/>
        <v>0.08098852858</v>
      </c>
      <c r="W79" s="65" t="str">
        <f t="shared" si="4"/>
        <v/>
      </c>
    </row>
    <row r="80">
      <c r="C80" s="61">
        <f t="shared" si="13"/>
        <v>44141</v>
      </c>
      <c r="D80" s="32">
        <f t="shared" si="21"/>
        <v>2.4</v>
      </c>
      <c r="E80" s="49">
        <f t="shared" si="5"/>
        <v>46872.83981</v>
      </c>
      <c r="F80" s="49">
        <f t="shared" si="6"/>
        <v>0</v>
      </c>
      <c r="G80" s="74">
        <f t="shared" si="1"/>
        <v>0</v>
      </c>
      <c r="H80" s="49">
        <f t="shared" si="2"/>
        <v>531886.1602</v>
      </c>
      <c r="I80" s="49">
        <f t="shared" si="3"/>
        <v>46872.83981</v>
      </c>
      <c r="J80" s="76" t="str">
        <f>'MAIN MODEL - Current Trends'!J80</f>
        <v/>
      </c>
      <c r="K80" s="49">
        <f t="shared" si="7"/>
        <v>0</v>
      </c>
      <c r="L80" s="49">
        <f t="shared" si="18"/>
        <v>531881</v>
      </c>
      <c r="M80" s="63">
        <f t="shared" si="14"/>
        <v>10975.27247</v>
      </c>
      <c r="N80" s="75">
        <f t="shared" si="22"/>
        <v>976.9970961</v>
      </c>
      <c r="O80" s="34" t="str">
        <f>'MAIN MODEL - Current Trends'!O80</f>
        <v/>
      </c>
      <c r="P80" s="11" t="str">
        <f t="shared" si="19"/>
        <v/>
      </c>
      <c r="Q80" s="11">
        <f t="shared" si="9"/>
        <v>0</v>
      </c>
      <c r="R80" s="69">
        <f t="shared" si="16"/>
        <v>0.9189818214</v>
      </c>
      <c r="S80" s="70">
        <f t="shared" si="10"/>
        <v>578759</v>
      </c>
      <c r="T80" s="71" t="str">
        <f t="shared" si="17"/>
        <v>#DIV/0!</v>
      </c>
      <c r="U80" s="72">
        <f t="shared" si="11"/>
        <v>0.08098852858</v>
      </c>
      <c r="W80" s="65" t="str">
        <f t="shared" si="4"/>
        <v/>
      </c>
    </row>
    <row r="81">
      <c r="C81" s="61">
        <f t="shared" si="13"/>
        <v>44145</v>
      </c>
      <c r="D81" s="32">
        <f t="shared" si="21"/>
        <v>2.4</v>
      </c>
      <c r="E81" s="49">
        <f t="shared" si="5"/>
        <v>46872.83981</v>
      </c>
      <c r="F81" s="49">
        <f t="shared" si="6"/>
        <v>0</v>
      </c>
      <c r="G81" s="74">
        <f t="shared" si="1"/>
        <v>0</v>
      </c>
      <c r="H81" s="49">
        <f t="shared" si="2"/>
        <v>531886.1602</v>
      </c>
      <c r="I81" s="49">
        <f t="shared" si="3"/>
        <v>46872.83981</v>
      </c>
      <c r="J81" s="76" t="str">
        <f>'MAIN MODEL - Current Trends'!J81</f>
        <v/>
      </c>
      <c r="K81" s="49">
        <f t="shared" si="7"/>
        <v>0</v>
      </c>
      <c r="L81" s="49">
        <f t="shared" si="18"/>
        <v>531881</v>
      </c>
      <c r="M81" s="63">
        <f t="shared" si="14"/>
        <v>10975.27247</v>
      </c>
      <c r="N81" s="75">
        <f t="shared" si="22"/>
        <v>976.9970961</v>
      </c>
      <c r="O81" s="34" t="str">
        <f>'MAIN MODEL - Current Trends'!O81</f>
        <v/>
      </c>
      <c r="P81" s="11" t="str">
        <f t="shared" si="19"/>
        <v/>
      </c>
      <c r="Q81" s="11">
        <f t="shared" si="9"/>
        <v>0</v>
      </c>
      <c r="R81" s="69">
        <f t="shared" si="16"/>
        <v>0.9189818214</v>
      </c>
      <c r="S81" s="70">
        <f t="shared" si="10"/>
        <v>578759</v>
      </c>
      <c r="T81" s="71" t="str">
        <f t="shared" si="17"/>
        <v>#DIV/0!</v>
      </c>
      <c r="U81" s="72">
        <f t="shared" si="11"/>
        <v>0.08098852858</v>
      </c>
      <c r="W81" s="65" t="str">
        <f t="shared" si="4"/>
        <v/>
      </c>
    </row>
    <row r="82">
      <c r="C82" s="61">
        <f t="shared" si="13"/>
        <v>44149</v>
      </c>
      <c r="D82" s="32">
        <f t="shared" si="21"/>
        <v>2.4</v>
      </c>
      <c r="E82" s="49">
        <f t="shared" si="5"/>
        <v>46872.83981</v>
      </c>
      <c r="F82" s="49">
        <f t="shared" si="6"/>
        <v>0</v>
      </c>
      <c r="G82" s="74">
        <f t="shared" si="1"/>
        <v>0</v>
      </c>
      <c r="H82" s="49">
        <f t="shared" si="2"/>
        <v>531886.1602</v>
      </c>
      <c r="I82" s="49">
        <f t="shared" si="3"/>
        <v>46872.83981</v>
      </c>
      <c r="J82" s="76" t="str">
        <f>'MAIN MODEL - Current Trends'!J82</f>
        <v/>
      </c>
      <c r="K82" s="49">
        <f t="shared" si="7"/>
        <v>0</v>
      </c>
      <c r="L82" s="49">
        <f t="shared" si="18"/>
        <v>531881</v>
      </c>
      <c r="M82" s="63">
        <f t="shared" si="14"/>
        <v>10975.27247</v>
      </c>
      <c r="N82" s="75">
        <f t="shared" si="22"/>
        <v>976.9970961</v>
      </c>
      <c r="O82" s="34" t="str">
        <f>'MAIN MODEL - Current Trends'!O82</f>
        <v/>
      </c>
      <c r="P82" s="11" t="str">
        <f t="shared" si="19"/>
        <v/>
      </c>
      <c r="Q82" s="11">
        <f t="shared" si="9"/>
        <v>0</v>
      </c>
      <c r="R82" s="69">
        <f t="shared" si="16"/>
        <v>0.9189818214</v>
      </c>
      <c r="S82" s="70">
        <f t="shared" si="10"/>
        <v>578759</v>
      </c>
      <c r="T82" s="71" t="str">
        <f t="shared" si="17"/>
        <v>#DIV/0!</v>
      </c>
      <c r="U82" s="72">
        <f t="shared" si="11"/>
        <v>0.08098852858</v>
      </c>
      <c r="W82" s="65" t="str">
        <f t="shared" si="4"/>
        <v/>
      </c>
    </row>
    <row r="83">
      <c r="C83" s="61">
        <f t="shared" si="13"/>
        <v>44153</v>
      </c>
      <c r="D83" s="32">
        <f t="shared" si="21"/>
        <v>2.4</v>
      </c>
      <c r="E83" s="49">
        <f t="shared" si="5"/>
        <v>46872.83981</v>
      </c>
      <c r="F83" s="49">
        <f t="shared" si="6"/>
        <v>0</v>
      </c>
      <c r="G83" s="74">
        <f t="shared" si="1"/>
        <v>0</v>
      </c>
      <c r="H83" s="49">
        <f t="shared" si="2"/>
        <v>531886.1602</v>
      </c>
      <c r="I83" s="49">
        <f t="shared" si="3"/>
        <v>46872.83981</v>
      </c>
      <c r="J83" s="76" t="str">
        <f>'MAIN MODEL - Current Trends'!J83</f>
        <v/>
      </c>
      <c r="K83" s="49">
        <f t="shared" si="7"/>
        <v>0</v>
      </c>
      <c r="L83" s="49">
        <f t="shared" si="18"/>
        <v>531881</v>
      </c>
      <c r="M83" s="63">
        <f t="shared" si="14"/>
        <v>10975.27247</v>
      </c>
      <c r="N83" s="75">
        <f t="shared" si="22"/>
        <v>976.9970961</v>
      </c>
      <c r="O83" s="34" t="str">
        <f>'MAIN MODEL - Current Trends'!O83</f>
        <v/>
      </c>
      <c r="P83" s="11" t="str">
        <f t="shared" si="19"/>
        <v/>
      </c>
      <c r="Q83" s="11">
        <f t="shared" si="9"/>
        <v>0</v>
      </c>
      <c r="R83" s="69">
        <f t="shared" si="16"/>
        <v>0.9189818214</v>
      </c>
      <c r="S83" s="70">
        <f t="shared" si="10"/>
        <v>578759</v>
      </c>
      <c r="T83" s="71" t="str">
        <f t="shared" si="17"/>
        <v>#DIV/0!</v>
      </c>
      <c r="U83" s="72">
        <f t="shared" si="11"/>
        <v>0.08098852858</v>
      </c>
      <c r="W83" s="65" t="str">
        <f t="shared" si="4"/>
        <v/>
      </c>
    </row>
    <row r="84">
      <c r="C84" s="61">
        <f t="shared" si="13"/>
        <v>44157</v>
      </c>
      <c r="D84" s="32">
        <f t="shared" si="21"/>
        <v>2.4</v>
      </c>
      <c r="E84" s="49">
        <f t="shared" si="5"/>
        <v>46872.83981</v>
      </c>
      <c r="F84" s="49">
        <f t="shared" si="6"/>
        <v>0</v>
      </c>
      <c r="G84" s="74">
        <f t="shared" si="1"/>
        <v>0</v>
      </c>
      <c r="H84" s="49">
        <f t="shared" si="2"/>
        <v>531886.1602</v>
      </c>
      <c r="I84" s="49">
        <f t="shared" si="3"/>
        <v>46872.83981</v>
      </c>
      <c r="J84" s="76" t="str">
        <f>'MAIN MODEL - Current Trends'!J84</f>
        <v/>
      </c>
      <c r="K84" s="49">
        <f t="shared" si="7"/>
        <v>0</v>
      </c>
      <c r="L84" s="49">
        <f t="shared" si="18"/>
        <v>531881</v>
      </c>
      <c r="M84" s="63">
        <f t="shared" si="14"/>
        <v>10975.27247</v>
      </c>
      <c r="N84" s="75">
        <f t="shared" si="22"/>
        <v>976.9970961</v>
      </c>
      <c r="O84" s="34" t="str">
        <f>'MAIN MODEL - Current Trends'!O84</f>
        <v/>
      </c>
      <c r="P84" s="11" t="str">
        <f t="shared" si="19"/>
        <v/>
      </c>
      <c r="Q84" s="11">
        <f t="shared" si="9"/>
        <v>0</v>
      </c>
      <c r="R84" s="69">
        <f t="shared" si="16"/>
        <v>0.9189818214</v>
      </c>
      <c r="S84" s="70">
        <f t="shared" si="10"/>
        <v>578759</v>
      </c>
      <c r="T84" s="71" t="str">
        <f t="shared" si="17"/>
        <v>#DIV/0!</v>
      </c>
      <c r="U84" s="72">
        <f t="shared" si="11"/>
        <v>0.08098852858</v>
      </c>
      <c r="W84" s="65" t="str">
        <f t="shared" si="4"/>
        <v/>
      </c>
    </row>
    <row r="85">
      <c r="C85" s="61">
        <f t="shared" si="13"/>
        <v>44161</v>
      </c>
      <c r="D85" s="32">
        <f t="shared" si="21"/>
        <v>2.4</v>
      </c>
      <c r="E85" s="49">
        <f t="shared" si="5"/>
        <v>46872.83981</v>
      </c>
      <c r="F85" s="49">
        <f t="shared" si="6"/>
        <v>0</v>
      </c>
      <c r="G85" s="74">
        <f t="shared" si="1"/>
        <v>0</v>
      </c>
      <c r="H85" s="49">
        <f t="shared" si="2"/>
        <v>531886.1602</v>
      </c>
      <c r="I85" s="49">
        <f t="shared" si="3"/>
        <v>46872.83981</v>
      </c>
      <c r="J85" s="76" t="str">
        <f>'MAIN MODEL - Current Trends'!J85</f>
        <v/>
      </c>
      <c r="K85" s="49">
        <f t="shared" si="7"/>
        <v>0</v>
      </c>
      <c r="L85" s="49">
        <f t="shared" si="18"/>
        <v>531881</v>
      </c>
      <c r="M85" s="63">
        <f t="shared" si="14"/>
        <v>10975.27247</v>
      </c>
      <c r="N85" s="75">
        <f t="shared" si="22"/>
        <v>976.9970961</v>
      </c>
      <c r="O85" s="34" t="str">
        <f>'MAIN MODEL - Current Trends'!O85</f>
        <v/>
      </c>
      <c r="P85" s="11" t="str">
        <f t="shared" si="19"/>
        <v/>
      </c>
      <c r="Q85" s="11">
        <f t="shared" si="9"/>
        <v>0</v>
      </c>
      <c r="R85" s="69">
        <f t="shared" si="16"/>
        <v>0.9189818214</v>
      </c>
      <c r="S85" s="70">
        <f t="shared" si="10"/>
        <v>578759</v>
      </c>
      <c r="T85" s="71" t="str">
        <f t="shared" si="17"/>
        <v>#DIV/0!</v>
      </c>
      <c r="U85" s="72">
        <f t="shared" si="11"/>
        <v>0.08098852858</v>
      </c>
      <c r="W85" s="65" t="str">
        <f t="shared" si="4"/>
        <v/>
      </c>
    </row>
    <row r="86">
      <c r="C86" s="61">
        <f t="shared" si="13"/>
        <v>44165</v>
      </c>
      <c r="D86" s="32">
        <f t="shared" si="21"/>
        <v>2.4</v>
      </c>
      <c r="E86" s="49">
        <f t="shared" si="5"/>
        <v>46872.83981</v>
      </c>
      <c r="F86" s="49">
        <f t="shared" si="6"/>
        <v>0</v>
      </c>
      <c r="G86" s="74">
        <f t="shared" si="1"/>
        <v>0</v>
      </c>
      <c r="H86" s="49">
        <f t="shared" si="2"/>
        <v>531886.1602</v>
      </c>
      <c r="I86" s="49">
        <f t="shared" si="3"/>
        <v>46872.83981</v>
      </c>
      <c r="J86" s="76" t="str">
        <f>'MAIN MODEL - Current Trends'!J86</f>
        <v/>
      </c>
      <c r="K86" s="49">
        <f t="shared" si="7"/>
        <v>0</v>
      </c>
      <c r="L86" s="49">
        <f t="shared" si="18"/>
        <v>531881</v>
      </c>
      <c r="M86" s="63">
        <f t="shared" si="14"/>
        <v>10975.27247</v>
      </c>
      <c r="N86" s="75">
        <f t="shared" si="22"/>
        <v>976.9970961</v>
      </c>
      <c r="O86" s="34" t="str">
        <f>'MAIN MODEL - Current Trends'!O86</f>
        <v/>
      </c>
      <c r="P86" s="11" t="str">
        <f t="shared" si="19"/>
        <v/>
      </c>
      <c r="Q86" s="11">
        <f t="shared" si="9"/>
        <v>0</v>
      </c>
      <c r="R86" s="69">
        <f t="shared" si="16"/>
        <v>0.9189818214</v>
      </c>
      <c r="S86" s="70">
        <f t="shared" si="10"/>
        <v>578759</v>
      </c>
      <c r="T86" s="71" t="str">
        <f t="shared" si="17"/>
        <v>#DIV/0!</v>
      </c>
      <c r="U86" s="72">
        <f t="shared" si="11"/>
        <v>0.08098852858</v>
      </c>
      <c r="W86" s="65" t="str">
        <f t="shared" si="4"/>
        <v/>
      </c>
    </row>
    <row r="87">
      <c r="C87" s="61">
        <f t="shared" si="13"/>
        <v>44169</v>
      </c>
      <c r="D87" s="32">
        <f t="shared" si="21"/>
        <v>2.4</v>
      </c>
      <c r="E87" s="49">
        <f t="shared" si="5"/>
        <v>46872.83981</v>
      </c>
      <c r="F87" s="49">
        <f t="shared" si="6"/>
        <v>0</v>
      </c>
      <c r="G87" s="74">
        <f t="shared" si="1"/>
        <v>0</v>
      </c>
      <c r="H87" s="49">
        <f t="shared" si="2"/>
        <v>531886.1602</v>
      </c>
      <c r="I87" s="49">
        <f t="shared" si="3"/>
        <v>46872.83981</v>
      </c>
      <c r="J87" s="76" t="str">
        <f>'MAIN MODEL - Current Trends'!J87</f>
        <v/>
      </c>
      <c r="K87" s="49">
        <f t="shared" si="7"/>
        <v>0</v>
      </c>
      <c r="L87" s="49">
        <f t="shared" si="18"/>
        <v>531881</v>
      </c>
      <c r="M87" s="63">
        <f t="shared" si="14"/>
        <v>10975.27247</v>
      </c>
      <c r="N87" s="75">
        <f t="shared" si="22"/>
        <v>976.9970961</v>
      </c>
      <c r="O87" s="34" t="str">
        <f>'MAIN MODEL - Current Trends'!O87</f>
        <v/>
      </c>
      <c r="P87" s="11" t="str">
        <f t="shared" si="19"/>
        <v/>
      </c>
      <c r="Q87" s="11">
        <f t="shared" si="9"/>
        <v>0</v>
      </c>
      <c r="R87" s="69">
        <f t="shared" si="16"/>
        <v>0.9189818214</v>
      </c>
      <c r="S87" s="70">
        <f t="shared" si="10"/>
        <v>578759</v>
      </c>
      <c r="T87" s="71" t="str">
        <f t="shared" si="17"/>
        <v>#DIV/0!</v>
      </c>
      <c r="U87" s="72">
        <f t="shared" si="11"/>
        <v>0.08098852858</v>
      </c>
      <c r="W87" s="65" t="str">
        <f t="shared" si="4"/>
        <v/>
      </c>
    </row>
    <row r="88">
      <c r="C88" s="61">
        <f t="shared" si="13"/>
        <v>44173</v>
      </c>
      <c r="D88" s="32">
        <f t="shared" si="21"/>
        <v>2.4</v>
      </c>
      <c r="E88" s="49">
        <f t="shared" si="5"/>
        <v>46872.83981</v>
      </c>
      <c r="F88" s="49">
        <f t="shared" si="6"/>
        <v>0</v>
      </c>
      <c r="G88" s="74">
        <f t="shared" si="1"/>
        <v>0</v>
      </c>
      <c r="H88" s="49">
        <f t="shared" si="2"/>
        <v>531886.1602</v>
      </c>
      <c r="I88" s="49">
        <f t="shared" si="3"/>
        <v>46872.83981</v>
      </c>
      <c r="J88" s="76" t="str">
        <f>'MAIN MODEL - Current Trends'!J88</f>
        <v/>
      </c>
      <c r="K88" s="49">
        <f t="shared" si="7"/>
        <v>0</v>
      </c>
      <c r="L88" s="49">
        <f t="shared" si="18"/>
        <v>531881</v>
      </c>
      <c r="M88" s="63">
        <f t="shared" si="14"/>
        <v>10975.27247</v>
      </c>
      <c r="N88" s="75">
        <f t="shared" si="22"/>
        <v>976.9970961</v>
      </c>
      <c r="O88" s="34" t="str">
        <f>'MAIN MODEL - Current Trends'!O88</f>
        <v/>
      </c>
      <c r="P88" s="11" t="str">
        <f t="shared" si="19"/>
        <v/>
      </c>
      <c r="Q88" s="11">
        <f t="shared" si="9"/>
        <v>0</v>
      </c>
      <c r="R88" s="69">
        <f t="shared" si="16"/>
        <v>0.9189818214</v>
      </c>
      <c r="S88" s="70">
        <f t="shared" si="10"/>
        <v>578759</v>
      </c>
      <c r="T88" s="71" t="str">
        <f t="shared" si="17"/>
        <v>#DIV/0!</v>
      </c>
      <c r="U88" s="72">
        <f t="shared" si="11"/>
        <v>0.08098852858</v>
      </c>
      <c r="W88" s="65" t="str">
        <f t="shared" si="4"/>
        <v/>
      </c>
    </row>
    <row r="89">
      <c r="C89" s="61">
        <f t="shared" si="13"/>
        <v>44177</v>
      </c>
      <c r="D89" s="32">
        <f t="shared" si="21"/>
        <v>2.4</v>
      </c>
      <c r="E89" s="49">
        <f t="shared" si="5"/>
        <v>46872.83981</v>
      </c>
      <c r="F89" s="49">
        <f t="shared" si="6"/>
        <v>0</v>
      </c>
      <c r="G89" s="74">
        <f t="shared" si="1"/>
        <v>0</v>
      </c>
      <c r="H89" s="49">
        <f t="shared" si="2"/>
        <v>531886.1602</v>
      </c>
      <c r="I89" s="49">
        <f t="shared" si="3"/>
        <v>46872.83981</v>
      </c>
      <c r="J89" s="76" t="str">
        <f>'MAIN MODEL - Current Trends'!J89</f>
        <v/>
      </c>
      <c r="K89" s="49">
        <f t="shared" si="7"/>
        <v>0</v>
      </c>
      <c r="L89" s="49">
        <f t="shared" si="18"/>
        <v>531881</v>
      </c>
      <c r="M89" s="63">
        <f t="shared" si="14"/>
        <v>10975.27247</v>
      </c>
      <c r="N89" s="75">
        <f t="shared" si="22"/>
        <v>976.9970961</v>
      </c>
      <c r="O89" s="34" t="str">
        <f>'MAIN MODEL - Current Trends'!O89</f>
        <v/>
      </c>
      <c r="P89" s="11" t="str">
        <f t="shared" si="19"/>
        <v/>
      </c>
      <c r="Q89" s="11">
        <f t="shared" si="9"/>
        <v>0</v>
      </c>
      <c r="R89" s="69">
        <f t="shared" si="16"/>
        <v>0.9189818214</v>
      </c>
      <c r="S89" s="70">
        <f t="shared" si="10"/>
        <v>578759</v>
      </c>
      <c r="T89" s="71" t="str">
        <f t="shared" si="17"/>
        <v>#DIV/0!</v>
      </c>
      <c r="U89" s="72">
        <f t="shared" si="11"/>
        <v>0.08098852858</v>
      </c>
      <c r="W89" s="65" t="str">
        <f t="shared" si="4"/>
        <v/>
      </c>
    </row>
    <row r="90">
      <c r="C90" s="61">
        <f t="shared" si="13"/>
        <v>44181</v>
      </c>
      <c r="D90" s="32">
        <f t="shared" si="21"/>
        <v>2.4</v>
      </c>
      <c r="E90" s="49">
        <f t="shared" si="5"/>
        <v>46872.83981</v>
      </c>
      <c r="F90" s="49">
        <f t="shared" si="6"/>
        <v>0</v>
      </c>
      <c r="G90" s="74">
        <f t="shared" si="1"/>
        <v>0</v>
      </c>
      <c r="H90" s="49">
        <f t="shared" si="2"/>
        <v>531886.1602</v>
      </c>
      <c r="I90" s="49">
        <f t="shared" si="3"/>
        <v>46872.83981</v>
      </c>
      <c r="J90" s="76" t="str">
        <f>'MAIN MODEL - Current Trends'!J90</f>
        <v/>
      </c>
      <c r="K90" s="49">
        <f t="shared" si="7"/>
        <v>0</v>
      </c>
      <c r="L90" s="49">
        <f t="shared" si="18"/>
        <v>531881</v>
      </c>
      <c r="M90" s="63">
        <f t="shared" si="14"/>
        <v>10975.27247</v>
      </c>
      <c r="N90" s="75">
        <f t="shared" si="22"/>
        <v>976.9970961</v>
      </c>
      <c r="O90" s="34" t="str">
        <f>'MAIN MODEL - Current Trends'!O90</f>
        <v/>
      </c>
      <c r="P90" s="11" t="str">
        <f t="shared" si="19"/>
        <v/>
      </c>
      <c r="Q90" s="11">
        <f t="shared" si="9"/>
        <v>0</v>
      </c>
      <c r="R90" s="69">
        <f t="shared" si="16"/>
        <v>0.9189818214</v>
      </c>
      <c r="S90" s="70">
        <f t="shared" si="10"/>
        <v>578759</v>
      </c>
      <c r="T90" s="71" t="str">
        <f t="shared" si="17"/>
        <v>#DIV/0!</v>
      </c>
      <c r="U90" s="72">
        <f t="shared" si="11"/>
        <v>0.08098852858</v>
      </c>
      <c r="W90" s="65" t="str">
        <f t="shared" si="4"/>
        <v/>
      </c>
    </row>
    <row r="91">
      <c r="C91" s="61">
        <f t="shared" si="13"/>
        <v>44185</v>
      </c>
      <c r="D91" s="32">
        <f t="shared" si="21"/>
        <v>2.4</v>
      </c>
      <c r="E91" s="49">
        <f t="shared" si="5"/>
        <v>46872.83981</v>
      </c>
      <c r="F91" s="49">
        <f t="shared" si="6"/>
        <v>0</v>
      </c>
      <c r="G91" s="74">
        <f t="shared" si="1"/>
        <v>0</v>
      </c>
      <c r="H91" s="49">
        <f t="shared" si="2"/>
        <v>531886.1602</v>
      </c>
      <c r="I91" s="49">
        <f t="shared" si="3"/>
        <v>46872.83981</v>
      </c>
      <c r="J91" s="76" t="str">
        <f>'MAIN MODEL - Current Trends'!J91</f>
        <v/>
      </c>
      <c r="K91" s="49">
        <f t="shared" si="7"/>
        <v>0</v>
      </c>
      <c r="L91" s="49">
        <f t="shared" si="18"/>
        <v>531881</v>
      </c>
      <c r="M91" s="63">
        <f t="shared" si="14"/>
        <v>10975.27247</v>
      </c>
      <c r="N91" s="75">
        <f t="shared" si="22"/>
        <v>976.9970961</v>
      </c>
      <c r="O91" s="34" t="str">
        <f>'MAIN MODEL - Current Trends'!O91</f>
        <v/>
      </c>
      <c r="P91" s="11" t="str">
        <f t="shared" si="19"/>
        <v/>
      </c>
      <c r="Q91" s="11">
        <f t="shared" si="9"/>
        <v>0</v>
      </c>
      <c r="R91" s="69">
        <f t="shared" si="16"/>
        <v>0.9189818214</v>
      </c>
      <c r="S91" s="70">
        <f t="shared" si="10"/>
        <v>578759</v>
      </c>
      <c r="T91" s="71" t="str">
        <f t="shared" si="17"/>
        <v>#DIV/0!</v>
      </c>
      <c r="U91" s="72">
        <f t="shared" si="11"/>
        <v>0.08098852858</v>
      </c>
      <c r="W91" s="65" t="str">
        <f t="shared" si="4"/>
        <v/>
      </c>
    </row>
    <row r="92">
      <c r="C92" s="61">
        <f t="shared" si="13"/>
        <v>44189</v>
      </c>
      <c r="D92" s="32">
        <f t="shared" si="21"/>
        <v>2.4</v>
      </c>
      <c r="E92" s="49">
        <f t="shared" si="5"/>
        <v>46872.83981</v>
      </c>
      <c r="F92" s="49">
        <f t="shared" si="6"/>
        <v>0</v>
      </c>
      <c r="G92" s="74">
        <f t="shared" si="1"/>
        <v>0</v>
      </c>
      <c r="H92" s="49">
        <f t="shared" si="2"/>
        <v>531886.1602</v>
      </c>
      <c r="I92" s="49">
        <f t="shared" si="3"/>
        <v>46872.83981</v>
      </c>
      <c r="J92" s="76" t="str">
        <f>'MAIN MODEL - Current Trends'!J92</f>
        <v/>
      </c>
      <c r="K92" s="49">
        <f t="shared" si="7"/>
        <v>0</v>
      </c>
      <c r="L92" s="49">
        <f t="shared" si="18"/>
        <v>531881</v>
      </c>
      <c r="M92" s="63">
        <f t="shared" si="14"/>
        <v>10975.27247</v>
      </c>
      <c r="N92" s="75">
        <f t="shared" si="22"/>
        <v>976.9970961</v>
      </c>
      <c r="O92" s="34" t="str">
        <f>'MAIN MODEL - Current Trends'!O92</f>
        <v/>
      </c>
      <c r="P92" s="11"/>
      <c r="Q92" s="11"/>
      <c r="R92" s="81"/>
      <c r="S92" s="70">
        <f t="shared" si="10"/>
        <v>578759</v>
      </c>
      <c r="T92" s="71" t="str">
        <f t="shared" si="17"/>
        <v>#DIV/0!</v>
      </c>
      <c r="U92" s="72">
        <f t="shared" si="11"/>
        <v>0.08098852858</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'MAIN MODEL - Current Trends'!B3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48"/>
      <c r="P8" s="11"/>
      <c r="Q8" s="11"/>
      <c r="R8" s="9"/>
      <c r="S8" s="9"/>
      <c r="T8" s="9"/>
      <c r="U8" s="9"/>
    </row>
    <row r="9">
      <c r="A9" s="28" t="s">
        <v>17</v>
      </c>
      <c r="B9" s="49">
        <f>'MAIN MODEL - Current Trends'!B7</f>
        <v>578759</v>
      </c>
      <c r="G9" s="28" t="s">
        <v>234</v>
      </c>
      <c r="H9" s="47">
        <f>'MAIN MODEL - Current Trends'!H3</f>
        <v>14</v>
      </c>
      <c r="I9" s="34" t="s">
        <v>34</v>
      </c>
      <c r="L9" s="48"/>
      <c r="P9" s="11"/>
      <c r="Q9" s="11"/>
      <c r="R9" s="9"/>
      <c r="S9" s="9"/>
      <c r="T9" s="9"/>
      <c r="U9" s="9"/>
    </row>
    <row r="10">
      <c r="A10" s="28" t="s">
        <v>236</v>
      </c>
      <c r="B10" s="49">
        <f>B9/100000*203</f>
        <v>1174.88077</v>
      </c>
      <c r="C10" s="50">
        <f>B10/B9</f>
        <v>0.00203</v>
      </c>
      <c r="G10" s="28" t="s">
        <v>237</v>
      </c>
      <c r="H10" s="47">
        <f>'MAIN MODEL - Current Trends'!H4</f>
        <v>5</v>
      </c>
      <c r="I10" s="34" t="s">
        <v>34</v>
      </c>
      <c r="L10" s="36"/>
      <c r="P10" s="11"/>
      <c r="Q10" s="11"/>
      <c r="R10" s="9"/>
      <c r="S10" s="9"/>
      <c r="T10" s="9"/>
      <c r="U10" s="9"/>
    </row>
    <row r="11">
      <c r="A11" s="28" t="s">
        <v>238</v>
      </c>
      <c r="B11" s="51">
        <f>'MAIN MODEL - Current Trends'!B9</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248</v>
      </c>
      <c r="K13" s="53">
        <v>1.7</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469.952308</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469.952308</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A21" s="59"/>
      <c r="B21" s="110" t="s">
        <v>261</v>
      </c>
      <c r="C21" s="111">
        <f t="shared" si="13"/>
        <v>43905</v>
      </c>
      <c r="D21" s="112">
        <f>'MAIN MODEL - Current Trends'!D21</f>
        <v>2.4</v>
      </c>
      <c r="E21" s="103">
        <f t="shared" si="5"/>
        <v>578712.8398</v>
      </c>
      <c r="F21" s="103">
        <f t="shared" si="6"/>
        <v>70</v>
      </c>
      <c r="G21" s="76">
        <f t="shared" si="1"/>
        <v>46.16018741</v>
      </c>
      <c r="H21" s="103">
        <f t="shared" si="2"/>
        <v>0</v>
      </c>
      <c r="I21" s="103">
        <f t="shared" si="3"/>
        <v>578642.8398</v>
      </c>
      <c r="J21" s="76">
        <f>'MAIN MODEL - Current Trends'!J21</f>
        <v>3</v>
      </c>
      <c r="K21" s="103">
        <f t="shared" si="7"/>
        <v>5.08702454</v>
      </c>
      <c r="L21" s="103">
        <f t="shared" ref="L21:L92" si="18">F21+L20</f>
        <v>111</v>
      </c>
      <c r="M21" s="113">
        <f t="shared" si="14"/>
        <v>1.213686258</v>
      </c>
      <c r="N21" s="114">
        <f t="shared" si="15"/>
        <v>469.952308</v>
      </c>
      <c r="O21" s="67">
        <f>'MAIN MODEL - Current Trends'!O21</f>
        <v>2409</v>
      </c>
      <c r="P21" s="115">
        <f t="shared" ref="P21:P91" si="19">if(J21,((J21/$B$6*2)/S22),"")</f>
        <v>0.0001426552306</v>
      </c>
      <c r="Q21" s="115">
        <f t="shared" si="9"/>
        <v>0.0002056123533</v>
      </c>
      <c r="R21" s="69">
        <f t="shared" si="16"/>
        <v>0.0003766680086</v>
      </c>
      <c r="S21" s="70">
        <f t="shared" si="10"/>
        <v>578759</v>
      </c>
      <c r="T21" s="71">
        <f t="shared" si="17"/>
        <v>2.413793103</v>
      </c>
      <c r="U21" s="72">
        <f t="shared" si="11"/>
        <v>0.9999202428</v>
      </c>
      <c r="W21" s="65">
        <f t="shared" si="4"/>
        <v>2409000</v>
      </c>
      <c r="X21" s="65" t="str">
        <f t="shared" si="12"/>
        <v/>
      </c>
    </row>
    <row r="22">
      <c r="B22" s="73"/>
      <c r="C22" s="61">
        <f t="shared" si="13"/>
        <v>43909</v>
      </c>
      <c r="D22" s="116">
        <v>1.7</v>
      </c>
      <c r="E22" s="49">
        <f t="shared" si="5"/>
        <v>578642.8398</v>
      </c>
      <c r="F22" s="49">
        <f t="shared" si="6"/>
        <v>119</v>
      </c>
      <c r="G22" s="74">
        <f t="shared" si="1"/>
        <v>111</v>
      </c>
      <c r="H22" s="49">
        <f t="shared" si="2"/>
        <v>5.160187413</v>
      </c>
      <c r="I22" s="49">
        <f t="shared" si="3"/>
        <v>578523.8398</v>
      </c>
      <c r="J22" s="76">
        <f>'MAIN MODEL - Current Trends'!J22</f>
        <v>18</v>
      </c>
      <c r="K22" s="49">
        <f t="shared" si="7"/>
        <v>8.647941718</v>
      </c>
      <c r="L22" s="49">
        <f t="shared" si="18"/>
        <v>230</v>
      </c>
      <c r="M22" s="63">
        <f t="shared" si="14"/>
        <v>2.514845399</v>
      </c>
      <c r="N22" s="78">
        <f t="shared" ref="N22:N36" si="20">N21*1.05</f>
        <v>493.4499234</v>
      </c>
      <c r="O22" s="34" t="str">
        <f>'MAIN MODEL - Current Trends'!O22</f>
        <v/>
      </c>
      <c r="P22" s="11">
        <f t="shared" si="19"/>
        <v>0.0008559313836</v>
      </c>
      <c r="Q22" s="11">
        <f t="shared" si="9"/>
        <v>0.0003490226502</v>
      </c>
      <c r="R22" s="69">
        <f t="shared" si="16"/>
        <v>0.0007256906588</v>
      </c>
      <c r="S22" s="70">
        <f t="shared" si="10"/>
        <v>578759</v>
      </c>
      <c r="T22" s="71">
        <f t="shared" si="17"/>
        <v>1.7</v>
      </c>
      <c r="U22" s="72">
        <f t="shared" si="11"/>
        <v>0.9997992944</v>
      </c>
      <c r="W22" s="65" t="str">
        <f t="shared" si="4"/>
        <v/>
      </c>
      <c r="X22" s="65" t="str">
        <f t="shared" si="12"/>
        <v/>
      </c>
    </row>
    <row r="23">
      <c r="C23" s="61">
        <f t="shared" si="13"/>
        <v>43913</v>
      </c>
      <c r="D23" s="116">
        <v>1.7</v>
      </c>
      <c r="E23" s="49">
        <f t="shared" si="5"/>
        <v>578523.8398</v>
      </c>
      <c r="F23" s="49">
        <f t="shared" si="6"/>
        <v>202</v>
      </c>
      <c r="G23" s="74">
        <f t="shared" si="1"/>
        <v>218</v>
      </c>
      <c r="H23" s="49">
        <f t="shared" si="2"/>
        <v>17.16018741</v>
      </c>
      <c r="I23" s="49">
        <f t="shared" si="3"/>
        <v>578321.8398</v>
      </c>
      <c r="J23" s="67" t="str">
        <f>'MAIN MODEL - Current Trends'!J23</f>
        <v/>
      </c>
      <c r="K23" s="49">
        <f t="shared" si="7"/>
        <v>14.67969939</v>
      </c>
      <c r="L23" s="49">
        <f t="shared" si="18"/>
        <v>432</v>
      </c>
      <c r="M23" s="63">
        <f t="shared" si="14"/>
        <v>4.723535706</v>
      </c>
      <c r="N23" s="78">
        <f t="shared" si="20"/>
        <v>518.1224196</v>
      </c>
      <c r="O23" s="34" t="str">
        <f>'MAIN MODEL - Current Trends'!O23</f>
        <v/>
      </c>
      <c r="P23" s="11" t="str">
        <f t="shared" si="19"/>
        <v/>
      </c>
      <c r="Q23" s="11">
        <f t="shared" si="9"/>
        <v>0.0005926473714</v>
      </c>
      <c r="R23" s="69">
        <f t="shared" si="16"/>
        <v>0.00131833803</v>
      </c>
      <c r="S23" s="70">
        <f t="shared" si="10"/>
        <v>578759</v>
      </c>
      <c r="T23" s="71">
        <f t="shared" si="17"/>
        <v>1.697478992</v>
      </c>
      <c r="U23" s="72">
        <f t="shared" si="11"/>
        <v>0.999593682</v>
      </c>
      <c r="W23" s="65" t="str">
        <f t="shared" si="4"/>
        <v/>
      </c>
      <c r="X23" s="65" t="str">
        <f t="shared" si="12"/>
        <v/>
      </c>
    </row>
    <row r="24">
      <c r="C24" s="61">
        <f t="shared" si="13"/>
        <v>43917</v>
      </c>
      <c r="D24" s="116">
        <v>1.7</v>
      </c>
      <c r="E24" s="49">
        <f t="shared" si="5"/>
        <v>578321.8398</v>
      </c>
      <c r="F24" s="49">
        <f t="shared" si="6"/>
        <v>343</v>
      </c>
      <c r="G24" s="74">
        <f t="shared" si="1"/>
        <v>391</v>
      </c>
      <c r="H24" s="49">
        <f t="shared" si="2"/>
        <v>46.16018741</v>
      </c>
      <c r="I24" s="49">
        <f t="shared" si="3"/>
        <v>577978.8398</v>
      </c>
      <c r="J24" s="67" t="str">
        <f>'MAIN MODEL - Current Trends'!J24</f>
        <v/>
      </c>
      <c r="K24" s="49">
        <f t="shared" si="7"/>
        <v>24.92642025</v>
      </c>
      <c r="L24" s="49">
        <f t="shared" si="18"/>
        <v>775</v>
      </c>
      <c r="M24" s="63">
        <f t="shared" si="14"/>
        <v>8.473935583</v>
      </c>
      <c r="N24" s="78">
        <f t="shared" si="20"/>
        <v>544.0285405</v>
      </c>
      <c r="O24" s="34" t="str">
        <f>'MAIN MODEL - Current Trends'!O24</f>
        <v/>
      </c>
      <c r="P24" s="11" t="str">
        <f t="shared" si="19"/>
        <v/>
      </c>
      <c r="Q24" s="11">
        <f t="shared" si="9"/>
        <v>0.001005599913</v>
      </c>
      <c r="R24" s="69">
        <f t="shared" si="16"/>
        <v>0.002323937943</v>
      </c>
      <c r="S24" s="70">
        <f t="shared" si="10"/>
        <v>578759</v>
      </c>
      <c r="T24" s="71">
        <f t="shared" si="17"/>
        <v>1.698019802</v>
      </c>
      <c r="U24" s="72">
        <f t="shared" si="11"/>
        <v>0.9992446594</v>
      </c>
      <c r="W24" s="65" t="str">
        <f t="shared" si="4"/>
        <v/>
      </c>
      <c r="X24" s="65" t="str">
        <f t="shared" si="12"/>
        <v/>
      </c>
    </row>
    <row r="25">
      <c r="C25" s="61">
        <f t="shared" si="13"/>
        <v>43921</v>
      </c>
      <c r="D25" s="116">
        <v>1.7</v>
      </c>
      <c r="E25" s="49">
        <f t="shared" si="5"/>
        <v>577978.8398</v>
      </c>
      <c r="F25" s="49">
        <f t="shared" si="6"/>
        <v>582</v>
      </c>
      <c r="G25" s="74">
        <f t="shared" si="1"/>
        <v>664</v>
      </c>
      <c r="H25" s="49">
        <f t="shared" si="2"/>
        <v>116.1601874</v>
      </c>
      <c r="I25" s="49">
        <f t="shared" si="3"/>
        <v>577396.8398</v>
      </c>
      <c r="J25" s="67" t="str">
        <f>'MAIN MODEL - Current Trends'!J25</f>
        <v/>
      </c>
      <c r="K25" s="49">
        <f t="shared" si="7"/>
        <v>42.29497546</v>
      </c>
      <c r="L25" s="49">
        <f t="shared" si="18"/>
        <v>1357</v>
      </c>
      <c r="M25" s="63">
        <f t="shared" si="14"/>
        <v>14.83758785</v>
      </c>
      <c r="N25" s="78">
        <f t="shared" si="20"/>
        <v>571.2299676</v>
      </c>
      <c r="O25" s="34" t="str">
        <f>'MAIN MODEL - Current Trends'!O25</f>
        <v/>
      </c>
      <c r="P25" s="11" t="str">
        <f t="shared" si="19"/>
        <v/>
      </c>
      <c r="Q25" s="11">
        <f t="shared" si="9"/>
        <v>0.001705373048</v>
      </c>
      <c r="R25" s="69">
        <f t="shared" si="16"/>
        <v>0.004029310991</v>
      </c>
      <c r="S25" s="70">
        <f t="shared" si="10"/>
        <v>578759</v>
      </c>
      <c r="T25" s="71">
        <f t="shared" si="17"/>
        <v>1.696793003</v>
      </c>
      <c r="U25" s="72">
        <f t="shared" si="11"/>
        <v>0.998652012</v>
      </c>
      <c r="W25" s="65" t="str">
        <f t="shared" si="4"/>
        <v/>
      </c>
      <c r="X25" s="65" t="str">
        <f t="shared" si="12"/>
        <v/>
      </c>
    </row>
    <row r="26">
      <c r="C26" s="61">
        <f t="shared" si="13"/>
        <v>43925</v>
      </c>
      <c r="D26" s="116">
        <v>1.7</v>
      </c>
      <c r="E26" s="49">
        <f t="shared" si="5"/>
        <v>577396.8398</v>
      </c>
      <c r="F26" s="49">
        <f t="shared" si="6"/>
        <v>987</v>
      </c>
      <c r="G26" s="74">
        <f t="shared" si="1"/>
        <v>1127</v>
      </c>
      <c r="H26" s="49">
        <f t="shared" si="2"/>
        <v>235.1601874</v>
      </c>
      <c r="I26" s="49">
        <f t="shared" si="3"/>
        <v>576409.8398</v>
      </c>
      <c r="J26" s="67" t="str">
        <f>'MAIN MODEL - Current Trends'!J26</f>
        <v/>
      </c>
      <c r="K26" s="49">
        <f t="shared" si="7"/>
        <v>71.72704601</v>
      </c>
      <c r="L26" s="49">
        <f t="shared" si="18"/>
        <v>2344</v>
      </c>
      <c r="M26" s="63">
        <f t="shared" si="14"/>
        <v>25.62955485</v>
      </c>
      <c r="N26" s="78">
        <f t="shared" si="20"/>
        <v>599.791466</v>
      </c>
      <c r="O26" s="34" t="str">
        <f>'MAIN MODEL - Current Trends'!O26</f>
        <v/>
      </c>
      <c r="P26" s="11" t="str">
        <f t="shared" si="19"/>
        <v/>
      </c>
      <c r="Q26" s="11">
        <f t="shared" si="9"/>
        <v>0.002887212121</v>
      </c>
      <c r="R26" s="69">
        <f t="shared" si="16"/>
        <v>0.006916523112</v>
      </c>
      <c r="S26" s="70">
        <f t="shared" si="10"/>
        <v>578759</v>
      </c>
      <c r="T26" s="71">
        <f t="shared" si="17"/>
        <v>1.695876289</v>
      </c>
      <c r="U26" s="72">
        <f t="shared" si="11"/>
        <v>0.9976464121</v>
      </c>
      <c r="W26" s="65" t="str">
        <f t="shared" si="4"/>
        <v/>
      </c>
      <c r="X26" s="65" t="str">
        <f t="shared" si="12"/>
        <v/>
      </c>
    </row>
    <row r="27">
      <c r="C27" s="61">
        <f t="shared" si="13"/>
        <v>43929</v>
      </c>
      <c r="D27" s="116">
        <v>1.7</v>
      </c>
      <c r="E27" s="49">
        <f t="shared" si="5"/>
        <v>576409.8398</v>
      </c>
      <c r="F27" s="49">
        <f t="shared" si="6"/>
        <v>1671</v>
      </c>
      <c r="G27" s="80">
        <f t="shared" si="1"/>
        <v>1912</v>
      </c>
      <c r="H27" s="49">
        <f t="shared" si="2"/>
        <v>437.1601874</v>
      </c>
      <c r="I27" s="49">
        <f t="shared" si="3"/>
        <v>574738.8398</v>
      </c>
      <c r="J27" s="67" t="str">
        <f>'MAIN MODEL - Current Trends'!J27</f>
        <v/>
      </c>
      <c r="K27" s="49">
        <f t="shared" si="7"/>
        <v>121.4345429</v>
      </c>
      <c r="L27" s="49">
        <f t="shared" si="18"/>
        <v>4015</v>
      </c>
      <c r="M27" s="63">
        <f t="shared" si="14"/>
        <v>43.90045337</v>
      </c>
      <c r="N27" s="78">
        <f t="shared" si="20"/>
        <v>629.7810393</v>
      </c>
      <c r="O27" s="34" t="str">
        <f>'MAIN MODEL - Current Trends'!O27</f>
        <v/>
      </c>
      <c r="P27" s="11" t="str">
        <f t="shared" si="19"/>
        <v/>
      </c>
      <c r="Q27" s="11">
        <f t="shared" si="9"/>
        <v>0.004874222258</v>
      </c>
      <c r="R27" s="69">
        <f t="shared" si="16"/>
        <v>0.01179074537</v>
      </c>
      <c r="S27" s="70">
        <f t="shared" si="10"/>
        <v>578759</v>
      </c>
      <c r="T27" s="71">
        <f t="shared" si="17"/>
        <v>1.693009119</v>
      </c>
      <c r="U27" s="72">
        <f t="shared" si="11"/>
        <v>0.995941039</v>
      </c>
      <c r="W27" s="65" t="str">
        <f t="shared" si="4"/>
        <v/>
      </c>
      <c r="X27" s="65" t="str">
        <f t="shared" si="12"/>
        <v/>
      </c>
    </row>
    <row r="28">
      <c r="C28" s="61">
        <f t="shared" si="13"/>
        <v>43933</v>
      </c>
      <c r="D28" s="116">
        <v>1.7</v>
      </c>
      <c r="E28" s="49">
        <f t="shared" si="5"/>
        <v>574738.8398</v>
      </c>
      <c r="F28" s="49">
        <f t="shared" si="6"/>
        <v>2821</v>
      </c>
      <c r="G28" s="80">
        <f t="shared" si="1"/>
        <v>3240</v>
      </c>
      <c r="H28" s="49">
        <f t="shared" si="2"/>
        <v>780.1601874</v>
      </c>
      <c r="I28" s="49">
        <f t="shared" si="3"/>
        <v>571917.8398</v>
      </c>
      <c r="J28" s="67" t="str">
        <f>'MAIN MODEL - Current Trends'!J28</f>
        <v/>
      </c>
      <c r="K28" s="49">
        <f t="shared" si="7"/>
        <v>205.007089</v>
      </c>
      <c r="L28" s="49">
        <f t="shared" si="18"/>
        <v>6836</v>
      </c>
      <c r="M28" s="63">
        <f t="shared" si="14"/>
        <v>74.7455789</v>
      </c>
      <c r="N28" s="78">
        <f t="shared" si="20"/>
        <v>661.2700912</v>
      </c>
      <c r="O28" s="34" t="str">
        <f>'MAIN MODEL - Current Trends'!O28</f>
        <v/>
      </c>
      <c r="P28" s="11" t="str">
        <f t="shared" si="19"/>
        <v/>
      </c>
      <c r="Q28" s="11">
        <f t="shared" si="9"/>
        <v>0.0081882096</v>
      </c>
      <c r="R28" s="69">
        <f t="shared" si="16"/>
        <v>0.01997895497</v>
      </c>
      <c r="S28" s="70">
        <f t="shared" si="10"/>
        <v>578759</v>
      </c>
      <c r="T28" s="71">
        <f t="shared" si="17"/>
        <v>1.688210652</v>
      </c>
      <c r="U28" s="72">
        <f t="shared" si="11"/>
        <v>0.9930538269</v>
      </c>
      <c r="W28" s="65" t="str">
        <f t="shared" si="4"/>
        <v/>
      </c>
      <c r="X28" s="65" t="str">
        <f t="shared" si="12"/>
        <v/>
      </c>
    </row>
    <row r="29">
      <c r="C29" s="61">
        <f t="shared" si="13"/>
        <v>43937</v>
      </c>
      <c r="D29" s="116">
        <v>1.7</v>
      </c>
      <c r="E29" s="49">
        <f t="shared" si="5"/>
        <v>571917.8398</v>
      </c>
      <c r="F29" s="49">
        <f t="shared" si="6"/>
        <v>4739</v>
      </c>
      <c r="G29" s="80">
        <f t="shared" si="1"/>
        <v>5479</v>
      </c>
      <c r="H29" s="49">
        <f t="shared" si="2"/>
        <v>1362.160187</v>
      </c>
      <c r="I29" s="49">
        <f t="shared" si="3"/>
        <v>567178.8398</v>
      </c>
      <c r="J29" s="67" t="str">
        <f>'MAIN MODEL - Current Trends'!J29</f>
        <v/>
      </c>
      <c r="K29" s="49">
        <f t="shared" si="7"/>
        <v>344.3915613</v>
      </c>
      <c r="L29" s="49">
        <f t="shared" si="18"/>
        <v>11575</v>
      </c>
      <c r="M29" s="63">
        <f t="shared" si="14"/>
        <v>126.5623282</v>
      </c>
      <c r="N29" s="78">
        <f t="shared" si="20"/>
        <v>694.3335958</v>
      </c>
      <c r="O29" s="34" t="str">
        <f>'MAIN MODEL - Current Trends'!O29</f>
        <v/>
      </c>
      <c r="P29" s="11" t="str">
        <f t="shared" si="19"/>
        <v/>
      </c>
      <c r="Q29" s="11">
        <f t="shared" si="9"/>
        <v>0.01364125655</v>
      </c>
      <c r="R29" s="69">
        <f t="shared" si="16"/>
        <v>0.03362021152</v>
      </c>
      <c r="S29" s="70">
        <f t="shared" si="10"/>
        <v>578759</v>
      </c>
      <c r="T29" s="71">
        <f t="shared" si="17"/>
        <v>1.679900744</v>
      </c>
      <c r="U29" s="72">
        <f t="shared" si="11"/>
        <v>0.9881796047</v>
      </c>
      <c r="W29" s="65" t="str">
        <f t="shared" si="4"/>
        <v/>
      </c>
      <c r="X29" s="65" t="str">
        <f t="shared" si="12"/>
        <v/>
      </c>
    </row>
    <row r="30">
      <c r="C30" s="61">
        <f t="shared" si="13"/>
        <v>43941</v>
      </c>
      <c r="D30" s="116">
        <v>1.7</v>
      </c>
      <c r="E30" s="49">
        <f t="shared" si="5"/>
        <v>567178.8398</v>
      </c>
      <c r="F30" s="49">
        <f t="shared" si="6"/>
        <v>7895</v>
      </c>
      <c r="G30" s="80">
        <f t="shared" si="1"/>
        <v>9231</v>
      </c>
      <c r="H30" s="49">
        <f t="shared" si="2"/>
        <v>2349.160187</v>
      </c>
      <c r="I30" s="49">
        <f t="shared" si="3"/>
        <v>559283.8398</v>
      </c>
      <c r="J30" s="67" t="str">
        <f>'MAIN MODEL - Current Trends'!J30</f>
        <v/>
      </c>
      <c r="K30" s="49">
        <f t="shared" si="7"/>
        <v>573.7436963</v>
      </c>
      <c r="L30" s="49">
        <f t="shared" si="18"/>
        <v>19470</v>
      </c>
      <c r="M30" s="63">
        <f t="shared" si="14"/>
        <v>212.8871301</v>
      </c>
      <c r="N30" s="78">
        <f t="shared" si="20"/>
        <v>729.0502756</v>
      </c>
      <c r="O30" s="34" t="str">
        <f>'MAIN MODEL - Current Trends'!O30</f>
        <v/>
      </c>
      <c r="P30" s="11" t="str">
        <f t="shared" si="19"/>
        <v/>
      </c>
      <c r="Q30" s="11">
        <f t="shared" si="9"/>
        <v>0.02241001868</v>
      </c>
      <c r="R30" s="69">
        <f t="shared" si="16"/>
        <v>0.0560302302</v>
      </c>
      <c r="S30" s="70">
        <f t="shared" si="10"/>
        <v>578759</v>
      </c>
      <c r="T30" s="71">
        <f t="shared" si="17"/>
        <v>1.665963283</v>
      </c>
      <c r="U30" s="72">
        <f t="shared" si="11"/>
        <v>0.9799913951</v>
      </c>
      <c r="W30" s="65" t="str">
        <f t="shared" si="4"/>
        <v/>
      </c>
      <c r="X30" s="65" t="str">
        <f t="shared" si="12"/>
        <v/>
      </c>
    </row>
    <row r="31">
      <c r="C31" s="61">
        <f t="shared" si="13"/>
        <v>43945</v>
      </c>
      <c r="D31" s="116">
        <v>1.7</v>
      </c>
      <c r="E31" s="49">
        <f t="shared" si="5"/>
        <v>559283.8398</v>
      </c>
      <c r="F31" s="49">
        <f t="shared" si="6"/>
        <v>12970</v>
      </c>
      <c r="G31" s="80">
        <f t="shared" si="1"/>
        <v>15455</v>
      </c>
      <c r="H31" s="49">
        <f t="shared" si="2"/>
        <v>4020.160187</v>
      </c>
      <c r="I31" s="49">
        <f t="shared" si="3"/>
        <v>546313.8398</v>
      </c>
      <c r="J31" s="67" t="str">
        <f>'MAIN MODEL - Current Trends'!J31</f>
        <v/>
      </c>
      <c r="K31" s="49">
        <f t="shared" si="7"/>
        <v>942.5529755</v>
      </c>
      <c r="L31" s="49">
        <f t="shared" si="18"/>
        <v>32440</v>
      </c>
      <c r="M31" s="63">
        <f t="shared" si="14"/>
        <v>486.3823973</v>
      </c>
      <c r="N31" s="78">
        <f t="shared" si="20"/>
        <v>765.5027893</v>
      </c>
      <c r="O31" s="34" t="str">
        <f>'MAIN MODEL - Current Trends'!O31</f>
        <v/>
      </c>
      <c r="P31" s="11" t="str">
        <f t="shared" si="19"/>
        <v/>
      </c>
      <c r="Q31" s="11">
        <f t="shared" si="9"/>
        <v>0.03596142781</v>
      </c>
      <c r="R31" s="69">
        <f t="shared" si="16"/>
        <v>0.09199165801</v>
      </c>
      <c r="S31" s="70">
        <f t="shared" si="10"/>
        <v>578759</v>
      </c>
      <c r="T31" s="71">
        <f t="shared" si="17"/>
        <v>1.642811906</v>
      </c>
      <c r="U31" s="72">
        <f t="shared" si="11"/>
        <v>0.9663501385</v>
      </c>
      <c r="W31" s="65" t="str">
        <f t="shared" si="4"/>
        <v/>
      </c>
      <c r="X31" s="65" t="str">
        <f t="shared" si="12"/>
        <v/>
      </c>
    </row>
    <row r="32">
      <c r="C32" s="61">
        <f t="shared" si="13"/>
        <v>43949</v>
      </c>
      <c r="D32" s="116">
        <v>1.7</v>
      </c>
      <c r="E32" s="49">
        <f t="shared" si="5"/>
        <v>546313.8398</v>
      </c>
      <c r="F32" s="49">
        <f t="shared" si="6"/>
        <v>20813</v>
      </c>
      <c r="G32" s="80">
        <f t="shared" si="1"/>
        <v>25604</v>
      </c>
      <c r="H32" s="49">
        <f t="shared" si="2"/>
        <v>6841.160187</v>
      </c>
      <c r="I32" s="49">
        <f t="shared" si="3"/>
        <v>525500.8398</v>
      </c>
      <c r="J32" s="67" t="str">
        <f>'MAIN MODEL - Current Trends'!J32</f>
        <v/>
      </c>
      <c r="K32" s="49">
        <f t="shared" si="7"/>
        <v>1512.517739</v>
      </c>
      <c r="L32" s="49">
        <f t="shared" si="18"/>
        <v>53253</v>
      </c>
      <c r="M32" s="63">
        <f t="shared" si="14"/>
        <v>925.2611172</v>
      </c>
      <c r="N32" s="78">
        <f t="shared" si="20"/>
        <v>803.7779288</v>
      </c>
      <c r="O32" s="34" t="str">
        <f>'MAIN MODEL - Current Trends'!O32</f>
        <v/>
      </c>
      <c r="P32" s="11" t="str">
        <f t="shared" si="19"/>
        <v/>
      </c>
      <c r="Q32" s="11">
        <f t="shared" si="9"/>
        <v>0.05550842406</v>
      </c>
      <c r="R32" s="69">
        <f t="shared" si="16"/>
        <v>0.1475000821</v>
      </c>
      <c r="S32" s="70">
        <f t="shared" si="10"/>
        <v>578759</v>
      </c>
      <c r="T32" s="71">
        <f t="shared" si="17"/>
        <v>1.604703161</v>
      </c>
      <c r="U32" s="72">
        <f t="shared" si="11"/>
        <v>0.9439401198</v>
      </c>
      <c r="W32" s="65" t="str">
        <f t="shared" si="4"/>
        <v/>
      </c>
      <c r="X32" s="65" t="str">
        <f t="shared" si="12"/>
        <v/>
      </c>
    </row>
    <row r="33">
      <c r="C33" s="61">
        <f t="shared" si="13"/>
        <v>43953</v>
      </c>
      <c r="D33" s="116">
        <v>1.7</v>
      </c>
      <c r="E33" s="49">
        <f t="shared" si="5"/>
        <v>525500.8398</v>
      </c>
      <c r="F33" s="49">
        <f t="shared" si="6"/>
        <v>32126</v>
      </c>
      <c r="G33" s="80">
        <f t="shared" si="1"/>
        <v>41678</v>
      </c>
      <c r="H33" s="49">
        <f t="shared" si="2"/>
        <v>11580.16019</v>
      </c>
      <c r="I33" s="49">
        <f t="shared" si="3"/>
        <v>493374.8398</v>
      </c>
      <c r="J33" s="67" t="str">
        <f>'MAIN MODEL - Current Trends'!J33</f>
        <v/>
      </c>
      <c r="K33" s="49">
        <f t="shared" si="7"/>
        <v>2334.653577</v>
      </c>
      <c r="L33" s="49">
        <f t="shared" si="18"/>
        <v>85379</v>
      </c>
      <c r="M33" s="63">
        <f t="shared" si="14"/>
        <v>1602.694344</v>
      </c>
      <c r="N33" s="78">
        <f t="shared" si="20"/>
        <v>843.9668253</v>
      </c>
      <c r="O33" s="34" t="str">
        <f>'MAIN MODEL - Current Trends'!O33</f>
        <v/>
      </c>
      <c r="P33" s="11" t="str">
        <f t="shared" si="19"/>
        <v/>
      </c>
      <c r="Q33" s="11">
        <f t="shared" si="9"/>
        <v>0.08044280953</v>
      </c>
      <c r="R33" s="69">
        <f t="shared" si="16"/>
        <v>0.2279428916</v>
      </c>
      <c r="S33" s="70">
        <f t="shared" si="10"/>
        <v>578759</v>
      </c>
      <c r="T33" s="71">
        <f t="shared" si="17"/>
        <v>1.543554509</v>
      </c>
      <c r="U33" s="72">
        <f t="shared" si="11"/>
        <v>0.907978692</v>
      </c>
      <c r="W33" s="65" t="str">
        <f t="shared" si="4"/>
        <v/>
      </c>
      <c r="X33" s="65" t="str">
        <f t="shared" si="12"/>
        <v/>
      </c>
    </row>
    <row r="34">
      <c r="C34" s="61">
        <f t="shared" si="13"/>
        <v>43957</v>
      </c>
      <c r="D34" s="116">
        <v>1.7</v>
      </c>
      <c r="E34" s="49">
        <f t="shared" si="5"/>
        <v>493374.8398</v>
      </c>
      <c r="F34" s="49">
        <f t="shared" si="6"/>
        <v>46557</v>
      </c>
      <c r="G34" s="80">
        <f t="shared" si="1"/>
        <v>65909</v>
      </c>
      <c r="H34" s="49">
        <f t="shared" si="2"/>
        <v>19475.16019</v>
      </c>
      <c r="I34" s="49">
        <f t="shared" si="3"/>
        <v>446817.8398</v>
      </c>
      <c r="J34" s="67" t="str">
        <f>'MAIN MODEL - Current Trends'!J34</f>
        <v/>
      </c>
      <c r="K34" s="49">
        <f t="shared" si="7"/>
        <v>3383.380021</v>
      </c>
      <c r="L34" s="49">
        <f t="shared" si="18"/>
        <v>131936</v>
      </c>
      <c r="M34" s="63">
        <f t="shared" si="14"/>
        <v>2584.430594</v>
      </c>
      <c r="N34" s="78">
        <f t="shared" si="20"/>
        <v>886.1651665</v>
      </c>
      <c r="O34" s="34" t="str">
        <f>'MAIN MODEL - Current Trends'!O34</f>
        <v/>
      </c>
      <c r="P34" s="11" t="str">
        <f t="shared" si="19"/>
        <v/>
      </c>
      <c r="Q34" s="11">
        <f t="shared" si="9"/>
        <v>0.1055776238</v>
      </c>
      <c r="R34" s="69">
        <f t="shared" si="16"/>
        <v>0.3335205154</v>
      </c>
      <c r="S34" s="70">
        <f t="shared" si="10"/>
        <v>578759</v>
      </c>
      <c r="T34" s="71">
        <f t="shared" si="17"/>
        <v>1.449200025</v>
      </c>
      <c r="U34" s="72">
        <f t="shared" si="11"/>
        <v>0.852470268</v>
      </c>
      <c r="W34" s="65" t="str">
        <f t="shared" si="4"/>
        <v/>
      </c>
      <c r="X34" s="65" t="str">
        <f t="shared" si="12"/>
        <v/>
      </c>
    </row>
    <row r="35">
      <c r="C35" s="61">
        <f t="shared" si="13"/>
        <v>43961</v>
      </c>
      <c r="D35" s="116">
        <v>1.7</v>
      </c>
      <c r="E35" s="49">
        <f t="shared" si="5"/>
        <v>446817.8398</v>
      </c>
      <c r="F35" s="49">
        <f t="shared" si="6"/>
        <v>61104</v>
      </c>
      <c r="G35" s="80">
        <f t="shared" si="1"/>
        <v>99496</v>
      </c>
      <c r="H35" s="49">
        <f t="shared" si="2"/>
        <v>32445.16019</v>
      </c>
      <c r="I35" s="49">
        <f t="shared" si="3"/>
        <v>385713.8398</v>
      </c>
      <c r="J35" s="67" t="str">
        <f>'MAIN MODEL - Current Trends'!J35</f>
        <v/>
      </c>
      <c r="K35" s="49">
        <f t="shared" si="7"/>
        <v>4440.536393</v>
      </c>
      <c r="L35" s="49">
        <f t="shared" si="18"/>
        <v>193040</v>
      </c>
      <c r="M35" s="63">
        <f t="shared" si="14"/>
        <v>3872.91593</v>
      </c>
      <c r="N35" s="78">
        <f t="shared" si="20"/>
        <v>930.4734248</v>
      </c>
      <c r="O35" s="34" t="str">
        <f>'MAIN MODEL - Current Trends'!O35</f>
        <v/>
      </c>
      <c r="P35" s="11" t="str">
        <f t="shared" si="19"/>
        <v/>
      </c>
      <c r="Q35" s="11">
        <f t="shared" si="9"/>
        <v>0.1196162824</v>
      </c>
      <c r="R35" s="69">
        <f t="shared" si="16"/>
        <v>0.4531367979</v>
      </c>
      <c r="S35" s="70">
        <f t="shared" si="10"/>
        <v>578759</v>
      </c>
      <c r="T35" s="71">
        <f t="shared" si="17"/>
        <v>1.312455699</v>
      </c>
      <c r="U35" s="72">
        <f t="shared" si="11"/>
        <v>0.7720274584</v>
      </c>
      <c r="W35" s="65" t="str">
        <f t="shared" si="4"/>
        <v/>
      </c>
      <c r="X35" s="65" t="str">
        <f t="shared" si="12"/>
        <v/>
      </c>
    </row>
    <row r="36">
      <c r="C36" s="61">
        <f t="shared" si="13"/>
        <v>43965</v>
      </c>
      <c r="D36" s="116">
        <v>1.7</v>
      </c>
      <c r="E36" s="49">
        <f t="shared" si="5"/>
        <v>385713.8398</v>
      </c>
      <c r="F36" s="49">
        <f t="shared" si="6"/>
        <v>69229</v>
      </c>
      <c r="G36" s="80">
        <f t="shared" si="1"/>
        <v>139787</v>
      </c>
      <c r="H36" s="49">
        <f t="shared" si="2"/>
        <v>53258.16019</v>
      </c>
      <c r="I36" s="49">
        <f t="shared" si="3"/>
        <v>316484.8398</v>
      </c>
      <c r="J36" s="67" t="str">
        <f>'MAIN MODEL - Current Trends'!J36</f>
        <v/>
      </c>
      <c r="K36" s="49">
        <f t="shared" si="7"/>
        <v>5030.994598</v>
      </c>
      <c r="L36" s="49">
        <f t="shared" si="18"/>
        <v>262269</v>
      </c>
      <c r="M36" s="63">
        <f t="shared" si="14"/>
        <v>5332.731185</v>
      </c>
      <c r="N36" s="78">
        <f t="shared" si="20"/>
        <v>976.9970961</v>
      </c>
      <c r="O36" s="34" t="str">
        <f>'MAIN MODEL - Current Trends'!O36</f>
        <v/>
      </c>
      <c r="P36" s="11" t="str">
        <f t="shared" si="19"/>
        <v/>
      </c>
      <c r="Q36" s="11">
        <f t="shared" si="9"/>
        <v>0.1569841678</v>
      </c>
      <c r="R36" s="69">
        <f t="shared" si="16"/>
        <v>0.6101209657</v>
      </c>
      <c r="S36" s="70">
        <f t="shared" si="10"/>
        <v>578759</v>
      </c>
      <c r="T36" s="71">
        <f t="shared" si="17"/>
        <v>1.132970018</v>
      </c>
      <c r="U36" s="72">
        <f t="shared" si="11"/>
        <v>0.6664498346</v>
      </c>
      <c r="W36" s="65" t="str">
        <f t="shared" si="4"/>
        <v/>
      </c>
      <c r="X36" s="65" t="str">
        <f t="shared" si="12"/>
        <v/>
      </c>
    </row>
    <row r="37">
      <c r="C37" s="61">
        <f t="shared" si="13"/>
        <v>43969</v>
      </c>
      <c r="D37" s="32">
        <f t="shared" ref="D37:D92" si="21">$B$3</f>
        <v>2.4</v>
      </c>
      <c r="E37" s="49">
        <f t="shared" si="5"/>
        <v>316484.8398</v>
      </c>
      <c r="F37" s="49">
        <f t="shared" si="6"/>
        <v>90856</v>
      </c>
      <c r="G37" s="80">
        <f t="shared" si="1"/>
        <v>176890</v>
      </c>
      <c r="H37" s="49">
        <f t="shared" si="2"/>
        <v>85384.16019</v>
      </c>
      <c r="I37" s="49">
        <f t="shared" si="3"/>
        <v>225628.8398</v>
      </c>
      <c r="J37" s="67" t="str">
        <f>'MAIN MODEL - Current Trends'!J37</f>
        <v/>
      </c>
      <c r="K37" s="49">
        <f t="shared" si="7"/>
        <v>6602.667166</v>
      </c>
      <c r="L37" s="49">
        <f t="shared" si="18"/>
        <v>353125</v>
      </c>
      <c r="M37" s="63">
        <f t="shared" si="14"/>
        <v>7248.589781</v>
      </c>
      <c r="N37" s="75">
        <f t="shared" ref="N37:N92" si="22">N36</f>
        <v>976.9970961</v>
      </c>
      <c r="O37" s="34" t="str">
        <f>'MAIN MODEL - Current Trends'!O37</f>
        <v/>
      </c>
      <c r="P37" s="11" t="str">
        <f t="shared" si="19"/>
        <v/>
      </c>
      <c r="Q37" s="11">
        <f t="shared" si="9"/>
        <v>0.1468797893</v>
      </c>
      <c r="R37" s="69">
        <f t="shared" si="16"/>
        <v>0.7570007551</v>
      </c>
      <c r="S37" s="70">
        <f t="shared" si="10"/>
        <v>578759</v>
      </c>
      <c r="T37" s="71">
        <f t="shared" si="17"/>
        <v>1.312397984</v>
      </c>
      <c r="U37" s="72">
        <f t="shared" si="11"/>
        <v>0.5468335522</v>
      </c>
      <c r="W37" s="65" t="str">
        <f t="shared" si="4"/>
        <v/>
      </c>
      <c r="X37" s="65" t="str">
        <f t="shared" si="12"/>
        <v/>
      </c>
    </row>
    <row r="38">
      <c r="C38" s="61">
        <f t="shared" si="13"/>
        <v>43973</v>
      </c>
      <c r="D38" s="32">
        <f t="shared" si="21"/>
        <v>2.4</v>
      </c>
      <c r="E38" s="49">
        <f t="shared" si="5"/>
        <v>225628.8398</v>
      </c>
      <c r="F38" s="49">
        <f t="shared" si="6"/>
        <v>85008</v>
      </c>
      <c r="G38" s="74">
        <f t="shared" si="1"/>
        <v>221189</v>
      </c>
      <c r="H38" s="49">
        <f t="shared" si="2"/>
        <v>131941.1602</v>
      </c>
      <c r="I38" s="49">
        <f t="shared" si="3"/>
        <v>140620.8398</v>
      </c>
      <c r="J38" s="67" t="str">
        <f>'MAIN MODEL - Current Trends'!J38</f>
        <v/>
      </c>
      <c r="K38" s="49">
        <f t="shared" si="7"/>
        <v>6177.682601</v>
      </c>
      <c r="L38" s="49">
        <f t="shared" si="18"/>
        <v>438133</v>
      </c>
      <c r="M38" s="63">
        <f t="shared" si="14"/>
        <v>9041.13301</v>
      </c>
      <c r="N38" s="75">
        <f t="shared" si="22"/>
        <v>976.9970961</v>
      </c>
      <c r="O38" s="34" t="str">
        <f>'MAIN MODEL - Current Trends'!O38</f>
        <v/>
      </c>
      <c r="P38" s="11" t="str">
        <f t="shared" si="19"/>
        <v/>
      </c>
      <c r="Q38" s="11">
        <f t="shared" si="9"/>
        <v>0.08564877609</v>
      </c>
      <c r="R38" s="69">
        <f t="shared" si="16"/>
        <v>0.8426495312</v>
      </c>
      <c r="S38" s="70">
        <f t="shared" si="10"/>
        <v>578759</v>
      </c>
      <c r="T38" s="71">
        <f t="shared" si="17"/>
        <v>0.9356344105</v>
      </c>
      <c r="U38" s="72">
        <f t="shared" si="11"/>
        <v>0.3898493843</v>
      </c>
      <c r="W38" s="65" t="str">
        <f t="shared" si="4"/>
        <v/>
      </c>
      <c r="X38" s="65" t="str">
        <f t="shared" si="12"/>
        <v/>
      </c>
    </row>
    <row r="39">
      <c r="C39" s="61">
        <f t="shared" si="13"/>
        <v>43977</v>
      </c>
      <c r="D39" s="32">
        <f t="shared" si="21"/>
        <v>2.4</v>
      </c>
      <c r="E39" s="49">
        <f t="shared" si="5"/>
        <v>140620.8398</v>
      </c>
      <c r="F39" s="49">
        <f t="shared" si="6"/>
        <v>49570</v>
      </c>
      <c r="G39" s="74">
        <f t="shared" si="1"/>
        <v>245093</v>
      </c>
      <c r="H39" s="49">
        <f t="shared" si="2"/>
        <v>193045.1602</v>
      </c>
      <c r="I39" s="49">
        <f t="shared" si="3"/>
        <v>91050.83981</v>
      </c>
      <c r="J39" s="67" t="str">
        <f>'MAIN MODEL - Current Trends'!J39</f>
        <v/>
      </c>
      <c r="K39" s="49">
        <f t="shared" si="7"/>
        <v>3602.340092</v>
      </c>
      <c r="L39" s="49">
        <f t="shared" si="18"/>
        <v>487703</v>
      </c>
      <c r="M39" s="63">
        <f t="shared" si="14"/>
        <v>10086.40366</v>
      </c>
      <c r="N39" s="75">
        <f t="shared" si="22"/>
        <v>976.9970961</v>
      </c>
      <c r="O39" s="34" t="str">
        <f>'MAIN MODEL - Current Trends'!O39</f>
        <v/>
      </c>
      <c r="P39" s="11" t="str">
        <f t="shared" si="19"/>
        <v/>
      </c>
      <c r="Q39" s="11">
        <f t="shared" si="9"/>
        <v>0.03233815802</v>
      </c>
      <c r="R39" s="69">
        <f t="shared" si="16"/>
        <v>0.8749876892</v>
      </c>
      <c r="S39" s="70">
        <f t="shared" si="10"/>
        <v>578759</v>
      </c>
      <c r="T39" s="71">
        <f t="shared" si="17"/>
        <v>0.5831215886</v>
      </c>
      <c r="U39" s="72">
        <f t="shared" si="11"/>
        <v>0.242969595</v>
      </c>
      <c r="W39" s="65" t="str">
        <f t="shared" si="4"/>
        <v/>
      </c>
      <c r="X39" s="65" t="str">
        <f t="shared" si="12"/>
        <v/>
      </c>
    </row>
    <row r="40">
      <c r="C40" s="61">
        <f t="shared" si="13"/>
        <v>43981</v>
      </c>
      <c r="D40" s="32">
        <f t="shared" si="21"/>
        <v>2.4</v>
      </c>
      <c r="E40" s="49">
        <f t="shared" si="5"/>
        <v>91050.83981</v>
      </c>
      <c r="F40" s="49">
        <f t="shared" si="6"/>
        <v>18716</v>
      </c>
      <c r="G40" s="74">
        <f t="shared" si="1"/>
        <v>225434</v>
      </c>
      <c r="H40" s="49">
        <f t="shared" si="2"/>
        <v>262274.1602</v>
      </c>
      <c r="I40" s="49">
        <f t="shared" si="3"/>
        <v>72334.83981</v>
      </c>
      <c r="J40" s="67" t="str">
        <f>'MAIN MODEL - Current Trends'!J40</f>
        <v/>
      </c>
      <c r="K40" s="49">
        <f t="shared" si="7"/>
        <v>1360.125018</v>
      </c>
      <c r="L40" s="49">
        <f t="shared" si="18"/>
        <v>506419</v>
      </c>
      <c r="M40" s="63">
        <f t="shared" si="14"/>
        <v>10481.06345</v>
      </c>
      <c r="N40" s="75">
        <f t="shared" si="22"/>
        <v>976.9970961</v>
      </c>
      <c r="O40" s="34" t="str">
        <f>'MAIN MODEL - Current Trends'!O40</f>
        <v/>
      </c>
      <c r="P40" s="11" t="str">
        <f t="shared" si="19"/>
        <v/>
      </c>
      <c r="Q40" s="11">
        <f t="shared" si="9"/>
        <v>0.009700065139</v>
      </c>
      <c r="R40" s="69">
        <f t="shared" si="16"/>
        <v>0.8846877543</v>
      </c>
      <c r="S40" s="70">
        <f t="shared" si="10"/>
        <v>578759</v>
      </c>
      <c r="T40" s="71">
        <f t="shared" si="17"/>
        <v>0.3775670769</v>
      </c>
      <c r="U40" s="72">
        <f t="shared" si="11"/>
        <v>0.1573208189</v>
      </c>
      <c r="W40" s="65" t="str">
        <f t="shared" si="4"/>
        <v/>
      </c>
      <c r="X40" s="65" t="str">
        <f t="shared" si="12"/>
        <v/>
      </c>
    </row>
    <row r="41">
      <c r="C41" s="61">
        <f t="shared" si="13"/>
        <v>43985</v>
      </c>
      <c r="D41" s="32">
        <f t="shared" si="21"/>
        <v>2.4</v>
      </c>
      <c r="E41" s="49">
        <f t="shared" si="5"/>
        <v>72334.83981</v>
      </c>
      <c r="F41" s="49">
        <f t="shared" si="6"/>
        <v>5614</v>
      </c>
      <c r="G41" s="74">
        <f t="shared" si="1"/>
        <v>153294</v>
      </c>
      <c r="H41" s="49">
        <f t="shared" si="2"/>
        <v>353130.1602</v>
      </c>
      <c r="I41" s="49">
        <f t="shared" si="3"/>
        <v>66720.83981</v>
      </c>
      <c r="J41" s="67" t="str">
        <f>'MAIN MODEL - Current Trends'!J41</f>
        <v/>
      </c>
      <c r="K41" s="49">
        <f t="shared" si="7"/>
        <v>407.9793681</v>
      </c>
      <c r="L41" s="49">
        <f t="shared" si="18"/>
        <v>512033</v>
      </c>
      <c r="M41" s="63">
        <f t="shared" si="14"/>
        <v>10542.44755</v>
      </c>
      <c r="N41" s="75">
        <f t="shared" si="22"/>
        <v>976.9970961</v>
      </c>
      <c r="O41" s="34" t="str">
        <f>'MAIN MODEL - Current Trends'!O41</f>
        <v/>
      </c>
      <c r="P41" s="11" t="str">
        <f t="shared" si="19"/>
        <v/>
      </c>
      <c r="Q41" s="11">
        <f t="shared" si="9"/>
        <v>0.002683327603</v>
      </c>
      <c r="R41" s="69">
        <f t="shared" si="16"/>
        <v>0.8873710819</v>
      </c>
      <c r="S41" s="70">
        <f t="shared" si="10"/>
        <v>578759</v>
      </c>
      <c r="T41" s="71">
        <f t="shared" si="17"/>
        <v>0.2999572558</v>
      </c>
      <c r="U41" s="72">
        <f t="shared" si="11"/>
        <v>0.1249826609</v>
      </c>
      <c r="W41" s="65" t="str">
        <f t="shared" si="4"/>
        <v/>
      </c>
      <c r="X41" s="65" t="str">
        <f t="shared" si="12"/>
        <v/>
      </c>
    </row>
    <row r="42">
      <c r="C42" s="61">
        <f t="shared" si="13"/>
        <v>43989</v>
      </c>
      <c r="D42" s="32">
        <f t="shared" si="21"/>
        <v>2.4</v>
      </c>
      <c r="E42" s="49">
        <f t="shared" si="5"/>
        <v>66720.83981</v>
      </c>
      <c r="F42" s="49">
        <f t="shared" si="6"/>
        <v>1553</v>
      </c>
      <c r="G42" s="74">
        <f t="shared" si="1"/>
        <v>73900</v>
      </c>
      <c r="H42" s="49">
        <f t="shared" si="2"/>
        <v>438138.1602</v>
      </c>
      <c r="I42" s="49">
        <f t="shared" si="3"/>
        <v>65167.83981</v>
      </c>
      <c r="J42" s="67" t="str">
        <f>'MAIN MODEL - Current Trends'!J42</f>
        <v/>
      </c>
      <c r="K42" s="49">
        <f t="shared" si="7"/>
        <v>112.859273</v>
      </c>
      <c r="L42" s="49">
        <f t="shared" si="18"/>
        <v>513586</v>
      </c>
      <c r="M42" s="63">
        <f t="shared" si="14"/>
        <v>10559.42822</v>
      </c>
      <c r="N42" s="75">
        <f t="shared" si="22"/>
        <v>976.9970961</v>
      </c>
      <c r="O42" s="34" t="str">
        <f>'MAIN MODEL - Current Trends'!O42</f>
        <v/>
      </c>
      <c r="P42" s="11" t="str">
        <f t="shared" si="19"/>
        <v/>
      </c>
      <c r="Q42" s="11">
        <f t="shared" si="9"/>
        <v>0.0007256906588</v>
      </c>
      <c r="R42" s="69">
        <f t="shared" si="16"/>
        <v>0.8880967726</v>
      </c>
      <c r="S42" s="70">
        <f t="shared" si="10"/>
        <v>578759</v>
      </c>
      <c r="T42" s="71">
        <f t="shared" si="17"/>
        <v>0.2766298539</v>
      </c>
      <c r="U42" s="72">
        <f t="shared" si="11"/>
        <v>0.1152825957</v>
      </c>
      <c r="W42" s="65" t="str">
        <f t="shared" si="4"/>
        <v/>
      </c>
      <c r="X42" s="65" t="str">
        <f t="shared" si="12"/>
        <v/>
      </c>
    </row>
    <row r="43">
      <c r="C43" s="61">
        <f t="shared" si="13"/>
        <v>43993</v>
      </c>
      <c r="D43" s="32">
        <f t="shared" si="21"/>
        <v>2.4</v>
      </c>
      <c r="E43" s="49">
        <f t="shared" si="5"/>
        <v>65167.83981</v>
      </c>
      <c r="F43" s="49">
        <f t="shared" si="6"/>
        <v>420</v>
      </c>
      <c r="G43" s="74">
        <f t="shared" si="1"/>
        <v>25883</v>
      </c>
      <c r="H43" s="49">
        <f t="shared" si="2"/>
        <v>487708.1602</v>
      </c>
      <c r="I43" s="49">
        <f t="shared" si="3"/>
        <v>64747.83981</v>
      </c>
      <c r="J43" s="67" t="str">
        <f>'MAIN MODEL - Current Trends'!J43</f>
        <v/>
      </c>
      <c r="K43" s="49">
        <f t="shared" si="7"/>
        <v>30.52214724</v>
      </c>
      <c r="L43" s="49">
        <f t="shared" si="18"/>
        <v>514006</v>
      </c>
      <c r="M43" s="63">
        <f t="shared" si="14"/>
        <v>10564.02055</v>
      </c>
      <c r="N43" s="75">
        <f t="shared" si="22"/>
        <v>976.9970961</v>
      </c>
      <c r="O43" s="34" t="str">
        <f>'MAIN MODEL - Current Trends'!O43</f>
        <v/>
      </c>
      <c r="P43" s="11" t="str">
        <f t="shared" si="19"/>
        <v/>
      </c>
      <c r="Q43" s="11">
        <f t="shared" si="9"/>
        <v>0.0001952453439</v>
      </c>
      <c r="R43" s="69">
        <f t="shared" si="16"/>
        <v>0.8882920179</v>
      </c>
      <c r="S43" s="70">
        <f t="shared" si="10"/>
        <v>578759</v>
      </c>
      <c r="T43" s="71">
        <f t="shared" si="17"/>
        <v>0.2704443014</v>
      </c>
      <c r="U43" s="72">
        <f t="shared" si="11"/>
        <v>0.1125992681</v>
      </c>
      <c r="W43" s="65" t="str">
        <f t="shared" si="4"/>
        <v/>
      </c>
      <c r="X43" s="65" t="str">
        <f t="shared" si="12"/>
        <v/>
      </c>
    </row>
    <row r="44">
      <c r="C44" s="61">
        <f t="shared" si="13"/>
        <v>43997</v>
      </c>
      <c r="D44" s="32">
        <f t="shared" si="21"/>
        <v>2.4</v>
      </c>
      <c r="E44" s="49">
        <f t="shared" si="5"/>
        <v>64747.83981</v>
      </c>
      <c r="F44" s="49">
        <f t="shared" si="6"/>
        <v>113</v>
      </c>
      <c r="G44" s="74">
        <f t="shared" si="1"/>
        <v>7587</v>
      </c>
      <c r="H44" s="49">
        <f t="shared" si="2"/>
        <v>506424.1602</v>
      </c>
      <c r="I44" s="49">
        <f t="shared" si="3"/>
        <v>64634.83981</v>
      </c>
      <c r="J44" s="76" t="str">
        <f>'MAIN MODEL - Current Trends'!J44</f>
        <v/>
      </c>
      <c r="K44" s="49">
        <f t="shared" si="7"/>
        <v>8.211911043</v>
      </c>
      <c r="L44" s="49">
        <f t="shared" si="18"/>
        <v>514119</v>
      </c>
      <c r="M44" s="63">
        <f t="shared" si="14"/>
        <v>10565.2561</v>
      </c>
      <c r="N44" s="75">
        <f t="shared" si="22"/>
        <v>976.9970961</v>
      </c>
      <c r="O44" s="34" t="str">
        <f>'MAIN MODEL - Current Trends'!O44</f>
        <v/>
      </c>
      <c r="P44" s="11" t="str">
        <f t="shared" si="19"/>
        <v/>
      </c>
      <c r="Q44" s="11">
        <f t="shared" si="9"/>
        <v>0.00005183504706</v>
      </c>
      <c r="R44" s="69">
        <f t="shared" si="16"/>
        <v>0.888343853</v>
      </c>
      <c r="S44" s="70">
        <f t="shared" si="10"/>
        <v>578759</v>
      </c>
      <c r="T44" s="71">
        <f t="shared" si="17"/>
        <v>0.269047619</v>
      </c>
      <c r="U44" s="72">
        <f t="shared" si="11"/>
        <v>0.1118735775</v>
      </c>
      <c r="W44" s="65" t="str">
        <f t="shared" si="4"/>
        <v/>
      </c>
      <c r="X44" s="65" t="str">
        <f t="shared" si="12"/>
        <v/>
      </c>
    </row>
    <row r="45">
      <c r="C45" s="61">
        <f t="shared" si="13"/>
        <v>44001</v>
      </c>
      <c r="D45" s="32">
        <f t="shared" si="21"/>
        <v>2.4</v>
      </c>
      <c r="E45" s="49">
        <f t="shared" si="5"/>
        <v>64634.83981</v>
      </c>
      <c r="F45" s="49">
        <f t="shared" si="6"/>
        <v>30</v>
      </c>
      <c r="G45" s="74">
        <f t="shared" si="1"/>
        <v>2086</v>
      </c>
      <c r="H45" s="49">
        <f t="shared" si="2"/>
        <v>512038.1602</v>
      </c>
      <c r="I45" s="49">
        <f t="shared" si="3"/>
        <v>64604.83981</v>
      </c>
      <c r="J45" s="76" t="str">
        <f>'MAIN MODEL - Current Trends'!J45</f>
        <v/>
      </c>
      <c r="K45" s="49">
        <f t="shared" si="7"/>
        <v>2.180153374</v>
      </c>
      <c r="L45" s="49">
        <f t="shared" si="18"/>
        <v>514149</v>
      </c>
      <c r="M45" s="63">
        <f t="shared" si="14"/>
        <v>10565.58412</v>
      </c>
      <c r="N45" s="75">
        <f t="shared" si="22"/>
        <v>976.9970961</v>
      </c>
      <c r="O45" s="34" t="str">
        <f>'MAIN MODEL - Current Trends'!O45</f>
        <v/>
      </c>
      <c r="P45" s="11" t="str">
        <f t="shared" si="19"/>
        <v/>
      </c>
      <c r="Q45" s="11">
        <f t="shared" si="9"/>
        <v>0.00001382267922</v>
      </c>
      <c r="R45" s="69">
        <f t="shared" si="16"/>
        <v>0.8883576756</v>
      </c>
      <c r="S45" s="70">
        <f t="shared" si="10"/>
        <v>578759</v>
      </c>
      <c r="T45" s="71">
        <f t="shared" si="17"/>
        <v>0.2654867257</v>
      </c>
      <c r="U45" s="72">
        <f t="shared" si="11"/>
        <v>0.1116783321</v>
      </c>
      <c r="W45" s="65" t="str">
        <f t="shared" si="4"/>
        <v/>
      </c>
      <c r="X45" s="65" t="str">
        <f t="shared" si="12"/>
        <v/>
      </c>
    </row>
    <row r="46">
      <c r="C46" s="61">
        <f t="shared" si="13"/>
        <v>44005</v>
      </c>
      <c r="D46" s="32">
        <f t="shared" si="21"/>
        <v>2.4</v>
      </c>
      <c r="E46" s="49">
        <f t="shared" si="5"/>
        <v>64604.83981</v>
      </c>
      <c r="F46" s="49">
        <f t="shared" si="6"/>
        <v>8</v>
      </c>
      <c r="G46" s="74">
        <f t="shared" si="1"/>
        <v>563</v>
      </c>
      <c r="H46" s="49">
        <f t="shared" si="2"/>
        <v>513591.1602</v>
      </c>
      <c r="I46" s="49">
        <f t="shared" si="3"/>
        <v>64596.83981</v>
      </c>
      <c r="J46" s="76" t="str">
        <f>'MAIN MODEL - Current Trends'!J46</f>
        <v/>
      </c>
      <c r="K46" s="49">
        <f t="shared" si="7"/>
        <v>0.5813742331</v>
      </c>
      <c r="L46" s="49">
        <f t="shared" si="18"/>
        <v>514157</v>
      </c>
      <c r="M46" s="63">
        <f t="shared" si="14"/>
        <v>10565.6716</v>
      </c>
      <c r="N46" s="75">
        <f t="shared" si="22"/>
        <v>976.9970961</v>
      </c>
      <c r="O46" s="34" t="str">
        <f>'MAIN MODEL - Current Trends'!O46</f>
        <v/>
      </c>
      <c r="P46" s="11" t="str">
        <f t="shared" si="19"/>
        <v/>
      </c>
      <c r="Q46" s="11">
        <f t="shared" si="9"/>
        <v>0.000003455669804</v>
      </c>
      <c r="R46" s="69">
        <f t="shared" si="16"/>
        <v>0.8883611313</v>
      </c>
      <c r="S46" s="70">
        <f t="shared" si="10"/>
        <v>578759</v>
      </c>
      <c r="T46" s="71">
        <f t="shared" si="17"/>
        <v>0.2666666667</v>
      </c>
      <c r="U46" s="72">
        <f t="shared" si="11"/>
        <v>0.1116264971</v>
      </c>
      <c r="W46" s="65" t="str">
        <f t="shared" si="4"/>
        <v/>
      </c>
      <c r="X46" s="65" t="str">
        <f t="shared" si="12"/>
        <v/>
      </c>
    </row>
    <row r="47">
      <c r="C47" s="61">
        <f t="shared" si="13"/>
        <v>44009</v>
      </c>
      <c r="D47" s="32">
        <f t="shared" si="21"/>
        <v>2.4</v>
      </c>
      <c r="E47" s="49">
        <f t="shared" si="5"/>
        <v>64596.83981</v>
      </c>
      <c r="F47" s="49">
        <f t="shared" si="6"/>
        <v>2</v>
      </c>
      <c r="G47" s="74">
        <f t="shared" si="1"/>
        <v>151</v>
      </c>
      <c r="H47" s="49">
        <f t="shared" si="2"/>
        <v>514011.1602</v>
      </c>
      <c r="I47" s="49">
        <f t="shared" si="3"/>
        <v>64594.83981</v>
      </c>
      <c r="J47" s="76" t="str">
        <f>'MAIN MODEL - Current Trends'!J47</f>
        <v/>
      </c>
      <c r="K47" s="49">
        <f t="shared" si="7"/>
        <v>0.1453435583</v>
      </c>
      <c r="L47" s="49">
        <f t="shared" si="18"/>
        <v>514159</v>
      </c>
      <c r="M47" s="63">
        <f t="shared" si="14"/>
        <v>10565.69347</v>
      </c>
      <c r="N47" s="75">
        <f t="shared" si="22"/>
        <v>976.9970961</v>
      </c>
      <c r="O47" s="34" t="str">
        <f>'MAIN MODEL - Current Trends'!O47</f>
        <v/>
      </c>
      <c r="P47" s="11" t="str">
        <f t="shared" si="19"/>
        <v/>
      </c>
      <c r="Q47" s="11">
        <f t="shared" si="9"/>
        <v>0.000001727834902</v>
      </c>
      <c r="R47" s="69">
        <f t="shared" si="16"/>
        <v>0.8883628592</v>
      </c>
      <c r="S47" s="70">
        <f t="shared" si="10"/>
        <v>578759</v>
      </c>
      <c r="T47" s="71">
        <f t="shared" si="17"/>
        <v>0.25</v>
      </c>
      <c r="U47" s="72">
        <f t="shared" si="11"/>
        <v>0.1116126744</v>
      </c>
      <c r="W47" s="65" t="str">
        <f t="shared" si="4"/>
        <v/>
      </c>
      <c r="X47" s="65" t="str">
        <f t="shared" si="12"/>
        <v/>
      </c>
    </row>
    <row r="48">
      <c r="C48" s="61">
        <f t="shared" si="13"/>
        <v>44013</v>
      </c>
      <c r="D48" s="32">
        <f t="shared" si="21"/>
        <v>2.4</v>
      </c>
      <c r="E48" s="49">
        <f t="shared" si="5"/>
        <v>64594.83981</v>
      </c>
      <c r="F48" s="49">
        <f t="shared" si="6"/>
        <v>1</v>
      </c>
      <c r="G48" s="74">
        <f t="shared" si="1"/>
        <v>40</v>
      </c>
      <c r="H48" s="49">
        <f t="shared" si="2"/>
        <v>514124.1602</v>
      </c>
      <c r="I48" s="49">
        <f t="shared" si="3"/>
        <v>64593.83981</v>
      </c>
      <c r="J48" s="76" t="str">
        <f>'MAIN MODEL - Current Trends'!J48</f>
        <v/>
      </c>
      <c r="K48" s="49">
        <f t="shared" si="7"/>
        <v>0.07267177914</v>
      </c>
      <c r="L48" s="49">
        <f t="shared" si="18"/>
        <v>514160</v>
      </c>
      <c r="M48" s="63">
        <f t="shared" si="14"/>
        <v>10565.7044</v>
      </c>
      <c r="N48" s="75">
        <f t="shared" si="22"/>
        <v>976.9970961</v>
      </c>
      <c r="O48" s="34" t="str">
        <f>'MAIN MODEL - Current Trends'!O48</f>
        <v/>
      </c>
      <c r="P48" s="11" t="str">
        <f t="shared" si="19"/>
        <v/>
      </c>
      <c r="Q48" s="11">
        <f t="shared" si="9"/>
        <v>0</v>
      </c>
      <c r="R48" s="69">
        <f t="shared" si="16"/>
        <v>0.8883628592</v>
      </c>
      <c r="S48" s="70">
        <f t="shared" si="10"/>
        <v>578759</v>
      </c>
      <c r="T48" s="71">
        <f t="shared" si="17"/>
        <v>0.5</v>
      </c>
      <c r="U48" s="72">
        <f t="shared" si="11"/>
        <v>0.1116092187</v>
      </c>
      <c r="W48" s="65" t="str">
        <f t="shared" si="4"/>
        <v/>
      </c>
      <c r="X48" s="65" t="str">
        <f t="shared" si="12"/>
        <v/>
      </c>
    </row>
    <row r="49">
      <c r="C49" s="61">
        <f t="shared" si="13"/>
        <v>44017</v>
      </c>
      <c r="D49" s="32">
        <f t="shared" si="21"/>
        <v>2.4</v>
      </c>
      <c r="E49" s="49">
        <f t="shared" si="5"/>
        <v>64593.83981</v>
      </c>
      <c r="F49" s="49">
        <f t="shared" si="6"/>
        <v>0</v>
      </c>
      <c r="G49" s="74">
        <f t="shared" si="1"/>
        <v>11</v>
      </c>
      <c r="H49" s="49">
        <f t="shared" si="2"/>
        <v>514154.1602</v>
      </c>
      <c r="I49" s="49">
        <f t="shared" si="3"/>
        <v>64593.83981</v>
      </c>
      <c r="J49" s="76" t="str">
        <f>'MAIN MODEL - Current Trends'!J49</f>
        <v/>
      </c>
      <c r="K49" s="49">
        <f t="shared" si="7"/>
        <v>0</v>
      </c>
      <c r="L49" s="49">
        <f t="shared" si="18"/>
        <v>514160</v>
      </c>
      <c r="M49" s="63">
        <f t="shared" si="14"/>
        <v>10565.7044</v>
      </c>
      <c r="N49" s="75">
        <f t="shared" si="22"/>
        <v>976.9970961</v>
      </c>
      <c r="O49" s="34" t="str">
        <f>'MAIN MODEL - Current Trends'!O49</f>
        <v/>
      </c>
      <c r="P49" s="11" t="str">
        <f t="shared" si="19"/>
        <v/>
      </c>
      <c r="Q49" s="11">
        <f t="shared" si="9"/>
        <v>0</v>
      </c>
      <c r="R49" s="69">
        <f t="shared" si="16"/>
        <v>0.8883628592</v>
      </c>
      <c r="S49" s="70">
        <f t="shared" si="10"/>
        <v>578759</v>
      </c>
      <c r="T49" s="71">
        <f t="shared" si="17"/>
        <v>0</v>
      </c>
      <c r="U49" s="72">
        <f t="shared" si="11"/>
        <v>0.1116074909</v>
      </c>
      <c r="W49" s="65" t="str">
        <f t="shared" si="4"/>
        <v/>
      </c>
      <c r="X49" s="65" t="str">
        <f t="shared" si="12"/>
        <v/>
      </c>
    </row>
    <row r="50">
      <c r="C50" s="61">
        <f t="shared" si="13"/>
        <v>44021</v>
      </c>
      <c r="D50" s="32">
        <f t="shared" si="21"/>
        <v>2.4</v>
      </c>
      <c r="E50" s="49">
        <f t="shared" si="5"/>
        <v>64593.83981</v>
      </c>
      <c r="F50" s="49">
        <f t="shared" si="6"/>
        <v>0</v>
      </c>
      <c r="G50" s="74">
        <f t="shared" si="1"/>
        <v>3</v>
      </c>
      <c r="H50" s="49">
        <f t="shared" si="2"/>
        <v>514162.1602</v>
      </c>
      <c r="I50" s="49">
        <f t="shared" si="3"/>
        <v>64593.83981</v>
      </c>
      <c r="J50" s="76" t="str">
        <f>'MAIN MODEL - Current Trends'!J50</f>
        <v/>
      </c>
      <c r="K50" s="49">
        <f t="shared" si="7"/>
        <v>0</v>
      </c>
      <c r="L50" s="49">
        <f t="shared" si="18"/>
        <v>514160</v>
      </c>
      <c r="M50" s="63">
        <f t="shared" si="14"/>
        <v>10565.7044</v>
      </c>
      <c r="N50" s="75">
        <f t="shared" si="22"/>
        <v>976.9970961</v>
      </c>
      <c r="O50" s="34" t="str">
        <f>'MAIN MODEL - Current Trends'!O50</f>
        <v/>
      </c>
      <c r="P50" s="11" t="str">
        <f t="shared" si="19"/>
        <v/>
      </c>
      <c r="Q50" s="11">
        <f t="shared" si="9"/>
        <v>0</v>
      </c>
      <c r="R50" s="69">
        <f t="shared" si="16"/>
        <v>0.8883628592</v>
      </c>
      <c r="S50" s="70">
        <f t="shared" si="10"/>
        <v>578759</v>
      </c>
      <c r="T50" s="71" t="str">
        <f t="shared" si="17"/>
        <v>#DIV/0!</v>
      </c>
      <c r="U50" s="72">
        <f t="shared" si="11"/>
        <v>0.1116074909</v>
      </c>
      <c r="W50" s="65" t="str">
        <f t="shared" si="4"/>
        <v/>
      </c>
      <c r="X50" s="65" t="str">
        <f t="shared" si="12"/>
        <v/>
      </c>
    </row>
    <row r="51">
      <c r="C51" s="61">
        <f t="shared" si="13"/>
        <v>44025</v>
      </c>
      <c r="D51" s="32">
        <f t="shared" si="21"/>
        <v>2.4</v>
      </c>
      <c r="E51" s="49">
        <f t="shared" si="5"/>
        <v>64593.83981</v>
      </c>
      <c r="F51" s="49">
        <f t="shared" si="6"/>
        <v>0</v>
      </c>
      <c r="G51" s="74">
        <f t="shared" si="1"/>
        <v>1</v>
      </c>
      <c r="H51" s="49">
        <f t="shared" si="2"/>
        <v>514164.1602</v>
      </c>
      <c r="I51" s="49">
        <f t="shared" si="3"/>
        <v>64593.83981</v>
      </c>
      <c r="J51" s="76" t="str">
        <f>'MAIN MODEL - Current Trends'!J51</f>
        <v/>
      </c>
      <c r="K51" s="49">
        <f t="shared" si="7"/>
        <v>0</v>
      </c>
      <c r="L51" s="49">
        <f t="shared" si="18"/>
        <v>514160</v>
      </c>
      <c r="M51" s="63">
        <f t="shared" si="14"/>
        <v>10565.7044</v>
      </c>
      <c r="N51" s="75">
        <f t="shared" si="22"/>
        <v>976.9970961</v>
      </c>
      <c r="O51" s="34" t="str">
        <f>'MAIN MODEL - Current Trends'!O51</f>
        <v/>
      </c>
      <c r="P51" s="11" t="str">
        <f t="shared" si="19"/>
        <v/>
      </c>
      <c r="Q51" s="11">
        <f t="shared" si="9"/>
        <v>0</v>
      </c>
      <c r="R51" s="69">
        <f t="shared" si="16"/>
        <v>0.8883628592</v>
      </c>
      <c r="S51" s="70">
        <f t="shared" si="10"/>
        <v>578759</v>
      </c>
      <c r="T51" s="71" t="str">
        <f t="shared" si="17"/>
        <v>#DIV/0!</v>
      </c>
      <c r="U51" s="72">
        <f t="shared" si="11"/>
        <v>0.1116074909</v>
      </c>
      <c r="W51" s="65" t="str">
        <f t="shared" si="4"/>
        <v/>
      </c>
      <c r="X51" s="65" t="str">
        <f t="shared" si="12"/>
        <v/>
      </c>
    </row>
    <row r="52">
      <c r="C52" s="61">
        <f t="shared" si="13"/>
        <v>44029</v>
      </c>
      <c r="D52" s="32">
        <f t="shared" si="21"/>
        <v>2.4</v>
      </c>
      <c r="E52" s="49">
        <f t="shared" si="5"/>
        <v>64593.83981</v>
      </c>
      <c r="F52" s="49">
        <f t="shared" si="6"/>
        <v>0</v>
      </c>
      <c r="G52" s="74">
        <f t="shared" si="1"/>
        <v>0</v>
      </c>
      <c r="H52" s="49">
        <f t="shared" si="2"/>
        <v>514165.1602</v>
      </c>
      <c r="I52" s="49">
        <f t="shared" si="3"/>
        <v>64593.83981</v>
      </c>
      <c r="J52" s="76" t="str">
        <f>'MAIN MODEL - Current Trends'!J52</f>
        <v/>
      </c>
      <c r="K52" s="49">
        <f t="shared" si="7"/>
        <v>0</v>
      </c>
      <c r="L52" s="49">
        <f t="shared" si="18"/>
        <v>514160</v>
      </c>
      <c r="M52" s="63">
        <f t="shared" si="14"/>
        <v>10565.7044</v>
      </c>
      <c r="N52" s="75">
        <f t="shared" si="22"/>
        <v>976.9970961</v>
      </c>
      <c r="O52" s="34" t="str">
        <f>'MAIN MODEL - Current Trends'!O52</f>
        <v/>
      </c>
      <c r="P52" s="11" t="str">
        <f t="shared" si="19"/>
        <v/>
      </c>
      <c r="Q52" s="11">
        <f t="shared" si="9"/>
        <v>0</v>
      </c>
      <c r="R52" s="69">
        <f t="shared" si="16"/>
        <v>0.8883628592</v>
      </c>
      <c r="S52" s="70">
        <f t="shared" si="10"/>
        <v>578759</v>
      </c>
      <c r="T52" s="71" t="str">
        <f t="shared" si="17"/>
        <v>#DIV/0!</v>
      </c>
      <c r="U52" s="72">
        <f t="shared" si="11"/>
        <v>0.1116074909</v>
      </c>
      <c r="W52" s="65" t="str">
        <f t="shared" si="4"/>
        <v/>
      </c>
      <c r="X52" s="65" t="str">
        <f t="shared" si="12"/>
        <v/>
      </c>
    </row>
    <row r="53">
      <c r="C53" s="61">
        <f t="shared" si="13"/>
        <v>44033</v>
      </c>
      <c r="D53" s="32">
        <f t="shared" si="21"/>
        <v>2.4</v>
      </c>
      <c r="E53" s="49">
        <f t="shared" si="5"/>
        <v>64593.83981</v>
      </c>
      <c r="F53" s="49">
        <f t="shared" si="6"/>
        <v>0</v>
      </c>
      <c r="G53" s="74">
        <f t="shared" si="1"/>
        <v>0</v>
      </c>
      <c r="H53" s="49">
        <f t="shared" si="2"/>
        <v>514165.1602</v>
      </c>
      <c r="I53" s="49">
        <f t="shared" si="3"/>
        <v>64593.83981</v>
      </c>
      <c r="J53" s="76" t="str">
        <f>'MAIN MODEL - Current Trends'!J53</f>
        <v/>
      </c>
      <c r="K53" s="49">
        <f t="shared" si="7"/>
        <v>0</v>
      </c>
      <c r="L53" s="49">
        <f t="shared" si="18"/>
        <v>514160</v>
      </c>
      <c r="M53" s="63">
        <f t="shared" si="14"/>
        <v>10565.7044</v>
      </c>
      <c r="N53" s="75">
        <f t="shared" si="22"/>
        <v>976.9970961</v>
      </c>
      <c r="O53" s="34" t="str">
        <f>'MAIN MODEL - Current Trends'!O53</f>
        <v/>
      </c>
      <c r="P53" s="11" t="str">
        <f t="shared" si="19"/>
        <v/>
      </c>
      <c r="Q53" s="11">
        <f t="shared" si="9"/>
        <v>0</v>
      </c>
      <c r="R53" s="69">
        <f t="shared" si="16"/>
        <v>0.8883628592</v>
      </c>
      <c r="S53" s="70">
        <f t="shared" si="10"/>
        <v>578759</v>
      </c>
      <c r="T53" s="71" t="str">
        <f t="shared" si="17"/>
        <v>#DIV/0!</v>
      </c>
      <c r="U53" s="72">
        <f t="shared" si="11"/>
        <v>0.1116074909</v>
      </c>
      <c r="W53" s="65" t="str">
        <f t="shared" si="4"/>
        <v/>
      </c>
      <c r="X53" s="65" t="str">
        <f t="shared" si="12"/>
        <v/>
      </c>
    </row>
    <row r="54">
      <c r="C54" s="61">
        <f t="shared" si="13"/>
        <v>44037</v>
      </c>
      <c r="D54" s="32">
        <f t="shared" si="21"/>
        <v>2.4</v>
      </c>
      <c r="E54" s="49">
        <f t="shared" si="5"/>
        <v>64593.83981</v>
      </c>
      <c r="F54" s="49">
        <f t="shared" si="6"/>
        <v>0</v>
      </c>
      <c r="G54" s="74">
        <f t="shared" si="1"/>
        <v>0</v>
      </c>
      <c r="H54" s="49">
        <f t="shared" si="2"/>
        <v>514165.1602</v>
      </c>
      <c r="I54" s="49">
        <f t="shared" si="3"/>
        <v>64593.83981</v>
      </c>
      <c r="J54" s="76" t="str">
        <f>'MAIN MODEL - Current Trends'!J54</f>
        <v/>
      </c>
      <c r="K54" s="49">
        <f t="shared" si="7"/>
        <v>0</v>
      </c>
      <c r="L54" s="49">
        <f t="shared" si="18"/>
        <v>514160</v>
      </c>
      <c r="M54" s="63">
        <f t="shared" si="14"/>
        <v>10565.7044</v>
      </c>
      <c r="N54" s="75">
        <f t="shared" si="22"/>
        <v>976.9970961</v>
      </c>
      <c r="O54" s="34" t="str">
        <f>'MAIN MODEL - Current Trends'!O54</f>
        <v/>
      </c>
      <c r="P54" s="11" t="str">
        <f t="shared" si="19"/>
        <v/>
      </c>
      <c r="Q54" s="11">
        <f t="shared" si="9"/>
        <v>0</v>
      </c>
      <c r="R54" s="69">
        <f t="shared" si="16"/>
        <v>0.8883628592</v>
      </c>
      <c r="S54" s="70">
        <f t="shared" si="10"/>
        <v>578759</v>
      </c>
      <c r="T54" s="71" t="str">
        <f t="shared" si="17"/>
        <v>#DIV/0!</v>
      </c>
      <c r="U54" s="72">
        <f t="shared" si="11"/>
        <v>0.1116074909</v>
      </c>
      <c r="W54" s="65" t="str">
        <f t="shared" si="4"/>
        <v/>
      </c>
      <c r="X54" s="65" t="str">
        <f t="shared" si="12"/>
        <v/>
      </c>
    </row>
    <row r="55">
      <c r="C55" s="61">
        <f t="shared" si="13"/>
        <v>44041</v>
      </c>
      <c r="D55" s="32">
        <f t="shared" si="21"/>
        <v>2.4</v>
      </c>
      <c r="E55" s="49">
        <f t="shared" si="5"/>
        <v>64593.83981</v>
      </c>
      <c r="F55" s="49">
        <f t="shared" si="6"/>
        <v>0</v>
      </c>
      <c r="G55" s="74">
        <f t="shared" si="1"/>
        <v>0</v>
      </c>
      <c r="H55" s="49">
        <f t="shared" si="2"/>
        <v>514165.1602</v>
      </c>
      <c r="I55" s="49">
        <f t="shared" si="3"/>
        <v>64593.83981</v>
      </c>
      <c r="J55" s="76" t="str">
        <f>'MAIN MODEL - Current Trends'!J55</f>
        <v/>
      </c>
      <c r="K55" s="49">
        <f t="shared" si="7"/>
        <v>0</v>
      </c>
      <c r="L55" s="49">
        <f t="shared" si="18"/>
        <v>514160</v>
      </c>
      <c r="M55" s="63">
        <f t="shared" si="14"/>
        <v>10565.7044</v>
      </c>
      <c r="N55" s="75">
        <f t="shared" si="22"/>
        <v>976.9970961</v>
      </c>
      <c r="O55" s="34" t="str">
        <f>'MAIN MODEL - Current Trends'!O55</f>
        <v/>
      </c>
      <c r="P55" s="11" t="str">
        <f t="shared" si="19"/>
        <v/>
      </c>
      <c r="Q55" s="11">
        <f t="shared" si="9"/>
        <v>0</v>
      </c>
      <c r="R55" s="69">
        <f t="shared" si="16"/>
        <v>0.8883628592</v>
      </c>
      <c r="S55" s="70">
        <f t="shared" si="10"/>
        <v>578759</v>
      </c>
      <c r="T55" s="71" t="str">
        <f t="shared" si="17"/>
        <v>#DIV/0!</v>
      </c>
      <c r="U55" s="72">
        <f t="shared" si="11"/>
        <v>0.1116074909</v>
      </c>
      <c r="W55" s="65" t="str">
        <f t="shared" si="4"/>
        <v/>
      </c>
    </row>
    <row r="56">
      <c r="C56" s="61">
        <f t="shared" si="13"/>
        <v>44045</v>
      </c>
      <c r="D56" s="32">
        <f t="shared" si="21"/>
        <v>2.4</v>
      </c>
      <c r="E56" s="49">
        <f t="shared" si="5"/>
        <v>64593.83981</v>
      </c>
      <c r="F56" s="49">
        <f t="shared" si="6"/>
        <v>0</v>
      </c>
      <c r="G56" s="74">
        <f t="shared" si="1"/>
        <v>0</v>
      </c>
      <c r="H56" s="49">
        <f t="shared" si="2"/>
        <v>514165.1602</v>
      </c>
      <c r="I56" s="49">
        <f t="shared" si="3"/>
        <v>64593.83981</v>
      </c>
      <c r="J56" s="76" t="str">
        <f>'MAIN MODEL - Current Trends'!J56</f>
        <v/>
      </c>
      <c r="K56" s="49">
        <f t="shared" si="7"/>
        <v>0</v>
      </c>
      <c r="L56" s="49">
        <f t="shared" si="18"/>
        <v>514160</v>
      </c>
      <c r="M56" s="63">
        <f t="shared" si="14"/>
        <v>10565.7044</v>
      </c>
      <c r="N56" s="75">
        <f t="shared" si="22"/>
        <v>976.9970961</v>
      </c>
      <c r="O56" s="34" t="str">
        <f>'MAIN MODEL - Current Trends'!O56</f>
        <v/>
      </c>
      <c r="P56" s="11" t="str">
        <f t="shared" si="19"/>
        <v/>
      </c>
      <c r="Q56" s="11">
        <f t="shared" si="9"/>
        <v>0</v>
      </c>
      <c r="R56" s="69">
        <f t="shared" si="16"/>
        <v>0.8883628592</v>
      </c>
      <c r="S56" s="70">
        <f t="shared" si="10"/>
        <v>578759</v>
      </c>
      <c r="T56" s="71" t="str">
        <f t="shared" si="17"/>
        <v>#DIV/0!</v>
      </c>
      <c r="U56" s="72">
        <f t="shared" si="11"/>
        <v>0.1116074909</v>
      </c>
      <c r="W56" s="65" t="str">
        <f t="shared" si="4"/>
        <v/>
      </c>
    </row>
    <row r="57">
      <c r="C57" s="61">
        <f t="shared" si="13"/>
        <v>44049</v>
      </c>
      <c r="D57" s="32">
        <f t="shared" si="21"/>
        <v>2.4</v>
      </c>
      <c r="E57" s="49">
        <f t="shared" si="5"/>
        <v>64593.83981</v>
      </c>
      <c r="F57" s="49">
        <f t="shared" si="6"/>
        <v>0</v>
      </c>
      <c r="G57" s="74">
        <f t="shared" si="1"/>
        <v>0</v>
      </c>
      <c r="H57" s="49">
        <f t="shared" si="2"/>
        <v>514165.1602</v>
      </c>
      <c r="I57" s="49">
        <f t="shared" si="3"/>
        <v>64593.83981</v>
      </c>
      <c r="J57" s="76" t="str">
        <f>'MAIN MODEL - Current Trends'!J57</f>
        <v/>
      </c>
      <c r="K57" s="49">
        <f t="shared" si="7"/>
        <v>0</v>
      </c>
      <c r="L57" s="49">
        <f t="shared" si="18"/>
        <v>514160</v>
      </c>
      <c r="M57" s="63">
        <f t="shared" si="14"/>
        <v>10565.7044</v>
      </c>
      <c r="N57" s="75">
        <f t="shared" si="22"/>
        <v>976.9970961</v>
      </c>
      <c r="O57" s="34" t="str">
        <f>'MAIN MODEL - Current Trends'!O57</f>
        <v/>
      </c>
      <c r="P57" s="11" t="str">
        <f t="shared" si="19"/>
        <v/>
      </c>
      <c r="Q57" s="11">
        <f t="shared" si="9"/>
        <v>0</v>
      </c>
      <c r="R57" s="69">
        <f t="shared" si="16"/>
        <v>0.8883628592</v>
      </c>
      <c r="S57" s="70">
        <f t="shared" si="10"/>
        <v>578759</v>
      </c>
      <c r="T57" s="71" t="str">
        <f t="shared" si="17"/>
        <v>#DIV/0!</v>
      </c>
      <c r="U57" s="72">
        <f t="shared" si="11"/>
        <v>0.1116074909</v>
      </c>
      <c r="W57" s="65" t="str">
        <f t="shared" si="4"/>
        <v/>
      </c>
    </row>
    <row r="58">
      <c r="C58" s="61">
        <f t="shared" si="13"/>
        <v>44053</v>
      </c>
      <c r="D58" s="32">
        <f t="shared" si="21"/>
        <v>2.4</v>
      </c>
      <c r="E58" s="49">
        <f t="shared" si="5"/>
        <v>64593.83981</v>
      </c>
      <c r="F58" s="49">
        <f t="shared" si="6"/>
        <v>0</v>
      </c>
      <c r="G58" s="74">
        <f t="shared" si="1"/>
        <v>0</v>
      </c>
      <c r="H58" s="49">
        <f t="shared" si="2"/>
        <v>514165.1602</v>
      </c>
      <c r="I58" s="49">
        <f t="shared" si="3"/>
        <v>64593.83981</v>
      </c>
      <c r="J58" s="76" t="str">
        <f>'MAIN MODEL - Current Trends'!J58</f>
        <v/>
      </c>
      <c r="K58" s="49">
        <f t="shared" si="7"/>
        <v>0</v>
      </c>
      <c r="L58" s="49">
        <f t="shared" si="18"/>
        <v>514160</v>
      </c>
      <c r="M58" s="63">
        <f t="shared" si="14"/>
        <v>10565.7044</v>
      </c>
      <c r="N58" s="75">
        <f t="shared" si="22"/>
        <v>976.9970961</v>
      </c>
      <c r="O58" s="34" t="str">
        <f>'MAIN MODEL - Current Trends'!O58</f>
        <v/>
      </c>
      <c r="P58" s="11" t="str">
        <f t="shared" si="19"/>
        <v/>
      </c>
      <c r="Q58" s="11">
        <f t="shared" si="9"/>
        <v>0</v>
      </c>
      <c r="R58" s="69">
        <f t="shared" si="16"/>
        <v>0.8883628592</v>
      </c>
      <c r="S58" s="70">
        <f t="shared" si="10"/>
        <v>578759</v>
      </c>
      <c r="T58" s="71" t="str">
        <f t="shared" si="17"/>
        <v>#DIV/0!</v>
      </c>
      <c r="U58" s="72">
        <f t="shared" si="11"/>
        <v>0.1116074909</v>
      </c>
      <c r="W58" s="65" t="str">
        <f t="shared" si="4"/>
        <v/>
      </c>
    </row>
    <row r="59">
      <c r="C59" s="61">
        <f t="shared" si="13"/>
        <v>44057</v>
      </c>
      <c r="D59" s="32">
        <f t="shared" si="21"/>
        <v>2.4</v>
      </c>
      <c r="E59" s="49">
        <f t="shared" si="5"/>
        <v>64593.83981</v>
      </c>
      <c r="F59" s="49">
        <f t="shared" si="6"/>
        <v>0</v>
      </c>
      <c r="G59" s="74">
        <f t="shared" si="1"/>
        <v>0</v>
      </c>
      <c r="H59" s="49">
        <f t="shared" si="2"/>
        <v>514165.1602</v>
      </c>
      <c r="I59" s="49">
        <f t="shared" si="3"/>
        <v>64593.83981</v>
      </c>
      <c r="J59" s="76" t="str">
        <f>'MAIN MODEL - Current Trends'!J59</f>
        <v/>
      </c>
      <c r="K59" s="49">
        <f t="shared" si="7"/>
        <v>0</v>
      </c>
      <c r="L59" s="49">
        <f t="shared" si="18"/>
        <v>514160</v>
      </c>
      <c r="M59" s="63">
        <f t="shared" si="14"/>
        <v>10565.7044</v>
      </c>
      <c r="N59" s="75">
        <f t="shared" si="22"/>
        <v>976.9970961</v>
      </c>
      <c r="O59" s="34" t="str">
        <f>'MAIN MODEL - Current Trends'!O59</f>
        <v/>
      </c>
      <c r="P59" s="11" t="str">
        <f t="shared" si="19"/>
        <v/>
      </c>
      <c r="Q59" s="11">
        <f t="shared" si="9"/>
        <v>0</v>
      </c>
      <c r="R59" s="69">
        <f t="shared" si="16"/>
        <v>0.8883628592</v>
      </c>
      <c r="S59" s="70">
        <f t="shared" si="10"/>
        <v>578759</v>
      </c>
      <c r="T59" s="71" t="str">
        <f t="shared" si="17"/>
        <v>#DIV/0!</v>
      </c>
      <c r="U59" s="72">
        <f t="shared" si="11"/>
        <v>0.1116074909</v>
      </c>
      <c r="W59" s="65" t="str">
        <f t="shared" si="4"/>
        <v/>
      </c>
    </row>
    <row r="60">
      <c r="C60" s="61">
        <f t="shared" si="13"/>
        <v>44061</v>
      </c>
      <c r="D60" s="32">
        <f t="shared" si="21"/>
        <v>2.4</v>
      </c>
      <c r="E60" s="49">
        <f t="shared" si="5"/>
        <v>64593.83981</v>
      </c>
      <c r="F60" s="49">
        <f t="shared" si="6"/>
        <v>0</v>
      </c>
      <c r="G60" s="74">
        <f t="shared" si="1"/>
        <v>0</v>
      </c>
      <c r="H60" s="49">
        <f t="shared" si="2"/>
        <v>514165.1602</v>
      </c>
      <c r="I60" s="49">
        <f t="shared" si="3"/>
        <v>64593.83981</v>
      </c>
      <c r="J60" s="76" t="str">
        <f>'MAIN MODEL - Current Trends'!J60</f>
        <v/>
      </c>
      <c r="K60" s="49">
        <f t="shared" si="7"/>
        <v>0</v>
      </c>
      <c r="L60" s="49">
        <f t="shared" si="18"/>
        <v>514160</v>
      </c>
      <c r="M60" s="63">
        <f t="shared" si="14"/>
        <v>10565.7044</v>
      </c>
      <c r="N60" s="75">
        <f t="shared" si="22"/>
        <v>976.9970961</v>
      </c>
      <c r="O60" s="34" t="str">
        <f>'MAIN MODEL - Current Trends'!O60</f>
        <v/>
      </c>
      <c r="P60" s="11" t="str">
        <f t="shared" si="19"/>
        <v/>
      </c>
      <c r="Q60" s="11">
        <f t="shared" si="9"/>
        <v>0</v>
      </c>
      <c r="R60" s="69">
        <f t="shared" si="16"/>
        <v>0.8883628592</v>
      </c>
      <c r="S60" s="70">
        <f t="shared" si="10"/>
        <v>578759</v>
      </c>
      <c r="T60" s="71" t="str">
        <f t="shared" si="17"/>
        <v>#DIV/0!</v>
      </c>
      <c r="U60" s="72">
        <f t="shared" si="11"/>
        <v>0.1116074909</v>
      </c>
      <c r="W60" s="65" t="str">
        <f t="shared" si="4"/>
        <v/>
      </c>
    </row>
    <row r="61">
      <c r="C61" s="61">
        <f t="shared" si="13"/>
        <v>44065</v>
      </c>
      <c r="D61" s="32">
        <f t="shared" si="21"/>
        <v>2.4</v>
      </c>
      <c r="E61" s="49">
        <f t="shared" si="5"/>
        <v>64593.83981</v>
      </c>
      <c r="F61" s="49">
        <f t="shared" si="6"/>
        <v>0</v>
      </c>
      <c r="G61" s="74">
        <f t="shared" si="1"/>
        <v>0</v>
      </c>
      <c r="H61" s="49">
        <f t="shared" si="2"/>
        <v>514165.1602</v>
      </c>
      <c r="I61" s="49">
        <f t="shared" si="3"/>
        <v>64593.83981</v>
      </c>
      <c r="J61" s="76" t="str">
        <f>'MAIN MODEL - Current Trends'!J61</f>
        <v/>
      </c>
      <c r="K61" s="49">
        <f t="shared" si="7"/>
        <v>0</v>
      </c>
      <c r="L61" s="49">
        <f t="shared" si="18"/>
        <v>514160</v>
      </c>
      <c r="M61" s="63">
        <f t="shared" si="14"/>
        <v>10565.7044</v>
      </c>
      <c r="N61" s="75">
        <f t="shared" si="22"/>
        <v>976.9970961</v>
      </c>
      <c r="O61" s="34" t="str">
        <f>'MAIN MODEL - Current Trends'!O61</f>
        <v/>
      </c>
      <c r="P61" s="11" t="str">
        <f t="shared" si="19"/>
        <v/>
      </c>
      <c r="Q61" s="11">
        <f t="shared" si="9"/>
        <v>0</v>
      </c>
      <c r="R61" s="69">
        <f t="shared" si="16"/>
        <v>0.8883628592</v>
      </c>
      <c r="S61" s="70">
        <f t="shared" si="10"/>
        <v>578759</v>
      </c>
      <c r="T61" s="71" t="str">
        <f t="shared" si="17"/>
        <v>#DIV/0!</v>
      </c>
      <c r="U61" s="72">
        <f t="shared" si="11"/>
        <v>0.1116074909</v>
      </c>
      <c r="W61" s="65" t="str">
        <f t="shared" si="4"/>
        <v/>
      </c>
    </row>
    <row r="62">
      <c r="C62" s="61">
        <f t="shared" si="13"/>
        <v>44069</v>
      </c>
      <c r="D62" s="32">
        <f t="shared" si="21"/>
        <v>2.4</v>
      </c>
      <c r="E62" s="49">
        <f t="shared" si="5"/>
        <v>64593.83981</v>
      </c>
      <c r="F62" s="49">
        <f t="shared" si="6"/>
        <v>0</v>
      </c>
      <c r="G62" s="74">
        <f t="shared" si="1"/>
        <v>0</v>
      </c>
      <c r="H62" s="49">
        <f t="shared" si="2"/>
        <v>514165.1602</v>
      </c>
      <c r="I62" s="49">
        <f t="shared" si="3"/>
        <v>64593.83981</v>
      </c>
      <c r="J62" s="76" t="str">
        <f>'MAIN MODEL - Current Trends'!J62</f>
        <v/>
      </c>
      <c r="K62" s="49">
        <f t="shared" si="7"/>
        <v>0</v>
      </c>
      <c r="L62" s="49">
        <f t="shared" si="18"/>
        <v>514160</v>
      </c>
      <c r="M62" s="63">
        <f t="shared" si="14"/>
        <v>10565.7044</v>
      </c>
      <c r="N62" s="75">
        <f t="shared" si="22"/>
        <v>976.9970961</v>
      </c>
      <c r="O62" s="34" t="str">
        <f>'MAIN MODEL - Current Trends'!O62</f>
        <v/>
      </c>
      <c r="P62" s="11" t="str">
        <f t="shared" si="19"/>
        <v/>
      </c>
      <c r="Q62" s="11">
        <f t="shared" si="9"/>
        <v>0</v>
      </c>
      <c r="R62" s="69">
        <f t="shared" si="16"/>
        <v>0.8883628592</v>
      </c>
      <c r="S62" s="70">
        <f t="shared" si="10"/>
        <v>578759</v>
      </c>
      <c r="T62" s="71" t="str">
        <f t="shared" si="17"/>
        <v>#DIV/0!</v>
      </c>
      <c r="U62" s="72">
        <f t="shared" si="11"/>
        <v>0.1116074909</v>
      </c>
      <c r="W62" s="65" t="str">
        <f t="shared" si="4"/>
        <v/>
      </c>
    </row>
    <row r="63">
      <c r="C63" s="61">
        <f t="shared" si="13"/>
        <v>44073</v>
      </c>
      <c r="D63" s="32">
        <f t="shared" si="21"/>
        <v>2.4</v>
      </c>
      <c r="E63" s="49">
        <f t="shared" si="5"/>
        <v>64593.83981</v>
      </c>
      <c r="F63" s="49">
        <f t="shared" si="6"/>
        <v>0</v>
      </c>
      <c r="G63" s="74">
        <f t="shared" si="1"/>
        <v>0</v>
      </c>
      <c r="H63" s="49">
        <f t="shared" si="2"/>
        <v>514165.1602</v>
      </c>
      <c r="I63" s="49">
        <f t="shared" si="3"/>
        <v>64593.83981</v>
      </c>
      <c r="J63" s="76" t="str">
        <f>'MAIN MODEL - Current Trends'!J63</f>
        <v/>
      </c>
      <c r="K63" s="49">
        <f t="shared" si="7"/>
        <v>0</v>
      </c>
      <c r="L63" s="49">
        <f t="shared" si="18"/>
        <v>514160</v>
      </c>
      <c r="M63" s="63">
        <f t="shared" si="14"/>
        <v>10565.7044</v>
      </c>
      <c r="N63" s="75">
        <f t="shared" si="22"/>
        <v>976.9970961</v>
      </c>
      <c r="O63" s="34" t="str">
        <f>'MAIN MODEL - Current Trends'!O63</f>
        <v/>
      </c>
      <c r="P63" s="11" t="str">
        <f t="shared" si="19"/>
        <v/>
      </c>
      <c r="Q63" s="11">
        <f t="shared" si="9"/>
        <v>0</v>
      </c>
      <c r="R63" s="69">
        <f t="shared" si="16"/>
        <v>0.8883628592</v>
      </c>
      <c r="S63" s="70">
        <f t="shared" si="10"/>
        <v>578759</v>
      </c>
      <c r="T63" s="71" t="str">
        <f t="shared" si="17"/>
        <v>#DIV/0!</v>
      </c>
      <c r="U63" s="72">
        <f t="shared" si="11"/>
        <v>0.1116074909</v>
      </c>
      <c r="W63" s="65" t="str">
        <f t="shared" si="4"/>
        <v/>
      </c>
    </row>
    <row r="64">
      <c r="C64" s="61">
        <f t="shared" si="13"/>
        <v>44077</v>
      </c>
      <c r="D64" s="32">
        <f t="shared" si="21"/>
        <v>2.4</v>
      </c>
      <c r="E64" s="49">
        <f t="shared" si="5"/>
        <v>64593.83981</v>
      </c>
      <c r="F64" s="49">
        <f t="shared" si="6"/>
        <v>0</v>
      </c>
      <c r="G64" s="74">
        <f t="shared" si="1"/>
        <v>0</v>
      </c>
      <c r="H64" s="49">
        <f t="shared" si="2"/>
        <v>514165.1602</v>
      </c>
      <c r="I64" s="49">
        <f t="shared" si="3"/>
        <v>64593.83981</v>
      </c>
      <c r="J64" s="76" t="str">
        <f>'MAIN MODEL - Current Trends'!J64</f>
        <v/>
      </c>
      <c r="K64" s="49">
        <f t="shared" si="7"/>
        <v>0</v>
      </c>
      <c r="L64" s="49">
        <f t="shared" si="18"/>
        <v>514160</v>
      </c>
      <c r="M64" s="63">
        <f t="shared" si="14"/>
        <v>10565.7044</v>
      </c>
      <c r="N64" s="75">
        <f t="shared" si="22"/>
        <v>976.9970961</v>
      </c>
      <c r="O64" s="34" t="str">
        <f>'MAIN MODEL - Current Trends'!O64</f>
        <v/>
      </c>
      <c r="P64" s="11" t="str">
        <f t="shared" si="19"/>
        <v/>
      </c>
      <c r="Q64" s="11">
        <f t="shared" si="9"/>
        <v>0</v>
      </c>
      <c r="R64" s="69">
        <f t="shared" si="16"/>
        <v>0.8883628592</v>
      </c>
      <c r="S64" s="70">
        <f t="shared" si="10"/>
        <v>578759</v>
      </c>
      <c r="T64" s="71" t="str">
        <f t="shared" si="17"/>
        <v>#DIV/0!</v>
      </c>
      <c r="U64" s="72">
        <f t="shared" si="11"/>
        <v>0.1116074909</v>
      </c>
      <c r="W64" s="65" t="str">
        <f t="shared" si="4"/>
        <v/>
      </c>
    </row>
    <row r="65">
      <c r="C65" s="61">
        <f t="shared" si="13"/>
        <v>44081</v>
      </c>
      <c r="D65" s="32">
        <f t="shared" si="21"/>
        <v>2.4</v>
      </c>
      <c r="E65" s="49">
        <f t="shared" si="5"/>
        <v>64593.83981</v>
      </c>
      <c r="F65" s="49">
        <f t="shared" si="6"/>
        <v>0</v>
      </c>
      <c r="G65" s="74">
        <f t="shared" si="1"/>
        <v>0</v>
      </c>
      <c r="H65" s="49">
        <f t="shared" si="2"/>
        <v>514165.1602</v>
      </c>
      <c r="I65" s="49">
        <f t="shared" si="3"/>
        <v>64593.83981</v>
      </c>
      <c r="J65" s="76" t="str">
        <f>'MAIN MODEL - Current Trends'!J65</f>
        <v/>
      </c>
      <c r="K65" s="49">
        <f t="shared" si="7"/>
        <v>0</v>
      </c>
      <c r="L65" s="49">
        <f t="shared" si="18"/>
        <v>514160</v>
      </c>
      <c r="M65" s="63">
        <f t="shared" si="14"/>
        <v>10565.7044</v>
      </c>
      <c r="N65" s="75">
        <f t="shared" si="22"/>
        <v>976.9970961</v>
      </c>
      <c r="O65" s="34" t="str">
        <f>'MAIN MODEL - Current Trends'!O65</f>
        <v/>
      </c>
      <c r="P65" s="11" t="str">
        <f t="shared" si="19"/>
        <v/>
      </c>
      <c r="Q65" s="11">
        <f t="shared" si="9"/>
        <v>0</v>
      </c>
      <c r="R65" s="69">
        <f t="shared" si="16"/>
        <v>0.8883628592</v>
      </c>
      <c r="S65" s="70">
        <f t="shared" si="10"/>
        <v>578759</v>
      </c>
      <c r="T65" s="71" t="str">
        <f t="shared" si="17"/>
        <v>#DIV/0!</v>
      </c>
      <c r="U65" s="72">
        <f t="shared" si="11"/>
        <v>0.1116074909</v>
      </c>
      <c r="W65" s="65" t="str">
        <f t="shared" si="4"/>
        <v/>
      </c>
    </row>
    <row r="66">
      <c r="C66" s="61">
        <f t="shared" si="13"/>
        <v>44085</v>
      </c>
      <c r="D66" s="32">
        <f t="shared" si="21"/>
        <v>2.4</v>
      </c>
      <c r="E66" s="49">
        <f t="shared" si="5"/>
        <v>64593.83981</v>
      </c>
      <c r="F66" s="49">
        <f t="shared" si="6"/>
        <v>0</v>
      </c>
      <c r="G66" s="74">
        <f t="shared" si="1"/>
        <v>0</v>
      </c>
      <c r="H66" s="49">
        <f t="shared" si="2"/>
        <v>514165.1602</v>
      </c>
      <c r="I66" s="49">
        <f t="shared" si="3"/>
        <v>64593.83981</v>
      </c>
      <c r="J66" s="76" t="str">
        <f>'MAIN MODEL - Current Trends'!J66</f>
        <v/>
      </c>
      <c r="K66" s="49">
        <f t="shared" si="7"/>
        <v>0</v>
      </c>
      <c r="L66" s="49">
        <f t="shared" si="18"/>
        <v>514160</v>
      </c>
      <c r="M66" s="63">
        <f t="shared" si="14"/>
        <v>10565.7044</v>
      </c>
      <c r="N66" s="75">
        <f t="shared" si="22"/>
        <v>976.9970961</v>
      </c>
      <c r="O66" s="34" t="str">
        <f>'MAIN MODEL - Current Trends'!O66</f>
        <v/>
      </c>
      <c r="P66" s="11" t="str">
        <f t="shared" si="19"/>
        <v/>
      </c>
      <c r="Q66" s="11">
        <f t="shared" si="9"/>
        <v>0</v>
      </c>
      <c r="R66" s="69">
        <f t="shared" si="16"/>
        <v>0.8883628592</v>
      </c>
      <c r="S66" s="70">
        <f t="shared" si="10"/>
        <v>578759</v>
      </c>
      <c r="T66" s="71" t="str">
        <f t="shared" si="17"/>
        <v>#DIV/0!</v>
      </c>
      <c r="U66" s="72">
        <f t="shared" si="11"/>
        <v>0.1116074909</v>
      </c>
      <c r="W66" s="65" t="str">
        <f t="shared" si="4"/>
        <v/>
      </c>
    </row>
    <row r="67">
      <c r="C67" s="61">
        <f t="shared" si="13"/>
        <v>44089</v>
      </c>
      <c r="D67" s="32">
        <f t="shared" si="21"/>
        <v>2.4</v>
      </c>
      <c r="E67" s="49">
        <f t="shared" si="5"/>
        <v>64593.83981</v>
      </c>
      <c r="F67" s="49">
        <f t="shared" si="6"/>
        <v>0</v>
      </c>
      <c r="G67" s="74">
        <f t="shared" si="1"/>
        <v>0</v>
      </c>
      <c r="H67" s="49">
        <f t="shared" si="2"/>
        <v>514165.1602</v>
      </c>
      <c r="I67" s="49">
        <f t="shared" si="3"/>
        <v>64593.83981</v>
      </c>
      <c r="J67" s="76" t="str">
        <f>'MAIN MODEL - Current Trends'!J67</f>
        <v/>
      </c>
      <c r="K67" s="49">
        <f t="shared" si="7"/>
        <v>0</v>
      </c>
      <c r="L67" s="49">
        <f t="shared" si="18"/>
        <v>514160</v>
      </c>
      <c r="M67" s="63">
        <f t="shared" si="14"/>
        <v>10565.7044</v>
      </c>
      <c r="N67" s="75">
        <f t="shared" si="22"/>
        <v>976.9970961</v>
      </c>
      <c r="O67" s="34" t="str">
        <f>'MAIN MODEL - Current Trends'!O67</f>
        <v/>
      </c>
      <c r="P67" s="11" t="str">
        <f t="shared" si="19"/>
        <v/>
      </c>
      <c r="Q67" s="11">
        <f t="shared" si="9"/>
        <v>0</v>
      </c>
      <c r="R67" s="69">
        <f t="shared" si="16"/>
        <v>0.8883628592</v>
      </c>
      <c r="S67" s="70">
        <f t="shared" si="10"/>
        <v>578759</v>
      </c>
      <c r="T67" s="71" t="str">
        <f t="shared" si="17"/>
        <v>#DIV/0!</v>
      </c>
      <c r="U67" s="72">
        <f t="shared" si="11"/>
        <v>0.1116074909</v>
      </c>
      <c r="W67" s="65" t="str">
        <f t="shared" si="4"/>
        <v/>
      </c>
    </row>
    <row r="68">
      <c r="C68" s="61">
        <f t="shared" si="13"/>
        <v>44093</v>
      </c>
      <c r="D68" s="32">
        <f t="shared" si="21"/>
        <v>2.4</v>
      </c>
      <c r="E68" s="49">
        <f t="shared" si="5"/>
        <v>64593.83981</v>
      </c>
      <c r="F68" s="49">
        <f t="shared" si="6"/>
        <v>0</v>
      </c>
      <c r="G68" s="74">
        <f t="shared" si="1"/>
        <v>0</v>
      </c>
      <c r="H68" s="49">
        <f t="shared" si="2"/>
        <v>514165.1602</v>
      </c>
      <c r="I68" s="49">
        <f t="shared" si="3"/>
        <v>64593.83981</v>
      </c>
      <c r="J68" s="76" t="str">
        <f>'MAIN MODEL - Current Trends'!J68</f>
        <v/>
      </c>
      <c r="K68" s="49">
        <f t="shared" si="7"/>
        <v>0</v>
      </c>
      <c r="L68" s="49">
        <f t="shared" si="18"/>
        <v>514160</v>
      </c>
      <c r="M68" s="63">
        <f t="shared" si="14"/>
        <v>10565.7044</v>
      </c>
      <c r="N68" s="75">
        <f t="shared" si="22"/>
        <v>976.9970961</v>
      </c>
      <c r="O68" s="34" t="str">
        <f>'MAIN MODEL - Current Trends'!O68</f>
        <v/>
      </c>
      <c r="P68" s="11" t="str">
        <f t="shared" si="19"/>
        <v/>
      </c>
      <c r="Q68" s="11">
        <f t="shared" si="9"/>
        <v>0</v>
      </c>
      <c r="R68" s="69">
        <f t="shared" si="16"/>
        <v>0.8883628592</v>
      </c>
      <c r="S68" s="70">
        <f t="shared" si="10"/>
        <v>578759</v>
      </c>
      <c r="T68" s="71" t="str">
        <f t="shared" si="17"/>
        <v>#DIV/0!</v>
      </c>
      <c r="U68" s="72">
        <f t="shared" si="11"/>
        <v>0.1116074909</v>
      </c>
      <c r="W68" s="65" t="str">
        <f t="shared" si="4"/>
        <v/>
      </c>
    </row>
    <row r="69">
      <c r="C69" s="61">
        <f t="shared" si="13"/>
        <v>44097</v>
      </c>
      <c r="D69" s="32">
        <f t="shared" si="21"/>
        <v>2.4</v>
      </c>
      <c r="E69" s="49">
        <f t="shared" si="5"/>
        <v>64593.83981</v>
      </c>
      <c r="F69" s="49">
        <f t="shared" si="6"/>
        <v>0</v>
      </c>
      <c r="G69" s="74">
        <f t="shared" si="1"/>
        <v>0</v>
      </c>
      <c r="H69" s="49">
        <f t="shared" si="2"/>
        <v>514165.1602</v>
      </c>
      <c r="I69" s="49">
        <f t="shared" si="3"/>
        <v>64593.83981</v>
      </c>
      <c r="J69" s="76" t="str">
        <f>'MAIN MODEL - Current Trends'!J69</f>
        <v/>
      </c>
      <c r="K69" s="49">
        <f t="shared" si="7"/>
        <v>0</v>
      </c>
      <c r="L69" s="49">
        <f t="shared" si="18"/>
        <v>514160</v>
      </c>
      <c r="M69" s="63">
        <f t="shared" si="14"/>
        <v>10565.7044</v>
      </c>
      <c r="N69" s="75">
        <f t="shared" si="22"/>
        <v>976.9970961</v>
      </c>
      <c r="O69" s="34" t="str">
        <f>'MAIN MODEL - Current Trends'!O69</f>
        <v/>
      </c>
      <c r="P69" s="11" t="str">
        <f t="shared" si="19"/>
        <v/>
      </c>
      <c r="Q69" s="11">
        <f t="shared" si="9"/>
        <v>0</v>
      </c>
      <c r="R69" s="69">
        <f t="shared" si="16"/>
        <v>0.8883628592</v>
      </c>
      <c r="S69" s="70">
        <f t="shared" si="10"/>
        <v>578759</v>
      </c>
      <c r="T69" s="71" t="str">
        <f t="shared" si="17"/>
        <v>#DIV/0!</v>
      </c>
      <c r="U69" s="72">
        <f t="shared" si="11"/>
        <v>0.1116074909</v>
      </c>
      <c r="W69" s="65" t="str">
        <f t="shared" si="4"/>
        <v/>
      </c>
    </row>
    <row r="70">
      <c r="C70" s="61">
        <f t="shared" si="13"/>
        <v>44101</v>
      </c>
      <c r="D70" s="32">
        <f t="shared" si="21"/>
        <v>2.4</v>
      </c>
      <c r="E70" s="49">
        <f t="shared" si="5"/>
        <v>64593.83981</v>
      </c>
      <c r="F70" s="49">
        <f t="shared" si="6"/>
        <v>0</v>
      </c>
      <c r="G70" s="74">
        <f t="shared" si="1"/>
        <v>0</v>
      </c>
      <c r="H70" s="49">
        <f t="shared" si="2"/>
        <v>514165.1602</v>
      </c>
      <c r="I70" s="49">
        <f t="shared" si="3"/>
        <v>64593.83981</v>
      </c>
      <c r="J70" s="76" t="str">
        <f>'MAIN MODEL - Current Trends'!J70</f>
        <v/>
      </c>
      <c r="K70" s="49">
        <f t="shared" si="7"/>
        <v>0</v>
      </c>
      <c r="L70" s="49">
        <f t="shared" si="18"/>
        <v>514160</v>
      </c>
      <c r="M70" s="63">
        <f t="shared" si="14"/>
        <v>10565.7044</v>
      </c>
      <c r="N70" s="75">
        <f t="shared" si="22"/>
        <v>976.9970961</v>
      </c>
      <c r="O70" s="34" t="str">
        <f>'MAIN MODEL - Current Trends'!O70</f>
        <v/>
      </c>
      <c r="P70" s="11" t="str">
        <f t="shared" si="19"/>
        <v/>
      </c>
      <c r="Q70" s="11">
        <f t="shared" si="9"/>
        <v>0</v>
      </c>
      <c r="R70" s="69">
        <f t="shared" si="16"/>
        <v>0.8883628592</v>
      </c>
      <c r="S70" s="70">
        <f t="shared" si="10"/>
        <v>578759</v>
      </c>
      <c r="T70" s="71" t="str">
        <f t="shared" si="17"/>
        <v>#DIV/0!</v>
      </c>
      <c r="U70" s="72">
        <f t="shared" si="11"/>
        <v>0.1116074909</v>
      </c>
      <c r="W70" s="65" t="str">
        <f t="shared" si="4"/>
        <v/>
      </c>
    </row>
    <row r="71">
      <c r="C71" s="61">
        <f t="shared" si="13"/>
        <v>44105</v>
      </c>
      <c r="D71" s="32">
        <f t="shared" si="21"/>
        <v>2.4</v>
      </c>
      <c r="E71" s="49">
        <f t="shared" si="5"/>
        <v>64593.83981</v>
      </c>
      <c r="F71" s="49">
        <f t="shared" si="6"/>
        <v>0</v>
      </c>
      <c r="G71" s="74">
        <f t="shared" si="1"/>
        <v>0</v>
      </c>
      <c r="H71" s="49">
        <f t="shared" si="2"/>
        <v>514165.1602</v>
      </c>
      <c r="I71" s="49">
        <f t="shared" si="3"/>
        <v>64593.83981</v>
      </c>
      <c r="J71" s="76" t="str">
        <f>'MAIN MODEL - Current Trends'!J71</f>
        <v/>
      </c>
      <c r="K71" s="49">
        <f t="shared" si="7"/>
        <v>0</v>
      </c>
      <c r="L71" s="49">
        <f t="shared" si="18"/>
        <v>514160</v>
      </c>
      <c r="M71" s="63">
        <f t="shared" si="14"/>
        <v>10565.7044</v>
      </c>
      <c r="N71" s="75">
        <f t="shared" si="22"/>
        <v>976.9970961</v>
      </c>
      <c r="O71" s="34" t="str">
        <f>'MAIN MODEL - Current Trends'!O71</f>
        <v/>
      </c>
      <c r="P71" s="11" t="str">
        <f t="shared" si="19"/>
        <v/>
      </c>
      <c r="Q71" s="11">
        <f t="shared" si="9"/>
        <v>0</v>
      </c>
      <c r="R71" s="69">
        <f t="shared" si="16"/>
        <v>0.8883628592</v>
      </c>
      <c r="S71" s="70">
        <f t="shared" si="10"/>
        <v>578759</v>
      </c>
      <c r="T71" s="71" t="str">
        <f t="shared" si="17"/>
        <v>#DIV/0!</v>
      </c>
      <c r="U71" s="72">
        <f t="shared" si="11"/>
        <v>0.1116074909</v>
      </c>
      <c r="W71" s="65" t="str">
        <f t="shared" si="4"/>
        <v/>
      </c>
    </row>
    <row r="72">
      <c r="C72" s="61">
        <f t="shared" si="13"/>
        <v>44109</v>
      </c>
      <c r="D72" s="32">
        <f t="shared" si="21"/>
        <v>2.4</v>
      </c>
      <c r="E72" s="49">
        <f t="shared" si="5"/>
        <v>64593.83981</v>
      </c>
      <c r="F72" s="49">
        <f t="shared" si="6"/>
        <v>0</v>
      </c>
      <c r="G72" s="74">
        <f t="shared" si="1"/>
        <v>0</v>
      </c>
      <c r="H72" s="49">
        <f t="shared" si="2"/>
        <v>514165.1602</v>
      </c>
      <c r="I72" s="49">
        <f t="shared" si="3"/>
        <v>64593.83981</v>
      </c>
      <c r="J72" s="76" t="str">
        <f>'MAIN MODEL - Current Trends'!J72</f>
        <v/>
      </c>
      <c r="K72" s="49">
        <f t="shared" si="7"/>
        <v>0</v>
      </c>
      <c r="L72" s="49">
        <f t="shared" si="18"/>
        <v>514160</v>
      </c>
      <c r="M72" s="63">
        <f t="shared" si="14"/>
        <v>10565.7044</v>
      </c>
      <c r="N72" s="75">
        <f t="shared" si="22"/>
        <v>976.9970961</v>
      </c>
      <c r="O72" s="34" t="str">
        <f>'MAIN MODEL - Current Trends'!O72</f>
        <v/>
      </c>
      <c r="P72" s="11" t="str">
        <f t="shared" si="19"/>
        <v/>
      </c>
      <c r="Q72" s="11">
        <f t="shared" si="9"/>
        <v>0</v>
      </c>
      <c r="R72" s="69">
        <f t="shared" si="16"/>
        <v>0.8883628592</v>
      </c>
      <c r="S72" s="70">
        <f t="shared" si="10"/>
        <v>578759</v>
      </c>
      <c r="T72" s="71" t="str">
        <f t="shared" si="17"/>
        <v>#DIV/0!</v>
      </c>
      <c r="U72" s="72">
        <f t="shared" si="11"/>
        <v>0.1116074909</v>
      </c>
      <c r="W72" s="65" t="str">
        <f t="shared" si="4"/>
        <v/>
      </c>
    </row>
    <row r="73">
      <c r="C73" s="61">
        <f t="shared" si="13"/>
        <v>44113</v>
      </c>
      <c r="D73" s="32">
        <f t="shared" si="21"/>
        <v>2.4</v>
      </c>
      <c r="E73" s="49">
        <f t="shared" si="5"/>
        <v>64593.83981</v>
      </c>
      <c r="F73" s="49">
        <f t="shared" si="6"/>
        <v>0</v>
      </c>
      <c r="G73" s="74">
        <f t="shared" si="1"/>
        <v>0</v>
      </c>
      <c r="H73" s="49">
        <f t="shared" si="2"/>
        <v>514165.1602</v>
      </c>
      <c r="I73" s="49">
        <f t="shared" si="3"/>
        <v>64593.83981</v>
      </c>
      <c r="J73" s="76" t="str">
        <f>'MAIN MODEL - Current Trends'!J73</f>
        <v/>
      </c>
      <c r="K73" s="49">
        <f t="shared" si="7"/>
        <v>0</v>
      </c>
      <c r="L73" s="49">
        <f t="shared" si="18"/>
        <v>514160</v>
      </c>
      <c r="M73" s="63">
        <f t="shared" si="14"/>
        <v>10565.7044</v>
      </c>
      <c r="N73" s="75">
        <f t="shared" si="22"/>
        <v>976.9970961</v>
      </c>
      <c r="O73" s="34" t="str">
        <f>'MAIN MODEL - Current Trends'!O73</f>
        <v/>
      </c>
      <c r="P73" s="11" t="str">
        <f t="shared" si="19"/>
        <v/>
      </c>
      <c r="Q73" s="11">
        <f t="shared" si="9"/>
        <v>0</v>
      </c>
      <c r="R73" s="69">
        <f t="shared" si="16"/>
        <v>0.8883628592</v>
      </c>
      <c r="S73" s="70">
        <f t="shared" si="10"/>
        <v>578759</v>
      </c>
      <c r="T73" s="71" t="str">
        <f t="shared" si="17"/>
        <v>#DIV/0!</v>
      </c>
      <c r="U73" s="72">
        <f t="shared" si="11"/>
        <v>0.1116074909</v>
      </c>
      <c r="W73" s="65" t="str">
        <f t="shared" si="4"/>
        <v/>
      </c>
    </row>
    <row r="74">
      <c r="C74" s="61">
        <f t="shared" si="13"/>
        <v>44117</v>
      </c>
      <c r="D74" s="32">
        <f t="shared" si="21"/>
        <v>2.4</v>
      </c>
      <c r="E74" s="49">
        <f t="shared" si="5"/>
        <v>64593.83981</v>
      </c>
      <c r="F74" s="49">
        <f t="shared" si="6"/>
        <v>0</v>
      </c>
      <c r="G74" s="74">
        <f t="shared" si="1"/>
        <v>0</v>
      </c>
      <c r="H74" s="49">
        <f t="shared" si="2"/>
        <v>514165.1602</v>
      </c>
      <c r="I74" s="49">
        <f t="shared" si="3"/>
        <v>64593.83981</v>
      </c>
      <c r="J74" s="76" t="str">
        <f>'MAIN MODEL - Current Trends'!J74</f>
        <v/>
      </c>
      <c r="K74" s="49">
        <f t="shared" si="7"/>
        <v>0</v>
      </c>
      <c r="L74" s="49">
        <f t="shared" si="18"/>
        <v>514160</v>
      </c>
      <c r="M74" s="63">
        <f t="shared" si="14"/>
        <v>10565.7044</v>
      </c>
      <c r="N74" s="75">
        <f t="shared" si="22"/>
        <v>976.9970961</v>
      </c>
      <c r="O74" s="34" t="str">
        <f>'MAIN MODEL - Current Trends'!O74</f>
        <v/>
      </c>
      <c r="P74" s="11" t="str">
        <f t="shared" si="19"/>
        <v/>
      </c>
      <c r="Q74" s="11">
        <f t="shared" si="9"/>
        <v>0</v>
      </c>
      <c r="R74" s="69">
        <f t="shared" si="16"/>
        <v>0.8883628592</v>
      </c>
      <c r="S74" s="70">
        <f t="shared" si="10"/>
        <v>578759</v>
      </c>
      <c r="T74" s="71" t="str">
        <f t="shared" si="17"/>
        <v>#DIV/0!</v>
      </c>
      <c r="U74" s="72">
        <f t="shared" si="11"/>
        <v>0.1116074909</v>
      </c>
      <c r="W74" s="65" t="str">
        <f t="shared" si="4"/>
        <v/>
      </c>
    </row>
    <row r="75">
      <c r="C75" s="61">
        <f t="shared" si="13"/>
        <v>44121</v>
      </c>
      <c r="D75" s="32">
        <f t="shared" si="21"/>
        <v>2.4</v>
      </c>
      <c r="E75" s="49">
        <f t="shared" si="5"/>
        <v>64593.83981</v>
      </c>
      <c r="F75" s="49">
        <f t="shared" si="6"/>
        <v>0</v>
      </c>
      <c r="G75" s="74">
        <f t="shared" si="1"/>
        <v>0</v>
      </c>
      <c r="H75" s="49">
        <f t="shared" si="2"/>
        <v>514165.1602</v>
      </c>
      <c r="I75" s="49">
        <f t="shared" si="3"/>
        <v>64593.83981</v>
      </c>
      <c r="J75" s="76" t="str">
        <f>'MAIN MODEL - Current Trends'!J75</f>
        <v/>
      </c>
      <c r="K75" s="49">
        <f t="shared" si="7"/>
        <v>0</v>
      </c>
      <c r="L75" s="49">
        <f t="shared" si="18"/>
        <v>514160</v>
      </c>
      <c r="M75" s="63">
        <f t="shared" si="14"/>
        <v>10565.7044</v>
      </c>
      <c r="N75" s="75">
        <f t="shared" si="22"/>
        <v>976.9970961</v>
      </c>
      <c r="O75" s="34" t="str">
        <f>'MAIN MODEL - Current Trends'!O75</f>
        <v/>
      </c>
      <c r="P75" s="11" t="str">
        <f t="shared" si="19"/>
        <v/>
      </c>
      <c r="Q75" s="11">
        <f t="shared" si="9"/>
        <v>0</v>
      </c>
      <c r="R75" s="69">
        <f t="shared" si="16"/>
        <v>0.8883628592</v>
      </c>
      <c r="S75" s="70">
        <f t="shared" si="10"/>
        <v>578759</v>
      </c>
      <c r="T75" s="71" t="str">
        <f t="shared" si="17"/>
        <v>#DIV/0!</v>
      </c>
      <c r="U75" s="72">
        <f t="shared" si="11"/>
        <v>0.1116074909</v>
      </c>
      <c r="W75" s="65" t="str">
        <f t="shared" si="4"/>
        <v/>
      </c>
    </row>
    <row r="76">
      <c r="C76" s="61">
        <f t="shared" si="13"/>
        <v>44125</v>
      </c>
      <c r="D76" s="32">
        <f t="shared" si="21"/>
        <v>2.4</v>
      </c>
      <c r="E76" s="49">
        <f t="shared" si="5"/>
        <v>64593.83981</v>
      </c>
      <c r="F76" s="49">
        <f t="shared" si="6"/>
        <v>0</v>
      </c>
      <c r="G76" s="74">
        <f t="shared" si="1"/>
        <v>0</v>
      </c>
      <c r="H76" s="49">
        <f t="shared" si="2"/>
        <v>514165.1602</v>
      </c>
      <c r="I76" s="49">
        <f t="shared" si="3"/>
        <v>64593.83981</v>
      </c>
      <c r="J76" s="76" t="str">
        <f>'MAIN MODEL - Current Trends'!J76</f>
        <v/>
      </c>
      <c r="K76" s="49">
        <f t="shared" si="7"/>
        <v>0</v>
      </c>
      <c r="L76" s="49">
        <f t="shared" si="18"/>
        <v>514160</v>
      </c>
      <c r="M76" s="63">
        <f t="shared" si="14"/>
        <v>10565.7044</v>
      </c>
      <c r="N76" s="75">
        <f t="shared" si="22"/>
        <v>976.9970961</v>
      </c>
      <c r="O76" s="34" t="str">
        <f>'MAIN MODEL - Current Trends'!O76</f>
        <v/>
      </c>
      <c r="P76" s="11" t="str">
        <f t="shared" si="19"/>
        <v/>
      </c>
      <c r="Q76" s="11">
        <f t="shared" si="9"/>
        <v>0</v>
      </c>
      <c r="R76" s="69">
        <f t="shared" si="16"/>
        <v>0.8883628592</v>
      </c>
      <c r="S76" s="70">
        <f t="shared" si="10"/>
        <v>578759</v>
      </c>
      <c r="T76" s="71" t="str">
        <f t="shared" si="17"/>
        <v>#DIV/0!</v>
      </c>
      <c r="U76" s="72">
        <f t="shared" si="11"/>
        <v>0.1116074909</v>
      </c>
      <c r="W76" s="65" t="str">
        <f t="shared" si="4"/>
        <v/>
      </c>
    </row>
    <row r="77">
      <c r="C77" s="61">
        <f t="shared" si="13"/>
        <v>44129</v>
      </c>
      <c r="D77" s="32">
        <f t="shared" si="21"/>
        <v>2.4</v>
      </c>
      <c r="E77" s="49">
        <f t="shared" si="5"/>
        <v>64593.83981</v>
      </c>
      <c r="F77" s="49">
        <f t="shared" si="6"/>
        <v>0</v>
      </c>
      <c r="G77" s="74">
        <f t="shared" si="1"/>
        <v>0</v>
      </c>
      <c r="H77" s="49">
        <f t="shared" si="2"/>
        <v>514165.1602</v>
      </c>
      <c r="I77" s="49">
        <f t="shared" si="3"/>
        <v>64593.83981</v>
      </c>
      <c r="J77" s="76" t="str">
        <f>'MAIN MODEL - Current Trends'!J77</f>
        <v/>
      </c>
      <c r="K77" s="49">
        <f t="shared" si="7"/>
        <v>0</v>
      </c>
      <c r="L77" s="49">
        <f t="shared" si="18"/>
        <v>514160</v>
      </c>
      <c r="M77" s="63">
        <f t="shared" si="14"/>
        <v>10565.7044</v>
      </c>
      <c r="N77" s="75">
        <f t="shared" si="22"/>
        <v>976.9970961</v>
      </c>
      <c r="O77" s="34" t="str">
        <f>'MAIN MODEL - Current Trends'!O77</f>
        <v/>
      </c>
      <c r="P77" s="11" t="str">
        <f t="shared" si="19"/>
        <v/>
      </c>
      <c r="Q77" s="11">
        <f t="shared" si="9"/>
        <v>0</v>
      </c>
      <c r="R77" s="69">
        <f t="shared" si="16"/>
        <v>0.8883628592</v>
      </c>
      <c r="S77" s="70">
        <f t="shared" si="10"/>
        <v>578759</v>
      </c>
      <c r="T77" s="71" t="str">
        <f t="shared" si="17"/>
        <v>#DIV/0!</v>
      </c>
      <c r="U77" s="72">
        <f t="shared" si="11"/>
        <v>0.1116074909</v>
      </c>
      <c r="W77" s="65" t="str">
        <f t="shared" si="4"/>
        <v/>
      </c>
    </row>
    <row r="78">
      <c r="C78" s="61">
        <f t="shared" si="13"/>
        <v>44133</v>
      </c>
      <c r="D78" s="32">
        <f t="shared" si="21"/>
        <v>2.4</v>
      </c>
      <c r="E78" s="49">
        <f t="shared" si="5"/>
        <v>64593.83981</v>
      </c>
      <c r="F78" s="49">
        <f t="shared" si="6"/>
        <v>0</v>
      </c>
      <c r="G78" s="74">
        <f t="shared" si="1"/>
        <v>0</v>
      </c>
      <c r="H78" s="49">
        <f t="shared" si="2"/>
        <v>514165.1602</v>
      </c>
      <c r="I78" s="49">
        <f t="shared" si="3"/>
        <v>64593.83981</v>
      </c>
      <c r="J78" s="76" t="str">
        <f>'MAIN MODEL - Current Trends'!J78</f>
        <v/>
      </c>
      <c r="K78" s="49">
        <f t="shared" si="7"/>
        <v>0</v>
      </c>
      <c r="L78" s="49">
        <f t="shared" si="18"/>
        <v>514160</v>
      </c>
      <c r="M78" s="63">
        <f t="shared" si="14"/>
        <v>10565.7044</v>
      </c>
      <c r="N78" s="75">
        <f t="shared" si="22"/>
        <v>976.9970961</v>
      </c>
      <c r="O78" s="34" t="str">
        <f>'MAIN MODEL - Current Trends'!O78</f>
        <v/>
      </c>
      <c r="P78" s="11" t="str">
        <f t="shared" si="19"/>
        <v/>
      </c>
      <c r="Q78" s="11">
        <f t="shared" si="9"/>
        <v>0</v>
      </c>
      <c r="R78" s="69">
        <f t="shared" si="16"/>
        <v>0.8883628592</v>
      </c>
      <c r="S78" s="70">
        <f t="shared" si="10"/>
        <v>578759</v>
      </c>
      <c r="T78" s="71" t="str">
        <f t="shared" si="17"/>
        <v>#DIV/0!</v>
      </c>
      <c r="U78" s="72">
        <f t="shared" si="11"/>
        <v>0.1116074909</v>
      </c>
      <c r="W78" s="65" t="str">
        <f t="shared" si="4"/>
        <v/>
      </c>
    </row>
    <row r="79">
      <c r="C79" s="61">
        <f t="shared" si="13"/>
        <v>44137</v>
      </c>
      <c r="D79" s="32">
        <f t="shared" si="21"/>
        <v>2.4</v>
      </c>
      <c r="E79" s="49">
        <f t="shared" si="5"/>
        <v>64593.83981</v>
      </c>
      <c r="F79" s="49">
        <f t="shared" si="6"/>
        <v>0</v>
      </c>
      <c r="G79" s="74">
        <f t="shared" si="1"/>
        <v>0</v>
      </c>
      <c r="H79" s="49">
        <f t="shared" si="2"/>
        <v>514165.1602</v>
      </c>
      <c r="I79" s="49">
        <f t="shared" si="3"/>
        <v>64593.83981</v>
      </c>
      <c r="J79" s="76" t="str">
        <f>'MAIN MODEL - Current Trends'!J79</f>
        <v/>
      </c>
      <c r="K79" s="49">
        <f t="shared" si="7"/>
        <v>0</v>
      </c>
      <c r="L79" s="49">
        <f t="shared" si="18"/>
        <v>514160</v>
      </c>
      <c r="M79" s="63">
        <f t="shared" si="14"/>
        <v>10565.7044</v>
      </c>
      <c r="N79" s="75">
        <f t="shared" si="22"/>
        <v>976.9970961</v>
      </c>
      <c r="O79" s="34" t="str">
        <f>'MAIN MODEL - Current Trends'!O79</f>
        <v/>
      </c>
      <c r="P79" s="11" t="str">
        <f t="shared" si="19"/>
        <v/>
      </c>
      <c r="Q79" s="11">
        <f t="shared" si="9"/>
        <v>0</v>
      </c>
      <c r="R79" s="69">
        <f t="shared" si="16"/>
        <v>0.8883628592</v>
      </c>
      <c r="S79" s="70">
        <f t="shared" si="10"/>
        <v>578759</v>
      </c>
      <c r="T79" s="71" t="str">
        <f t="shared" si="17"/>
        <v>#DIV/0!</v>
      </c>
      <c r="U79" s="72">
        <f t="shared" si="11"/>
        <v>0.1116074909</v>
      </c>
      <c r="W79" s="65" t="str">
        <f t="shared" si="4"/>
        <v/>
      </c>
    </row>
    <row r="80">
      <c r="C80" s="61">
        <f t="shared" si="13"/>
        <v>44141</v>
      </c>
      <c r="D80" s="32">
        <f t="shared" si="21"/>
        <v>2.4</v>
      </c>
      <c r="E80" s="49">
        <f t="shared" si="5"/>
        <v>64593.83981</v>
      </c>
      <c r="F80" s="49">
        <f t="shared" si="6"/>
        <v>0</v>
      </c>
      <c r="G80" s="74">
        <f t="shared" si="1"/>
        <v>0</v>
      </c>
      <c r="H80" s="49">
        <f t="shared" si="2"/>
        <v>514165.1602</v>
      </c>
      <c r="I80" s="49">
        <f t="shared" si="3"/>
        <v>64593.83981</v>
      </c>
      <c r="J80" s="76" t="str">
        <f>'MAIN MODEL - Current Trends'!J80</f>
        <v/>
      </c>
      <c r="K80" s="49">
        <f t="shared" si="7"/>
        <v>0</v>
      </c>
      <c r="L80" s="49">
        <f t="shared" si="18"/>
        <v>514160</v>
      </c>
      <c r="M80" s="63">
        <f t="shared" si="14"/>
        <v>10565.7044</v>
      </c>
      <c r="N80" s="75">
        <f t="shared" si="22"/>
        <v>976.9970961</v>
      </c>
      <c r="O80" s="34" t="str">
        <f>'MAIN MODEL - Current Trends'!O80</f>
        <v/>
      </c>
      <c r="P80" s="11" t="str">
        <f t="shared" si="19"/>
        <v/>
      </c>
      <c r="Q80" s="11">
        <f t="shared" si="9"/>
        <v>0</v>
      </c>
      <c r="R80" s="69">
        <f t="shared" si="16"/>
        <v>0.8883628592</v>
      </c>
      <c r="S80" s="70">
        <f t="shared" si="10"/>
        <v>578759</v>
      </c>
      <c r="T80" s="71" t="str">
        <f t="shared" si="17"/>
        <v>#DIV/0!</v>
      </c>
      <c r="U80" s="72">
        <f t="shared" si="11"/>
        <v>0.1116074909</v>
      </c>
      <c r="W80" s="65" t="str">
        <f t="shared" si="4"/>
        <v/>
      </c>
    </row>
    <row r="81">
      <c r="C81" s="61">
        <f t="shared" si="13"/>
        <v>44145</v>
      </c>
      <c r="D81" s="32">
        <f t="shared" si="21"/>
        <v>2.4</v>
      </c>
      <c r="E81" s="49">
        <f t="shared" si="5"/>
        <v>64593.83981</v>
      </c>
      <c r="F81" s="49">
        <f t="shared" si="6"/>
        <v>0</v>
      </c>
      <c r="G81" s="74">
        <f t="shared" si="1"/>
        <v>0</v>
      </c>
      <c r="H81" s="49">
        <f t="shared" si="2"/>
        <v>514165.1602</v>
      </c>
      <c r="I81" s="49">
        <f t="shared" si="3"/>
        <v>64593.83981</v>
      </c>
      <c r="J81" s="76" t="str">
        <f>'MAIN MODEL - Current Trends'!J81</f>
        <v/>
      </c>
      <c r="K81" s="49">
        <f t="shared" si="7"/>
        <v>0</v>
      </c>
      <c r="L81" s="49">
        <f t="shared" si="18"/>
        <v>514160</v>
      </c>
      <c r="M81" s="63">
        <f t="shared" si="14"/>
        <v>10565.7044</v>
      </c>
      <c r="N81" s="75">
        <f t="shared" si="22"/>
        <v>976.9970961</v>
      </c>
      <c r="O81" s="34" t="str">
        <f>'MAIN MODEL - Current Trends'!O81</f>
        <v/>
      </c>
      <c r="P81" s="11" t="str">
        <f t="shared" si="19"/>
        <v/>
      </c>
      <c r="Q81" s="11">
        <f t="shared" si="9"/>
        <v>0</v>
      </c>
      <c r="R81" s="69">
        <f t="shared" si="16"/>
        <v>0.8883628592</v>
      </c>
      <c r="S81" s="70">
        <f t="shared" si="10"/>
        <v>578759</v>
      </c>
      <c r="T81" s="71" t="str">
        <f t="shared" si="17"/>
        <v>#DIV/0!</v>
      </c>
      <c r="U81" s="72">
        <f t="shared" si="11"/>
        <v>0.1116074909</v>
      </c>
      <c r="W81" s="65" t="str">
        <f t="shared" si="4"/>
        <v/>
      </c>
    </row>
    <row r="82">
      <c r="C82" s="61">
        <f t="shared" si="13"/>
        <v>44149</v>
      </c>
      <c r="D82" s="32">
        <f t="shared" si="21"/>
        <v>2.4</v>
      </c>
      <c r="E82" s="49">
        <f t="shared" si="5"/>
        <v>64593.83981</v>
      </c>
      <c r="F82" s="49">
        <f t="shared" si="6"/>
        <v>0</v>
      </c>
      <c r="G82" s="74">
        <f t="shared" si="1"/>
        <v>0</v>
      </c>
      <c r="H82" s="49">
        <f t="shared" si="2"/>
        <v>514165.1602</v>
      </c>
      <c r="I82" s="49">
        <f t="shared" si="3"/>
        <v>64593.83981</v>
      </c>
      <c r="J82" s="76" t="str">
        <f>'MAIN MODEL - Current Trends'!J82</f>
        <v/>
      </c>
      <c r="K82" s="49">
        <f t="shared" si="7"/>
        <v>0</v>
      </c>
      <c r="L82" s="49">
        <f t="shared" si="18"/>
        <v>514160</v>
      </c>
      <c r="M82" s="63">
        <f t="shared" si="14"/>
        <v>10565.7044</v>
      </c>
      <c r="N82" s="75">
        <f t="shared" si="22"/>
        <v>976.9970961</v>
      </c>
      <c r="O82" s="34" t="str">
        <f>'MAIN MODEL - Current Trends'!O82</f>
        <v/>
      </c>
      <c r="P82" s="11" t="str">
        <f t="shared" si="19"/>
        <v/>
      </c>
      <c r="Q82" s="11">
        <f t="shared" si="9"/>
        <v>0</v>
      </c>
      <c r="R82" s="69">
        <f t="shared" si="16"/>
        <v>0.8883628592</v>
      </c>
      <c r="S82" s="70">
        <f t="shared" si="10"/>
        <v>578759</v>
      </c>
      <c r="T82" s="71" t="str">
        <f t="shared" si="17"/>
        <v>#DIV/0!</v>
      </c>
      <c r="U82" s="72">
        <f t="shared" si="11"/>
        <v>0.1116074909</v>
      </c>
      <c r="W82" s="65" t="str">
        <f t="shared" si="4"/>
        <v/>
      </c>
    </row>
    <row r="83">
      <c r="C83" s="61">
        <f t="shared" si="13"/>
        <v>44153</v>
      </c>
      <c r="D83" s="32">
        <f t="shared" si="21"/>
        <v>2.4</v>
      </c>
      <c r="E83" s="49">
        <f t="shared" si="5"/>
        <v>64593.83981</v>
      </c>
      <c r="F83" s="49">
        <f t="shared" si="6"/>
        <v>0</v>
      </c>
      <c r="G83" s="74">
        <f t="shared" si="1"/>
        <v>0</v>
      </c>
      <c r="H83" s="49">
        <f t="shared" si="2"/>
        <v>514165.1602</v>
      </c>
      <c r="I83" s="49">
        <f t="shared" si="3"/>
        <v>64593.83981</v>
      </c>
      <c r="J83" s="76" t="str">
        <f>'MAIN MODEL - Current Trends'!J83</f>
        <v/>
      </c>
      <c r="K83" s="49">
        <f t="shared" si="7"/>
        <v>0</v>
      </c>
      <c r="L83" s="49">
        <f t="shared" si="18"/>
        <v>514160</v>
      </c>
      <c r="M83" s="63">
        <f t="shared" si="14"/>
        <v>10565.7044</v>
      </c>
      <c r="N83" s="75">
        <f t="shared" si="22"/>
        <v>976.9970961</v>
      </c>
      <c r="O83" s="34" t="str">
        <f>'MAIN MODEL - Current Trends'!O83</f>
        <v/>
      </c>
      <c r="P83" s="11" t="str">
        <f t="shared" si="19"/>
        <v/>
      </c>
      <c r="Q83" s="11">
        <f t="shared" si="9"/>
        <v>0</v>
      </c>
      <c r="R83" s="69">
        <f t="shared" si="16"/>
        <v>0.8883628592</v>
      </c>
      <c r="S83" s="70">
        <f t="shared" si="10"/>
        <v>578759</v>
      </c>
      <c r="T83" s="71" t="str">
        <f t="shared" si="17"/>
        <v>#DIV/0!</v>
      </c>
      <c r="U83" s="72">
        <f t="shared" si="11"/>
        <v>0.1116074909</v>
      </c>
      <c r="W83" s="65" t="str">
        <f t="shared" si="4"/>
        <v/>
      </c>
    </row>
    <row r="84">
      <c r="C84" s="61">
        <f t="shared" si="13"/>
        <v>44157</v>
      </c>
      <c r="D84" s="32">
        <f t="shared" si="21"/>
        <v>2.4</v>
      </c>
      <c r="E84" s="49">
        <f t="shared" si="5"/>
        <v>64593.83981</v>
      </c>
      <c r="F84" s="49">
        <f t="shared" si="6"/>
        <v>0</v>
      </c>
      <c r="G84" s="74">
        <f t="shared" si="1"/>
        <v>0</v>
      </c>
      <c r="H84" s="49">
        <f t="shared" si="2"/>
        <v>514165.1602</v>
      </c>
      <c r="I84" s="49">
        <f t="shared" si="3"/>
        <v>64593.83981</v>
      </c>
      <c r="J84" s="76" t="str">
        <f>'MAIN MODEL - Current Trends'!J84</f>
        <v/>
      </c>
      <c r="K84" s="49">
        <f t="shared" si="7"/>
        <v>0</v>
      </c>
      <c r="L84" s="49">
        <f t="shared" si="18"/>
        <v>514160</v>
      </c>
      <c r="M84" s="63">
        <f t="shared" si="14"/>
        <v>10565.7044</v>
      </c>
      <c r="N84" s="75">
        <f t="shared" si="22"/>
        <v>976.9970961</v>
      </c>
      <c r="O84" s="34" t="str">
        <f>'MAIN MODEL - Current Trends'!O84</f>
        <v/>
      </c>
      <c r="P84" s="11" t="str">
        <f t="shared" si="19"/>
        <v/>
      </c>
      <c r="Q84" s="11">
        <f t="shared" si="9"/>
        <v>0</v>
      </c>
      <c r="R84" s="69">
        <f t="shared" si="16"/>
        <v>0.8883628592</v>
      </c>
      <c r="S84" s="70">
        <f t="shared" si="10"/>
        <v>578759</v>
      </c>
      <c r="T84" s="71" t="str">
        <f t="shared" si="17"/>
        <v>#DIV/0!</v>
      </c>
      <c r="U84" s="72">
        <f t="shared" si="11"/>
        <v>0.1116074909</v>
      </c>
      <c r="W84" s="65" t="str">
        <f t="shared" si="4"/>
        <v/>
      </c>
    </row>
    <row r="85">
      <c r="C85" s="61">
        <f t="shared" si="13"/>
        <v>44161</v>
      </c>
      <c r="D85" s="32">
        <f t="shared" si="21"/>
        <v>2.4</v>
      </c>
      <c r="E85" s="49">
        <f t="shared" si="5"/>
        <v>64593.83981</v>
      </c>
      <c r="F85" s="49">
        <f t="shared" si="6"/>
        <v>0</v>
      </c>
      <c r="G85" s="74">
        <f t="shared" si="1"/>
        <v>0</v>
      </c>
      <c r="H85" s="49">
        <f t="shared" si="2"/>
        <v>514165.1602</v>
      </c>
      <c r="I85" s="49">
        <f t="shared" si="3"/>
        <v>64593.83981</v>
      </c>
      <c r="J85" s="76" t="str">
        <f>'MAIN MODEL - Current Trends'!J85</f>
        <v/>
      </c>
      <c r="K85" s="49">
        <f t="shared" si="7"/>
        <v>0</v>
      </c>
      <c r="L85" s="49">
        <f t="shared" si="18"/>
        <v>514160</v>
      </c>
      <c r="M85" s="63">
        <f t="shared" si="14"/>
        <v>10565.7044</v>
      </c>
      <c r="N85" s="75">
        <f t="shared" si="22"/>
        <v>976.9970961</v>
      </c>
      <c r="O85" s="34" t="str">
        <f>'MAIN MODEL - Current Trends'!O85</f>
        <v/>
      </c>
      <c r="P85" s="11" t="str">
        <f t="shared" si="19"/>
        <v/>
      </c>
      <c r="Q85" s="11">
        <f t="shared" si="9"/>
        <v>0</v>
      </c>
      <c r="R85" s="69">
        <f t="shared" si="16"/>
        <v>0.8883628592</v>
      </c>
      <c r="S85" s="70">
        <f t="shared" si="10"/>
        <v>578759</v>
      </c>
      <c r="T85" s="71" t="str">
        <f t="shared" si="17"/>
        <v>#DIV/0!</v>
      </c>
      <c r="U85" s="72">
        <f t="shared" si="11"/>
        <v>0.1116074909</v>
      </c>
      <c r="W85" s="65" t="str">
        <f t="shared" si="4"/>
        <v/>
      </c>
    </row>
    <row r="86">
      <c r="C86" s="61">
        <f t="shared" si="13"/>
        <v>44165</v>
      </c>
      <c r="D86" s="32">
        <f t="shared" si="21"/>
        <v>2.4</v>
      </c>
      <c r="E86" s="49">
        <f t="shared" si="5"/>
        <v>64593.83981</v>
      </c>
      <c r="F86" s="49">
        <f t="shared" si="6"/>
        <v>0</v>
      </c>
      <c r="G86" s="74">
        <f t="shared" si="1"/>
        <v>0</v>
      </c>
      <c r="H86" s="49">
        <f t="shared" si="2"/>
        <v>514165.1602</v>
      </c>
      <c r="I86" s="49">
        <f t="shared" si="3"/>
        <v>64593.83981</v>
      </c>
      <c r="J86" s="76" t="str">
        <f>'MAIN MODEL - Current Trends'!J86</f>
        <v/>
      </c>
      <c r="K86" s="49">
        <f t="shared" si="7"/>
        <v>0</v>
      </c>
      <c r="L86" s="49">
        <f t="shared" si="18"/>
        <v>514160</v>
      </c>
      <c r="M86" s="63">
        <f t="shared" si="14"/>
        <v>10565.7044</v>
      </c>
      <c r="N86" s="75">
        <f t="shared" si="22"/>
        <v>976.9970961</v>
      </c>
      <c r="O86" s="34" t="str">
        <f>'MAIN MODEL - Current Trends'!O86</f>
        <v/>
      </c>
      <c r="P86" s="11" t="str">
        <f t="shared" si="19"/>
        <v/>
      </c>
      <c r="Q86" s="11">
        <f t="shared" si="9"/>
        <v>0</v>
      </c>
      <c r="R86" s="69">
        <f t="shared" si="16"/>
        <v>0.8883628592</v>
      </c>
      <c r="S86" s="70">
        <f t="shared" si="10"/>
        <v>578759</v>
      </c>
      <c r="T86" s="71" t="str">
        <f t="shared" si="17"/>
        <v>#DIV/0!</v>
      </c>
      <c r="U86" s="72">
        <f t="shared" si="11"/>
        <v>0.1116074909</v>
      </c>
      <c r="W86" s="65" t="str">
        <f t="shared" si="4"/>
        <v/>
      </c>
    </row>
    <row r="87">
      <c r="C87" s="61">
        <f t="shared" si="13"/>
        <v>44169</v>
      </c>
      <c r="D87" s="32">
        <f t="shared" si="21"/>
        <v>2.4</v>
      </c>
      <c r="E87" s="49">
        <f t="shared" si="5"/>
        <v>64593.83981</v>
      </c>
      <c r="F87" s="49">
        <f t="shared" si="6"/>
        <v>0</v>
      </c>
      <c r="G87" s="74">
        <f t="shared" si="1"/>
        <v>0</v>
      </c>
      <c r="H87" s="49">
        <f t="shared" si="2"/>
        <v>514165.1602</v>
      </c>
      <c r="I87" s="49">
        <f t="shared" si="3"/>
        <v>64593.83981</v>
      </c>
      <c r="J87" s="76" t="str">
        <f>'MAIN MODEL - Current Trends'!J87</f>
        <v/>
      </c>
      <c r="K87" s="49">
        <f t="shared" si="7"/>
        <v>0</v>
      </c>
      <c r="L87" s="49">
        <f t="shared" si="18"/>
        <v>514160</v>
      </c>
      <c r="M87" s="63">
        <f t="shared" si="14"/>
        <v>10565.7044</v>
      </c>
      <c r="N87" s="75">
        <f t="shared" si="22"/>
        <v>976.9970961</v>
      </c>
      <c r="O87" s="34" t="str">
        <f>'MAIN MODEL - Current Trends'!O87</f>
        <v/>
      </c>
      <c r="P87" s="11" t="str">
        <f t="shared" si="19"/>
        <v/>
      </c>
      <c r="Q87" s="11">
        <f t="shared" si="9"/>
        <v>0</v>
      </c>
      <c r="R87" s="69">
        <f t="shared" si="16"/>
        <v>0.8883628592</v>
      </c>
      <c r="S87" s="70">
        <f t="shared" si="10"/>
        <v>578759</v>
      </c>
      <c r="T87" s="71" t="str">
        <f t="shared" si="17"/>
        <v>#DIV/0!</v>
      </c>
      <c r="U87" s="72">
        <f t="shared" si="11"/>
        <v>0.1116074909</v>
      </c>
      <c r="W87" s="65" t="str">
        <f t="shared" si="4"/>
        <v/>
      </c>
    </row>
    <row r="88">
      <c r="C88" s="61">
        <f t="shared" si="13"/>
        <v>44173</v>
      </c>
      <c r="D88" s="32">
        <f t="shared" si="21"/>
        <v>2.4</v>
      </c>
      <c r="E88" s="49">
        <f t="shared" si="5"/>
        <v>64593.83981</v>
      </c>
      <c r="F88" s="49">
        <f t="shared" si="6"/>
        <v>0</v>
      </c>
      <c r="G88" s="74">
        <f t="shared" si="1"/>
        <v>0</v>
      </c>
      <c r="H88" s="49">
        <f t="shared" si="2"/>
        <v>514165.1602</v>
      </c>
      <c r="I88" s="49">
        <f t="shared" si="3"/>
        <v>64593.83981</v>
      </c>
      <c r="J88" s="76" t="str">
        <f>'MAIN MODEL - Current Trends'!J88</f>
        <v/>
      </c>
      <c r="K88" s="49">
        <f t="shared" si="7"/>
        <v>0</v>
      </c>
      <c r="L88" s="49">
        <f t="shared" si="18"/>
        <v>514160</v>
      </c>
      <c r="M88" s="63">
        <f t="shared" si="14"/>
        <v>10565.7044</v>
      </c>
      <c r="N88" s="75">
        <f t="shared" si="22"/>
        <v>976.9970961</v>
      </c>
      <c r="O88" s="34" t="str">
        <f>'MAIN MODEL - Current Trends'!O88</f>
        <v/>
      </c>
      <c r="P88" s="11" t="str">
        <f t="shared" si="19"/>
        <v/>
      </c>
      <c r="Q88" s="11">
        <f t="shared" si="9"/>
        <v>0</v>
      </c>
      <c r="R88" s="69">
        <f t="shared" si="16"/>
        <v>0.8883628592</v>
      </c>
      <c r="S88" s="70">
        <f t="shared" si="10"/>
        <v>578759</v>
      </c>
      <c r="T88" s="71" t="str">
        <f t="shared" si="17"/>
        <v>#DIV/0!</v>
      </c>
      <c r="U88" s="72">
        <f t="shared" si="11"/>
        <v>0.1116074909</v>
      </c>
      <c r="W88" s="65" t="str">
        <f t="shared" si="4"/>
        <v/>
      </c>
    </row>
    <row r="89">
      <c r="C89" s="61">
        <f t="shared" si="13"/>
        <v>44177</v>
      </c>
      <c r="D89" s="32">
        <f t="shared" si="21"/>
        <v>2.4</v>
      </c>
      <c r="E89" s="49">
        <f t="shared" si="5"/>
        <v>64593.83981</v>
      </c>
      <c r="F89" s="49">
        <f t="shared" si="6"/>
        <v>0</v>
      </c>
      <c r="G89" s="74">
        <f t="shared" si="1"/>
        <v>0</v>
      </c>
      <c r="H89" s="49">
        <f t="shared" si="2"/>
        <v>514165.1602</v>
      </c>
      <c r="I89" s="49">
        <f t="shared" si="3"/>
        <v>64593.83981</v>
      </c>
      <c r="J89" s="76" t="str">
        <f>'MAIN MODEL - Current Trends'!J89</f>
        <v/>
      </c>
      <c r="K89" s="49">
        <f t="shared" si="7"/>
        <v>0</v>
      </c>
      <c r="L89" s="49">
        <f t="shared" si="18"/>
        <v>514160</v>
      </c>
      <c r="M89" s="63">
        <f t="shared" si="14"/>
        <v>10565.7044</v>
      </c>
      <c r="N89" s="75">
        <f t="shared" si="22"/>
        <v>976.9970961</v>
      </c>
      <c r="O89" s="34" t="str">
        <f>'MAIN MODEL - Current Trends'!O89</f>
        <v/>
      </c>
      <c r="P89" s="11" t="str">
        <f t="shared" si="19"/>
        <v/>
      </c>
      <c r="Q89" s="11">
        <f t="shared" si="9"/>
        <v>0</v>
      </c>
      <c r="R89" s="69">
        <f t="shared" si="16"/>
        <v>0.8883628592</v>
      </c>
      <c r="S89" s="70">
        <f t="shared" si="10"/>
        <v>578759</v>
      </c>
      <c r="T89" s="71" t="str">
        <f t="shared" si="17"/>
        <v>#DIV/0!</v>
      </c>
      <c r="U89" s="72">
        <f t="shared" si="11"/>
        <v>0.1116074909</v>
      </c>
      <c r="W89" s="65" t="str">
        <f t="shared" si="4"/>
        <v/>
      </c>
    </row>
    <row r="90">
      <c r="C90" s="61">
        <f t="shared" si="13"/>
        <v>44181</v>
      </c>
      <c r="D90" s="32">
        <f t="shared" si="21"/>
        <v>2.4</v>
      </c>
      <c r="E90" s="49">
        <f t="shared" si="5"/>
        <v>64593.83981</v>
      </c>
      <c r="F90" s="49">
        <f t="shared" si="6"/>
        <v>0</v>
      </c>
      <c r="G90" s="74">
        <f t="shared" si="1"/>
        <v>0</v>
      </c>
      <c r="H90" s="49">
        <f t="shared" si="2"/>
        <v>514165.1602</v>
      </c>
      <c r="I90" s="49">
        <f t="shared" si="3"/>
        <v>64593.83981</v>
      </c>
      <c r="J90" s="76" t="str">
        <f>'MAIN MODEL - Current Trends'!J90</f>
        <v/>
      </c>
      <c r="K90" s="49">
        <f t="shared" si="7"/>
        <v>0</v>
      </c>
      <c r="L90" s="49">
        <f t="shared" si="18"/>
        <v>514160</v>
      </c>
      <c r="M90" s="63">
        <f t="shared" si="14"/>
        <v>10565.7044</v>
      </c>
      <c r="N90" s="75">
        <f t="shared" si="22"/>
        <v>976.9970961</v>
      </c>
      <c r="O90" s="34" t="str">
        <f>'MAIN MODEL - Current Trends'!O90</f>
        <v/>
      </c>
      <c r="P90" s="11" t="str">
        <f t="shared" si="19"/>
        <v/>
      </c>
      <c r="Q90" s="11">
        <f t="shared" si="9"/>
        <v>0</v>
      </c>
      <c r="R90" s="69">
        <f t="shared" si="16"/>
        <v>0.8883628592</v>
      </c>
      <c r="S90" s="70">
        <f t="shared" si="10"/>
        <v>578759</v>
      </c>
      <c r="T90" s="71" t="str">
        <f t="shared" si="17"/>
        <v>#DIV/0!</v>
      </c>
      <c r="U90" s="72">
        <f t="shared" si="11"/>
        <v>0.1116074909</v>
      </c>
      <c r="W90" s="65" t="str">
        <f t="shared" si="4"/>
        <v/>
      </c>
    </row>
    <row r="91">
      <c r="C91" s="61">
        <f t="shared" si="13"/>
        <v>44185</v>
      </c>
      <c r="D91" s="32">
        <f t="shared" si="21"/>
        <v>2.4</v>
      </c>
      <c r="E91" s="49">
        <f t="shared" si="5"/>
        <v>64593.83981</v>
      </c>
      <c r="F91" s="49">
        <f t="shared" si="6"/>
        <v>0</v>
      </c>
      <c r="G91" s="74">
        <f t="shared" si="1"/>
        <v>0</v>
      </c>
      <c r="H91" s="49">
        <f t="shared" si="2"/>
        <v>514165.1602</v>
      </c>
      <c r="I91" s="49">
        <f t="shared" si="3"/>
        <v>64593.83981</v>
      </c>
      <c r="J91" s="76" t="str">
        <f>'MAIN MODEL - Current Trends'!J91</f>
        <v/>
      </c>
      <c r="K91" s="49">
        <f t="shared" si="7"/>
        <v>0</v>
      </c>
      <c r="L91" s="49">
        <f t="shared" si="18"/>
        <v>514160</v>
      </c>
      <c r="M91" s="63">
        <f t="shared" si="14"/>
        <v>10565.7044</v>
      </c>
      <c r="N91" s="75">
        <f t="shared" si="22"/>
        <v>976.9970961</v>
      </c>
      <c r="O91" s="34" t="str">
        <f>'MAIN MODEL - Current Trends'!O91</f>
        <v/>
      </c>
      <c r="P91" s="11" t="str">
        <f t="shared" si="19"/>
        <v/>
      </c>
      <c r="Q91" s="11">
        <f t="shared" si="9"/>
        <v>0</v>
      </c>
      <c r="R91" s="69">
        <f t="shared" si="16"/>
        <v>0.8883628592</v>
      </c>
      <c r="S91" s="70">
        <f t="shared" si="10"/>
        <v>578759</v>
      </c>
      <c r="T91" s="71" t="str">
        <f t="shared" si="17"/>
        <v>#DIV/0!</v>
      </c>
      <c r="U91" s="72">
        <f t="shared" si="11"/>
        <v>0.1116074909</v>
      </c>
      <c r="W91" s="65" t="str">
        <f t="shared" si="4"/>
        <v/>
      </c>
    </row>
    <row r="92">
      <c r="C92" s="61">
        <f t="shared" si="13"/>
        <v>44189</v>
      </c>
      <c r="D92" s="32">
        <f t="shared" si="21"/>
        <v>2.4</v>
      </c>
      <c r="E92" s="49">
        <f t="shared" si="5"/>
        <v>64593.83981</v>
      </c>
      <c r="F92" s="49">
        <f t="shared" si="6"/>
        <v>0</v>
      </c>
      <c r="G92" s="74">
        <f t="shared" si="1"/>
        <v>0</v>
      </c>
      <c r="H92" s="49">
        <f t="shared" si="2"/>
        <v>514165.1602</v>
      </c>
      <c r="I92" s="49">
        <f t="shared" si="3"/>
        <v>64593.83981</v>
      </c>
      <c r="J92" s="76" t="str">
        <f>'MAIN MODEL - Current Trends'!J92</f>
        <v/>
      </c>
      <c r="K92" s="49">
        <f t="shared" si="7"/>
        <v>0</v>
      </c>
      <c r="L92" s="49">
        <f t="shared" si="18"/>
        <v>514160</v>
      </c>
      <c r="M92" s="63">
        <f t="shared" si="14"/>
        <v>10565.7044</v>
      </c>
      <c r="N92" s="75">
        <f t="shared" si="22"/>
        <v>976.9970961</v>
      </c>
      <c r="O92" s="34" t="str">
        <f>'MAIN MODEL - Current Trends'!O92</f>
        <v/>
      </c>
      <c r="P92" s="11"/>
      <c r="Q92" s="11"/>
      <c r="R92" s="81"/>
      <c r="S92" s="70">
        <f t="shared" si="10"/>
        <v>578759</v>
      </c>
      <c r="T92" s="71" t="str">
        <f t="shared" si="17"/>
        <v>#DIV/0!</v>
      </c>
      <c r="U92" s="72">
        <f t="shared" si="11"/>
        <v>0.1116074909</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3.0" topLeftCell="A14" activePane="bottomLeft" state="frozen"/>
      <selection activeCell="B15" sqref="B15" pane="bottomLeft"/>
    </sheetView>
  </sheetViews>
  <sheetFormatPr customHeight="1" defaultColWidth="14.43" defaultRowHeight="15.75"/>
  <cols>
    <col customWidth="1" min="1" max="1" width="23.14"/>
    <col customWidth="1" min="2" max="2" width="9.86"/>
    <col customWidth="1" min="3" max="3" width="8.71"/>
    <col customWidth="1" min="4" max="4" width="9.0"/>
    <col customWidth="1" min="5" max="5" width="18.71"/>
    <col customWidth="1" min="7" max="7" width="15.57"/>
    <col customWidth="1" min="8" max="8" width="15.29"/>
    <col customWidth="1" min="9" max="9" width="19.29"/>
    <col customWidth="1" min="10" max="10" width="14.86"/>
    <col customWidth="1" min="11" max="11" width="12.71"/>
    <col customWidth="1" min="12" max="12" width="13.43"/>
    <col customWidth="1" min="13" max="13" width="12.0"/>
    <col customWidth="1" min="14" max="14" width="9.43"/>
    <col customWidth="1" min="15" max="15" width="9.0"/>
    <col customWidth="1" min="16" max="17" width="11.29"/>
    <col customWidth="1" min="18" max="19" width="11.86"/>
    <col customWidth="1" min="20" max="20" width="5.86"/>
    <col customWidth="1" min="21" max="21" width="13.57"/>
    <col hidden="1" min="23" max="23" width="14.43"/>
  </cols>
  <sheetData>
    <row r="1">
      <c r="A1" s="6" t="s">
        <v>5</v>
      </c>
      <c r="P1" s="11"/>
      <c r="Q1" s="11"/>
      <c r="R1" s="9"/>
      <c r="S1" s="9"/>
      <c r="T1" s="9"/>
      <c r="U1" s="9"/>
    </row>
    <row r="2">
      <c r="A2" s="28" t="s">
        <v>27</v>
      </c>
      <c r="B2" s="42">
        <f>'MAIN MODEL - Current Trends'!B2</f>
        <v>43905</v>
      </c>
      <c r="P2" s="11"/>
      <c r="Q2" s="11"/>
      <c r="R2" s="9"/>
      <c r="S2" s="9"/>
      <c r="T2" s="9"/>
      <c r="U2" s="9"/>
    </row>
    <row r="3">
      <c r="A3" s="28" t="s">
        <v>213</v>
      </c>
      <c r="B3" s="34">
        <f>'MAIN MODEL - Current Trends'!B3</f>
        <v>2.4</v>
      </c>
      <c r="P3" s="11"/>
      <c r="Q3" s="11"/>
      <c r="R3" s="9"/>
      <c r="S3" s="9"/>
      <c r="T3" s="9"/>
      <c r="U3" s="9"/>
    </row>
    <row r="4">
      <c r="A4" s="28" t="s">
        <v>216</v>
      </c>
      <c r="B4" s="43">
        <f>F19/F20*8</f>
        <v>3.310344828</v>
      </c>
      <c r="C4" s="34" t="s">
        <v>34</v>
      </c>
      <c r="P4" s="11"/>
      <c r="Q4" s="11"/>
      <c r="R4" s="9"/>
      <c r="S4" s="9"/>
      <c r="T4" s="9"/>
      <c r="U4" s="9"/>
    </row>
    <row r="5">
      <c r="B5" s="44">
        <f>H10/B4</f>
        <v>1.510416667</v>
      </c>
      <c r="C5" s="45" t="s">
        <v>221</v>
      </c>
      <c r="P5" s="11"/>
      <c r="Q5" s="11"/>
      <c r="R5" s="9"/>
      <c r="S5" s="9"/>
      <c r="T5" s="9"/>
      <c r="U5" s="9"/>
    </row>
    <row r="6">
      <c r="A6" s="28" t="s">
        <v>222</v>
      </c>
      <c r="B6" s="46">
        <f>'MAIN MODEL - Current Trends'!B4</f>
        <v>0.07267177914</v>
      </c>
      <c r="P6" s="11"/>
      <c r="Q6" s="11"/>
      <c r="R6" s="9"/>
      <c r="S6" s="9"/>
      <c r="T6" s="9"/>
      <c r="U6" s="9"/>
    </row>
    <row r="7">
      <c r="A7" s="28" t="s">
        <v>226</v>
      </c>
      <c r="B7" s="46">
        <f>'MAIN MODEL - Current Trends'!B5</f>
        <v>0.01093411043</v>
      </c>
      <c r="G7" s="6" t="s">
        <v>9</v>
      </c>
      <c r="L7" s="36"/>
      <c r="P7" s="11"/>
      <c r="Q7" s="11"/>
      <c r="R7" s="9"/>
      <c r="S7" s="9"/>
      <c r="T7" s="9"/>
      <c r="U7" s="9"/>
    </row>
    <row r="8">
      <c r="A8" s="28" t="s">
        <v>229</v>
      </c>
      <c r="D8" s="37">
        <f>'MAIN MODEL - Current Trends'!D6</f>
        <v>0.0101526488</v>
      </c>
      <c r="G8" s="28" t="s">
        <v>32</v>
      </c>
      <c r="H8" s="47">
        <f>'MAIN MODEL - Current Trends'!H2</f>
        <v>4</v>
      </c>
      <c r="I8" s="34" t="s">
        <v>34</v>
      </c>
      <c r="L8" s="48"/>
      <c r="P8" s="11"/>
      <c r="Q8" s="11"/>
      <c r="R8" s="9"/>
      <c r="S8" s="9"/>
      <c r="T8" s="9"/>
      <c r="U8" s="9"/>
    </row>
    <row r="9">
      <c r="A9" s="28" t="s">
        <v>17</v>
      </c>
      <c r="B9" s="49">
        <f>'MAIN MODEL - Current Trends'!B7</f>
        <v>578759</v>
      </c>
      <c r="G9" s="28" t="s">
        <v>234</v>
      </c>
      <c r="H9" s="47">
        <f>'MAIN MODEL - Current Trends'!H3</f>
        <v>14</v>
      </c>
      <c r="I9" s="34" t="s">
        <v>34</v>
      </c>
      <c r="L9" s="48"/>
      <c r="P9" s="11"/>
      <c r="Q9" s="11"/>
      <c r="R9" s="9"/>
      <c r="S9" s="9"/>
      <c r="T9" s="9"/>
      <c r="U9" s="9"/>
    </row>
    <row r="10">
      <c r="A10" s="28" t="s">
        <v>236</v>
      </c>
      <c r="B10" s="49">
        <f>B9/100000*203</f>
        <v>1174.88077</v>
      </c>
      <c r="C10" s="50">
        <f>B10/B9</f>
        <v>0.00203</v>
      </c>
      <c r="G10" s="28" t="s">
        <v>237</v>
      </c>
      <c r="H10" s="47">
        <f>'MAIN MODEL - Current Trends'!H4</f>
        <v>5</v>
      </c>
      <c r="I10" s="34" t="s">
        <v>34</v>
      </c>
      <c r="L10" s="36"/>
      <c r="P10" s="11"/>
      <c r="Q10" s="11"/>
      <c r="R10" s="9"/>
      <c r="S10" s="9"/>
      <c r="T10" s="9"/>
      <c r="U10" s="9"/>
    </row>
    <row r="11">
      <c r="A11" s="28" t="s">
        <v>238</v>
      </c>
      <c r="B11" s="51">
        <f>'MAIN MODEL - Current Trends'!B9</f>
        <v>0.6</v>
      </c>
      <c r="G11" s="28" t="s">
        <v>239</v>
      </c>
      <c r="H11" s="47">
        <f>'MAIN MODEL - Current Trends'!H5</f>
        <v>4</v>
      </c>
      <c r="I11" s="34" t="s">
        <v>34</v>
      </c>
      <c r="P11" s="11"/>
      <c r="Q11" s="11"/>
      <c r="R11" s="9"/>
      <c r="S11" s="9"/>
      <c r="T11" s="9"/>
      <c r="U11" s="9"/>
    </row>
    <row r="12">
      <c r="A12" s="28" t="s">
        <v>240</v>
      </c>
      <c r="B12" s="11">
        <f>N40/N20</f>
        <v>2.078928179</v>
      </c>
      <c r="P12" s="11"/>
      <c r="Q12" s="11"/>
      <c r="R12" s="9"/>
      <c r="S12" s="9"/>
      <c r="T12" s="9"/>
      <c r="U12" s="9"/>
    </row>
    <row r="13">
      <c r="A13" s="52" t="s">
        <v>241</v>
      </c>
      <c r="C13" s="53" t="s">
        <v>6</v>
      </c>
      <c r="D13" s="53" t="s">
        <v>242</v>
      </c>
      <c r="E13" s="53" t="s">
        <v>243</v>
      </c>
      <c r="F13" s="53" t="s">
        <v>244</v>
      </c>
      <c r="G13" s="53" t="s">
        <v>245</v>
      </c>
      <c r="H13" s="53" t="s">
        <v>246</v>
      </c>
      <c r="I13" s="53" t="s">
        <v>247</v>
      </c>
      <c r="J13" s="54" t="s">
        <v>248</v>
      </c>
      <c r="K13" s="53">
        <v>1.8</v>
      </c>
      <c r="L13" s="53" t="s">
        <v>250</v>
      </c>
      <c r="M13" s="53" t="s">
        <v>251</v>
      </c>
      <c r="N13" s="53" t="s">
        <v>252</v>
      </c>
      <c r="O13" s="53" t="s">
        <v>253</v>
      </c>
      <c r="P13" s="53" t="s">
        <v>254</v>
      </c>
      <c r="Q13" s="53" t="s">
        <v>255</v>
      </c>
      <c r="R13" s="55" t="s">
        <v>256</v>
      </c>
      <c r="S13" s="56" t="s">
        <v>257</v>
      </c>
      <c r="T13" s="56" t="s">
        <v>258</v>
      </c>
      <c r="U13" s="56" t="s">
        <v>259</v>
      </c>
      <c r="V13" s="57"/>
      <c r="W13" s="58" t="s">
        <v>260</v>
      </c>
      <c r="X13" s="57"/>
    </row>
    <row r="14">
      <c r="J14" s="59"/>
      <c r="P14" s="11"/>
      <c r="Q14" s="11"/>
      <c r="R14" s="9"/>
      <c r="S14" s="9"/>
      <c r="T14" s="9"/>
      <c r="U14" s="9"/>
    </row>
    <row r="15">
      <c r="J15" s="59"/>
      <c r="P15" s="11"/>
      <c r="Q15" s="11"/>
      <c r="R15" s="9"/>
      <c r="S15" s="9"/>
      <c r="T15" s="9"/>
      <c r="U15" s="9"/>
    </row>
    <row r="16">
      <c r="J16" s="60"/>
      <c r="P16" s="11"/>
      <c r="Q16" s="11"/>
      <c r="R16" s="9"/>
      <c r="S16" s="9"/>
      <c r="T16" s="9"/>
      <c r="U16" s="9"/>
    </row>
    <row r="17">
      <c r="A17" s="10"/>
      <c r="J17" s="59"/>
      <c r="P17" s="11"/>
      <c r="Q17" s="11"/>
      <c r="R17" s="9"/>
      <c r="S17" s="9"/>
      <c r="T17" s="9"/>
      <c r="U17" s="9"/>
    </row>
    <row r="18">
      <c r="A18" s="28"/>
      <c r="C18" s="61">
        <f>C19-$H$8</f>
        <v>43893</v>
      </c>
      <c r="D18" s="62" t="str">
        <f>'MAIN MODEL - Current Trends'!D18</f>
        <v/>
      </c>
      <c r="E18" s="49">
        <f>B9</f>
        <v>578759</v>
      </c>
      <c r="F18" s="63">
        <f>'MAIN MODEL - Current Trends'!F18</f>
        <v>5.160187413</v>
      </c>
      <c r="G18" s="34">
        <f t="shared" ref="G18:G92" si="1">F15+F17+F16</f>
        <v>0</v>
      </c>
      <c r="H18" s="49">
        <f t="shared" ref="H18:H92" si="2">F14+H17</f>
        <v>0</v>
      </c>
      <c r="I18" s="49">
        <f t="shared" ref="I18:I92" si="3">max($B$9-(F18+G18+H18),0)</f>
        <v>578753.8398</v>
      </c>
      <c r="J18" s="64">
        <f>'MAIN MODEL - Current Trends'!J18</f>
        <v>0.375</v>
      </c>
      <c r="O18" s="34">
        <f>'MAIN MODEL - Current Trends'!O18</f>
        <v>3130</v>
      </c>
      <c r="P18" s="11"/>
      <c r="Q18" s="11"/>
      <c r="R18" s="9"/>
      <c r="S18" s="9"/>
      <c r="T18" s="9"/>
      <c r="U18" s="9"/>
      <c r="W18" s="65">
        <f t="shared" ref="W18:W92" si="4">if(O18,O18*1000,"")</f>
        <v>3130000</v>
      </c>
    </row>
    <row r="19">
      <c r="A19" s="28"/>
      <c r="B19" s="66"/>
      <c r="C19" s="30">
        <v>43897.0</v>
      </c>
      <c r="D19" s="62">
        <f>'MAIN MODEL - Current Trends'!D19</f>
        <v>2.4</v>
      </c>
      <c r="E19" s="49">
        <f t="shared" ref="E19:E92" si="5">I18</f>
        <v>578753.8398</v>
      </c>
      <c r="F19" s="49">
        <f t="shared" ref="F19:F92" si="6">round(max(F18*$D19*E19/B$9,0),0)</f>
        <v>12</v>
      </c>
      <c r="G19" s="63">
        <f t="shared" si="1"/>
        <v>5.160187413</v>
      </c>
      <c r="H19" s="49">
        <f t="shared" si="2"/>
        <v>0</v>
      </c>
      <c r="I19" s="49">
        <f t="shared" si="3"/>
        <v>578741.8398</v>
      </c>
      <c r="J19" s="67">
        <f>'MAIN MODEL - Current Trends'!J19</f>
        <v>0.75</v>
      </c>
      <c r="K19" s="49">
        <f t="shared" ref="K19:K92" si="7">F19*$B$6</f>
        <v>0.8720613497</v>
      </c>
      <c r="L19" s="49">
        <f>F19</f>
        <v>12</v>
      </c>
      <c r="M19" s="63">
        <f>L19*$B$7</f>
        <v>0.1312093252</v>
      </c>
      <c r="N19" s="68">
        <f>B10*(1-B11)</f>
        <v>469.952308</v>
      </c>
      <c r="O19" s="34">
        <f>'MAIN MODEL - Current Trends'!O19</f>
        <v>2972</v>
      </c>
      <c r="P19" s="11">
        <f t="shared" ref="P19:P20" si="8">(J19/$B$6*2)/S20</f>
        <v>0.00003566380765</v>
      </c>
      <c r="Q19" s="11">
        <f t="shared" ref="Q19:Q91" si="9">F20/S20</f>
        <v>0.00005010721216</v>
      </c>
      <c r="R19" s="69">
        <f>Q19</f>
        <v>0.00005010721216</v>
      </c>
      <c r="S19" s="70">
        <f t="shared" ref="S19:S92" si="10">F19+G19+H19+I19</f>
        <v>578759</v>
      </c>
      <c r="T19" s="71"/>
      <c r="U19" s="72">
        <f t="shared" ref="U19:U92" si="11">(1-(B$9-E19)/B$9)</f>
        <v>0.999991084</v>
      </c>
      <c r="W19" s="65">
        <f t="shared" si="4"/>
        <v>2972000</v>
      </c>
      <c r="X19" s="65" t="str">
        <f t="shared" ref="X19:X54" si="12">W23</f>
        <v/>
      </c>
    </row>
    <row r="20">
      <c r="B20" s="73"/>
      <c r="C20" s="61">
        <f t="shared" ref="C20:C92" si="13">C19+$H$8</f>
        <v>43901</v>
      </c>
      <c r="D20" s="62">
        <f>'MAIN MODEL - Current Trends'!D20</f>
        <v>2.4</v>
      </c>
      <c r="E20" s="49">
        <f t="shared" si="5"/>
        <v>578741.8398</v>
      </c>
      <c r="F20" s="49">
        <f t="shared" si="6"/>
        <v>29</v>
      </c>
      <c r="G20" s="74">
        <f t="shared" si="1"/>
        <v>17.16018741</v>
      </c>
      <c r="H20" s="49">
        <f t="shared" si="2"/>
        <v>0</v>
      </c>
      <c r="I20" s="49">
        <f t="shared" si="3"/>
        <v>578712.8398</v>
      </c>
      <c r="J20" s="67">
        <f>'MAIN MODEL - Current Trends'!J20</f>
        <v>1.5</v>
      </c>
      <c r="K20" s="49">
        <f t="shared" si="7"/>
        <v>2.107481595</v>
      </c>
      <c r="L20" s="49">
        <f>L19+F20</f>
        <v>41</v>
      </c>
      <c r="M20" s="63">
        <f t="shared" ref="M20:M92" si="14">if(K20&lt;N20,F20*$B$7+M19,F20*($B$7+$D$8)+M19)</f>
        <v>0.4482985276</v>
      </c>
      <c r="N20" s="75">
        <f t="shared" ref="N20:N21" si="15">N19</f>
        <v>469.952308</v>
      </c>
      <c r="O20" s="34">
        <f>'MAIN MODEL - Current Trends'!O20</f>
        <v>2741</v>
      </c>
      <c r="P20" s="11">
        <f t="shared" si="8"/>
        <v>0.0000713276153</v>
      </c>
      <c r="Q20" s="11">
        <f t="shared" si="9"/>
        <v>0.0001209484431</v>
      </c>
      <c r="R20" s="69">
        <f t="shared" ref="R20:R91" si="16">Q20+R19</f>
        <v>0.0001710556553</v>
      </c>
      <c r="S20" s="70">
        <f t="shared" si="10"/>
        <v>578759</v>
      </c>
      <c r="T20" s="71">
        <f t="shared" ref="T20:T92" si="17">F20/F19</f>
        <v>2.416666667</v>
      </c>
      <c r="U20" s="72">
        <f t="shared" si="11"/>
        <v>0.99997035</v>
      </c>
      <c r="W20" s="65">
        <f t="shared" si="4"/>
        <v>2741000</v>
      </c>
      <c r="X20" s="65" t="str">
        <f t="shared" si="12"/>
        <v/>
      </c>
    </row>
    <row r="21">
      <c r="A21" s="59"/>
      <c r="B21" s="110" t="s">
        <v>261</v>
      </c>
      <c r="C21" s="111">
        <f t="shared" si="13"/>
        <v>43905</v>
      </c>
      <c r="D21" s="112">
        <f>'MAIN MODEL - Current Trends'!D21</f>
        <v>2.4</v>
      </c>
      <c r="E21" s="103">
        <f t="shared" si="5"/>
        <v>578712.8398</v>
      </c>
      <c r="F21" s="103">
        <f t="shared" si="6"/>
        <v>70</v>
      </c>
      <c r="G21" s="76">
        <f t="shared" si="1"/>
        <v>46.16018741</v>
      </c>
      <c r="H21" s="103">
        <f t="shared" si="2"/>
        <v>0</v>
      </c>
      <c r="I21" s="103">
        <f t="shared" si="3"/>
        <v>578642.8398</v>
      </c>
      <c r="J21" s="76">
        <f>'MAIN MODEL - Current Trends'!J21</f>
        <v>3</v>
      </c>
      <c r="K21" s="103">
        <f t="shared" si="7"/>
        <v>5.08702454</v>
      </c>
      <c r="L21" s="103">
        <f t="shared" ref="L21:L92" si="18">F21+L20</f>
        <v>111</v>
      </c>
      <c r="M21" s="113">
        <f t="shared" si="14"/>
        <v>1.213686258</v>
      </c>
      <c r="N21" s="114">
        <f t="shared" si="15"/>
        <v>469.952308</v>
      </c>
      <c r="O21" s="67">
        <f>'MAIN MODEL - Current Trends'!O21</f>
        <v>2409</v>
      </c>
      <c r="P21" s="115">
        <f t="shared" ref="P21:P91" si="19">if(J21,((J21/$B$6*2)/S22),"")</f>
        <v>0.0001426552306</v>
      </c>
      <c r="Q21" s="115">
        <f t="shared" si="9"/>
        <v>0.0002177071976</v>
      </c>
      <c r="R21" s="69">
        <f t="shared" si="16"/>
        <v>0.0003887628529</v>
      </c>
      <c r="S21" s="70">
        <f t="shared" si="10"/>
        <v>578759</v>
      </c>
      <c r="T21" s="71">
        <f t="shared" si="17"/>
        <v>2.413793103</v>
      </c>
      <c r="U21" s="72">
        <f t="shared" si="11"/>
        <v>0.9999202428</v>
      </c>
      <c r="W21" s="65">
        <f t="shared" si="4"/>
        <v>2409000</v>
      </c>
      <c r="X21" s="65" t="str">
        <f t="shared" si="12"/>
        <v/>
      </c>
    </row>
    <row r="22">
      <c r="B22" s="73"/>
      <c r="C22" s="61">
        <f t="shared" si="13"/>
        <v>43909</v>
      </c>
      <c r="D22" s="116">
        <v>1.8</v>
      </c>
      <c r="E22" s="49">
        <f t="shared" si="5"/>
        <v>578642.8398</v>
      </c>
      <c r="F22" s="49">
        <f t="shared" si="6"/>
        <v>126</v>
      </c>
      <c r="G22" s="74">
        <f t="shared" si="1"/>
        <v>111</v>
      </c>
      <c r="H22" s="49">
        <f t="shared" si="2"/>
        <v>5.160187413</v>
      </c>
      <c r="I22" s="49">
        <f t="shared" si="3"/>
        <v>578516.8398</v>
      </c>
      <c r="J22" s="76">
        <f>'MAIN MODEL - Current Trends'!J22</f>
        <v>18</v>
      </c>
      <c r="K22" s="49">
        <f t="shared" si="7"/>
        <v>9.156644172</v>
      </c>
      <c r="L22" s="49">
        <f t="shared" si="18"/>
        <v>237</v>
      </c>
      <c r="M22" s="63">
        <f t="shared" si="14"/>
        <v>2.591384172</v>
      </c>
      <c r="N22" s="78">
        <f t="shared" ref="N22:N36" si="20">N21*1.05</f>
        <v>493.4499234</v>
      </c>
      <c r="O22" s="34" t="str">
        <f>'MAIN MODEL - Current Trends'!O22</f>
        <v/>
      </c>
      <c r="P22" s="11">
        <f t="shared" si="19"/>
        <v>0.0008559313836</v>
      </c>
      <c r="Q22" s="11">
        <f t="shared" si="9"/>
        <v>0.0003922185227</v>
      </c>
      <c r="R22" s="69">
        <f t="shared" si="16"/>
        <v>0.0007809813757</v>
      </c>
      <c r="S22" s="70">
        <f t="shared" si="10"/>
        <v>578759</v>
      </c>
      <c r="T22" s="71">
        <f t="shared" si="17"/>
        <v>1.8</v>
      </c>
      <c r="U22" s="72">
        <f t="shared" si="11"/>
        <v>0.9997992944</v>
      </c>
      <c r="W22" s="65" t="str">
        <f t="shared" si="4"/>
        <v/>
      </c>
      <c r="X22" s="65" t="str">
        <f t="shared" si="12"/>
        <v/>
      </c>
    </row>
    <row r="23">
      <c r="C23" s="61">
        <f t="shared" si="13"/>
        <v>43913</v>
      </c>
      <c r="D23" s="116">
        <v>1.8</v>
      </c>
      <c r="E23" s="49">
        <f t="shared" si="5"/>
        <v>578516.8398</v>
      </c>
      <c r="F23" s="49">
        <f t="shared" si="6"/>
        <v>227</v>
      </c>
      <c r="G23" s="74">
        <f t="shared" si="1"/>
        <v>225</v>
      </c>
      <c r="H23" s="49">
        <f t="shared" si="2"/>
        <v>17.16018741</v>
      </c>
      <c r="I23" s="49">
        <f t="shared" si="3"/>
        <v>578289.8398</v>
      </c>
      <c r="J23" s="67" t="str">
        <f>'MAIN MODEL - Current Trends'!J23</f>
        <v/>
      </c>
      <c r="K23" s="49">
        <f t="shared" si="7"/>
        <v>16.49649387</v>
      </c>
      <c r="L23" s="49">
        <f t="shared" si="18"/>
        <v>464</v>
      </c>
      <c r="M23" s="63">
        <f t="shared" si="14"/>
        <v>5.073427239</v>
      </c>
      <c r="N23" s="78">
        <f t="shared" si="20"/>
        <v>518.1224196</v>
      </c>
      <c r="O23" s="34" t="str">
        <f>'MAIN MODEL - Current Trends'!O23</f>
        <v/>
      </c>
      <c r="P23" s="11" t="str">
        <f t="shared" si="19"/>
        <v/>
      </c>
      <c r="Q23" s="11">
        <f t="shared" si="9"/>
        <v>0.00070495664</v>
      </c>
      <c r="R23" s="69">
        <f t="shared" si="16"/>
        <v>0.001485938016</v>
      </c>
      <c r="S23" s="70">
        <f t="shared" si="10"/>
        <v>578759</v>
      </c>
      <c r="T23" s="71">
        <f t="shared" si="17"/>
        <v>1.801587302</v>
      </c>
      <c r="U23" s="72">
        <f t="shared" si="11"/>
        <v>0.9995815872</v>
      </c>
      <c r="W23" s="65" t="str">
        <f t="shared" si="4"/>
        <v/>
      </c>
      <c r="X23" s="65" t="str">
        <f t="shared" si="12"/>
        <v/>
      </c>
    </row>
    <row r="24">
      <c r="C24" s="61">
        <f t="shared" si="13"/>
        <v>43917</v>
      </c>
      <c r="D24" s="116">
        <v>1.8</v>
      </c>
      <c r="E24" s="49">
        <f t="shared" si="5"/>
        <v>578289.8398</v>
      </c>
      <c r="F24" s="49">
        <f t="shared" si="6"/>
        <v>408</v>
      </c>
      <c r="G24" s="74">
        <f t="shared" si="1"/>
        <v>423</v>
      </c>
      <c r="H24" s="49">
        <f t="shared" si="2"/>
        <v>46.16018741</v>
      </c>
      <c r="I24" s="49">
        <f t="shared" si="3"/>
        <v>577881.8398</v>
      </c>
      <c r="J24" s="67" t="str">
        <f>'MAIN MODEL - Current Trends'!J24</f>
        <v/>
      </c>
      <c r="K24" s="49">
        <f t="shared" si="7"/>
        <v>29.65008589</v>
      </c>
      <c r="L24" s="49">
        <f t="shared" si="18"/>
        <v>872</v>
      </c>
      <c r="M24" s="63">
        <f t="shared" si="14"/>
        <v>9.534544294</v>
      </c>
      <c r="N24" s="78">
        <f t="shared" si="20"/>
        <v>544.0285405</v>
      </c>
      <c r="O24" s="34" t="str">
        <f>'MAIN MODEL - Current Trends'!O24</f>
        <v/>
      </c>
      <c r="P24" s="11" t="str">
        <f t="shared" si="19"/>
        <v/>
      </c>
      <c r="Q24" s="11">
        <f t="shared" si="9"/>
        <v>0.001266502983</v>
      </c>
      <c r="R24" s="69">
        <f t="shared" si="16"/>
        <v>0.002752440999</v>
      </c>
      <c r="S24" s="70">
        <f t="shared" si="10"/>
        <v>578759</v>
      </c>
      <c r="T24" s="71">
        <f t="shared" si="17"/>
        <v>1.797356828</v>
      </c>
      <c r="U24" s="72">
        <f t="shared" si="11"/>
        <v>0.9991893687</v>
      </c>
      <c r="W24" s="65" t="str">
        <f t="shared" si="4"/>
        <v/>
      </c>
      <c r="X24" s="65" t="str">
        <f t="shared" si="12"/>
        <v/>
      </c>
    </row>
    <row r="25">
      <c r="C25" s="61">
        <f t="shared" si="13"/>
        <v>43921</v>
      </c>
      <c r="D25" s="116">
        <v>1.8</v>
      </c>
      <c r="E25" s="49">
        <f t="shared" si="5"/>
        <v>577881.8398</v>
      </c>
      <c r="F25" s="49">
        <f t="shared" si="6"/>
        <v>733</v>
      </c>
      <c r="G25" s="74">
        <f t="shared" si="1"/>
        <v>761</v>
      </c>
      <c r="H25" s="49">
        <f t="shared" si="2"/>
        <v>116.1601874</v>
      </c>
      <c r="I25" s="49">
        <f t="shared" si="3"/>
        <v>577148.8398</v>
      </c>
      <c r="J25" s="67" t="str">
        <f>'MAIN MODEL - Current Trends'!J25</f>
        <v/>
      </c>
      <c r="K25" s="49">
        <f t="shared" si="7"/>
        <v>53.26841411</v>
      </c>
      <c r="L25" s="49">
        <f t="shared" si="18"/>
        <v>1605</v>
      </c>
      <c r="M25" s="63">
        <f t="shared" si="14"/>
        <v>17.54924724</v>
      </c>
      <c r="N25" s="78">
        <f t="shared" si="20"/>
        <v>571.2299676</v>
      </c>
      <c r="O25" s="34" t="str">
        <f>'MAIN MODEL - Current Trends'!O25</f>
        <v/>
      </c>
      <c r="P25" s="11" t="str">
        <f t="shared" si="19"/>
        <v/>
      </c>
      <c r="Q25" s="11">
        <f t="shared" si="9"/>
        <v>0.002273830731</v>
      </c>
      <c r="R25" s="69">
        <f t="shared" si="16"/>
        <v>0.00502627173</v>
      </c>
      <c r="S25" s="70">
        <f t="shared" si="10"/>
        <v>578759</v>
      </c>
      <c r="T25" s="71">
        <f t="shared" si="17"/>
        <v>1.796568627</v>
      </c>
      <c r="U25" s="72">
        <f t="shared" si="11"/>
        <v>0.998484412</v>
      </c>
      <c r="W25" s="65" t="str">
        <f t="shared" si="4"/>
        <v/>
      </c>
      <c r="X25" s="65" t="str">
        <f t="shared" si="12"/>
        <v/>
      </c>
    </row>
    <row r="26">
      <c r="C26" s="61">
        <f t="shared" si="13"/>
        <v>43925</v>
      </c>
      <c r="D26" s="116">
        <v>1.8</v>
      </c>
      <c r="E26" s="49">
        <f t="shared" si="5"/>
        <v>577148.8398</v>
      </c>
      <c r="F26" s="49">
        <f t="shared" si="6"/>
        <v>1316</v>
      </c>
      <c r="G26" s="74">
        <f t="shared" si="1"/>
        <v>1368</v>
      </c>
      <c r="H26" s="49">
        <f t="shared" si="2"/>
        <v>242.1601874</v>
      </c>
      <c r="I26" s="49">
        <f t="shared" si="3"/>
        <v>575832.8398</v>
      </c>
      <c r="J26" s="67" t="str">
        <f>'MAIN MODEL - Current Trends'!J26</f>
        <v/>
      </c>
      <c r="K26" s="49">
        <f t="shared" si="7"/>
        <v>95.63606135</v>
      </c>
      <c r="L26" s="49">
        <f t="shared" si="18"/>
        <v>2921</v>
      </c>
      <c r="M26" s="63">
        <f t="shared" si="14"/>
        <v>31.93853656</v>
      </c>
      <c r="N26" s="78">
        <f t="shared" si="20"/>
        <v>599.791466</v>
      </c>
      <c r="O26" s="34" t="str">
        <f>'MAIN MODEL - Current Trends'!O26</f>
        <v/>
      </c>
      <c r="P26" s="11" t="str">
        <f t="shared" si="19"/>
        <v/>
      </c>
      <c r="Q26" s="11">
        <f t="shared" si="9"/>
        <v>0.004072506864</v>
      </c>
      <c r="R26" s="69">
        <f t="shared" si="16"/>
        <v>0.009098778594</v>
      </c>
      <c r="S26" s="70">
        <f t="shared" si="10"/>
        <v>578759</v>
      </c>
      <c r="T26" s="71">
        <f t="shared" si="17"/>
        <v>1.795361528</v>
      </c>
      <c r="U26" s="72">
        <f t="shared" si="11"/>
        <v>0.997217909</v>
      </c>
      <c r="W26" s="65" t="str">
        <f t="shared" si="4"/>
        <v/>
      </c>
      <c r="X26" s="65" t="str">
        <f t="shared" si="12"/>
        <v/>
      </c>
    </row>
    <row r="27">
      <c r="C27" s="61">
        <f t="shared" si="13"/>
        <v>43929</v>
      </c>
      <c r="D27" s="116">
        <v>1.8</v>
      </c>
      <c r="E27" s="49">
        <f t="shared" si="5"/>
        <v>575832.8398</v>
      </c>
      <c r="F27" s="49">
        <f t="shared" si="6"/>
        <v>2357</v>
      </c>
      <c r="G27" s="80">
        <f t="shared" si="1"/>
        <v>2457</v>
      </c>
      <c r="H27" s="49">
        <f t="shared" si="2"/>
        <v>469.1601874</v>
      </c>
      <c r="I27" s="49">
        <f t="shared" si="3"/>
        <v>573475.8398</v>
      </c>
      <c r="J27" s="67" t="str">
        <f>'MAIN MODEL - Current Trends'!J27</f>
        <v/>
      </c>
      <c r="K27" s="49">
        <f t="shared" si="7"/>
        <v>171.2873834</v>
      </c>
      <c r="L27" s="49">
        <f t="shared" si="18"/>
        <v>5278</v>
      </c>
      <c r="M27" s="63">
        <f t="shared" si="14"/>
        <v>57.71023485</v>
      </c>
      <c r="N27" s="78">
        <f t="shared" si="20"/>
        <v>629.7810393</v>
      </c>
      <c r="O27" s="34" t="str">
        <f>'MAIN MODEL - Current Trends'!O27</f>
        <v/>
      </c>
      <c r="P27" s="11" t="str">
        <f t="shared" si="19"/>
        <v/>
      </c>
      <c r="Q27" s="11">
        <f t="shared" si="9"/>
        <v>0.007263817928</v>
      </c>
      <c r="R27" s="69">
        <f t="shared" si="16"/>
        <v>0.01636259652</v>
      </c>
      <c r="S27" s="70">
        <f t="shared" si="10"/>
        <v>578759</v>
      </c>
      <c r="T27" s="71">
        <f t="shared" si="17"/>
        <v>1.791033435</v>
      </c>
      <c r="U27" s="72">
        <f t="shared" si="11"/>
        <v>0.9949440783</v>
      </c>
      <c r="W27" s="65" t="str">
        <f t="shared" si="4"/>
        <v/>
      </c>
      <c r="X27" s="65" t="str">
        <f t="shared" si="12"/>
        <v/>
      </c>
    </row>
    <row r="28">
      <c r="C28" s="61">
        <f t="shared" si="13"/>
        <v>43933</v>
      </c>
      <c r="D28" s="116">
        <v>1.8</v>
      </c>
      <c r="E28" s="49">
        <f t="shared" si="5"/>
        <v>573475.8398</v>
      </c>
      <c r="F28" s="49">
        <f t="shared" si="6"/>
        <v>4204</v>
      </c>
      <c r="G28" s="80">
        <f t="shared" si="1"/>
        <v>4406</v>
      </c>
      <c r="H28" s="49">
        <f t="shared" si="2"/>
        <v>877.1601874</v>
      </c>
      <c r="I28" s="49">
        <f t="shared" si="3"/>
        <v>569271.8398</v>
      </c>
      <c r="J28" s="67" t="str">
        <f>'MAIN MODEL - Current Trends'!J28</f>
        <v/>
      </c>
      <c r="K28" s="49">
        <f t="shared" si="7"/>
        <v>305.5121595</v>
      </c>
      <c r="L28" s="49">
        <f t="shared" si="18"/>
        <v>9482</v>
      </c>
      <c r="M28" s="63">
        <f t="shared" si="14"/>
        <v>103.6772351</v>
      </c>
      <c r="N28" s="78">
        <f t="shared" si="20"/>
        <v>661.2700912</v>
      </c>
      <c r="O28" s="34" t="str">
        <f>'MAIN MODEL - Current Trends'!O28</f>
        <v/>
      </c>
      <c r="P28" s="11" t="str">
        <f t="shared" si="19"/>
        <v/>
      </c>
      <c r="Q28" s="11">
        <f t="shared" si="9"/>
        <v>0.01286027517</v>
      </c>
      <c r="R28" s="69">
        <f t="shared" si="16"/>
        <v>0.0292228717</v>
      </c>
      <c r="S28" s="70">
        <f t="shared" si="10"/>
        <v>578759</v>
      </c>
      <c r="T28" s="71">
        <f t="shared" si="17"/>
        <v>1.78362325</v>
      </c>
      <c r="U28" s="72">
        <f t="shared" si="11"/>
        <v>0.9908715714</v>
      </c>
      <c r="W28" s="65" t="str">
        <f t="shared" si="4"/>
        <v/>
      </c>
      <c r="X28" s="65" t="str">
        <f t="shared" si="12"/>
        <v/>
      </c>
    </row>
    <row r="29">
      <c r="C29" s="61">
        <f t="shared" si="13"/>
        <v>43937</v>
      </c>
      <c r="D29" s="116">
        <v>1.8</v>
      </c>
      <c r="E29" s="49">
        <f t="shared" si="5"/>
        <v>569271.8398</v>
      </c>
      <c r="F29" s="49">
        <f t="shared" si="6"/>
        <v>7443</v>
      </c>
      <c r="G29" s="80">
        <f t="shared" si="1"/>
        <v>7877</v>
      </c>
      <c r="H29" s="49">
        <f t="shared" si="2"/>
        <v>1610.160187</v>
      </c>
      <c r="I29" s="49">
        <f t="shared" si="3"/>
        <v>561828.8398</v>
      </c>
      <c r="J29" s="67" t="str">
        <f>'MAIN MODEL - Current Trends'!J29</f>
        <v/>
      </c>
      <c r="K29" s="49">
        <f t="shared" si="7"/>
        <v>540.8960521</v>
      </c>
      <c r="L29" s="49">
        <f t="shared" si="18"/>
        <v>16925</v>
      </c>
      <c r="M29" s="63">
        <f t="shared" si="14"/>
        <v>185.059819</v>
      </c>
      <c r="N29" s="78">
        <f t="shared" si="20"/>
        <v>694.3335958</v>
      </c>
      <c r="O29" s="34" t="str">
        <f>'MAIN MODEL - Current Trends'!O29</f>
        <v/>
      </c>
      <c r="P29" s="11" t="str">
        <f t="shared" si="19"/>
        <v/>
      </c>
      <c r="Q29" s="11">
        <f t="shared" si="9"/>
        <v>0.0224704929</v>
      </c>
      <c r="R29" s="69">
        <f t="shared" si="16"/>
        <v>0.0516933646</v>
      </c>
      <c r="S29" s="70">
        <f t="shared" si="10"/>
        <v>578759</v>
      </c>
      <c r="T29" s="71">
        <f t="shared" si="17"/>
        <v>1.770456708</v>
      </c>
      <c r="U29" s="72">
        <f t="shared" si="11"/>
        <v>0.9836077535</v>
      </c>
      <c r="W29" s="65" t="str">
        <f t="shared" si="4"/>
        <v/>
      </c>
      <c r="X29" s="65" t="str">
        <f t="shared" si="12"/>
        <v/>
      </c>
    </row>
    <row r="30">
      <c r="C30" s="61">
        <f t="shared" si="13"/>
        <v>43941</v>
      </c>
      <c r="D30" s="116">
        <v>1.8</v>
      </c>
      <c r="E30" s="49">
        <f t="shared" si="5"/>
        <v>561828.8398</v>
      </c>
      <c r="F30" s="49">
        <f t="shared" si="6"/>
        <v>13005</v>
      </c>
      <c r="G30" s="80">
        <f t="shared" si="1"/>
        <v>14004</v>
      </c>
      <c r="H30" s="49">
        <f t="shared" si="2"/>
        <v>2926.160187</v>
      </c>
      <c r="I30" s="49">
        <f t="shared" si="3"/>
        <v>548823.8398</v>
      </c>
      <c r="J30" s="67" t="str">
        <f>'MAIN MODEL - Current Trends'!J30</f>
        <v/>
      </c>
      <c r="K30" s="49">
        <f t="shared" si="7"/>
        <v>945.0964877</v>
      </c>
      <c r="L30" s="49">
        <f t="shared" si="18"/>
        <v>29930</v>
      </c>
      <c r="M30" s="63">
        <f t="shared" si="14"/>
        <v>459.2931228</v>
      </c>
      <c r="N30" s="78">
        <f t="shared" si="20"/>
        <v>729.0502756</v>
      </c>
      <c r="O30" s="34" t="str">
        <f>'MAIN MODEL - Current Trends'!O30</f>
        <v/>
      </c>
      <c r="P30" s="11" t="str">
        <f t="shared" si="19"/>
        <v/>
      </c>
      <c r="Q30" s="11">
        <f t="shared" si="9"/>
        <v>0.03835447915</v>
      </c>
      <c r="R30" s="69">
        <f t="shared" si="16"/>
        <v>0.09004784375</v>
      </c>
      <c r="S30" s="70">
        <f t="shared" si="10"/>
        <v>578759</v>
      </c>
      <c r="T30" s="71">
        <f t="shared" si="17"/>
        <v>1.747279323</v>
      </c>
      <c r="U30" s="72">
        <f t="shared" si="11"/>
        <v>0.9707474783</v>
      </c>
      <c r="W30" s="65" t="str">
        <f t="shared" si="4"/>
        <v/>
      </c>
      <c r="X30" s="65" t="str">
        <f t="shared" si="12"/>
        <v/>
      </c>
    </row>
    <row r="31">
      <c r="C31" s="61">
        <f t="shared" si="13"/>
        <v>43945</v>
      </c>
      <c r="D31" s="116">
        <v>1.8</v>
      </c>
      <c r="E31" s="49">
        <f t="shared" si="5"/>
        <v>548823.8398</v>
      </c>
      <c r="F31" s="49">
        <f t="shared" si="6"/>
        <v>22198</v>
      </c>
      <c r="G31" s="80">
        <f t="shared" si="1"/>
        <v>24652</v>
      </c>
      <c r="H31" s="49">
        <f t="shared" si="2"/>
        <v>5283.160187</v>
      </c>
      <c r="I31" s="49">
        <f t="shared" si="3"/>
        <v>526625.8398</v>
      </c>
      <c r="J31" s="67" t="str">
        <f>'MAIN MODEL - Current Trends'!J31</f>
        <v/>
      </c>
      <c r="K31" s="49">
        <f t="shared" si="7"/>
        <v>1613.168153</v>
      </c>
      <c r="L31" s="49">
        <f t="shared" si="18"/>
        <v>52128</v>
      </c>
      <c r="M31" s="63">
        <f t="shared" si="14"/>
        <v>927.3770042</v>
      </c>
      <c r="N31" s="78">
        <f t="shared" si="20"/>
        <v>765.5027893</v>
      </c>
      <c r="O31" s="34" t="str">
        <f>'MAIN MODEL - Current Trends'!O31</f>
        <v/>
      </c>
      <c r="P31" s="11" t="str">
        <f t="shared" si="19"/>
        <v/>
      </c>
      <c r="Q31" s="11">
        <f t="shared" si="9"/>
        <v>0.06281889353</v>
      </c>
      <c r="R31" s="69">
        <f t="shared" si="16"/>
        <v>0.1528667373</v>
      </c>
      <c r="S31" s="70">
        <f t="shared" si="10"/>
        <v>578759</v>
      </c>
      <c r="T31" s="71">
        <f t="shared" si="17"/>
        <v>1.706881968</v>
      </c>
      <c r="U31" s="72">
        <f t="shared" si="11"/>
        <v>0.9482769854</v>
      </c>
      <c r="W31" s="65" t="str">
        <f t="shared" si="4"/>
        <v/>
      </c>
      <c r="X31" s="65" t="str">
        <f t="shared" si="12"/>
        <v/>
      </c>
    </row>
    <row r="32">
      <c r="C32" s="61">
        <f t="shared" si="13"/>
        <v>43949</v>
      </c>
      <c r="D32" s="116">
        <v>1.8</v>
      </c>
      <c r="E32" s="49">
        <f t="shared" si="5"/>
        <v>526625.8398</v>
      </c>
      <c r="F32" s="49">
        <f t="shared" si="6"/>
        <v>36357</v>
      </c>
      <c r="G32" s="80">
        <f t="shared" si="1"/>
        <v>42646</v>
      </c>
      <c r="H32" s="49">
        <f t="shared" si="2"/>
        <v>9487.160187</v>
      </c>
      <c r="I32" s="49">
        <f t="shared" si="3"/>
        <v>490268.8398</v>
      </c>
      <c r="J32" s="67" t="str">
        <f>'MAIN MODEL - Current Trends'!J32</f>
        <v/>
      </c>
      <c r="K32" s="49">
        <f t="shared" si="7"/>
        <v>2642.127874</v>
      </c>
      <c r="L32" s="49">
        <f t="shared" si="18"/>
        <v>88485</v>
      </c>
      <c r="M32" s="63">
        <f t="shared" si="14"/>
        <v>1694.02831</v>
      </c>
      <c r="N32" s="78">
        <f t="shared" si="20"/>
        <v>803.7779288</v>
      </c>
      <c r="O32" s="34" t="str">
        <f>'MAIN MODEL - Current Trends'!O32</f>
        <v/>
      </c>
      <c r="P32" s="11" t="str">
        <f t="shared" si="19"/>
        <v/>
      </c>
      <c r="Q32" s="11">
        <f t="shared" si="9"/>
        <v>0.09578598346</v>
      </c>
      <c r="R32" s="69">
        <f t="shared" si="16"/>
        <v>0.2486527207</v>
      </c>
      <c r="S32" s="70">
        <f t="shared" si="10"/>
        <v>578759</v>
      </c>
      <c r="T32" s="71">
        <f t="shared" si="17"/>
        <v>1.637850257</v>
      </c>
      <c r="U32" s="72">
        <f t="shared" si="11"/>
        <v>0.9099225063</v>
      </c>
      <c r="W32" s="65" t="str">
        <f t="shared" si="4"/>
        <v/>
      </c>
      <c r="X32" s="65" t="str">
        <f t="shared" si="12"/>
        <v/>
      </c>
    </row>
    <row r="33">
      <c r="C33" s="61">
        <f t="shared" si="13"/>
        <v>43953</v>
      </c>
      <c r="D33" s="116">
        <v>1.8</v>
      </c>
      <c r="E33" s="49">
        <f t="shared" si="5"/>
        <v>490268.8398</v>
      </c>
      <c r="F33" s="49">
        <f t="shared" si="6"/>
        <v>55437</v>
      </c>
      <c r="G33" s="80">
        <f t="shared" si="1"/>
        <v>71560</v>
      </c>
      <c r="H33" s="49">
        <f t="shared" si="2"/>
        <v>16930.16019</v>
      </c>
      <c r="I33" s="49">
        <f t="shared" si="3"/>
        <v>434831.8398</v>
      </c>
      <c r="J33" s="67" t="str">
        <f>'MAIN MODEL - Current Trends'!J33</f>
        <v/>
      </c>
      <c r="K33" s="49">
        <f t="shared" si="7"/>
        <v>4028.70542</v>
      </c>
      <c r="L33" s="49">
        <f t="shared" si="18"/>
        <v>143922</v>
      </c>
      <c r="M33" s="63">
        <f t="shared" si="14"/>
        <v>2863.014981</v>
      </c>
      <c r="N33" s="78">
        <f t="shared" si="20"/>
        <v>843.9668253</v>
      </c>
      <c r="O33" s="34" t="str">
        <f>'MAIN MODEL - Current Trends'!O33</f>
        <v/>
      </c>
      <c r="P33" s="11" t="str">
        <f t="shared" si="19"/>
        <v/>
      </c>
      <c r="Q33" s="11">
        <f t="shared" si="9"/>
        <v>0.1295375104</v>
      </c>
      <c r="R33" s="69">
        <f t="shared" si="16"/>
        <v>0.3781902312</v>
      </c>
      <c r="S33" s="70">
        <f t="shared" si="10"/>
        <v>578759</v>
      </c>
      <c r="T33" s="71">
        <f t="shared" si="17"/>
        <v>1.524795775</v>
      </c>
      <c r="U33" s="72">
        <f t="shared" si="11"/>
        <v>0.8471036128</v>
      </c>
      <c r="W33" s="65" t="str">
        <f t="shared" si="4"/>
        <v/>
      </c>
      <c r="X33" s="65" t="str">
        <f t="shared" si="12"/>
        <v/>
      </c>
    </row>
    <row r="34">
      <c r="C34" s="61">
        <f t="shared" si="13"/>
        <v>43957</v>
      </c>
      <c r="D34" s="116">
        <v>1.8</v>
      </c>
      <c r="E34" s="49">
        <f t="shared" si="5"/>
        <v>434831.8398</v>
      </c>
      <c r="F34" s="49">
        <f t="shared" si="6"/>
        <v>74971</v>
      </c>
      <c r="G34" s="80">
        <f t="shared" si="1"/>
        <v>113992</v>
      </c>
      <c r="H34" s="49">
        <f t="shared" si="2"/>
        <v>29935.16019</v>
      </c>
      <c r="I34" s="49">
        <f t="shared" si="3"/>
        <v>359860.8398</v>
      </c>
      <c r="J34" s="67" t="str">
        <f>'MAIN MODEL - Current Trends'!J34</f>
        <v/>
      </c>
      <c r="K34" s="49">
        <f t="shared" si="7"/>
        <v>5448.275954</v>
      </c>
      <c r="L34" s="49">
        <f t="shared" si="18"/>
        <v>218893</v>
      </c>
      <c r="M34" s="63">
        <f t="shared" si="14"/>
        <v>4443.910407</v>
      </c>
      <c r="N34" s="78">
        <f t="shared" si="20"/>
        <v>886.1651665</v>
      </c>
      <c r="O34" s="34" t="str">
        <f>'MAIN MODEL - Current Trends'!O34</f>
        <v/>
      </c>
      <c r="P34" s="11" t="str">
        <f t="shared" si="19"/>
        <v/>
      </c>
      <c r="Q34" s="11">
        <f t="shared" si="9"/>
        <v>0.144979171</v>
      </c>
      <c r="R34" s="69">
        <f t="shared" si="16"/>
        <v>0.5231694021</v>
      </c>
      <c r="S34" s="70">
        <f t="shared" si="10"/>
        <v>578759</v>
      </c>
      <c r="T34" s="71">
        <f t="shared" si="17"/>
        <v>1.352363945</v>
      </c>
      <c r="U34" s="72">
        <f t="shared" si="11"/>
        <v>0.7513176293</v>
      </c>
      <c r="W34" s="65" t="str">
        <f t="shared" si="4"/>
        <v/>
      </c>
      <c r="X34" s="65" t="str">
        <f t="shared" si="12"/>
        <v/>
      </c>
    </row>
    <row r="35">
      <c r="C35" s="61">
        <f t="shared" si="13"/>
        <v>43961</v>
      </c>
      <c r="D35" s="116">
        <v>1.8</v>
      </c>
      <c r="E35" s="49">
        <f t="shared" si="5"/>
        <v>359860.8398</v>
      </c>
      <c r="F35" s="49">
        <f t="shared" si="6"/>
        <v>83908</v>
      </c>
      <c r="G35" s="80">
        <f t="shared" si="1"/>
        <v>166765</v>
      </c>
      <c r="H35" s="49">
        <f t="shared" si="2"/>
        <v>52133.16019</v>
      </c>
      <c r="I35" s="49">
        <f t="shared" si="3"/>
        <v>275952.8398</v>
      </c>
      <c r="J35" s="67" t="str">
        <f>'MAIN MODEL - Current Trends'!J35</f>
        <v/>
      </c>
      <c r="K35" s="49">
        <f t="shared" si="7"/>
        <v>6097.743644</v>
      </c>
      <c r="L35" s="49">
        <f t="shared" si="18"/>
        <v>302801</v>
      </c>
      <c r="M35" s="63">
        <f t="shared" si="14"/>
        <v>6213.258201</v>
      </c>
      <c r="N35" s="78">
        <f t="shared" si="20"/>
        <v>930.4734248</v>
      </c>
      <c r="O35" s="34" t="str">
        <f>'MAIN MODEL - Current Trends'!O35</f>
        <v/>
      </c>
      <c r="P35" s="11" t="str">
        <f t="shared" si="19"/>
        <v/>
      </c>
      <c r="Q35" s="11">
        <f t="shared" si="9"/>
        <v>0.1244265748</v>
      </c>
      <c r="R35" s="69">
        <f t="shared" si="16"/>
        <v>0.6475959769</v>
      </c>
      <c r="S35" s="70">
        <f t="shared" si="10"/>
        <v>578759</v>
      </c>
      <c r="T35" s="71">
        <f t="shared" si="17"/>
        <v>1.119206093</v>
      </c>
      <c r="U35" s="72">
        <f t="shared" si="11"/>
        <v>0.6217801189</v>
      </c>
      <c r="W35" s="65" t="str">
        <f t="shared" si="4"/>
        <v/>
      </c>
      <c r="X35" s="65" t="str">
        <f t="shared" si="12"/>
        <v/>
      </c>
    </row>
    <row r="36">
      <c r="C36" s="61">
        <f t="shared" si="13"/>
        <v>43965</v>
      </c>
      <c r="D36" s="116">
        <v>1.8</v>
      </c>
      <c r="E36" s="49">
        <f t="shared" si="5"/>
        <v>275952.8398</v>
      </c>
      <c r="F36" s="49">
        <f t="shared" si="6"/>
        <v>72013</v>
      </c>
      <c r="G36" s="80">
        <f t="shared" si="1"/>
        <v>214316</v>
      </c>
      <c r="H36" s="49">
        <f t="shared" si="2"/>
        <v>88490.16019</v>
      </c>
      <c r="I36" s="49">
        <f t="shared" si="3"/>
        <v>203939.8398</v>
      </c>
      <c r="J36" s="67" t="str">
        <f>'MAIN MODEL - Current Trends'!J36</f>
        <v/>
      </c>
      <c r="K36" s="49">
        <f t="shared" si="7"/>
        <v>5233.312831</v>
      </c>
      <c r="L36" s="49">
        <f t="shared" si="18"/>
        <v>374814</v>
      </c>
      <c r="M36" s="63">
        <f t="shared" si="14"/>
        <v>7731.778993</v>
      </c>
      <c r="N36" s="78">
        <f t="shared" si="20"/>
        <v>976.9970961</v>
      </c>
      <c r="O36" s="34" t="str">
        <f>'MAIN MODEL - Current Trends'!O36</f>
        <v/>
      </c>
      <c r="P36" s="11" t="str">
        <f t="shared" si="19"/>
        <v/>
      </c>
      <c r="Q36" s="11">
        <f t="shared" si="9"/>
        <v>0.1052268734</v>
      </c>
      <c r="R36" s="69">
        <f t="shared" si="16"/>
        <v>0.7528228503</v>
      </c>
      <c r="S36" s="70">
        <f t="shared" si="10"/>
        <v>578759</v>
      </c>
      <c r="T36" s="71">
        <f t="shared" si="17"/>
        <v>0.8582375936</v>
      </c>
      <c r="U36" s="72">
        <f t="shared" si="11"/>
        <v>0.4768009479</v>
      </c>
      <c r="W36" s="65" t="str">
        <f t="shared" si="4"/>
        <v/>
      </c>
      <c r="X36" s="65" t="str">
        <f t="shared" si="12"/>
        <v/>
      </c>
    </row>
    <row r="37">
      <c r="C37" s="61">
        <f t="shared" si="13"/>
        <v>43969</v>
      </c>
      <c r="D37" s="32">
        <f t="shared" ref="D37:D92" si="21">$B$3</f>
        <v>2.4</v>
      </c>
      <c r="E37" s="49">
        <f t="shared" si="5"/>
        <v>203939.8398</v>
      </c>
      <c r="F37" s="49">
        <f t="shared" si="6"/>
        <v>60901</v>
      </c>
      <c r="G37" s="80">
        <f t="shared" si="1"/>
        <v>230892</v>
      </c>
      <c r="H37" s="49">
        <f t="shared" si="2"/>
        <v>143927.1602</v>
      </c>
      <c r="I37" s="49">
        <f t="shared" si="3"/>
        <v>143038.8398</v>
      </c>
      <c r="J37" s="67" t="str">
        <f>'MAIN MODEL - Current Trends'!J37</f>
        <v/>
      </c>
      <c r="K37" s="49">
        <f t="shared" si="7"/>
        <v>4425.784021</v>
      </c>
      <c r="L37" s="49">
        <f t="shared" si="18"/>
        <v>435715</v>
      </c>
      <c r="M37" s="63">
        <f t="shared" si="14"/>
        <v>9015.983717</v>
      </c>
      <c r="N37" s="75">
        <f t="shared" ref="N37:N92" si="22">N36</f>
        <v>976.9970961</v>
      </c>
      <c r="O37" s="34" t="str">
        <f>'MAIN MODEL - Current Trends'!O37</f>
        <v/>
      </c>
      <c r="P37" s="11" t="str">
        <f t="shared" si="19"/>
        <v/>
      </c>
      <c r="Q37" s="11">
        <f t="shared" si="9"/>
        <v>0.062416308</v>
      </c>
      <c r="R37" s="69">
        <f t="shared" si="16"/>
        <v>0.8152391583</v>
      </c>
      <c r="S37" s="70">
        <f t="shared" si="10"/>
        <v>578759</v>
      </c>
      <c r="T37" s="71">
        <f t="shared" si="17"/>
        <v>0.8456945274</v>
      </c>
      <c r="U37" s="72">
        <f t="shared" si="11"/>
        <v>0.3523743731</v>
      </c>
      <c r="W37" s="65" t="str">
        <f t="shared" si="4"/>
        <v/>
      </c>
      <c r="X37" s="65" t="str">
        <f t="shared" si="12"/>
        <v/>
      </c>
    </row>
    <row r="38">
      <c r="C38" s="61">
        <f t="shared" si="13"/>
        <v>43973</v>
      </c>
      <c r="D38" s="32">
        <f t="shared" si="21"/>
        <v>2.4</v>
      </c>
      <c r="E38" s="49">
        <f t="shared" si="5"/>
        <v>143038.8398</v>
      </c>
      <c r="F38" s="49">
        <f t="shared" si="6"/>
        <v>36124</v>
      </c>
      <c r="G38" s="74">
        <f t="shared" si="1"/>
        <v>216822</v>
      </c>
      <c r="H38" s="49">
        <f t="shared" si="2"/>
        <v>218898.1602</v>
      </c>
      <c r="I38" s="49">
        <f t="shared" si="3"/>
        <v>106914.8398</v>
      </c>
      <c r="J38" s="67" t="str">
        <f>'MAIN MODEL - Current Trends'!J38</f>
        <v/>
      </c>
      <c r="K38" s="49">
        <f t="shared" si="7"/>
        <v>2625.19535</v>
      </c>
      <c r="L38" s="49">
        <f t="shared" si="18"/>
        <v>471839</v>
      </c>
      <c r="M38" s="63">
        <f t="shared" si="14"/>
        <v>9777.721808</v>
      </c>
      <c r="N38" s="75">
        <f t="shared" si="22"/>
        <v>976.9970961</v>
      </c>
      <c r="O38" s="34" t="str">
        <f>'MAIN MODEL - Current Trends'!O38</f>
        <v/>
      </c>
      <c r="P38" s="11" t="str">
        <f t="shared" si="19"/>
        <v/>
      </c>
      <c r="Q38" s="11">
        <f t="shared" si="9"/>
        <v>0.02767300379</v>
      </c>
      <c r="R38" s="69">
        <f t="shared" si="16"/>
        <v>0.8429121621</v>
      </c>
      <c r="S38" s="70">
        <f t="shared" si="10"/>
        <v>578759</v>
      </c>
      <c r="T38" s="71">
        <f t="shared" si="17"/>
        <v>0.5931593898</v>
      </c>
      <c r="U38" s="72">
        <f t="shared" si="11"/>
        <v>0.2471474998</v>
      </c>
      <c r="W38" s="65" t="str">
        <f t="shared" si="4"/>
        <v/>
      </c>
      <c r="X38" s="65" t="str">
        <f t="shared" si="12"/>
        <v/>
      </c>
    </row>
    <row r="39">
      <c r="C39" s="61">
        <f t="shared" si="13"/>
        <v>43977</v>
      </c>
      <c r="D39" s="32">
        <f t="shared" si="21"/>
        <v>2.4</v>
      </c>
      <c r="E39" s="49">
        <f t="shared" si="5"/>
        <v>106914.8398</v>
      </c>
      <c r="F39" s="49">
        <f t="shared" si="6"/>
        <v>16016</v>
      </c>
      <c r="G39" s="74">
        <f t="shared" si="1"/>
        <v>169038</v>
      </c>
      <c r="H39" s="49">
        <f t="shared" si="2"/>
        <v>302806.1602</v>
      </c>
      <c r="I39" s="49">
        <f t="shared" si="3"/>
        <v>90898.83981</v>
      </c>
      <c r="J39" s="67" t="str">
        <f>'MAIN MODEL - Current Trends'!J39</f>
        <v/>
      </c>
      <c r="K39" s="49">
        <f t="shared" si="7"/>
        <v>1163.911215</v>
      </c>
      <c r="L39" s="49">
        <f t="shared" si="18"/>
        <v>487855</v>
      </c>
      <c r="M39" s="63">
        <f t="shared" si="14"/>
        <v>10115.44734</v>
      </c>
      <c r="N39" s="75">
        <f t="shared" si="22"/>
        <v>976.9970961</v>
      </c>
      <c r="O39" s="34" t="str">
        <f>'MAIN MODEL - Current Trends'!O39</f>
        <v/>
      </c>
      <c r="P39" s="11" t="str">
        <f t="shared" si="19"/>
        <v/>
      </c>
      <c r="Q39" s="11">
        <f t="shared" si="9"/>
        <v>0.0104309393</v>
      </c>
      <c r="R39" s="69">
        <f t="shared" si="16"/>
        <v>0.8533431014</v>
      </c>
      <c r="S39" s="70">
        <f t="shared" si="10"/>
        <v>578759</v>
      </c>
      <c r="T39" s="71">
        <f t="shared" si="17"/>
        <v>0.443361754</v>
      </c>
      <c r="U39" s="72">
        <f t="shared" si="11"/>
        <v>0.1847311918</v>
      </c>
      <c r="W39" s="65" t="str">
        <f t="shared" si="4"/>
        <v/>
      </c>
      <c r="X39" s="65" t="str">
        <f t="shared" si="12"/>
        <v/>
      </c>
    </row>
    <row r="40">
      <c r="C40" s="61">
        <f t="shared" si="13"/>
        <v>43981</v>
      </c>
      <c r="D40" s="32">
        <f t="shared" si="21"/>
        <v>2.4</v>
      </c>
      <c r="E40" s="49">
        <f t="shared" si="5"/>
        <v>90898.83981</v>
      </c>
      <c r="F40" s="49">
        <f t="shared" si="6"/>
        <v>6037</v>
      </c>
      <c r="G40" s="74">
        <f t="shared" si="1"/>
        <v>113041</v>
      </c>
      <c r="H40" s="49">
        <f t="shared" si="2"/>
        <v>374819.1602</v>
      </c>
      <c r="I40" s="49">
        <f t="shared" si="3"/>
        <v>84861.83981</v>
      </c>
      <c r="J40" s="67" t="str">
        <f>'MAIN MODEL - Current Trends'!J40</f>
        <v/>
      </c>
      <c r="K40" s="49">
        <f t="shared" si="7"/>
        <v>438.7195307</v>
      </c>
      <c r="L40" s="49">
        <f t="shared" si="18"/>
        <v>493892</v>
      </c>
      <c r="M40" s="63">
        <f t="shared" si="14"/>
        <v>10181.45657</v>
      </c>
      <c r="N40" s="75">
        <f t="shared" si="22"/>
        <v>976.9970961</v>
      </c>
      <c r="O40" s="34" t="str">
        <f>'MAIN MODEL - Current Trends'!O40</f>
        <v/>
      </c>
      <c r="P40" s="11" t="str">
        <f t="shared" si="19"/>
        <v/>
      </c>
      <c r="Q40" s="11">
        <f t="shared" si="9"/>
        <v>0.003669921332</v>
      </c>
      <c r="R40" s="69">
        <f t="shared" si="16"/>
        <v>0.8570130227</v>
      </c>
      <c r="S40" s="70">
        <f t="shared" si="10"/>
        <v>578759</v>
      </c>
      <c r="T40" s="71">
        <f t="shared" si="17"/>
        <v>0.3769355644</v>
      </c>
      <c r="U40" s="72">
        <f t="shared" si="11"/>
        <v>0.157058188</v>
      </c>
      <c r="W40" s="65" t="str">
        <f t="shared" si="4"/>
        <v/>
      </c>
      <c r="X40" s="65" t="str">
        <f t="shared" si="12"/>
        <v/>
      </c>
    </row>
    <row r="41">
      <c r="C41" s="61">
        <f t="shared" si="13"/>
        <v>43985</v>
      </c>
      <c r="D41" s="32">
        <f t="shared" si="21"/>
        <v>2.4</v>
      </c>
      <c r="E41" s="49">
        <f t="shared" si="5"/>
        <v>84861.83981</v>
      </c>
      <c r="F41" s="49">
        <f t="shared" si="6"/>
        <v>2124</v>
      </c>
      <c r="G41" s="74">
        <f t="shared" si="1"/>
        <v>58177</v>
      </c>
      <c r="H41" s="49">
        <f t="shared" si="2"/>
        <v>435720.1602</v>
      </c>
      <c r="I41" s="49">
        <f t="shared" si="3"/>
        <v>82737.83981</v>
      </c>
      <c r="J41" s="67" t="str">
        <f>'MAIN MODEL - Current Trends'!J41</f>
        <v/>
      </c>
      <c r="K41" s="49">
        <f t="shared" si="7"/>
        <v>154.3548589</v>
      </c>
      <c r="L41" s="49">
        <f t="shared" si="18"/>
        <v>496016</v>
      </c>
      <c r="M41" s="63">
        <f t="shared" si="14"/>
        <v>10204.68062</v>
      </c>
      <c r="N41" s="75">
        <f t="shared" si="22"/>
        <v>976.9970961</v>
      </c>
      <c r="O41" s="34" t="str">
        <f>'MAIN MODEL - Current Trends'!O41</f>
        <v/>
      </c>
      <c r="P41" s="11" t="str">
        <f t="shared" si="19"/>
        <v/>
      </c>
      <c r="Q41" s="11">
        <f t="shared" si="9"/>
        <v>0.001259591643</v>
      </c>
      <c r="R41" s="69">
        <f t="shared" si="16"/>
        <v>0.8582726143</v>
      </c>
      <c r="S41" s="70">
        <f t="shared" si="10"/>
        <v>578759</v>
      </c>
      <c r="T41" s="71">
        <f t="shared" si="17"/>
        <v>0.3518303793</v>
      </c>
      <c r="U41" s="72">
        <f t="shared" si="11"/>
        <v>0.1466272487</v>
      </c>
      <c r="W41" s="65" t="str">
        <f t="shared" si="4"/>
        <v/>
      </c>
      <c r="X41" s="65" t="str">
        <f t="shared" si="12"/>
        <v/>
      </c>
    </row>
    <row r="42">
      <c r="C42" s="61">
        <f t="shared" si="13"/>
        <v>43989</v>
      </c>
      <c r="D42" s="32">
        <f t="shared" si="21"/>
        <v>2.4</v>
      </c>
      <c r="E42" s="49">
        <f t="shared" si="5"/>
        <v>82737.83981</v>
      </c>
      <c r="F42" s="49">
        <f t="shared" si="6"/>
        <v>729</v>
      </c>
      <c r="G42" s="74">
        <f t="shared" si="1"/>
        <v>24177</v>
      </c>
      <c r="H42" s="49">
        <f t="shared" si="2"/>
        <v>471844.1602</v>
      </c>
      <c r="I42" s="49">
        <f t="shared" si="3"/>
        <v>82008.83981</v>
      </c>
      <c r="J42" s="67" t="str">
        <f>'MAIN MODEL - Current Trends'!J42</f>
        <v/>
      </c>
      <c r="K42" s="49">
        <f t="shared" si="7"/>
        <v>52.97772699</v>
      </c>
      <c r="L42" s="49">
        <f t="shared" si="18"/>
        <v>496745</v>
      </c>
      <c r="M42" s="63">
        <f t="shared" si="14"/>
        <v>10212.65159</v>
      </c>
      <c r="N42" s="75">
        <f t="shared" si="22"/>
        <v>976.9970961</v>
      </c>
      <c r="O42" s="34" t="str">
        <f>'MAIN MODEL - Current Trends'!O42</f>
        <v/>
      </c>
      <c r="P42" s="11" t="str">
        <f t="shared" si="19"/>
        <v/>
      </c>
      <c r="Q42" s="11">
        <f t="shared" si="9"/>
        <v>0.0004285030557</v>
      </c>
      <c r="R42" s="69">
        <f t="shared" si="16"/>
        <v>0.8587011174</v>
      </c>
      <c r="S42" s="70">
        <f t="shared" si="10"/>
        <v>578759</v>
      </c>
      <c r="T42" s="71">
        <f t="shared" si="17"/>
        <v>0.343220339</v>
      </c>
      <c r="U42" s="72">
        <f t="shared" si="11"/>
        <v>0.1429573273</v>
      </c>
      <c r="W42" s="65" t="str">
        <f t="shared" si="4"/>
        <v/>
      </c>
      <c r="X42" s="65" t="str">
        <f t="shared" si="12"/>
        <v/>
      </c>
    </row>
    <row r="43">
      <c r="C43" s="61">
        <f t="shared" si="13"/>
        <v>43993</v>
      </c>
      <c r="D43" s="32">
        <f t="shared" si="21"/>
        <v>2.4</v>
      </c>
      <c r="E43" s="49">
        <f t="shared" si="5"/>
        <v>82008.83981</v>
      </c>
      <c r="F43" s="49">
        <f t="shared" si="6"/>
        <v>248</v>
      </c>
      <c r="G43" s="74">
        <f t="shared" si="1"/>
        <v>8890</v>
      </c>
      <c r="H43" s="49">
        <f t="shared" si="2"/>
        <v>487860.1602</v>
      </c>
      <c r="I43" s="49">
        <f t="shared" si="3"/>
        <v>81760.83981</v>
      </c>
      <c r="J43" s="67" t="str">
        <f>'MAIN MODEL - Current Trends'!J43</f>
        <v/>
      </c>
      <c r="K43" s="49">
        <f t="shared" si="7"/>
        <v>18.02260123</v>
      </c>
      <c r="L43" s="49">
        <f t="shared" si="18"/>
        <v>496993</v>
      </c>
      <c r="M43" s="63">
        <f t="shared" si="14"/>
        <v>10215.36324</v>
      </c>
      <c r="N43" s="75">
        <f t="shared" si="22"/>
        <v>976.9970961</v>
      </c>
      <c r="O43" s="34" t="str">
        <f>'MAIN MODEL - Current Trends'!O43</f>
        <v/>
      </c>
      <c r="P43" s="11" t="str">
        <f t="shared" si="19"/>
        <v/>
      </c>
      <c r="Q43" s="11">
        <f t="shared" si="9"/>
        <v>0.0001451381318</v>
      </c>
      <c r="R43" s="69">
        <f t="shared" si="16"/>
        <v>0.8588462555</v>
      </c>
      <c r="S43" s="70">
        <f t="shared" si="10"/>
        <v>578759</v>
      </c>
      <c r="T43" s="71">
        <f t="shared" si="17"/>
        <v>0.3401920439</v>
      </c>
      <c r="U43" s="72">
        <f t="shared" si="11"/>
        <v>0.1416977357</v>
      </c>
      <c r="W43" s="65" t="str">
        <f t="shared" si="4"/>
        <v/>
      </c>
      <c r="X43" s="65" t="str">
        <f t="shared" si="12"/>
        <v/>
      </c>
    </row>
    <row r="44">
      <c r="C44" s="61">
        <f t="shared" si="13"/>
        <v>43997</v>
      </c>
      <c r="D44" s="32">
        <f t="shared" si="21"/>
        <v>2.4</v>
      </c>
      <c r="E44" s="49">
        <f t="shared" si="5"/>
        <v>81760.83981</v>
      </c>
      <c r="F44" s="49">
        <f t="shared" si="6"/>
        <v>84</v>
      </c>
      <c r="G44" s="74">
        <f t="shared" si="1"/>
        <v>3101</v>
      </c>
      <c r="H44" s="49">
        <f t="shared" si="2"/>
        <v>493897.1602</v>
      </c>
      <c r="I44" s="49">
        <f t="shared" si="3"/>
        <v>81676.83981</v>
      </c>
      <c r="J44" s="76" t="str">
        <f>'MAIN MODEL - Current Trends'!J44</f>
        <v/>
      </c>
      <c r="K44" s="49">
        <f t="shared" si="7"/>
        <v>6.104429448</v>
      </c>
      <c r="L44" s="49">
        <f t="shared" si="18"/>
        <v>497077</v>
      </c>
      <c r="M44" s="63">
        <f t="shared" si="14"/>
        <v>10216.28171</v>
      </c>
      <c r="N44" s="75">
        <f t="shared" si="22"/>
        <v>976.9970961</v>
      </c>
      <c r="O44" s="34" t="str">
        <f>'MAIN MODEL - Current Trends'!O44</f>
        <v/>
      </c>
      <c r="P44" s="11" t="str">
        <f t="shared" si="19"/>
        <v/>
      </c>
      <c r="Q44" s="11">
        <f t="shared" si="9"/>
        <v>0.00004837937725</v>
      </c>
      <c r="R44" s="69">
        <f t="shared" si="16"/>
        <v>0.8588946349</v>
      </c>
      <c r="S44" s="70">
        <f t="shared" si="10"/>
        <v>578759</v>
      </c>
      <c r="T44" s="71">
        <f t="shared" si="17"/>
        <v>0.3387096774</v>
      </c>
      <c r="U44" s="72">
        <f t="shared" si="11"/>
        <v>0.1412692326</v>
      </c>
      <c r="W44" s="65" t="str">
        <f t="shared" si="4"/>
        <v/>
      </c>
      <c r="X44" s="65" t="str">
        <f t="shared" si="12"/>
        <v/>
      </c>
    </row>
    <row r="45">
      <c r="C45" s="61">
        <f t="shared" si="13"/>
        <v>44001</v>
      </c>
      <c r="D45" s="32">
        <f t="shared" si="21"/>
        <v>2.4</v>
      </c>
      <c r="E45" s="49">
        <f t="shared" si="5"/>
        <v>81676.83981</v>
      </c>
      <c r="F45" s="49">
        <f t="shared" si="6"/>
        <v>28</v>
      </c>
      <c r="G45" s="74">
        <f t="shared" si="1"/>
        <v>1061</v>
      </c>
      <c r="H45" s="49">
        <f t="shared" si="2"/>
        <v>496021.1602</v>
      </c>
      <c r="I45" s="49">
        <f t="shared" si="3"/>
        <v>81648.83981</v>
      </c>
      <c r="J45" s="76" t="str">
        <f>'MAIN MODEL - Current Trends'!J45</f>
        <v/>
      </c>
      <c r="K45" s="49">
        <f t="shared" si="7"/>
        <v>2.034809816</v>
      </c>
      <c r="L45" s="49">
        <f t="shared" si="18"/>
        <v>497105</v>
      </c>
      <c r="M45" s="63">
        <f t="shared" si="14"/>
        <v>10216.58786</v>
      </c>
      <c r="N45" s="75">
        <f t="shared" si="22"/>
        <v>976.9970961</v>
      </c>
      <c r="O45" s="34" t="str">
        <f>'MAIN MODEL - Current Trends'!O45</f>
        <v/>
      </c>
      <c r="P45" s="11" t="str">
        <f t="shared" si="19"/>
        <v/>
      </c>
      <c r="Q45" s="11">
        <f t="shared" si="9"/>
        <v>0.00001555051412</v>
      </c>
      <c r="R45" s="69">
        <f t="shared" si="16"/>
        <v>0.8589101854</v>
      </c>
      <c r="S45" s="70">
        <f t="shared" si="10"/>
        <v>578759</v>
      </c>
      <c r="T45" s="71">
        <f t="shared" si="17"/>
        <v>0.3333333333</v>
      </c>
      <c r="U45" s="72">
        <f t="shared" si="11"/>
        <v>0.1411240945</v>
      </c>
      <c r="W45" s="65" t="str">
        <f t="shared" si="4"/>
        <v/>
      </c>
      <c r="X45" s="65" t="str">
        <f t="shared" si="12"/>
        <v/>
      </c>
    </row>
    <row r="46">
      <c r="C46" s="61">
        <f t="shared" si="13"/>
        <v>44005</v>
      </c>
      <c r="D46" s="32">
        <f t="shared" si="21"/>
        <v>2.4</v>
      </c>
      <c r="E46" s="49">
        <f t="shared" si="5"/>
        <v>81648.83981</v>
      </c>
      <c r="F46" s="49">
        <f t="shared" si="6"/>
        <v>9</v>
      </c>
      <c r="G46" s="74">
        <f t="shared" si="1"/>
        <v>360</v>
      </c>
      <c r="H46" s="49">
        <f t="shared" si="2"/>
        <v>496750.1602</v>
      </c>
      <c r="I46" s="49">
        <f t="shared" si="3"/>
        <v>81639.83981</v>
      </c>
      <c r="J46" s="76" t="str">
        <f>'MAIN MODEL - Current Trends'!J46</f>
        <v/>
      </c>
      <c r="K46" s="49">
        <f t="shared" si="7"/>
        <v>0.6540460123</v>
      </c>
      <c r="L46" s="49">
        <f t="shared" si="18"/>
        <v>497114</v>
      </c>
      <c r="M46" s="63">
        <f t="shared" si="14"/>
        <v>10216.68627</v>
      </c>
      <c r="N46" s="75">
        <f t="shared" si="22"/>
        <v>976.9970961</v>
      </c>
      <c r="O46" s="34" t="str">
        <f>'MAIN MODEL - Current Trends'!O46</f>
        <v/>
      </c>
      <c r="P46" s="11" t="str">
        <f t="shared" si="19"/>
        <v/>
      </c>
      <c r="Q46" s="11">
        <f t="shared" si="9"/>
        <v>0.000005183504706</v>
      </c>
      <c r="R46" s="69">
        <f t="shared" si="16"/>
        <v>0.8589153689</v>
      </c>
      <c r="S46" s="70">
        <f t="shared" si="10"/>
        <v>578759</v>
      </c>
      <c r="T46" s="71">
        <f t="shared" si="17"/>
        <v>0.3214285714</v>
      </c>
      <c r="U46" s="72">
        <f t="shared" si="11"/>
        <v>0.1410757151</v>
      </c>
      <c r="W46" s="65" t="str">
        <f t="shared" si="4"/>
        <v/>
      </c>
      <c r="X46" s="65" t="str">
        <f t="shared" si="12"/>
        <v/>
      </c>
    </row>
    <row r="47">
      <c r="C47" s="61">
        <f t="shared" si="13"/>
        <v>44009</v>
      </c>
      <c r="D47" s="32">
        <f t="shared" si="21"/>
        <v>2.4</v>
      </c>
      <c r="E47" s="49">
        <f t="shared" si="5"/>
        <v>81639.83981</v>
      </c>
      <c r="F47" s="49">
        <f t="shared" si="6"/>
        <v>3</v>
      </c>
      <c r="G47" s="74">
        <f t="shared" si="1"/>
        <v>121</v>
      </c>
      <c r="H47" s="49">
        <f t="shared" si="2"/>
        <v>496998.1602</v>
      </c>
      <c r="I47" s="49">
        <f t="shared" si="3"/>
        <v>81636.83981</v>
      </c>
      <c r="J47" s="76" t="str">
        <f>'MAIN MODEL - Current Trends'!J47</f>
        <v/>
      </c>
      <c r="K47" s="49">
        <f t="shared" si="7"/>
        <v>0.2180153374</v>
      </c>
      <c r="L47" s="49">
        <f t="shared" si="18"/>
        <v>497117</v>
      </c>
      <c r="M47" s="63">
        <f t="shared" si="14"/>
        <v>10216.71907</v>
      </c>
      <c r="N47" s="75">
        <f t="shared" si="22"/>
        <v>976.9970961</v>
      </c>
      <c r="O47" s="34" t="str">
        <f>'MAIN MODEL - Current Trends'!O47</f>
        <v/>
      </c>
      <c r="P47" s="11" t="str">
        <f t="shared" si="19"/>
        <v/>
      </c>
      <c r="Q47" s="11">
        <f t="shared" si="9"/>
        <v>0.000001727834902</v>
      </c>
      <c r="R47" s="69">
        <f t="shared" si="16"/>
        <v>0.8589170968</v>
      </c>
      <c r="S47" s="70">
        <f t="shared" si="10"/>
        <v>578759</v>
      </c>
      <c r="T47" s="71">
        <f t="shared" si="17"/>
        <v>0.3333333333</v>
      </c>
      <c r="U47" s="72">
        <f t="shared" si="11"/>
        <v>0.1410601646</v>
      </c>
      <c r="W47" s="65" t="str">
        <f t="shared" si="4"/>
        <v/>
      </c>
      <c r="X47" s="65" t="str">
        <f t="shared" si="12"/>
        <v/>
      </c>
    </row>
    <row r="48">
      <c r="C48" s="61">
        <f t="shared" si="13"/>
        <v>44013</v>
      </c>
      <c r="D48" s="32">
        <f t="shared" si="21"/>
        <v>2.4</v>
      </c>
      <c r="E48" s="49">
        <f t="shared" si="5"/>
        <v>81636.83981</v>
      </c>
      <c r="F48" s="49">
        <f t="shared" si="6"/>
        <v>1</v>
      </c>
      <c r="G48" s="74">
        <f t="shared" si="1"/>
        <v>40</v>
      </c>
      <c r="H48" s="49">
        <f t="shared" si="2"/>
        <v>497082.1602</v>
      </c>
      <c r="I48" s="49">
        <f t="shared" si="3"/>
        <v>81635.83981</v>
      </c>
      <c r="J48" s="76" t="str">
        <f>'MAIN MODEL - Current Trends'!J48</f>
        <v/>
      </c>
      <c r="K48" s="49">
        <f t="shared" si="7"/>
        <v>0.07267177914</v>
      </c>
      <c r="L48" s="49">
        <f t="shared" si="18"/>
        <v>497118</v>
      </c>
      <c r="M48" s="63">
        <f t="shared" si="14"/>
        <v>10216.73001</v>
      </c>
      <c r="N48" s="75">
        <f t="shared" si="22"/>
        <v>976.9970961</v>
      </c>
      <c r="O48" s="34" t="str">
        <f>'MAIN MODEL - Current Trends'!O48</f>
        <v/>
      </c>
      <c r="P48" s="11" t="str">
        <f t="shared" si="19"/>
        <v/>
      </c>
      <c r="Q48" s="11">
        <f t="shared" si="9"/>
        <v>0</v>
      </c>
      <c r="R48" s="69">
        <f t="shared" si="16"/>
        <v>0.8589170968</v>
      </c>
      <c r="S48" s="70">
        <f t="shared" si="10"/>
        <v>578759</v>
      </c>
      <c r="T48" s="71">
        <f t="shared" si="17"/>
        <v>0.3333333333</v>
      </c>
      <c r="U48" s="72">
        <f t="shared" si="11"/>
        <v>0.1410549811</v>
      </c>
      <c r="W48" s="65" t="str">
        <f t="shared" si="4"/>
        <v/>
      </c>
      <c r="X48" s="65" t="str">
        <f t="shared" si="12"/>
        <v/>
      </c>
    </row>
    <row r="49">
      <c r="C49" s="61">
        <f t="shared" si="13"/>
        <v>44017</v>
      </c>
      <c r="D49" s="32">
        <f t="shared" si="21"/>
        <v>2.4</v>
      </c>
      <c r="E49" s="49">
        <f t="shared" si="5"/>
        <v>81635.83981</v>
      </c>
      <c r="F49" s="49">
        <f t="shared" si="6"/>
        <v>0</v>
      </c>
      <c r="G49" s="74">
        <f t="shared" si="1"/>
        <v>13</v>
      </c>
      <c r="H49" s="49">
        <f t="shared" si="2"/>
        <v>497110.1602</v>
      </c>
      <c r="I49" s="49">
        <f t="shared" si="3"/>
        <v>81635.83981</v>
      </c>
      <c r="J49" s="76" t="str">
        <f>'MAIN MODEL - Current Trends'!J49</f>
        <v/>
      </c>
      <c r="K49" s="49">
        <f t="shared" si="7"/>
        <v>0</v>
      </c>
      <c r="L49" s="49">
        <f t="shared" si="18"/>
        <v>497118</v>
      </c>
      <c r="M49" s="63">
        <f t="shared" si="14"/>
        <v>10216.73001</v>
      </c>
      <c r="N49" s="75">
        <f t="shared" si="22"/>
        <v>976.9970961</v>
      </c>
      <c r="O49" s="34" t="str">
        <f>'MAIN MODEL - Current Trends'!O49</f>
        <v/>
      </c>
      <c r="P49" s="11" t="str">
        <f t="shared" si="19"/>
        <v/>
      </c>
      <c r="Q49" s="11">
        <f t="shared" si="9"/>
        <v>0</v>
      </c>
      <c r="R49" s="69">
        <f t="shared" si="16"/>
        <v>0.8589170968</v>
      </c>
      <c r="S49" s="70">
        <f t="shared" si="10"/>
        <v>578759</v>
      </c>
      <c r="T49" s="71">
        <f t="shared" si="17"/>
        <v>0</v>
      </c>
      <c r="U49" s="72">
        <f t="shared" si="11"/>
        <v>0.1410532533</v>
      </c>
      <c r="W49" s="65" t="str">
        <f t="shared" si="4"/>
        <v/>
      </c>
      <c r="X49" s="65" t="str">
        <f t="shared" si="12"/>
        <v/>
      </c>
    </row>
    <row r="50">
      <c r="C50" s="61">
        <f t="shared" si="13"/>
        <v>44021</v>
      </c>
      <c r="D50" s="32">
        <f t="shared" si="21"/>
        <v>2.4</v>
      </c>
      <c r="E50" s="49">
        <f t="shared" si="5"/>
        <v>81635.83981</v>
      </c>
      <c r="F50" s="49">
        <f t="shared" si="6"/>
        <v>0</v>
      </c>
      <c r="G50" s="74">
        <f t="shared" si="1"/>
        <v>4</v>
      </c>
      <c r="H50" s="49">
        <f t="shared" si="2"/>
        <v>497119.1602</v>
      </c>
      <c r="I50" s="49">
        <f t="shared" si="3"/>
        <v>81635.83981</v>
      </c>
      <c r="J50" s="76" t="str">
        <f>'MAIN MODEL - Current Trends'!J50</f>
        <v/>
      </c>
      <c r="K50" s="49">
        <f t="shared" si="7"/>
        <v>0</v>
      </c>
      <c r="L50" s="49">
        <f t="shared" si="18"/>
        <v>497118</v>
      </c>
      <c r="M50" s="63">
        <f t="shared" si="14"/>
        <v>10216.73001</v>
      </c>
      <c r="N50" s="75">
        <f t="shared" si="22"/>
        <v>976.9970961</v>
      </c>
      <c r="O50" s="34" t="str">
        <f>'MAIN MODEL - Current Trends'!O50</f>
        <v/>
      </c>
      <c r="P50" s="11" t="str">
        <f t="shared" si="19"/>
        <v/>
      </c>
      <c r="Q50" s="11">
        <f t="shared" si="9"/>
        <v>0</v>
      </c>
      <c r="R50" s="69">
        <f t="shared" si="16"/>
        <v>0.8589170968</v>
      </c>
      <c r="S50" s="70">
        <f t="shared" si="10"/>
        <v>578759</v>
      </c>
      <c r="T50" s="71" t="str">
        <f t="shared" si="17"/>
        <v>#DIV/0!</v>
      </c>
      <c r="U50" s="72">
        <f t="shared" si="11"/>
        <v>0.1410532533</v>
      </c>
      <c r="W50" s="65" t="str">
        <f t="shared" si="4"/>
        <v/>
      </c>
      <c r="X50" s="65" t="str">
        <f t="shared" si="12"/>
        <v/>
      </c>
    </row>
    <row r="51">
      <c r="C51" s="61">
        <f t="shared" si="13"/>
        <v>44025</v>
      </c>
      <c r="D51" s="32">
        <f t="shared" si="21"/>
        <v>2.4</v>
      </c>
      <c r="E51" s="49">
        <f t="shared" si="5"/>
        <v>81635.83981</v>
      </c>
      <c r="F51" s="49">
        <f t="shared" si="6"/>
        <v>0</v>
      </c>
      <c r="G51" s="74">
        <f t="shared" si="1"/>
        <v>1</v>
      </c>
      <c r="H51" s="49">
        <f t="shared" si="2"/>
        <v>497122.1602</v>
      </c>
      <c r="I51" s="49">
        <f t="shared" si="3"/>
        <v>81635.83981</v>
      </c>
      <c r="J51" s="76" t="str">
        <f>'MAIN MODEL - Current Trends'!J51</f>
        <v/>
      </c>
      <c r="K51" s="49">
        <f t="shared" si="7"/>
        <v>0</v>
      </c>
      <c r="L51" s="49">
        <f t="shared" si="18"/>
        <v>497118</v>
      </c>
      <c r="M51" s="63">
        <f t="shared" si="14"/>
        <v>10216.73001</v>
      </c>
      <c r="N51" s="75">
        <f t="shared" si="22"/>
        <v>976.9970961</v>
      </c>
      <c r="O51" s="34" t="str">
        <f>'MAIN MODEL - Current Trends'!O51</f>
        <v/>
      </c>
      <c r="P51" s="11" t="str">
        <f t="shared" si="19"/>
        <v/>
      </c>
      <c r="Q51" s="11">
        <f t="shared" si="9"/>
        <v>0</v>
      </c>
      <c r="R51" s="69">
        <f t="shared" si="16"/>
        <v>0.8589170968</v>
      </c>
      <c r="S51" s="70">
        <f t="shared" si="10"/>
        <v>578759</v>
      </c>
      <c r="T51" s="71" t="str">
        <f t="shared" si="17"/>
        <v>#DIV/0!</v>
      </c>
      <c r="U51" s="72">
        <f t="shared" si="11"/>
        <v>0.1410532533</v>
      </c>
      <c r="W51" s="65" t="str">
        <f t="shared" si="4"/>
        <v/>
      </c>
      <c r="X51" s="65" t="str">
        <f t="shared" si="12"/>
        <v/>
      </c>
    </row>
    <row r="52">
      <c r="C52" s="61">
        <f t="shared" si="13"/>
        <v>44029</v>
      </c>
      <c r="D52" s="32">
        <f t="shared" si="21"/>
        <v>2.4</v>
      </c>
      <c r="E52" s="49">
        <f t="shared" si="5"/>
        <v>81635.83981</v>
      </c>
      <c r="F52" s="49">
        <f t="shared" si="6"/>
        <v>0</v>
      </c>
      <c r="G52" s="74">
        <f t="shared" si="1"/>
        <v>0</v>
      </c>
      <c r="H52" s="49">
        <f t="shared" si="2"/>
        <v>497123.1602</v>
      </c>
      <c r="I52" s="49">
        <f t="shared" si="3"/>
        <v>81635.83981</v>
      </c>
      <c r="J52" s="76" t="str">
        <f>'MAIN MODEL - Current Trends'!J52</f>
        <v/>
      </c>
      <c r="K52" s="49">
        <f t="shared" si="7"/>
        <v>0</v>
      </c>
      <c r="L52" s="49">
        <f t="shared" si="18"/>
        <v>497118</v>
      </c>
      <c r="M52" s="63">
        <f t="shared" si="14"/>
        <v>10216.73001</v>
      </c>
      <c r="N52" s="75">
        <f t="shared" si="22"/>
        <v>976.9970961</v>
      </c>
      <c r="O52" s="34" t="str">
        <f>'MAIN MODEL - Current Trends'!O52</f>
        <v/>
      </c>
      <c r="P52" s="11" t="str">
        <f t="shared" si="19"/>
        <v/>
      </c>
      <c r="Q52" s="11">
        <f t="shared" si="9"/>
        <v>0</v>
      </c>
      <c r="R52" s="69">
        <f t="shared" si="16"/>
        <v>0.8589170968</v>
      </c>
      <c r="S52" s="70">
        <f t="shared" si="10"/>
        <v>578759</v>
      </c>
      <c r="T52" s="71" t="str">
        <f t="shared" si="17"/>
        <v>#DIV/0!</v>
      </c>
      <c r="U52" s="72">
        <f t="shared" si="11"/>
        <v>0.1410532533</v>
      </c>
      <c r="W52" s="65" t="str">
        <f t="shared" si="4"/>
        <v/>
      </c>
      <c r="X52" s="65" t="str">
        <f t="shared" si="12"/>
        <v/>
      </c>
    </row>
    <row r="53">
      <c r="C53" s="61">
        <f t="shared" si="13"/>
        <v>44033</v>
      </c>
      <c r="D53" s="32">
        <f t="shared" si="21"/>
        <v>2.4</v>
      </c>
      <c r="E53" s="49">
        <f t="shared" si="5"/>
        <v>81635.83981</v>
      </c>
      <c r="F53" s="49">
        <f t="shared" si="6"/>
        <v>0</v>
      </c>
      <c r="G53" s="74">
        <f t="shared" si="1"/>
        <v>0</v>
      </c>
      <c r="H53" s="49">
        <f t="shared" si="2"/>
        <v>497123.1602</v>
      </c>
      <c r="I53" s="49">
        <f t="shared" si="3"/>
        <v>81635.83981</v>
      </c>
      <c r="J53" s="76" t="str">
        <f>'MAIN MODEL - Current Trends'!J53</f>
        <v/>
      </c>
      <c r="K53" s="49">
        <f t="shared" si="7"/>
        <v>0</v>
      </c>
      <c r="L53" s="49">
        <f t="shared" si="18"/>
        <v>497118</v>
      </c>
      <c r="M53" s="63">
        <f t="shared" si="14"/>
        <v>10216.73001</v>
      </c>
      <c r="N53" s="75">
        <f t="shared" si="22"/>
        <v>976.9970961</v>
      </c>
      <c r="O53" s="34" t="str">
        <f>'MAIN MODEL - Current Trends'!O53</f>
        <v/>
      </c>
      <c r="P53" s="11" t="str">
        <f t="shared" si="19"/>
        <v/>
      </c>
      <c r="Q53" s="11">
        <f t="shared" si="9"/>
        <v>0</v>
      </c>
      <c r="R53" s="69">
        <f t="shared" si="16"/>
        <v>0.8589170968</v>
      </c>
      <c r="S53" s="70">
        <f t="shared" si="10"/>
        <v>578759</v>
      </c>
      <c r="T53" s="71" t="str">
        <f t="shared" si="17"/>
        <v>#DIV/0!</v>
      </c>
      <c r="U53" s="72">
        <f t="shared" si="11"/>
        <v>0.1410532533</v>
      </c>
      <c r="W53" s="65" t="str">
        <f t="shared" si="4"/>
        <v/>
      </c>
      <c r="X53" s="65" t="str">
        <f t="shared" si="12"/>
        <v/>
      </c>
    </row>
    <row r="54">
      <c r="C54" s="61">
        <f t="shared" si="13"/>
        <v>44037</v>
      </c>
      <c r="D54" s="32">
        <f t="shared" si="21"/>
        <v>2.4</v>
      </c>
      <c r="E54" s="49">
        <f t="shared" si="5"/>
        <v>81635.83981</v>
      </c>
      <c r="F54" s="49">
        <f t="shared" si="6"/>
        <v>0</v>
      </c>
      <c r="G54" s="74">
        <f t="shared" si="1"/>
        <v>0</v>
      </c>
      <c r="H54" s="49">
        <f t="shared" si="2"/>
        <v>497123.1602</v>
      </c>
      <c r="I54" s="49">
        <f t="shared" si="3"/>
        <v>81635.83981</v>
      </c>
      <c r="J54" s="76" t="str">
        <f>'MAIN MODEL - Current Trends'!J54</f>
        <v/>
      </c>
      <c r="K54" s="49">
        <f t="shared" si="7"/>
        <v>0</v>
      </c>
      <c r="L54" s="49">
        <f t="shared" si="18"/>
        <v>497118</v>
      </c>
      <c r="M54" s="63">
        <f t="shared" si="14"/>
        <v>10216.73001</v>
      </c>
      <c r="N54" s="75">
        <f t="shared" si="22"/>
        <v>976.9970961</v>
      </c>
      <c r="O54" s="34" t="str">
        <f>'MAIN MODEL - Current Trends'!O54</f>
        <v/>
      </c>
      <c r="P54" s="11" t="str">
        <f t="shared" si="19"/>
        <v/>
      </c>
      <c r="Q54" s="11">
        <f t="shared" si="9"/>
        <v>0</v>
      </c>
      <c r="R54" s="69">
        <f t="shared" si="16"/>
        <v>0.8589170968</v>
      </c>
      <c r="S54" s="70">
        <f t="shared" si="10"/>
        <v>578759</v>
      </c>
      <c r="T54" s="71" t="str">
        <f t="shared" si="17"/>
        <v>#DIV/0!</v>
      </c>
      <c r="U54" s="72">
        <f t="shared" si="11"/>
        <v>0.1410532533</v>
      </c>
      <c r="W54" s="65" t="str">
        <f t="shared" si="4"/>
        <v/>
      </c>
      <c r="X54" s="65" t="str">
        <f t="shared" si="12"/>
        <v/>
      </c>
    </row>
    <row r="55">
      <c r="C55" s="61">
        <f t="shared" si="13"/>
        <v>44041</v>
      </c>
      <c r="D55" s="32">
        <f t="shared" si="21"/>
        <v>2.4</v>
      </c>
      <c r="E55" s="49">
        <f t="shared" si="5"/>
        <v>81635.83981</v>
      </c>
      <c r="F55" s="49">
        <f t="shared" si="6"/>
        <v>0</v>
      </c>
      <c r="G55" s="74">
        <f t="shared" si="1"/>
        <v>0</v>
      </c>
      <c r="H55" s="49">
        <f t="shared" si="2"/>
        <v>497123.1602</v>
      </c>
      <c r="I55" s="49">
        <f t="shared" si="3"/>
        <v>81635.83981</v>
      </c>
      <c r="J55" s="76" t="str">
        <f>'MAIN MODEL - Current Trends'!J55</f>
        <v/>
      </c>
      <c r="K55" s="49">
        <f t="shared" si="7"/>
        <v>0</v>
      </c>
      <c r="L55" s="49">
        <f t="shared" si="18"/>
        <v>497118</v>
      </c>
      <c r="M55" s="63">
        <f t="shared" si="14"/>
        <v>10216.73001</v>
      </c>
      <c r="N55" s="75">
        <f t="shared" si="22"/>
        <v>976.9970961</v>
      </c>
      <c r="O55" s="34" t="str">
        <f>'MAIN MODEL - Current Trends'!O55</f>
        <v/>
      </c>
      <c r="P55" s="11" t="str">
        <f t="shared" si="19"/>
        <v/>
      </c>
      <c r="Q55" s="11">
        <f t="shared" si="9"/>
        <v>0</v>
      </c>
      <c r="R55" s="69">
        <f t="shared" si="16"/>
        <v>0.8589170968</v>
      </c>
      <c r="S55" s="70">
        <f t="shared" si="10"/>
        <v>578759</v>
      </c>
      <c r="T55" s="71" t="str">
        <f t="shared" si="17"/>
        <v>#DIV/0!</v>
      </c>
      <c r="U55" s="72">
        <f t="shared" si="11"/>
        <v>0.1410532533</v>
      </c>
      <c r="W55" s="65" t="str">
        <f t="shared" si="4"/>
        <v/>
      </c>
    </row>
    <row r="56">
      <c r="C56" s="61">
        <f t="shared" si="13"/>
        <v>44045</v>
      </c>
      <c r="D56" s="32">
        <f t="shared" si="21"/>
        <v>2.4</v>
      </c>
      <c r="E56" s="49">
        <f t="shared" si="5"/>
        <v>81635.83981</v>
      </c>
      <c r="F56" s="49">
        <f t="shared" si="6"/>
        <v>0</v>
      </c>
      <c r="G56" s="74">
        <f t="shared" si="1"/>
        <v>0</v>
      </c>
      <c r="H56" s="49">
        <f t="shared" si="2"/>
        <v>497123.1602</v>
      </c>
      <c r="I56" s="49">
        <f t="shared" si="3"/>
        <v>81635.83981</v>
      </c>
      <c r="J56" s="76" t="str">
        <f>'MAIN MODEL - Current Trends'!J56</f>
        <v/>
      </c>
      <c r="K56" s="49">
        <f t="shared" si="7"/>
        <v>0</v>
      </c>
      <c r="L56" s="49">
        <f t="shared" si="18"/>
        <v>497118</v>
      </c>
      <c r="M56" s="63">
        <f t="shared" si="14"/>
        <v>10216.73001</v>
      </c>
      <c r="N56" s="75">
        <f t="shared" si="22"/>
        <v>976.9970961</v>
      </c>
      <c r="O56" s="34" t="str">
        <f>'MAIN MODEL - Current Trends'!O56</f>
        <v/>
      </c>
      <c r="P56" s="11" t="str">
        <f t="shared" si="19"/>
        <v/>
      </c>
      <c r="Q56" s="11">
        <f t="shared" si="9"/>
        <v>0</v>
      </c>
      <c r="R56" s="69">
        <f t="shared" si="16"/>
        <v>0.8589170968</v>
      </c>
      <c r="S56" s="70">
        <f t="shared" si="10"/>
        <v>578759</v>
      </c>
      <c r="T56" s="71" t="str">
        <f t="shared" si="17"/>
        <v>#DIV/0!</v>
      </c>
      <c r="U56" s="72">
        <f t="shared" si="11"/>
        <v>0.1410532533</v>
      </c>
      <c r="W56" s="65" t="str">
        <f t="shared" si="4"/>
        <v/>
      </c>
    </row>
    <row r="57">
      <c r="C57" s="61">
        <f t="shared" si="13"/>
        <v>44049</v>
      </c>
      <c r="D57" s="32">
        <f t="shared" si="21"/>
        <v>2.4</v>
      </c>
      <c r="E57" s="49">
        <f t="shared" si="5"/>
        <v>81635.83981</v>
      </c>
      <c r="F57" s="49">
        <f t="shared" si="6"/>
        <v>0</v>
      </c>
      <c r="G57" s="74">
        <f t="shared" si="1"/>
        <v>0</v>
      </c>
      <c r="H57" s="49">
        <f t="shared" si="2"/>
        <v>497123.1602</v>
      </c>
      <c r="I57" s="49">
        <f t="shared" si="3"/>
        <v>81635.83981</v>
      </c>
      <c r="J57" s="76" t="str">
        <f>'MAIN MODEL - Current Trends'!J57</f>
        <v/>
      </c>
      <c r="K57" s="49">
        <f t="shared" si="7"/>
        <v>0</v>
      </c>
      <c r="L57" s="49">
        <f t="shared" si="18"/>
        <v>497118</v>
      </c>
      <c r="M57" s="63">
        <f t="shared" si="14"/>
        <v>10216.73001</v>
      </c>
      <c r="N57" s="75">
        <f t="shared" si="22"/>
        <v>976.9970961</v>
      </c>
      <c r="O57" s="34" t="str">
        <f>'MAIN MODEL - Current Trends'!O57</f>
        <v/>
      </c>
      <c r="P57" s="11" t="str">
        <f t="shared" si="19"/>
        <v/>
      </c>
      <c r="Q57" s="11">
        <f t="shared" si="9"/>
        <v>0</v>
      </c>
      <c r="R57" s="69">
        <f t="shared" si="16"/>
        <v>0.8589170968</v>
      </c>
      <c r="S57" s="70">
        <f t="shared" si="10"/>
        <v>578759</v>
      </c>
      <c r="T57" s="71" t="str">
        <f t="shared" si="17"/>
        <v>#DIV/0!</v>
      </c>
      <c r="U57" s="72">
        <f t="shared" si="11"/>
        <v>0.1410532533</v>
      </c>
      <c r="W57" s="65" t="str">
        <f t="shared" si="4"/>
        <v/>
      </c>
    </row>
    <row r="58">
      <c r="C58" s="61">
        <f t="shared" si="13"/>
        <v>44053</v>
      </c>
      <c r="D58" s="32">
        <f t="shared" si="21"/>
        <v>2.4</v>
      </c>
      <c r="E58" s="49">
        <f t="shared" si="5"/>
        <v>81635.83981</v>
      </c>
      <c r="F58" s="49">
        <f t="shared" si="6"/>
        <v>0</v>
      </c>
      <c r="G58" s="74">
        <f t="shared" si="1"/>
        <v>0</v>
      </c>
      <c r="H58" s="49">
        <f t="shared" si="2"/>
        <v>497123.1602</v>
      </c>
      <c r="I58" s="49">
        <f t="shared" si="3"/>
        <v>81635.83981</v>
      </c>
      <c r="J58" s="76" t="str">
        <f>'MAIN MODEL - Current Trends'!J58</f>
        <v/>
      </c>
      <c r="K58" s="49">
        <f t="shared" si="7"/>
        <v>0</v>
      </c>
      <c r="L58" s="49">
        <f t="shared" si="18"/>
        <v>497118</v>
      </c>
      <c r="M58" s="63">
        <f t="shared" si="14"/>
        <v>10216.73001</v>
      </c>
      <c r="N58" s="75">
        <f t="shared" si="22"/>
        <v>976.9970961</v>
      </c>
      <c r="O58" s="34" t="str">
        <f>'MAIN MODEL - Current Trends'!O58</f>
        <v/>
      </c>
      <c r="P58" s="11" t="str">
        <f t="shared" si="19"/>
        <v/>
      </c>
      <c r="Q58" s="11">
        <f t="shared" si="9"/>
        <v>0</v>
      </c>
      <c r="R58" s="69">
        <f t="shared" si="16"/>
        <v>0.8589170968</v>
      </c>
      <c r="S58" s="70">
        <f t="shared" si="10"/>
        <v>578759</v>
      </c>
      <c r="T58" s="71" t="str">
        <f t="shared" si="17"/>
        <v>#DIV/0!</v>
      </c>
      <c r="U58" s="72">
        <f t="shared" si="11"/>
        <v>0.1410532533</v>
      </c>
      <c r="W58" s="65" t="str">
        <f t="shared" si="4"/>
        <v/>
      </c>
    </row>
    <row r="59">
      <c r="C59" s="61">
        <f t="shared" si="13"/>
        <v>44057</v>
      </c>
      <c r="D59" s="32">
        <f t="shared" si="21"/>
        <v>2.4</v>
      </c>
      <c r="E59" s="49">
        <f t="shared" si="5"/>
        <v>81635.83981</v>
      </c>
      <c r="F59" s="49">
        <f t="shared" si="6"/>
        <v>0</v>
      </c>
      <c r="G59" s="74">
        <f t="shared" si="1"/>
        <v>0</v>
      </c>
      <c r="H59" s="49">
        <f t="shared" si="2"/>
        <v>497123.1602</v>
      </c>
      <c r="I59" s="49">
        <f t="shared" si="3"/>
        <v>81635.83981</v>
      </c>
      <c r="J59" s="76" t="str">
        <f>'MAIN MODEL - Current Trends'!J59</f>
        <v/>
      </c>
      <c r="K59" s="49">
        <f t="shared" si="7"/>
        <v>0</v>
      </c>
      <c r="L59" s="49">
        <f t="shared" si="18"/>
        <v>497118</v>
      </c>
      <c r="M59" s="63">
        <f t="shared" si="14"/>
        <v>10216.73001</v>
      </c>
      <c r="N59" s="75">
        <f t="shared" si="22"/>
        <v>976.9970961</v>
      </c>
      <c r="O59" s="34" t="str">
        <f>'MAIN MODEL - Current Trends'!O59</f>
        <v/>
      </c>
      <c r="P59" s="11" t="str">
        <f t="shared" si="19"/>
        <v/>
      </c>
      <c r="Q59" s="11">
        <f t="shared" si="9"/>
        <v>0</v>
      </c>
      <c r="R59" s="69">
        <f t="shared" si="16"/>
        <v>0.8589170968</v>
      </c>
      <c r="S59" s="70">
        <f t="shared" si="10"/>
        <v>578759</v>
      </c>
      <c r="T59" s="71" t="str">
        <f t="shared" si="17"/>
        <v>#DIV/0!</v>
      </c>
      <c r="U59" s="72">
        <f t="shared" si="11"/>
        <v>0.1410532533</v>
      </c>
      <c r="W59" s="65" t="str">
        <f t="shared" si="4"/>
        <v/>
      </c>
    </row>
    <row r="60">
      <c r="C60" s="61">
        <f t="shared" si="13"/>
        <v>44061</v>
      </c>
      <c r="D60" s="32">
        <f t="shared" si="21"/>
        <v>2.4</v>
      </c>
      <c r="E60" s="49">
        <f t="shared" si="5"/>
        <v>81635.83981</v>
      </c>
      <c r="F60" s="49">
        <f t="shared" si="6"/>
        <v>0</v>
      </c>
      <c r="G60" s="74">
        <f t="shared" si="1"/>
        <v>0</v>
      </c>
      <c r="H60" s="49">
        <f t="shared" si="2"/>
        <v>497123.1602</v>
      </c>
      <c r="I60" s="49">
        <f t="shared" si="3"/>
        <v>81635.83981</v>
      </c>
      <c r="J60" s="76" t="str">
        <f>'MAIN MODEL - Current Trends'!J60</f>
        <v/>
      </c>
      <c r="K60" s="49">
        <f t="shared" si="7"/>
        <v>0</v>
      </c>
      <c r="L60" s="49">
        <f t="shared" si="18"/>
        <v>497118</v>
      </c>
      <c r="M60" s="63">
        <f t="shared" si="14"/>
        <v>10216.73001</v>
      </c>
      <c r="N60" s="75">
        <f t="shared" si="22"/>
        <v>976.9970961</v>
      </c>
      <c r="O60" s="34" t="str">
        <f>'MAIN MODEL - Current Trends'!O60</f>
        <v/>
      </c>
      <c r="P60" s="11" t="str">
        <f t="shared" si="19"/>
        <v/>
      </c>
      <c r="Q60" s="11">
        <f t="shared" si="9"/>
        <v>0</v>
      </c>
      <c r="R60" s="69">
        <f t="shared" si="16"/>
        <v>0.8589170968</v>
      </c>
      <c r="S60" s="70">
        <f t="shared" si="10"/>
        <v>578759</v>
      </c>
      <c r="T60" s="71" t="str">
        <f t="shared" si="17"/>
        <v>#DIV/0!</v>
      </c>
      <c r="U60" s="72">
        <f t="shared" si="11"/>
        <v>0.1410532533</v>
      </c>
      <c r="W60" s="65" t="str">
        <f t="shared" si="4"/>
        <v/>
      </c>
    </row>
    <row r="61">
      <c r="C61" s="61">
        <f t="shared" si="13"/>
        <v>44065</v>
      </c>
      <c r="D61" s="32">
        <f t="shared" si="21"/>
        <v>2.4</v>
      </c>
      <c r="E61" s="49">
        <f t="shared" si="5"/>
        <v>81635.83981</v>
      </c>
      <c r="F61" s="49">
        <f t="shared" si="6"/>
        <v>0</v>
      </c>
      <c r="G61" s="74">
        <f t="shared" si="1"/>
        <v>0</v>
      </c>
      <c r="H61" s="49">
        <f t="shared" si="2"/>
        <v>497123.1602</v>
      </c>
      <c r="I61" s="49">
        <f t="shared" si="3"/>
        <v>81635.83981</v>
      </c>
      <c r="J61" s="76" t="str">
        <f>'MAIN MODEL - Current Trends'!J61</f>
        <v/>
      </c>
      <c r="K61" s="49">
        <f t="shared" si="7"/>
        <v>0</v>
      </c>
      <c r="L61" s="49">
        <f t="shared" si="18"/>
        <v>497118</v>
      </c>
      <c r="M61" s="63">
        <f t="shared" si="14"/>
        <v>10216.73001</v>
      </c>
      <c r="N61" s="75">
        <f t="shared" si="22"/>
        <v>976.9970961</v>
      </c>
      <c r="O61" s="34" t="str">
        <f>'MAIN MODEL - Current Trends'!O61</f>
        <v/>
      </c>
      <c r="P61" s="11" t="str">
        <f t="shared" si="19"/>
        <v/>
      </c>
      <c r="Q61" s="11">
        <f t="shared" si="9"/>
        <v>0</v>
      </c>
      <c r="R61" s="69">
        <f t="shared" si="16"/>
        <v>0.8589170968</v>
      </c>
      <c r="S61" s="70">
        <f t="shared" si="10"/>
        <v>578759</v>
      </c>
      <c r="T61" s="71" t="str">
        <f t="shared" si="17"/>
        <v>#DIV/0!</v>
      </c>
      <c r="U61" s="72">
        <f t="shared" si="11"/>
        <v>0.1410532533</v>
      </c>
      <c r="W61" s="65" t="str">
        <f t="shared" si="4"/>
        <v/>
      </c>
    </row>
    <row r="62">
      <c r="C62" s="61">
        <f t="shared" si="13"/>
        <v>44069</v>
      </c>
      <c r="D62" s="32">
        <f t="shared" si="21"/>
        <v>2.4</v>
      </c>
      <c r="E62" s="49">
        <f t="shared" si="5"/>
        <v>81635.83981</v>
      </c>
      <c r="F62" s="49">
        <f t="shared" si="6"/>
        <v>0</v>
      </c>
      <c r="G62" s="74">
        <f t="shared" si="1"/>
        <v>0</v>
      </c>
      <c r="H62" s="49">
        <f t="shared" si="2"/>
        <v>497123.1602</v>
      </c>
      <c r="I62" s="49">
        <f t="shared" si="3"/>
        <v>81635.83981</v>
      </c>
      <c r="J62" s="76" t="str">
        <f>'MAIN MODEL - Current Trends'!J62</f>
        <v/>
      </c>
      <c r="K62" s="49">
        <f t="shared" si="7"/>
        <v>0</v>
      </c>
      <c r="L62" s="49">
        <f t="shared" si="18"/>
        <v>497118</v>
      </c>
      <c r="M62" s="63">
        <f t="shared" si="14"/>
        <v>10216.73001</v>
      </c>
      <c r="N62" s="75">
        <f t="shared" si="22"/>
        <v>976.9970961</v>
      </c>
      <c r="O62" s="34" t="str">
        <f>'MAIN MODEL - Current Trends'!O62</f>
        <v/>
      </c>
      <c r="P62" s="11" t="str">
        <f t="shared" si="19"/>
        <v/>
      </c>
      <c r="Q62" s="11">
        <f t="shared" si="9"/>
        <v>0</v>
      </c>
      <c r="R62" s="69">
        <f t="shared" si="16"/>
        <v>0.8589170968</v>
      </c>
      <c r="S62" s="70">
        <f t="shared" si="10"/>
        <v>578759</v>
      </c>
      <c r="T62" s="71" t="str">
        <f t="shared" si="17"/>
        <v>#DIV/0!</v>
      </c>
      <c r="U62" s="72">
        <f t="shared" si="11"/>
        <v>0.1410532533</v>
      </c>
      <c r="W62" s="65" t="str">
        <f t="shared" si="4"/>
        <v/>
      </c>
    </row>
    <row r="63">
      <c r="C63" s="61">
        <f t="shared" si="13"/>
        <v>44073</v>
      </c>
      <c r="D63" s="32">
        <f t="shared" si="21"/>
        <v>2.4</v>
      </c>
      <c r="E63" s="49">
        <f t="shared" si="5"/>
        <v>81635.83981</v>
      </c>
      <c r="F63" s="49">
        <f t="shared" si="6"/>
        <v>0</v>
      </c>
      <c r="G63" s="74">
        <f t="shared" si="1"/>
        <v>0</v>
      </c>
      <c r="H63" s="49">
        <f t="shared" si="2"/>
        <v>497123.1602</v>
      </c>
      <c r="I63" s="49">
        <f t="shared" si="3"/>
        <v>81635.83981</v>
      </c>
      <c r="J63" s="76" t="str">
        <f>'MAIN MODEL - Current Trends'!J63</f>
        <v/>
      </c>
      <c r="K63" s="49">
        <f t="shared" si="7"/>
        <v>0</v>
      </c>
      <c r="L63" s="49">
        <f t="shared" si="18"/>
        <v>497118</v>
      </c>
      <c r="M63" s="63">
        <f t="shared" si="14"/>
        <v>10216.73001</v>
      </c>
      <c r="N63" s="75">
        <f t="shared" si="22"/>
        <v>976.9970961</v>
      </c>
      <c r="O63" s="34" t="str">
        <f>'MAIN MODEL - Current Trends'!O63</f>
        <v/>
      </c>
      <c r="P63" s="11" t="str">
        <f t="shared" si="19"/>
        <v/>
      </c>
      <c r="Q63" s="11">
        <f t="shared" si="9"/>
        <v>0</v>
      </c>
      <c r="R63" s="69">
        <f t="shared" si="16"/>
        <v>0.8589170968</v>
      </c>
      <c r="S63" s="70">
        <f t="shared" si="10"/>
        <v>578759</v>
      </c>
      <c r="T63" s="71" t="str">
        <f t="shared" si="17"/>
        <v>#DIV/0!</v>
      </c>
      <c r="U63" s="72">
        <f t="shared" si="11"/>
        <v>0.1410532533</v>
      </c>
      <c r="W63" s="65" t="str">
        <f t="shared" si="4"/>
        <v/>
      </c>
    </row>
    <row r="64">
      <c r="C64" s="61">
        <f t="shared" si="13"/>
        <v>44077</v>
      </c>
      <c r="D64" s="32">
        <f t="shared" si="21"/>
        <v>2.4</v>
      </c>
      <c r="E64" s="49">
        <f t="shared" si="5"/>
        <v>81635.83981</v>
      </c>
      <c r="F64" s="49">
        <f t="shared" si="6"/>
        <v>0</v>
      </c>
      <c r="G64" s="74">
        <f t="shared" si="1"/>
        <v>0</v>
      </c>
      <c r="H64" s="49">
        <f t="shared" si="2"/>
        <v>497123.1602</v>
      </c>
      <c r="I64" s="49">
        <f t="shared" si="3"/>
        <v>81635.83981</v>
      </c>
      <c r="J64" s="76" t="str">
        <f>'MAIN MODEL - Current Trends'!J64</f>
        <v/>
      </c>
      <c r="K64" s="49">
        <f t="shared" si="7"/>
        <v>0</v>
      </c>
      <c r="L64" s="49">
        <f t="shared" si="18"/>
        <v>497118</v>
      </c>
      <c r="M64" s="63">
        <f t="shared" si="14"/>
        <v>10216.73001</v>
      </c>
      <c r="N64" s="75">
        <f t="shared" si="22"/>
        <v>976.9970961</v>
      </c>
      <c r="O64" s="34" t="str">
        <f>'MAIN MODEL - Current Trends'!O64</f>
        <v/>
      </c>
      <c r="P64" s="11" t="str">
        <f t="shared" si="19"/>
        <v/>
      </c>
      <c r="Q64" s="11">
        <f t="shared" si="9"/>
        <v>0</v>
      </c>
      <c r="R64" s="69">
        <f t="shared" si="16"/>
        <v>0.8589170968</v>
      </c>
      <c r="S64" s="70">
        <f t="shared" si="10"/>
        <v>578759</v>
      </c>
      <c r="T64" s="71" t="str">
        <f t="shared" si="17"/>
        <v>#DIV/0!</v>
      </c>
      <c r="U64" s="72">
        <f t="shared" si="11"/>
        <v>0.1410532533</v>
      </c>
      <c r="W64" s="65" t="str">
        <f t="shared" si="4"/>
        <v/>
      </c>
    </row>
    <row r="65">
      <c r="C65" s="61">
        <f t="shared" si="13"/>
        <v>44081</v>
      </c>
      <c r="D65" s="32">
        <f t="shared" si="21"/>
        <v>2.4</v>
      </c>
      <c r="E65" s="49">
        <f t="shared" si="5"/>
        <v>81635.83981</v>
      </c>
      <c r="F65" s="49">
        <f t="shared" si="6"/>
        <v>0</v>
      </c>
      <c r="G65" s="74">
        <f t="shared" si="1"/>
        <v>0</v>
      </c>
      <c r="H65" s="49">
        <f t="shared" si="2"/>
        <v>497123.1602</v>
      </c>
      <c r="I65" s="49">
        <f t="shared" si="3"/>
        <v>81635.83981</v>
      </c>
      <c r="J65" s="76" t="str">
        <f>'MAIN MODEL - Current Trends'!J65</f>
        <v/>
      </c>
      <c r="K65" s="49">
        <f t="shared" si="7"/>
        <v>0</v>
      </c>
      <c r="L65" s="49">
        <f t="shared" si="18"/>
        <v>497118</v>
      </c>
      <c r="M65" s="63">
        <f t="shared" si="14"/>
        <v>10216.73001</v>
      </c>
      <c r="N65" s="75">
        <f t="shared" si="22"/>
        <v>976.9970961</v>
      </c>
      <c r="O65" s="34" t="str">
        <f>'MAIN MODEL - Current Trends'!O65</f>
        <v/>
      </c>
      <c r="P65" s="11" t="str">
        <f t="shared" si="19"/>
        <v/>
      </c>
      <c r="Q65" s="11">
        <f t="shared" si="9"/>
        <v>0</v>
      </c>
      <c r="R65" s="69">
        <f t="shared" si="16"/>
        <v>0.8589170968</v>
      </c>
      <c r="S65" s="70">
        <f t="shared" si="10"/>
        <v>578759</v>
      </c>
      <c r="T65" s="71" t="str">
        <f t="shared" si="17"/>
        <v>#DIV/0!</v>
      </c>
      <c r="U65" s="72">
        <f t="shared" si="11"/>
        <v>0.1410532533</v>
      </c>
      <c r="W65" s="65" t="str">
        <f t="shared" si="4"/>
        <v/>
      </c>
    </row>
    <row r="66">
      <c r="C66" s="61">
        <f t="shared" si="13"/>
        <v>44085</v>
      </c>
      <c r="D66" s="32">
        <f t="shared" si="21"/>
        <v>2.4</v>
      </c>
      <c r="E66" s="49">
        <f t="shared" si="5"/>
        <v>81635.83981</v>
      </c>
      <c r="F66" s="49">
        <f t="shared" si="6"/>
        <v>0</v>
      </c>
      <c r="G66" s="74">
        <f t="shared" si="1"/>
        <v>0</v>
      </c>
      <c r="H66" s="49">
        <f t="shared" si="2"/>
        <v>497123.1602</v>
      </c>
      <c r="I66" s="49">
        <f t="shared" si="3"/>
        <v>81635.83981</v>
      </c>
      <c r="J66" s="76" t="str">
        <f>'MAIN MODEL - Current Trends'!J66</f>
        <v/>
      </c>
      <c r="K66" s="49">
        <f t="shared" si="7"/>
        <v>0</v>
      </c>
      <c r="L66" s="49">
        <f t="shared" si="18"/>
        <v>497118</v>
      </c>
      <c r="M66" s="63">
        <f t="shared" si="14"/>
        <v>10216.73001</v>
      </c>
      <c r="N66" s="75">
        <f t="shared" si="22"/>
        <v>976.9970961</v>
      </c>
      <c r="O66" s="34" t="str">
        <f>'MAIN MODEL - Current Trends'!O66</f>
        <v/>
      </c>
      <c r="P66" s="11" t="str">
        <f t="shared" si="19"/>
        <v/>
      </c>
      <c r="Q66" s="11">
        <f t="shared" si="9"/>
        <v>0</v>
      </c>
      <c r="R66" s="69">
        <f t="shared" si="16"/>
        <v>0.8589170968</v>
      </c>
      <c r="S66" s="70">
        <f t="shared" si="10"/>
        <v>578759</v>
      </c>
      <c r="T66" s="71" t="str">
        <f t="shared" si="17"/>
        <v>#DIV/0!</v>
      </c>
      <c r="U66" s="72">
        <f t="shared" si="11"/>
        <v>0.1410532533</v>
      </c>
      <c r="W66" s="65" t="str">
        <f t="shared" si="4"/>
        <v/>
      </c>
    </row>
    <row r="67">
      <c r="C67" s="61">
        <f t="shared" si="13"/>
        <v>44089</v>
      </c>
      <c r="D67" s="32">
        <f t="shared" si="21"/>
        <v>2.4</v>
      </c>
      <c r="E67" s="49">
        <f t="shared" si="5"/>
        <v>81635.83981</v>
      </c>
      <c r="F67" s="49">
        <f t="shared" si="6"/>
        <v>0</v>
      </c>
      <c r="G67" s="74">
        <f t="shared" si="1"/>
        <v>0</v>
      </c>
      <c r="H67" s="49">
        <f t="shared" si="2"/>
        <v>497123.1602</v>
      </c>
      <c r="I67" s="49">
        <f t="shared" si="3"/>
        <v>81635.83981</v>
      </c>
      <c r="J67" s="76" t="str">
        <f>'MAIN MODEL - Current Trends'!J67</f>
        <v/>
      </c>
      <c r="K67" s="49">
        <f t="shared" si="7"/>
        <v>0</v>
      </c>
      <c r="L67" s="49">
        <f t="shared" si="18"/>
        <v>497118</v>
      </c>
      <c r="M67" s="63">
        <f t="shared" si="14"/>
        <v>10216.73001</v>
      </c>
      <c r="N67" s="75">
        <f t="shared" si="22"/>
        <v>976.9970961</v>
      </c>
      <c r="O67" s="34" t="str">
        <f>'MAIN MODEL - Current Trends'!O67</f>
        <v/>
      </c>
      <c r="P67" s="11" t="str">
        <f t="shared" si="19"/>
        <v/>
      </c>
      <c r="Q67" s="11">
        <f t="shared" si="9"/>
        <v>0</v>
      </c>
      <c r="R67" s="69">
        <f t="shared" si="16"/>
        <v>0.8589170968</v>
      </c>
      <c r="S67" s="70">
        <f t="shared" si="10"/>
        <v>578759</v>
      </c>
      <c r="T67" s="71" t="str">
        <f t="shared" si="17"/>
        <v>#DIV/0!</v>
      </c>
      <c r="U67" s="72">
        <f t="shared" si="11"/>
        <v>0.1410532533</v>
      </c>
      <c r="W67" s="65" t="str">
        <f t="shared" si="4"/>
        <v/>
      </c>
    </row>
    <row r="68">
      <c r="C68" s="61">
        <f t="shared" si="13"/>
        <v>44093</v>
      </c>
      <c r="D68" s="32">
        <f t="shared" si="21"/>
        <v>2.4</v>
      </c>
      <c r="E68" s="49">
        <f t="shared" si="5"/>
        <v>81635.83981</v>
      </c>
      <c r="F68" s="49">
        <f t="shared" si="6"/>
        <v>0</v>
      </c>
      <c r="G68" s="74">
        <f t="shared" si="1"/>
        <v>0</v>
      </c>
      <c r="H68" s="49">
        <f t="shared" si="2"/>
        <v>497123.1602</v>
      </c>
      <c r="I68" s="49">
        <f t="shared" si="3"/>
        <v>81635.83981</v>
      </c>
      <c r="J68" s="76" t="str">
        <f>'MAIN MODEL - Current Trends'!J68</f>
        <v/>
      </c>
      <c r="K68" s="49">
        <f t="shared" si="7"/>
        <v>0</v>
      </c>
      <c r="L68" s="49">
        <f t="shared" si="18"/>
        <v>497118</v>
      </c>
      <c r="M68" s="63">
        <f t="shared" si="14"/>
        <v>10216.73001</v>
      </c>
      <c r="N68" s="75">
        <f t="shared" si="22"/>
        <v>976.9970961</v>
      </c>
      <c r="O68" s="34" t="str">
        <f>'MAIN MODEL - Current Trends'!O68</f>
        <v/>
      </c>
      <c r="P68" s="11" t="str">
        <f t="shared" si="19"/>
        <v/>
      </c>
      <c r="Q68" s="11">
        <f t="shared" si="9"/>
        <v>0</v>
      </c>
      <c r="R68" s="69">
        <f t="shared" si="16"/>
        <v>0.8589170968</v>
      </c>
      <c r="S68" s="70">
        <f t="shared" si="10"/>
        <v>578759</v>
      </c>
      <c r="T68" s="71" t="str">
        <f t="shared" si="17"/>
        <v>#DIV/0!</v>
      </c>
      <c r="U68" s="72">
        <f t="shared" si="11"/>
        <v>0.1410532533</v>
      </c>
      <c r="W68" s="65" t="str">
        <f t="shared" si="4"/>
        <v/>
      </c>
    </row>
    <row r="69">
      <c r="C69" s="61">
        <f t="shared" si="13"/>
        <v>44097</v>
      </c>
      <c r="D69" s="32">
        <f t="shared" si="21"/>
        <v>2.4</v>
      </c>
      <c r="E69" s="49">
        <f t="shared" si="5"/>
        <v>81635.83981</v>
      </c>
      <c r="F69" s="49">
        <f t="shared" si="6"/>
        <v>0</v>
      </c>
      <c r="G69" s="74">
        <f t="shared" si="1"/>
        <v>0</v>
      </c>
      <c r="H69" s="49">
        <f t="shared" si="2"/>
        <v>497123.1602</v>
      </c>
      <c r="I69" s="49">
        <f t="shared" si="3"/>
        <v>81635.83981</v>
      </c>
      <c r="J69" s="76" t="str">
        <f>'MAIN MODEL - Current Trends'!J69</f>
        <v/>
      </c>
      <c r="K69" s="49">
        <f t="shared" si="7"/>
        <v>0</v>
      </c>
      <c r="L69" s="49">
        <f t="shared" si="18"/>
        <v>497118</v>
      </c>
      <c r="M69" s="63">
        <f t="shared" si="14"/>
        <v>10216.73001</v>
      </c>
      <c r="N69" s="75">
        <f t="shared" si="22"/>
        <v>976.9970961</v>
      </c>
      <c r="O69" s="34" t="str">
        <f>'MAIN MODEL - Current Trends'!O69</f>
        <v/>
      </c>
      <c r="P69" s="11" t="str">
        <f t="shared" si="19"/>
        <v/>
      </c>
      <c r="Q69" s="11">
        <f t="shared" si="9"/>
        <v>0</v>
      </c>
      <c r="R69" s="69">
        <f t="shared" si="16"/>
        <v>0.8589170968</v>
      </c>
      <c r="S69" s="70">
        <f t="shared" si="10"/>
        <v>578759</v>
      </c>
      <c r="T69" s="71" t="str">
        <f t="shared" si="17"/>
        <v>#DIV/0!</v>
      </c>
      <c r="U69" s="72">
        <f t="shared" si="11"/>
        <v>0.1410532533</v>
      </c>
      <c r="W69" s="65" t="str">
        <f t="shared" si="4"/>
        <v/>
      </c>
    </row>
    <row r="70">
      <c r="C70" s="61">
        <f t="shared" si="13"/>
        <v>44101</v>
      </c>
      <c r="D70" s="32">
        <f t="shared" si="21"/>
        <v>2.4</v>
      </c>
      <c r="E70" s="49">
        <f t="shared" si="5"/>
        <v>81635.83981</v>
      </c>
      <c r="F70" s="49">
        <f t="shared" si="6"/>
        <v>0</v>
      </c>
      <c r="G70" s="74">
        <f t="shared" si="1"/>
        <v>0</v>
      </c>
      <c r="H70" s="49">
        <f t="shared" si="2"/>
        <v>497123.1602</v>
      </c>
      <c r="I70" s="49">
        <f t="shared" si="3"/>
        <v>81635.83981</v>
      </c>
      <c r="J70" s="76" t="str">
        <f>'MAIN MODEL - Current Trends'!J70</f>
        <v/>
      </c>
      <c r="K70" s="49">
        <f t="shared" si="7"/>
        <v>0</v>
      </c>
      <c r="L70" s="49">
        <f t="shared" si="18"/>
        <v>497118</v>
      </c>
      <c r="M70" s="63">
        <f t="shared" si="14"/>
        <v>10216.73001</v>
      </c>
      <c r="N70" s="75">
        <f t="shared" si="22"/>
        <v>976.9970961</v>
      </c>
      <c r="O70" s="34" t="str">
        <f>'MAIN MODEL - Current Trends'!O70</f>
        <v/>
      </c>
      <c r="P70" s="11" t="str">
        <f t="shared" si="19"/>
        <v/>
      </c>
      <c r="Q70" s="11">
        <f t="shared" si="9"/>
        <v>0</v>
      </c>
      <c r="R70" s="69">
        <f t="shared" si="16"/>
        <v>0.8589170968</v>
      </c>
      <c r="S70" s="70">
        <f t="shared" si="10"/>
        <v>578759</v>
      </c>
      <c r="T70" s="71" t="str">
        <f t="shared" si="17"/>
        <v>#DIV/0!</v>
      </c>
      <c r="U70" s="72">
        <f t="shared" si="11"/>
        <v>0.1410532533</v>
      </c>
      <c r="W70" s="65" t="str">
        <f t="shared" si="4"/>
        <v/>
      </c>
    </row>
    <row r="71">
      <c r="C71" s="61">
        <f t="shared" si="13"/>
        <v>44105</v>
      </c>
      <c r="D71" s="32">
        <f t="shared" si="21"/>
        <v>2.4</v>
      </c>
      <c r="E71" s="49">
        <f t="shared" si="5"/>
        <v>81635.83981</v>
      </c>
      <c r="F71" s="49">
        <f t="shared" si="6"/>
        <v>0</v>
      </c>
      <c r="G71" s="74">
        <f t="shared" si="1"/>
        <v>0</v>
      </c>
      <c r="H71" s="49">
        <f t="shared" si="2"/>
        <v>497123.1602</v>
      </c>
      <c r="I71" s="49">
        <f t="shared" si="3"/>
        <v>81635.83981</v>
      </c>
      <c r="J71" s="76" t="str">
        <f>'MAIN MODEL - Current Trends'!J71</f>
        <v/>
      </c>
      <c r="K71" s="49">
        <f t="shared" si="7"/>
        <v>0</v>
      </c>
      <c r="L71" s="49">
        <f t="shared" si="18"/>
        <v>497118</v>
      </c>
      <c r="M71" s="63">
        <f t="shared" si="14"/>
        <v>10216.73001</v>
      </c>
      <c r="N71" s="75">
        <f t="shared" si="22"/>
        <v>976.9970961</v>
      </c>
      <c r="O71" s="34" t="str">
        <f>'MAIN MODEL - Current Trends'!O71</f>
        <v/>
      </c>
      <c r="P71" s="11" t="str">
        <f t="shared" si="19"/>
        <v/>
      </c>
      <c r="Q71" s="11">
        <f t="shared" si="9"/>
        <v>0</v>
      </c>
      <c r="R71" s="69">
        <f t="shared" si="16"/>
        <v>0.8589170968</v>
      </c>
      <c r="S71" s="70">
        <f t="shared" si="10"/>
        <v>578759</v>
      </c>
      <c r="T71" s="71" t="str">
        <f t="shared" si="17"/>
        <v>#DIV/0!</v>
      </c>
      <c r="U71" s="72">
        <f t="shared" si="11"/>
        <v>0.1410532533</v>
      </c>
      <c r="W71" s="65" t="str">
        <f t="shared" si="4"/>
        <v/>
      </c>
    </row>
    <row r="72">
      <c r="C72" s="61">
        <f t="shared" si="13"/>
        <v>44109</v>
      </c>
      <c r="D72" s="32">
        <f t="shared" si="21"/>
        <v>2.4</v>
      </c>
      <c r="E72" s="49">
        <f t="shared" si="5"/>
        <v>81635.83981</v>
      </c>
      <c r="F72" s="49">
        <f t="shared" si="6"/>
        <v>0</v>
      </c>
      <c r="G72" s="74">
        <f t="shared" si="1"/>
        <v>0</v>
      </c>
      <c r="H72" s="49">
        <f t="shared" si="2"/>
        <v>497123.1602</v>
      </c>
      <c r="I72" s="49">
        <f t="shared" si="3"/>
        <v>81635.83981</v>
      </c>
      <c r="J72" s="76" t="str">
        <f>'MAIN MODEL - Current Trends'!J72</f>
        <v/>
      </c>
      <c r="K72" s="49">
        <f t="shared" si="7"/>
        <v>0</v>
      </c>
      <c r="L72" s="49">
        <f t="shared" si="18"/>
        <v>497118</v>
      </c>
      <c r="M72" s="63">
        <f t="shared" si="14"/>
        <v>10216.73001</v>
      </c>
      <c r="N72" s="75">
        <f t="shared" si="22"/>
        <v>976.9970961</v>
      </c>
      <c r="O72" s="34" t="str">
        <f>'MAIN MODEL - Current Trends'!O72</f>
        <v/>
      </c>
      <c r="P72" s="11" t="str">
        <f t="shared" si="19"/>
        <v/>
      </c>
      <c r="Q72" s="11">
        <f t="shared" si="9"/>
        <v>0</v>
      </c>
      <c r="R72" s="69">
        <f t="shared" si="16"/>
        <v>0.8589170968</v>
      </c>
      <c r="S72" s="70">
        <f t="shared" si="10"/>
        <v>578759</v>
      </c>
      <c r="T72" s="71" t="str">
        <f t="shared" si="17"/>
        <v>#DIV/0!</v>
      </c>
      <c r="U72" s="72">
        <f t="shared" si="11"/>
        <v>0.1410532533</v>
      </c>
      <c r="W72" s="65" t="str">
        <f t="shared" si="4"/>
        <v/>
      </c>
    </row>
    <row r="73">
      <c r="C73" s="61">
        <f t="shared" si="13"/>
        <v>44113</v>
      </c>
      <c r="D73" s="32">
        <f t="shared" si="21"/>
        <v>2.4</v>
      </c>
      <c r="E73" s="49">
        <f t="shared" si="5"/>
        <v>81635.83981</v>
      </c>
      <c r="F73" s="49">
        <f t="shared" si="6"/>
        <v>0</v>
      </c>
      <c r="G73" s="74">
        <f t="shared" si="1"/>
        <v>0</v>
      </c>
      <c r="H73" s="49">
        <f t="shared" si="2"/>
        <v>497123.1602</v>
      </c>
      <c r="I73" s="49">
        <f t="shared" si="3"/>
        <v>81635.83981</v>
      </c>
      <c r="J73" s="76" t="str">
        <f>'MAIN MODEL - Current Trends'!J73</f>
        <v/>
      </c>
      <c r="K73" s="49">
        <f t="shared" si="7"/>
        <v>0</v>
      </c>
      <c r="L73" s="49">
        <f t="shared" si="18"/>
        <v>497118</v>
      </c>
      <c r="M73" s="63">
        <f t="shared" si="14"/>
        <v>10216.73001</v>
      </c>
      <c r="N73" s="75">
        <f t="shared" si="22"/>
        <v>976.9970961</v>
      </c>
      <c r="O73" s="34" t="str">
        <f>'MAIN MODEL - Current Trends'!O73</f>
        <v/>
      </c>
      <c r="P73" s="11" t="str">
        <f t="shared" si="19"/>
        <v/>
      </c>
      <c r="Q73" s="11">
        <f t="shared" si="9"/>
        <v>0</v>
      </c>
      <c r="R73" s="69">
        <f t="shared" si="16"/>
        <v>0.8589170968</v>
      </c>
      <c r="S73" s="70">
        <f t="shared" si="10"/>
        <v>578759</v>
      </c>
      <c r="T73" s="71" t="str">
        <f t="shared" si="17"/>
        <v>#DIV/0!</v>
      </c>
      <c r="U73" s="72">
        <f t="shared" si="11"/>
        <v>0.1410532533</v>
      </c>
      <c r="W73" s="65" t="str">
        <f t="shared" si="4"/>
        <v/>
      </c>
    </row>
    <row r="74">
      <c r="C74" s="61">
        <f t="shared" si="13"/>
        <v>44117</v>
      </c>
      <c r="D74" s="32">
        <f t="shared" si="21"/>
        <v>2.4</v>
      </c>
      <c r="E74" s="49">
        <f t="shared" si="5"/>
        <v>81635.83981</v>
      </c>
      <c r="F74" s="49">
        <f t="shared" si="6"/>
        <v>0</v>
      </c>
      <c r="G74" s="74">
        <f t="shared" si="1"/>
        <v>0</v>
      </c>
      <c r="H74" s="49">
        <f t="shared" si="2"/>
        <v>497123.1602</v>
      </c>
      <c r="I74" s="49">
        <f t="shared" si="3"/>
        <v>81635.83981</v>
      </c>
      <c r="J74" s="76" t="str">
        <f>'MAIN MODEL - Current Trends'!J74</f>
        <v/>
      </c>
      <c r="K74" s="49">
        <f t="shared" si="7"/>
        <v>0</v>
      </c>
      <c r="L74" s="49">
        <f t="shared" si="18"/>
        <v>497118</v>
      </c>
      <c r="M74" s="63">
        <f t="shared" si="14"/>
        <v>10216.73001</v>
      </c>
      <c r="N74" s="75">
        <f t="shared" si="22"/>
        <v>976.9970961</v>
      </c>
      <c r="O74" s="34" t="str">
        <f>'MAIN MODEL - Current Trends'!O74</f>
        <v/>
      </c>
      <c r="P74" s="11" t="str">
        <f t="shared" si="19"/>
        <v/>
      </c>
      <c r="Q74" s="11">
        <f t="shared" si="9"/>
        <v>0</v>
      </c>
      <c r="R74" s="69">
        <f t="shared" si="16"/>
        <v>0.8589170968</v>
      </c>
      <c r="S74" s="70">
        <f t="shared" si="10"/>
        <v>578759</v>
      </c>
      <c r="T74" s="71" t="str">
        <f t="shared" si="17"/>
        <v>#DIV/0!</v>
      </c>
      <c r="U74" s="72">
        <f t="shared" si="11"/>
        <v>0.1410532533</v>
      </c>
      <c r="W74" s="65" t="str">
        <f t="shared" si="4"/>
        <v/>
      </c>
    </row>
    <row r="75">
      <c r="C75" s="61">
        <f t="shared" si="13"/>
        <v>44121</v>
      </c>
      <c r="D75" s="32">
        <f t="shared" si="21"/>
        <v>2.4</v>
      </c>
      <c r="E75" s="49">
        <f t="shared" si="5"/>
        <v>81635.83981</v>
      </c>
      <c r="F75" s="49">
        <f t="shared" si="6"/>
        <v>0</v>
      </c>
      <c r="G75" s="74">
        <f t="shared" si="1"/>
        <v>0</v>
      </c>
      <c r="H75" s="49">
        <f t="shared" si="2"/>
        <v>497123.1602</v>
      </c>
      <c r="I75" s="49">
        <f t="shared" si="3"/>
        <v>81635.83981</v>
      </c>
      <c r="J75" s="76" t="str">
        <f>'MAIN MODEL - Current Trends'!J75</f>
        <v/>
      </c>
      <c r="K75" s="49">
        <f t="shared" si="7"/>
        <v>0</v>
      </c>
      <c r="L75" s="49">
        <f t="shared" si="18"/>
        <v>497118</v>
      </c>
      <c r="M75" s="63">
        <f t="shared" si="14"/>
        <v>10216.73001</v>
      </c>
      <c r="N75" s="75">
        <f t="shared" si="22"/>
        <v>976.9970961</v>
      </c>
      <c r="O75" s="34" t="str">
        <f>'MAIN MODEL - Current Trends'!O75</f>
        <v/>
      </c>
      <c r="P75" s="11" t="str">
        <f t="shared" si="19"/>
        <v/>
      </c>
      <c r="Q75" s="11">
        <f t="shared" si="9"/>
        <v>0</v>
      </c>
      <c r="R75" s="69">
        <f t="shared" si="16"/>
        <v>0.8589170968</v>
      </c>
      <c r="S75" s="70">
        <f t="shared" si="10"/>
        <v>578759</v>
      </c>
      <c r="T75" s="71" t="str">
        <f t="shared" si="17"/>
        <v>#DIV/0!</v>
      </c>
      <c r="U75" s="72">
        <f t="shared" si="11"/>
        <v>0.1410532533</v>
      </c>
      <c r="W75" s="65" t="str">
        <f t="shared" si="4"/>
        <v/>
      </c>
    </row>
    <row r="76">
      <c r="C76" s="61">
        <f t="shared" si="13"/>
        <v>44125</v>
      </c>
      <c r="D76" s="32">
        <f t="shared" si="21"/>
        <v>2.4</v>
      </c>
      <c r="E76" s="49">
        <f t="shared" si="5"/>
        <v>81635.83981</v>
      </c>
      <c r="F76" s="49">
        <f t="shared" si="6"/>
        <v>0</v>
      </c>
      <c r="G76" s="74">
        <f t="shared" si="1"/>
        <v>0</v>
      </c>
      <c r="H76" s="49">
        <f t="shared" si="2"/>
        <v>497123.1602</v>
      </c>
      <c r="I76" s="49">
        <f t="shared" si="3"/>
        <v>81635.83981</v>
      </c>
      <c r="J76" s="76" t="str">
        <f>'MAIN MODEL - Current Trends'!J76</f>
        <v/>
      </c>
      <c r="K76" s="49">
        <f t="shared" si="7"/>
        <v>0</v>
      </c>
      <c r="L76" s="49">
        <f t="shared" si="18"/>
        <v>497118</v>
      </c>
      <c r="M76" s="63">
        <f t="shared" si="14"/>
        <v>10216.73001</v>
      </c>
      <c r="N76" s="75">
        <f t="shared" si="22"/>
        <v>976.9970961</v>
      </c>
      <c r="O76" s="34" t="str">
        <f>'MAIN MODEL - Current Trends'!O76</f>
        <v/>
      </c>
      <c r="P76" s="11" t="str">
        <f t="shared" si="19"/>
        <v/>
      </c>
      <c r="Q76" s="11">
        <f t="shared" si="9"/>
        <v>0</v>
      </c>
      <c r="R76" s="69">
        <f t="shared" si="16"/>
        <v>0.8589170968</v>
      </c>
      <c r="S76" s="70">
        <f t="shared" si="10"/>
        <v>578759</v>
      </c>
      <c r="T76" s="71" t="str">
        <f t="shared" si="17"/>
        <v>#DIV/0!</v>
      </c>
      <c r="U76" s="72">
        <f t="shared" si="11"/>
        <v>0.1410532533</v>
      </c>
      <c r="W76" s="65" t="str">
        <f t="shared" si="4"/>
        <v/>
      </c>
    </row>
    <row r="77">
      <c r="C77" s="61">
        <f t="shared" si="13"/>
        <v>44129</v>
      </c>
      <c r="D77" s="32">
        <f t="shared" si="21"/>
        <v>2.4</v>
      </c>
      <c r="E77" s="49">
        <f t="shared" si="5"/>
        <v>81635.83981</v>
      </c>
      <c r="F77" s="49">
        <f t="shared" si="6"/>
        <v>0</v>
      </c>
      <c r="G77" s="74">
        <f t="shared" si="1"/>
        <v>0</v>
      </c>
      <c r="H77" s="49">
        <f t="shared" si="2"/>
        <v>497123.1602</v>
      </c>
      <c r="I77" s="49">
        <f t="shared" si="3"/>
        <v>81635.83981</v>
      </c>
      <c r="J77" s="76" t="str">
        <f>'MAIN MODEL - Current Trends'!J77</f>
        <v/>
      </c>
      <c r="K77" s="49">
        <f t="shared" si="7"/>
        <v>0</v>
      </c>
      <c r="L77" s="49">
        <f t="shared" si="18"/>
        <v>497118</v>
      </c>
      <c r="M77" s="63">
        <f t="shared" si="14"/>
        <v>10216.73001</v>
      </c>
      <c r="N77" s="75">
        <f t="shared" si="22"/>
        <v>976.9970961</v>
      </c>
      <c r="O77" s="34" t="str">
        <f>'MAIN MODEL - Current Trends'!O77</f>
        <v/>
      </c>
      <c r="P77" s="11" t="str">
        <f t="shared" si="19"/>
        <v/>
      </c>
      <c r="Q77" s="11">
        <f t="shared" si="9"/>
        <v>0</v>
      </c>
      <c r="R77" s="69">
        <f t="shared" si="16"/>
        <v>0.8589170968</v>
      </c>
      <c r="S77" s="70">
        <f t="shared" si="10"/>
        <v>578759</v>
      </c>
      <c r="T77" s="71" t="str">
        <f t="shared" si="17"/>
        <v>#DIV/0!</v>
      </c>
      <c r="U77" s="72">
        <f t="shared" si="11"/>
        <v>0.1410532533</v>
      </c>
      <c r="W77" s="65" t="str">
        <f t="shared" si="4"/>
        <v/>
      </c>
    </row>
    <row r="78">
      <c r="C78" s="61">
        <f t="shared" si="13"/>
        <v>44133</v>
      </c>
      <c r="D78" s="32">
        <f t="shared" si="21"/>
        <v>2.4</v>
      </c>
      <c r="E78" s="49">
        <f t="shared" si="5"/>
        <v>81635.83981</v>
      </c>
      <c r="F78" s="49">
        <f t="shared" si="6"/>
        <v>0</v>
      </c>
      <c r="G78" s="74">
        <f t="shared" si="1"/>
        <v>0</v>
      </c>
      <c r="H78" s="49">
        <f t="shared" si="2"/>
        <v>497123.1602</v>
      </c>
      <c r="I78" s="49">
        <f t="shared" si="3"/>
        <v>81635.83981</v>
      </c>
      <c r="J78" s="76" t="str">
        <f>'MAIN MODEL - Current Trends'!J78</f>
        <v/>
      </c>
      <c r="K78" s="49">
        <f t="shared" si="7"/>
        <v>0</v>
      </c>
      <c r="L78" s="49">
        <f t="shared" si="18"/>
        <v>497118</v>
      </c>
      <c r="M78" s="63">
        <f t="shared" si="14"/>
        <v>10216.73001</v>
      </c>
      <c r="N78" s="75">
        <f t="shared" si="22"/>
        <v>976.9970961</v>
      </c>
      <c r="O78" s="34" t="str">
        <f>'MAIN MODEL - Current Trends'!O78</f>
        <v/>
      </c>
      <c r="P78" s="11" t="str">
        <f t="shared" si="19"/>
        <v/>
      </c>
      <c r="Q78" s="11">
        <f t="shared" si="9"/>
        <v>0</v>
      </c>
      <c r="R78" s="69">
        <f t="shared" si="16"/>
        <v>0.8589170968</v>
      </c>
      <c r="S78" s="70">
        <f t="shared" si="10"/>
        <v>578759</v>
      </c>
      <c r="T78" s="71" t="str">
        <f t="shared" si="17"/>
        <v>#DIV/0!</v>
      </c>
      <c r="U78" s="72">
        <f t="shared" si="11"/>
        <v>0.1410532533</v>
      </c>
      <c r="W78" s="65" t="str">
        <f t="shared" si="4"/>
        <v/>
      </c>
    </row>
    <row r="79">
      <c r="C79" s="61">
        <f t="shared" si="13"/>
        <v>44137</v>
      </c>
      <c r="D79" s="32">
        <f t="shared" si="21"/>
        <v>2.4</v>
      </c>
      <c r="E79" s="49">
        <f t="shared" si="5"/>
        <v>81635.83981</v>
      </c>
      <c r="F79" s="49">
        <f t="shared" si="6"/>
        <v>0</v>
      </c>
      <c r="G79" s="74">
        <f t="shared" si="1"/>
        <v>0</v>
      </c>
      <c r="H79" s="49">
        <f t="shared" si="2"/>
        <v>497123.1602</v>
      </c>
      <c r="I79" s="49">
        <f t="shared" si="3"/>
        <v>81635.83981</v>
      </c>
      <c r="J79" s="76" t="str">
        <f>'MAIN MODEL - Current Trends'!J79</f>
        <v/>
      </c>
      <c r="K79" s="49">
        <f t="shared" si="7"/>
        <v>0</v>
      </c>
      <c r="L79" s="49">
        <f t="shared" si="18"/>
        <v>497118</v>
      </c>
      <c r="M79" s="63">
        <f t="shared" si="14"/>
        <v>10216.73001</v>
      </c>
      <c r="N79" s="75">
        <f t="shared" si="22"/>
        <v>976.9970961</v>
      </c>
      <c r="O79" s="34" t="str">
        <f>'MAIN MODEL - Current Trends'!O79</f>
        <v/>
      </c>
      <c r="P79" s="11" t="str">
        <f t="shared" si="19"/>
        <v/>
      </c>
      <c r="Q79" s="11">
        <f t="shared" si="9"/>
        <v>0</v>
      </c>
      <c r="R79" s="69">
        <f t="shared" si="16"/>
        <v>0.8589170968</v>
      </c>
      <c r="S79" s="70">
        <f t="shared" si="10"/>
        <v>578759</v>
      </c>
      <c r="T79" s="71" t="str">
        <f t="shared" si="17"/>
        <v>#DIV/0!</v>
      </c>
      <c r="U79" s="72">
        <f t="shared" si="11"/>
        <v>0.1410532533</v>
      </c>
      <c r="W79" s="65" t="str">
        <f t="shared" si="4"/>
        <v/>
      </c>
    </row>
    <row r="80">
      <c r="C80" s="61">
        <f t="shared" si="13"/>
        <v>44141</v>
      </c>
      <c r="D80" s="32">
        <f t="shared" si="21"/>
        <v>2.4</v>
      </c>
      <c r="E80" s="49">
        <f t="shared" si="5"/>
        <v>81635.83981</v>
      </c>
      <c r="F80" s="49">
        <f t="shared" si="6"/>
        <v>0</v>
      </c>
      <c r="G80" s="74">
        <f t="shared" si="1"/>
        <v>0</v>
      </c>
      <c r="H80" s="49">
        <f t="shared" si="2"/>
        <v>497123.1602</v>
      </c>
      <c r="I80" s="49">
        <f t="shared" si="3"/>
        <v>81635.83981</v>
      </c>
      <c r="J80" s="76" t="str">
        <f>'MAIN MODEL - Current Trends'!J80</f>
        <v/>
      </c>
      <c r="K80" s="49">
        <f t="shared" si="7"/>
        <v>0</v>
      </c>
      <c r="L80" s="49">
        <f t="shared" si="18"/>
        <v>497118</v>
      </c>
      <c r="M80" s="63">
        <f t="shared" si="14"/>
        <v>10216.73001</v>
      </c>
      <c r="N80" s="75">
        <f t="shared" si="22"/>
        <v>976.9970961</v>
      </c>
      <c r="O80" s="34" t="str">
        <f>'MAIN MODEL - Current Trends'!O80</f>
        <v/>
      </c>
      <c r="P80" s="11" t="str">
        <f t="shared" si="19"/>
        <v/>
      </c>
      <c r="Q80" s="11">
        <f t="shared" si="9"/>
        <v>0</v>
      </c>
      <c r="R80" s="69">
        <f t="shared" si="16"/>
        <v>0.8589170968</v>
      </c>
      <c r="S80" s="70">
        <f t="shared" si="10"/>
        <v>578759</v>
      </c>
      <c r="T80" s="71" t="str">
        <f t="shared" si="17"/>
        <v>#DIV/0!</v>
      </c>
      <c r="U80" s="72">
        <f t="shared" si="11"/>
        <v>0.1410532533</v>
      </c>
      <c r="W80" s="65" t="str">
        <f t="shared" si="4"/>
        <v/>
      </c>
    </row>
    <row r="81">
      <c r="C81" s="61">
        <f t="shared" si="13"/>
        <v>44145</v>
      </c>
      <c r="D81" s="32">
        <f t="shared" si="21"/>
        <v>2.4</v>
      </c>
      <c r="E81" s="49">
        <f t="shared" si="5"/>
        <v>81635.83981</v>
      </c>
      <c r="F81" s="49">
        <f t="shared" si="6"/>
        <v>0</v>
      </c>
      <c r="G81" s="74">
        <f t="shared" si="1"/>
        <v>0</v>
      </c>
      <c r="H81" s="49">
        <f t="shared" si="2"/>
        <v>497123.1602</v>
      </c>
      <c r="I81" s="49">
        <f t="shared" si="3"/>
        <v>81635.83981</v>
      </c>
      <c r="J81" s="76" t="str">
        <f>'MAIN MODEL - Current Trends'!J81</f>
        <v/>
      </c>
      <c r="K81" s="49">
        <f t="shared" si="7"/>
        <v>0</v>
      </c>
      <c r="L81" s="49">
        <f t="shared" si="18"/>
        <v>497118</v>
      </c>
      <c r="M81" s="63">
        <f t="shared" si="14"/>
        <v>10216.73001</v>
      </c>
      <c r="N81" s="75">
        <f t="shared" si="22"/>
        <v>976.9970961</v>
      </c>
      <c r="O81" s="34" t="str">
        <f>'MAIN MODEL - Current Trends'!O81</f>
        <v/>
      </c>
      <c r="P81" s="11" t="str">
        <f t="shared" si="19"/>
        <v/>
      </c>
      <c r="Q81" s="11">
        <f t="shared" si="9"/>
        <v>0</v>
      </c>
      <c r="R81" s="69">
        <f t="shared" si="16"/>
        <v>0.8589170968</v>
      </c>
      <c r="S81" s="70">
        <f t="shared" si="10"/>
        <v>578759</v>
      </c>
      <c r="T81" s="71" t="str">
        <f t="shared" si="17"/>
        <v>#DIV/0!</v>
      </c>
      <c r="U81" s="72">
        <f t="shared" si="11"/>
        <v>0.1410532533</v>
      </c>
      <c r="W81" s="65" t="str">
        <f t="shared" si="4"/>
        <v/>
      </c>
    </row>
    <row r="82">
      <c r="C82" s="61">
        <f t="shared" si="13"/>
        <v>44149</v>
      </c>
      <c r="D82" s="32">
        <f t="shared" si="21"/>
        <v>2.4</v>
      </c>
      <c r="E82" s="49">
        <f t="shared" si="5"/>
        <v>81635.83981</v>
      </c>
      <c r="F82" s="49">
        <f t="shared" si="6"/>
        <v>0</v>
      </c>
      <c r="G82" s="74">
        <f t="shared" si="1"/>
        <v>0</v>
      </c>
      <c r="H82" s="49">
        <f t="shared" si="2"/>
        <v>497123.1602</v>
      </c>
      <c r="I82" s="49">
        <f t="shared" si="3"/>
        <v>81635.83981</v>
      </c>
      <c r="J82" s="76" t="str">
        <f>'MAIN MODEL - Current Trends'!J82</f>
        <v/>
      </c>
      <c r="K82" s="49">
        <f t="shared" si="7"/>
        <v>0</v>
      </c>
      <c r="L82" s="49">
        <f t="shared" si="18"/>
        <v>497118</v>
      </c>
      <c r="M82" s="63">
        <f t="shared" si="14"/>
        <v>10216.73001</v>
      </c>
      <c r="N82" s="75">
        <f t="shared" si="22"/>
        <v>976.9970961</v>
      </c>
      <c r="O82" s="34" t="str">
        <f>'MAIN MODEL - Current Trends'!O82</f>
        <v/>
      </c>
      <c r="P82" s="11" t="str">
        <f t="shared" si="19"/>
        <v/>
      </c>
      <c r="Q82" s="11">
        <f t="shared" si="9"/>
        <v>0</v>
      </c>
      <c r="R82" s="69">
        <f t="shared" si="16"/>
        <v>0.8589170968</v>
      </c>
      <c r="S82" s="70">
        <f t="shared" si="10"/>
        <v>578759</v>
      </c>
      <c r="T82" s="71" t="str">
        <f t="shared" si="17"/>
        <v>#DIV/0!</v>
      </c>
      <c r="U82" s="72">
        <f t="shared" si="11"/>
        <v>0.1410532533</v>
      </c>
      <c r="W82" s="65" t="str">
        <f t="shared" si="4"/>
        <v/>
      </c>
    </row>
    <row r="83">
      <c r="C83" s="61">
        <f t="shared" si="13"/>
        <v>44153</v>
      </c>
      <c r="D83" s="32">
        <f t="shared" si="21"/>
        <v>2.4</v>
      </c>
      <c r="E83" s="49">
        <f t="shared" si="5"/>
        <v>81635.83981</v>
      </c>
      <c r="F83" s="49">
        <f t="shared" si="6"/>
        <v>0</v>
      </c>
      <c r="G83" s="74">
        <f t="shared" si="1"/>
        <v>0</v>
      </c>
      <c r="H83" s="49">
        <f t="shared" si="2"/>
        <v>497123.1602</v>
      </c>
      <c r="I83" s="49">
        <f t="shared" si="3"/>
        <v>81635.83981</v>
      </c>
      <c r="J83" s="76" t="str">
        <f>'MAIN MODEL - Current Trends'!J83</f>
        <v/>
      </c>
      <c r="K83" s="49">
        <f t="shared" si="7"/>
        <v>0</v>
      </c>
      <c r="L83" s="49">
        <f t="shared" si="18"/>
        <v>497118</v>
      </c>
      <c r="M83" s="63">
        <f t="shared" si="14"/>
        <v>10216.73001</v>
      </c>
      <c r="N83" s="75">
        <f t="shared" si="22"/>
        <v>976.9970961</v>
      </c>
      <c r="O83" s="34" t="str">
        <f>'MAIN MODEL - Current Trends'!O83</f>
        <v/>
      </c>
      <c r="P83" s="11" t="str">
        <f t="shared" si="19"/>
        <v/>
      </c>
      <c r="Q83" s="11">
        <f t="shared" si="9"/>
        <v>0</v>
      </c>
      <c r="R83" s="69">
        <f t="shared" si="16"/>
        <v>0.8589170968</v>
      </c>
      <c r="S83" s="70">
        <f t="shared" si="10"/>
        <v>578759</v>
      </c>
      <c r="T83" s="71" t="str">
        <f t="shared" si="17"/>
        <v>#DIV/0!</v>
      </c>
      <c r="U83" s="72">
        <f t="shared" si="11"/>
        <v>0.1410532533</v>
      </c>
      <c r="W83" s="65" t="str">
        <f t="shared" si="4"/>
        <v/>
      </c>
    </row>
    <row r="84">
      <c r="C84" s="61">
        <f t="shared" si="13"/>
        <v>44157</v>
      </c>
      <c r="D84" s="32">
        <f t="shared" si="21"/>
        <v>2.4</v>
      </c>
      <c r="E84" s="49">
        <f t="shared" si="5"/>
        <v>81635.83981</v>
      </c>
      <c r="F84" s="49">
        <f t="shared" si="6"/>
        <v>0</v>
      </c>
      <c r="G84" s="74">
        <f t="shared" si="1"/>
        <v>0</v>
      </c>
      <c r="H84" s="49">
        <f t="shared" si="2"/>
        <v>497123.1602</v>
      </c>
      <c r="I84" s="49">
        <f t="shared" si="3"/>
        <v>81635.83981</v>
      </c>
      <c r="J84" s="76" t="str">
        <f>'MAIN MODEL - Current Trends'!J84</f>
        <v/>
      </c>
      <c r="K84" s="49">
        <f t="shared" si="7"/>
        <v>0</v>
      </c>
      <c r="L84" s="49">
        <f t="shared" si="18"/>
        <v>497118</v>
      </c>
      <c r="M84" s="63">
        <f t="shared" si="14"/>
        <v>10216.73001</v>
      </c>
      <c r="N84" s="75">
        <f t="shared" si="22"/>
        <v>976.9970961</v>
      </c>
      <c r="O84" s="34" t="str">
        <f>'MAIN MODEL - Current Trends'!O84</f>
        <v/>
      </c>
      <c r="P84" s="11" t="str">
        <f t="shared" si="19"/>
        <v/>
      </c>
      <c r="Q84" s="11">
        <f t="shared" si="9"/>
        <v>0</v>
      </c>
      <c r="R84" s="69">
        <f t="shared" si="16"/>
        <v>0.8589170968</v>
      </c>
      <c r="S84" s="70">
        <f t="shared" si="10"/>
        <v>578759</v>
      </c>
      <c r="T84" s="71" t="str">
        <f t="shared" si="17"/>
        <v>#DIV/0!</v>
      </c>
      <c r="U84" s="72">
        <f t="shared" si="11"/>
        <v>0.1410532533</v>
      </c>
      <c r="W84" s="65" t="str">
        <f t="shared" si="4"/>
        <v/>
      </c>
    </row>
    <row r="85">
      <c r="C85" s="61">
        <f t="shared" si="13"/>
        <v>44161</v>
      </c>
      <c r="D85" s="32">
        <f t="shared" si="21"/>
        <v>2.4</v>
      </c>
      <c r="E85" s="49">
        <f t="shared" si="5"/>
        <v>81635.83981</v>
      </c>
      <c r="F85" s="49">
        <f t="shared" si="6"/>
        <v>0</v>
      </c>
      <c r="G85" s="74">
        <f t="shared" si="1"/>
        <v>0</v>
      </c>
      <c r="H85" s="49">
        <f t="shared" si="2"/>
        <v>497123.1602</v>
      </c>
      <c r="I85" s="49">
        <f t="shared" si="3"/>
        <v>81635.83981</v>
      </c>
      <c r="J85" s="76" t="str">
        <f>'MAIN MODEL - Current Trends'!J85</f>
        <v/>
      </c>
      <c r="K85" s="49">
        <f t="shared" si="7"/>
        <v>0</v>
      </c>
      <c r="L85" s="49">
        <f t="shared" si="18"/>
        <v>497118</v>
      </c>
      <c r="M85" s="63">
        <f t="shared" si="14"/>
        <v>10216.73001</v>
      </c>
      <c r="N85" s="75">
        <f t="shared" si="22"/>
        <v>976.9970961</v>
      </c>
      <c r="O85" s="34" t="str">
        <f>'MAIN MODEL - Current Trends'!O85</f>
        <v/>
      </c>
      <c r="P85" s="11" t="str">
        <f t="shared" si="19"/>
        <v/>
      </c>
      <c r="Q85" s="11">
        <f t="shared" si="9"/>
        <v>0</v>
      </c>
      <c r="R85" s="69">
        <f t="shared" si="16"/>
        <v>0.8589170968</v>
      </c>
      <c r="S85" s="70">
        <f t="shared" si="10"/>
        <v>578759</v>
      </c>
      <c r="T85" s="71" t="str">
        <f t="shared" si="17"/>
        <v>#DIV/0!</v>
      </c>
      <c r="U85" s="72">
        <f t="shared" si="11"/>
        <v>0.1410532533</v>
      </c>
      <c r="W85" s="65" t="str">
        <f t="shared" si="4"/>
        <v/>
      </c>
    </row>
    <row r="86">
      <c r="C86" s="61">
        <f t="shared" si="13"/>
        <v>44165</v>
      </c>
      <c r="D86" s="32">
        <f t="shared" si="21"/>
        <v>2.4</v>
      </c>
      <c r="E86" s="49">
        <f t="shared" si="5"/>
        <v>81635.83981</v>
      </c>
      <c r="F86" s="49">
        <f t="shared" si="6"/>
        <v>0</v>
      </c>
      <c r="G86" s="74">
        <f t="shared" si="1"/>
        <v>0</v>
      </c>
      <c r="H86" s="49">
        <f t="shared" si="2"/>
        <v>497123.1602</v>
      </c>
      <c r="I86" s="49">
        <f t="shared" si="3"/>
        <v>81635.83981</v>
      </c>
      <c r="J86" s="76" t="str">
        <f>'MAIN MODEL - Current Trends'!J86</f>
        <v/>
      </c>
      <c r="K86" s="49">
        <f t="shared" si="7"/>
        <v>0</v>
      </c>
      <c r="L86" s="49">
        <f t="shared" si="18"/>
        <v>497118</v>
      </c>
      <c r="M86" s="63">
        <f t="shared" si="14"/>
        <v>10216.73001</v>
      </c>
      <c r="N86" s="75">
        <f t="shared" si="22"/>
        <v>976.9970961</v>
      </c>
      <c r="O86" s="34" t="str">
        <f>'MAIN MODEL - Current Trends'!O86</f>
        <v/>
      </c>
      <c r="P86" s="11" t="str">
        <f t="shared" si="19"/>
        <v/>
      </c>
      <c r="Q86" s="11">
        <f t="shared" si="9"/>
        <v>0</v>
      </c>
      <c r="R86" s="69">
        <f t="shared" si="16"/>
        <v>0.8589170968</v>
      </c>
      <c r="S86" s="70">
        <f t="shared" si="10"/>
        <v>578759</v>
      </c>
      <c r="T86" s="71" t="str">
        <f t="shared" si="17"/>
        <v>#DIV/0!</v>
      </c>
      <c r="U86" s="72">
        <f t="shared" si="11"/>
        <v>0.1410532533</v>
      </c>
      <c r="W86" s="65" t="str">
        <f t="shared" si="4"/>
        <v/>
      </c>
    </row>
    <row r="87">
      <c r="C87" s="61">
        <f t="shared" si="13"/>
        <v>44169</v>
      </c>
      <c r="D87" s="32">
        <f t="shared" si="21"/>
        <v>2.4</v>
      </c>
      <c r="E87" s="49">
        <f t="shared" si="5"/>
        <v>81635.83981</v>
      </c>
      <c r="F87" s="49">
        <f t="shared" si="6"/>
        <v>0</v>
      </c>
      <c r="G87" s="74">
        <f t="shared" si="1"/>
        <v>0</v>
      </c>
      <c r="H87" s="49">
        <f t="shared" si="2"/>
        <v>497123.1602</v>
      </c>
      <c r="I87" s="49">
        <f t="shared" si="3"/>
        <v>81635.83981</v>
      </c>
      <c r="J87" s="76" t="str">
        <f>'MAIN MODEL - Current Trends'!J87</f>
        <v/>
      </c>
      <c r="K87" s="49">
        <f t="shared" si="7"/>
        <v>0</v>
      </c>
      <c r="L87" s="49">
        <f t="shared" si="18"/>
        <v>497118</v>
      </c>
      <c r="M87" s="63">
        <f t="shared" si="14"/>
        <v>10216.73001</v>
      </c>
      <c r="N87" s="75">
        <f t="shared" si="22"/>
        <v>976.9970961</v>
      </c>
      <c r="O87" s="34" t="str">
        <f>'MAIN MODEL - Current Trends'!O87</f>
        <v/>
      </c>
      <c r="P87" s="11" t="str">
        <f t="shared" si="19"/>
        <v/>
      </c>
      <c r="Q87" s="11">
        <f t="shared" si="9"/>
        <v>0</v>
      </c>
      <c r="R87" s="69">
        <f t="shared" si="16"/>
        <v>0.8589170968</v>
      </c>
      <c r="S87" s="70">
        <f t="shared" si="10"/>
        <v>578759</v>
      </c>
      <c r="T87" s="71" t="str">
        <f t="shared" si="17"/>
        <v>#DIV/0!</v>
      </c>
      <c r="U87" s="72">
        <f t="shared" si="11"/>
        <v>0.1410532533</v>
      </c>
      <c r="W87" s="65" t="str">
        <f t="shared" si="4"/>
        <v/>
      </c>
    </row>
    <row r="88">
      <c r="C88" s="61">
        <f t="shared" si="13"/>
        <v>44173</v>
      </c>
      <c r="D88" s="32">
        <f t="shared" si="21"/>
        <v>2.4</v>
      </c>
      <c r="E88" s="49">
        <f t="shared" si="5"/>
        <v>81635.83981</v>
      </c>
      <c r="F88" s="49">
        <f t="shared" si="6"/>
        <v>0</v>
      </c>
      <c r="G88" s="74">
        <f t="shared" si="1"/>
        <v>0</v>
      </c>
      <c r="H88" s="49">
        <f t="shared" si="2"/>
        <v>497123.1602</v>
      </c>
      <c r="I88" s="49">
        <f t="shared" si="3"/>
        <v>81635.83981</v>
      </c>
      <c r="J88" s="76" t="str">
        <f>'MAIN MODEL - Current Trends'!J88</f>
        <v/>
      </c>
      <c r="K88" s="49">
        <f t="shared" si="7"/>
        <v>0</v>
      </c>
      <c r="L88" s="49">
        <f t="shared" si="18"/>
        <v>497118</v>
      </c>
      <c r="M88" s="63">
        <f t="shared" si="14"/>
        <v>10216.73001</v>
      </c>
      <c r="N88" s="75">
        <f t="shared" si="22"/>
        <v>976.9970961</v>
      </c>
      <c r="O88" s="34" t="str">
        <f>'MAIN MODEL - Current Trends'!O88</f>
        <v/>
      </c>
      <c r="P88" s="11" t="str">
        <f t="shared" si="19"/>
        <v/>
      </c>
      <c r="Q88" s="11">
        <f t="shared" si="9"/>
        <v>0</v>
      </c>
      <c r="R88" s="69">
        <f t="shared" si="16"/>
        <v>0.8589170968</v>
      </c>
      <c r="S88" s="70">
        <f t="shared" si="10"/>
        <v>578759</v>
      </c>
      <c r="T88" s="71" t="str">
        <f t="shared" si="17"/>
        <v>#DIV/0!</v>
      </c>
      <c r="U88" s="72">
        <f t="shared" si="11"/>
        <v>0.1410532533</v>
      </c>
      <c r="W88" s="65" t="str">
        <f t="shared" si="4"/>
        <v/>
      </c>
    </row>
    <row r="89">
      <c r="C89" s="61">
        <f t="shared" si="13"/>
        <v>44177</v>
      </c>
      <c r="D89" s="32">
        <f t="shared" si="21"/>
        <v>2.4</v>
      </c>
      <c r="E89" s="49">
        <f t="shared" si="5"/>
        <v>81635.83981</v>
      </c>
      <c r="F89" s="49">
        <f t="shared" si="6"/>
        <v>0</v>
      </c>
      <c r="G89" s="74">
        <f t="shared" si="1"/>
        <v>0</v>
      </c>
      <c r="H89" s="49">
        <f t="shared" si="2"/>
        <v>497123.1602</v>
      </c>
      <c r="I89" s="49">
        <f t="shared" si="3"/>
        <v>81635.83981</v>
      </c>
      <c r="J89" s="76" t="str">
        <f>'MAIN MODEL - Current Trends'!J89</f>
        <v/>
      </c>
      <c r="K89" s="49">
        <f t="shared" si="7"/>
        <v>0</v>
      </c>
      <c r="L89" s="49">
        <f t="shared" si="18"/>
        <v>497118</v>
      </c>
      <c r="M89" s="63">
        <f t="shared" si="14"/>
        <v>10216.73001</v>
      </c>
      <c r="N89" s="75">
        <f t="shared" si="22"/>
        <v>976.9970961</v>
      </c>
      <c r="O89" s="34" t="str">
        <f>'MAIN MODEL - Current Trends'!O89</f>
        <v/>
      </c>
      <c r="P89" s="11" t="str">
        <f t="shared" si="19"/>
        <v/>
      </c>
      <c r="Q89" s="11">
        <f t="shared" si="9"/>
        <v>0</v>
      </c>
      <c r="R89" s="69">
        <f t="shared" si="16"/>
        <v>0.8589170968</v>
      </c>
      <c r="S89" s="70">
        <f t="shared" si="10"/>
        <v>578759</v>
      </c>
      <c r="T89" s="71" t="str">
        <f t="shared" si="17"/>
        <v>#DIV/0!</v>
      </c>
      <c r="U89" s="72">
        <f t="shared" si="11"/>
        <v>0.1410532533</v>
      </c>
      <c r="W89" s="65" t="str">
        <f t="shared" si="4"/>
        <v/>
      </c>
    </row>
    <row r="90">
      <c r="C90" s="61">
        <f t="shared" si="13"/>
        <v>44181</v>
      </c>
      <c r="D90" s="32">
        <f t="shared" si="21"/>
        <v>2.4</v>
      </c>
      <c r="E90" s="49">
        <f t="shared" si="5"/>
        <v>81635.83981</v>
      </c>
      <c r="F90" s="49">
        <f t="shared" si="6"/>
        <v>0</v>
      </c>
      <c r="G90" s="74">
        <f t="shared" si="1"/>
        <v>0</v>
      </c>
      <c r="H90" s="49">
        <f t="shared" si="2"/>
        <v>497123.1602</v>
      </c>
      <c r="I90" s="49">
        <f t="shared" si="3"/>
        <v>81635.83981</v>
      </c>
      <c r="J90" s="76" t="str">
        <f>'MAIN MODEL - Current Trends'!J90</f>
        <v/>
      </c>
      <c r="K90" s="49">
        <f t="shared" si="7"/>
        <v>0</v>
      </c>
      <c r="L90" s="49">
        <f t="shared" si="18"/>
        <v>497118</v>
      </c>
      <c r="M90" s="63">
        <f t="shared" si="14"/>
        <v>10216.73001</v>
      </c>
      <c r="N90" s="75">
        <f t="shared" si="22"/>
        <v>976.9970961</v>
      </c>
      <c r="O90" s="34" t="str">
        <f>'MAIN MODEL - Current Trends'!O90</f>
        <v/>
      </c>
      <c r="P90" s="11" t="str">
        <f t="shared" si="19"/>
        <v/>
      </c>
      <c r="Q90" s="11">
        <f t="shared" si="9"/>
        <v>0</v>
      </c>
      <c r="R90" s="69">
        <f t="shared" si="16"/>
        <v>0.8589170968</v>
      </c>
      <c r="S90" s="70">
        <f t="shared" si="10"/>
        <v>578759</v>
      </c>
      <c r="T90" s="71" t="str">
        <f t="shared" si="17"/>
        <v>#DIV/0!</v>
      </c>
      <c r="U90" s="72">
        <f t="shared" si="11"/>
        <v>0.1410532533</v>
      </c>
      <c r="W90" s="65" t="str">
        <f t="shared" si="4"/>
        <v/>
      </c>
    </row>
    <row r="91">
      <c r="C91" s="61">
        <f t="shared" si="13"/>
        <v>44185</v>
      </c>
      <c r="D91" s="32">
        <f t="shared" si="21"/>
        <v>2.4</v>
      </c>
      <c r="E91" s="49">
        <f t="shared" si="5"/>
        <v>81635.83981</v>
      </c>
      <c r="F91" s="49">
        <f t="shared" si="6"/>
        <v>0</v>
      </c>
      <c r="G91" s="74">
        <f t="shared" si="1"/>
        <v>0</v>
      </c>
      <c r="H91" s="49">
        <f t="shared" si="2"/>
        <v>497123.1602</v>
      </c>
      <c r="I91" s="49">
        <f t="shared" si="3"/>
        <v>81635.83981</v>
      </c>
      <c r="J91" s="76" t="str">
        <f>'MAIN MODEL - Current Trends'!J91</f>
        <v/>
      </c>
      <c r="K91" s="49">
        <f t="shared" si="7"/>
        <v>0</v>
      </c>
      <c r="L91" s="49">
        <f t="shared" si="18"/>
        <v>497118</v>
      </c>
      <c r="M91" s="63">
        <f t="shared" si="14"/>
        <v>10216.73001</v>
      </c>
      <c r="N91" s="75">
        <f t="shared" si="22"/>
        <v>976.9970961</v>
      </c>
      <c r="O91" s="34" t="str">
        <f>'MAIN MODEL - Current Trends'!O91</f>
        <v/>
      </c>
      <c r="P91" s="11" t="str">
        <f t="shared" si="19"/>
        <v/>
      </c>
      <c r="Q91" s="11">
        <f t="shared" si="9"/>
        <v>0</v>
      </c>
      <c r="R91" s="69">
        <f t="shared" si="16"/>
        <v>0.8589170968</v>
      </c>
      <c r="S91" s="70">
        <f t="shared" si="10"/>
        <v>578759</v>
      </c>
      <c r="T91" s="71" t="str">
        <f t="shared" si="17"/>
        <v>#DIV/0!</v>
      </c>
      <c r="U91" s="72">
        <f t="shared" si="11"/>
        <v>0.1410532533</v>
      </c>
      <c r="W91" s="65" t="str">
        <f t="shared" si="4"/>
        <v/>
      </c>
    </row>
    <row r="92">
      <c r="C92" s="61">
        <f t="shared" si="13"/>
        <v>44189</v>
      </c>
      <c r="D92" s="32">
        <f t="shared" si="21"/>
        <v>2.4</v>
      </c>
      <c r="E92" s="49">
        <f t="shared" si="5"/>
        <v>81635.83981</v>
      </c>
      <c r="F92" s="49">
        <f t="shared" si="6"/>
        <v>0</v>
      </c>
      <c r="G92" s="74">
        <f t="shared" si="1"/>
        <v>0</v>
      </c>
      <c r="H92" s="49">
        <f t="shared" si="2"/>
        <v>497123.1602</v>
      </c>
      <c r="I92" s="49">
        <f t="shared" si="3"/>
        <v>81635.83981</v>
      </c>
      <c r="J92" s="76" t="str">
        <f>'MAIN MODEL - Current Trends'!J92</f>
        <v/>
      </c>
      <c r="K92" s="49">
        <f t="shared" si="7"/>
        <v>0</v>
      </c>
      <c r="L92" s="49">
        <f t="shared" si="18"/>
        <v>497118</v>
      </c>
      <c r="M92" s="63">
        <f t="shared" si="14"/>
        <v>10216.73001</v>
      </c>
      <c r="N92" s="75">
        <f t="shared" si="22"/>
        <v>976.9970961</v>
      </c>
      <c r="O92" s="34" t="str">
        <f>'MAIN MODEL - Current Trends'!O92</f>
        <v/>
      </c>
      <c r="P92" s="11"/>
      <c r="Q92" s="11"/>
      <c r="R92" s="81"/>
      <c r="S92" s="70">
        <f t="shared" si="10"/>
        <v>578759</v>
      </c>
      <c r="T92" s="71" t="str">
        <f t="shared" si="17"/>
        <v>#DIV/0!</v>
      </c>
      <c r="U92" s="72">
        <f t="shared" si="11"/>
        <v>0.1410532533</v>
      </c>
      <c r="W92" s="65" t="str">
        <f t="shared" si="4"/>
        <v/>
      </c>
    </row>
    <row r="93">
      <c r="J93" s="82"/>
      <c r="P93" s="11"/>
      <c r="Q93" s="11"/>
      <c r="R93" s="9"/>
      <c r="S93" s="9"/>
      <c r="T93" s="9"/>
      <c r="U93" s="9"/>
    </row>
    <row r="94">
      <c r="J94" s="82"/>
      <c r="P94" s="11"/>
      <c r="Q94" s="11"/>
      <c r="R94" s="9"/>
      <c r="S94" s="9"/>
      <c r="T94" s="9"/>
      <c r="U94" s="9"/>
    </row>
    <row r="95">
      <c r="J95" s="82"/>
      <c r="P95" s="11"/>
      <c r="Q95" s="11"/>
      <c r="R95" s="9"/>
      <c r="S95" s="9"/>
      <c r="T95" s="9"/>
      <c r="U95" s="9"/>
    </row>
    <row r="96">
      <c r="J96" s="82"/>
      <c r="P96" s="11"/>
      <c r="Q96" s="11"/>
      <c r="R96" s="9"/>
      <c r="S96" s="9"/>
      <c r="T96" s="9"/>
      <c r="U96" s="9"/>
    </row>
    <row r="97">
      <c r="J97" s="82"/>
      <c r="P97" s="11"/>
      <c r="Q97" s="11"/>
      <c r="R97" s="9"/>
      <c r="S97" s="9"/>
      <c r="T97" s="9"/>
      <c r="U97" s="9"/>
    </row>
    <row r="98">
      <c r="J98" s="82"/>
      <c r="P98" s="11"/>
      <c r="Q98" s="11"/>
      <c r="R98" s="9"/>
      <c r="S98" s="9"/>
      <c r="T98" s="9"/>
      <c r="U98" s="9"/>
    </row>
    <row r="99">
      <c r="J99" s="82"/>
      <c r="P99" s="11"/>
      <c r="Q99" s="11"/>
      <c r="R99" s="9"/>
      <c r="S99" s="9"/>
      <c r="T99" s="9"/>
      <c r="U99" s="9"/>
    </row>
    <row r="100">
      <c r="J100" s="82"/>
      <c r="P100" s="11"/>
      <c r="Q100" s="11"/>
      <c r="R100" s="9"/>
      <c r="S100" s="9"/>
      <c r="T100" s="9"/>
      <c r="U100" s="9"/>
    </row>
    <row r="101">
      <c r="J101" s="82"/>
      <c r="P101" s="11"/>
      <c r="Q101" s="11"/>
      <c r="R101" s="9"/>
      <c r="S101" s="9"/>
      <c r="T101" s="9"/>
      <c r="U101" s="9"/>
    </row>
    <row r="102">
      <c r="J102" s="82"/>
      <c r="P102" s="11"/>
      <c r="Q102" s="11"/>
      <c r="R102" s="9"/>
      <c r="S102" s="9"/>
      <c r="T102" s="9"/>
      <c r="U102" s="9"/>
    </row>
    <row r="103">
      <c r="J103" s="82"/>
      <c r="P103" s="11"/>
      <c r="Q103" s="11"/>
      <c r="R103" s="9"/>
      <c r="S103" s="9"/>
      <c r="T103" s="9"/>
      <c r="U103" s="9"/>
    </row>
    <row r="104">
      <c r="J104" s="82"/>
      <c r="P104" s="11"/>
      <c r="Q104" s="11"/>
      <c r="R104" s="9"/>
      <c r="S104" s="9"/>
      <c r="T104" s="9"/>
      <c r="U104" s="9"/>
    </row>
    <row r="105">
      <c r="J105" s="82"/>
      <c r="P105" s="11"/>
      <c r="Q105" s="11"/>
      <c r="R105" s="9"/>
      <c r="S105" s="9"/>
      <c r="T105" s="9"/>
      <c r="U105" s="9"/>
    </row>
    <row r="106">
      <c r="J106" s="82"/>
      <c r="P106" s="11"/>
      <c r="Q106" s="11"/>
      <c r="R106" s="9"/>
      <c r="S106" s="9"/>
      <c r="T106" s="9"/>
      <c r="U106" s="9"/>
    </row>
    <row r="107">
      <c r="J107" s="82"/>
      <c r="P107" s="11"/>
      <c r="Q107" s="11"/>
      <c r="R107" s="9"/>
      <c r="S107" s="9"/>
      <c r="T107" s="9"/>
      <c r="U107" s="9"/>
    </row>
    <row r="108">
      <c r="J108" s="82"/>
      <c r="P108" s="11"/>
      <c r="Q108" s="11"/>
      <c r="R108" s="9"/>
      <c r="S108" s="9"/>
      <c r="T108" s="9"/>
      <c r="U108" s="9"/>
    </row>
    <row r="109">
      <c r="J109" s="82"/>
      <c r="P109" s="11"/>
      <c r="Q109" s="11"/>
      <c r="R109" s="9"/>
      <c r="S109" s="9"/>
      <c r="T109" s="9"/>
      <c r="U109" s="9"/>
    </row>
    <row r="110">
      <c r="J110" s="82"/>
      <c r="P110" s="11"/>
      <c r="Q110" s="11"/>
      <c r="R110" s="9"/>
      <c r="S110" s="9"/>
      <c r="T110" s="9"/>
      <c r="U110" s="9"/>
    </row>
    <row r="111">
      <c r="J111" s="82"/>
      <c r="P111" s="11"/>
      <c r="Q111" s="11"/>
      <c r="R111" s="9"/>
      <c r="S111" s="9"/>
      <c r="T111" s="9"/>
      <c r="U111" s="9"/>
    </row>
    <row r="112">
      <c r="J112" s="82"/>
      <c r="P112" s="11"/>
      <c r="Q112" s="11"/>
      <c r="R112" s="9"/>
      <c r="S112" s="9"/>
      <c r="T112" s="9"/>
      <c r="U112" s="9"/>
    </row>
    <row r="113">
      <c r="J113" s="82"/>
      <c r="P113" s="11"/>
      <c r="Q113" s="11"/>
      <c r="R113" s="9"/>
      <c r="S113" s="9"/>
      <c r="T113" s="9"/>
      <c r="U113" s="9"/>
    </row>
    <row r="114">
      <c r="J114" s="82"/>
      <c r="P114" s="11"/>
      <c r="Q114" s="11"/>
      <c r="R114" s="9"/>
      <c r="S114" s="9"/>
      <c r="T114" s="9"/>
      <c r="U114" s="9"/>
    </row>
    <row r="115">
      <c r="J115" s="82"/>
      <c r="P115" s="11"/>
      <c r="Q115" s="11"/>
      <c r="R115" s="9"/>
      <c r="S115" s="9"/>
      <c r="T115" s="9"/>
      <c r="U115" s="9"/>
    </row>
    <row r="116">
      <c r="J116" s="82"/>
      <c r="P116" s="11"/>
      <c r="Q116" s="11"/>
      <c r="R116" s="9"/>
      <c r="S116" s="9"/>
      <c r="T116" s="9"/>
      <c r="U116" s="9"/>
    </row>
    <row r="117">
      <c r="J117" s="82"/>
      <c r="P117" s="11"/>
      <c r="Q117" s="11"/>
      <c r="R117" s="9"/>
      <c r="S117" s="9"/>
      <c r="T117" s="9"/>
      <c r="U117" s="9"/>
    </row>
    <row r="118">
      <c r="J118" s="82"/>
      <c r="P118" s="11"/>
      <c r="Q118" s="11"/>
      <c r="R118" s="9"/>
      <c r="S118" s="9"/>
      <c r="T118" s="9"/>
      <c r="U118" s="9"/>
    </row>
    <row r="119">
      <c r="J119" s="82"/>
      <c r="P119" s="11"/>
      <c r="Q119" s="11"/>
      <c r="R119" s="9"/>
      <c r="S119" s="9"/>
      <c r="T119" s="9"/>
      <c r="U119" s="9"/>
    </row>
    <row r="120">
      <c r="J120" s="82"/>
      <c r="P120" s="11"/>
      <c r="Q120" s="11"/>
      <c r="R120" s="9"/>
      <c r="S120" s="9"/>
      <c r="T120" s="9"/>
      <c r="U120" s="9"/>
    </row>
    <row r="121">
      <c r="J121" s="82"/>
      <c r="P121" s="11"/>
      <c r="Q121" s="11"/>
      <c r="R121" s="9"/>
      <c r="S121" s="9"/>
      <c r="T121" s="9"/>
      <c r="U121" s="9"/>
    </row>
    <row r="122">
      <c r="J122" s="82"/>
      <c r="P122" s="11"/>
      <c r="Q122" s="11"/>
      <c r="R122" s="9"/>
      <c r="S122" s="9"/>
      <c r="T122" s="9"/>
      <c r="U122" s="9"/>
    </row>
    <row r="123">
      <c r="J123" s="82"/>
      <c r="P123" s="11"/>
      <c r="Q123" s="11"/>
      <c r="R123" s="9"/>
      <c r="S123" s="9"/>
      <c r="T123" s="9"/>
      <c r="U123" s="9"/>
    </row>
    <row r="124">
      <c r="J124" s="82"/>
      <c r="P124" s="11"/>
      <c r="Q124" s="11"/>
      <c r="R124" s="9"/>
      <c r="S124" s="9"/>
      <c r="T124" s="9"/>
      <c r="U124" s="9"/>
    </row>
    <row r="125">
      <c r="J125" s="82"/>
      <c r="P125" s="11"/>
      <c r="Q125" s="11"/>
      <c r="R125" s="9"/>
      <c r="S125" s="9"/>
      <c r="T125" s="9"/>
      <c r="U125" s="9"/>
    </row>
    <row r="126">
      <c r="J126" s="82"/>
      <c r="P126" s="11"/>
      <c r="Q126" s="11"/>
      <c r="R126" s="9"/>
      <c r="S126" s="9"/>
      <c r="T126" s="9"/>
      <c r="U126" s="9"/>
    </row>
    <row r="127">
      <c r="J127" s="82"/>
      <c r="P127" s="11"/>
      <c r="Q127" s="11"/>
      <c r="R127" s="9"/>
      <c r="S127" s="9"/>
      <c r="T127" s="9"/>
      <c r="U127" s="9"/>
    </row>
    <row r="128">
      <c r="J128" s="82"/>
      <c r="P128" s="11"/>
      <c r="Q128" s="11"/>
      <c r="R128" s="9"/>
      <c r="S128" s="9"/>
      <c r="T128" s="9"/>
      <c r="U128" s="9"/>
    </row>
    <row r="129">
      <c r="J129" s="82"/>
      <c r="P129" s="11"/>
      <c r="Q129" s="11"/>
      <c r="R129" s="9"/>
      <c r="S129" s="9"/>
      <c r="T129" s="9"/>
      <c r="U129" s="9"/>
    </row>
    <row r="130">
      <c r="J130" s="82"/>
      <c r="P130" s="11"/>
      <c r="Q130" s="11"/>
      <c r="R130" s="9"/>
      <c r="S130" s="9"/>
      <c r="T130" s="9"/>
      <c r="U130" s="9"/>
    </row>
    <row r="131">
      <c r="J131" s="82"/>
      <c r="P131" s="11"/>
      <c r="Q131" s="11"/>
      <c r="R131" s="9"/>
      <c r="S131" s="9"/>
      <c r="T131" s="9"/>
      <c r="U131" s="9"/>
    </row>
    <row r="132">
      <c r="J132" s="82"/>
      <c r="P132" s="11"/>
      <c r="Q132" s="11"/>
      <c r="R132" s="9"/>
      <c r="S132" s="9"/>
      <c r="T132" s="9"/>
      <c r="U132" s="9"/>
    </row>
    <row r="133">
      <c r="J133" s="82"/>
      <c r="P133" s="11"/>
      <c r="Q133" s="11"/>
      <c r="R133" s="9"/>
      <c r="S133" s="9"/>
      <c r="T133" s="9"/>
      <c r="U133" s="9"/>
    </row>
    <row r="134">
      <c r="J134" s="82"/>
      <c r="P134" s="11"/>
      <c r="Q134" s="11"/>
      <c r="R134" s="9"/>
      <c r="S134" s="9"/>
      <c r="T134" s="9"/>
      <c r="U134" s="9"/>
    </row>
    <row r="135">
      <c r="J135" s="82"/>
      <c r="P135" s="11"/>
      <c r="Q135" s="11"/>
      <c r="R135" s="9"/>
      <c r="S135" s="9"/>
      <c r="T135" s="9"/>
      <c r="U135" s="9"/>
    </row>
    <row r="136">
      <c r="J136" s="82"/>
      <c r="P136" s="11"/>
      <c r="Q136" s="11"/>
      <c r="R136" s="9"/>
      <c r="S136" s="9"/>
      <c r="T136" s="9"/>
      <c r="U136" s="9"/>
    </row>
    <row r="137">
      <c r="J137" s="82"/>
      <c r="P137" s="11"/>
      <c r="Q137" s="11"/>
      <c r="R137" s="9"/>
      <c r="S137" s="9"/>
      <c r="T137" s="9"/>
      <c r="U137" s="9"/>
    </row>
    <row r="138">
      <c r="J138" s="82"/>
      <c r="P138" s="11"/>
      <c r="Q138" s="11"/>
      <c r="R138" s="9"/>
      <c r="S138" s="9"/>
      <c r="T138" s="9"/>
      <c r="U138" s="9"/>
    </row>
    <row r="139">
      <c r="J139" s="82"/>
      <c r="P139" s="11"/>
      <c r="Q139" s="11"/>
      <c r="R139" s="9"/>
      <c r="S139" s="9"/>
      <c r="T139" s="9"/>
      <c r="U139" s="9"/>
    </row>
    <row r="140">
      <c r="J140" s="82"/>
      <c r="P140" s="11"/>
      <c r="Q140" s="11"/>
      <c r="R140" s="9"/>
      <c r="S140" s="9"/>
      <c r="T140" s="9"/>
      <c r="U140" s="9"/>
    </row>
    <row r="141">
      <c r="J141" s="82"/>
      <c r="P141" s="11"/>
      <c r="Q141" s="11"/>
      <c r="R141" s="9"/>
      <c r="S141" s="9"/>
      <c r="T141" s="9"/>
      <c r="U141" s="9"/>
    </row>
    <row r="142">
      <c r="J142" s="82"/>
      <c r="P142" s="11"/>
      <c r="Q142" s="11"/>
      <c r="R142" s="9"/>
      <c r="S142" s="9"/>
      <c r="T142" s="9"/>
      <c r="U142" s="9"/>
    </row>
    <row r="143">
      <c r="J143" s="82"/>
      <c r="P143" s="11"/>
      <c r="Q143" s="11"/>
      <c r="R143" s="9"/>
      <c r="S143" s="9"/>
      <c r="T143" s="9"/>
      <c r="U143" s="9"/>
    </row>
    <row r="144">
      <c r="J144" s="82"/>
      <c r="P144" s="11"/>
      <c r="Q144" s="11"/>
      <c r="R144" s="9"/>
      <c r="S144" s="9"/>
      <c r="T144" s="9"/>
      <c r="U144" s="9"/>
    </row>
    <row r="145">
      <c r="J145" s="82"/>
      <c r="P145" s="11"/>
      <c r="Q145" s="11"/>
      <c r="R145" s="9"/>
      <c r="S145" s="9"/>
      <c r="T145" s="9"/>
      <c r="U145" s="9"/>
    </row>
    <row r="146">
      <c r="J146" s="82"/>
      <c r="P146" s="11"/>
      <c r="Q146" s="11"/>
      <c r="R146" s="9"/>
      <c r="S146" s="9"/>
      <c r="T146" s="9"/>
      <c r="U146" s="9"/>
    </row>
    <row r="147">
      <c r="J147" s="82"/>
      <c r="P147" s="11"/>
      <c r="Q147" s="11"/>
      <c r="R147" s="9"/>
      <c r="S147" s="9"/>
      <c r="T147" s="9"/>
      <c r="U147" s="9"/>
    </row>
    <row r="148">
      <c r="J148" s="82"/>
      <c r="P148" s="11"/>
      <c r="Q148" s="11"/>
      <c r="R148" s="9"/>
      <c r="S148" s="9"/>
      <c r="T148" s="9"/>
      <c r="U148" s="9"/>
    </row>
    <row r="149">
      <c r="J149" s="82"/>
      <c r="P149" s="11"/>
      <c r="Q149" s="11"/>
      <c r="R149" s="9"/>
      <c r="S149" s="9"/>
      <c r="T149" s="9"/>
      <c r="U149" s="9"/>
    </row>
    <row r="150">
      <c r="J150" s="82"/>
      <c r="P150" s="11"/>
      <c r="Q150" s="11"/>
      <c r="R150" s="9"/>
      <c r="S150" s="9"/>
      <c r="T150" s="9"/>
      <c r="U150" s="9"/>
    </row>
    <row r="151">
      <c r="J151" s="82"/>
      <c r="P151" s="11"/>
      <c r="Q151" s="11"/>
      <c r="R151" s="9"/>
      <c r="S151" s="9"/>
      <c r="T151" s="9"/>
      <c r="U151" s="9"/>
    </row>
    <row r="152">
      <c r="J152" s="82"/>
      <c r="P152" s="11"/>
      <c r="Q152" s="11"/>
      <c r="R152" s="9"/>
      <c r="S152" s="9"/>
      <c r="T152" s="9"/>
      <c r="U152" s="9"/>
    </row>
    <row r="153">
      <c r="J153" s="82"/>
      <c r="P153" s="11"/>
      <c r="Q153" s="11"/>
      <c r="R153" s="9"/>
      <c r="S153" s="9"/>
      <c r="T153" s="9"/>
      <c r="U153" s="9"/>
    </row>
    <row r="154">
      <c r="J154" s="82"/>
      <c r="P154" s="11"/>
      <c r="Q154" s="11"/>
      <c r="R154" s="9"/>
      <c r="S154" s="9"/>
      <c r="T154" s="9"/>
      <c r="U154" s="9"/>
    </row>
    <row r="155">
      <c r="J155" s="82"/>
      <c r="P155" s="11"/>
      <c r="Q155" s="11"/>
      <c r="R155" s="9"/>
      <c r="S155" s="9"/>
      <c r="T155" s="9"/>
      <c r="U155" s="9"/>
    </row>
    <row r="156">
      <c r="J156" s="82"/>
      <c r="P156" s="11"/>
      <c r="Q156" s="11"/>
      <c r="R156" s="9"/>
      <c r="S156" s="9"/>
      <c r="T156" s="9"/>
      <c r="U156" s="9"/>
    </row>
    <row r="157">
      <c r="J157" s="82"/>
      <c r="P157" s="11"/>
      <c r="Q157" s="11"/>
      <c r="R157" s="9"/>
      <c r="S157" s="9"/>
      <c r="T157" s="9"/>
      <c r="U157" s="9"/>
    </row>
    <row r="158">
      <c r="J158" s="82"/>
      <c r="P158" s="11"/>
      <c r="Q158" s="11"/>
      <c r="R158" s="9"/>
      <c r="S158" s="9"/>
      <c r="T158" s="9"/>
      <c r="U158" s="9"/>
    </row>
    <row r="159">
      <c r="J159" s="82"/>
      <c r="P159" s="11"/>
      <c r="Q159" s="11"/>
      <c r="R159" s="9"/>
      <c r="S159" s="9"/>
      <c r="T159" s="9"/>
      <c r="U159" s="9"/>
    </row>
    <row r="160">
      <c r="J160" s="82"/>
      <c r="P160" s="11"/>
      <c r="Q160" s="11"/>
      <c r="R160" s="9"/>
      <c r="S160" s="9"/>
      <c r="T160" s="9"/>
      <c r="U160" s="9"/>
    </row>
    <row r="161">
      <c r="J161" s="82"/>
      <c r="P161" s="11"/>
      <c r="Q161" s="11"/>
      <c r="R161" s="9"/>
      <c r="S161" s="9"/>
      <c r="T161" s="9"/>
      <c r="U161" s="9"/>
    </row>
    <row r="162">
      <c r="J162" s="82"/>
      <c r="P162" s="11"/>
      <c r="Q162" s="11"/>
      <c r="R162" s="9"/>
      <c r="S162" s="9"/>
      <c r="T162" s="9"/>
      <c r="U162" s="9"/>
    </row>
    <row r="163">
      <c r="J163" s="82"/>
      <c r="P163" s="11"/>
      <c r="Q163" s="11"/>
      <c r="R163" s="9"/>
      <c r="S163" s="9"/>
      <c r="T163" s="9"/>
      <c r="U163" s="9"/>
    </row>
    <row r="164">
      <c r="J164" s="82"/>
      <c r="P164" s="11"/>
      <c r="Q164" s="11"/>
      <c r="R164" s="9"/>
      <c r="S164" s="9"/>
      <c r="T164" s="9"/>
      <c r="U164" s="9"/>
    </row>
    <row r="165">
      <c r="J165" s="82"/>
      <c r="P165" s="11"/>
      <c r="Q165" s="11"/>
      <c r="R165" s="9"/>
      <c r="S165" s="9"/>
      <c r="T165" s="9"/>
      <c r="U165" s="9"/>
    </row>
    <row r="166">
      <c r="J166" s="82"/>
      <c r="P166" s="11"/>
      <c r="Q166" s="11"/>
      <c r="R166" s="9"/>
      <c r="S166" s="9"/>
      <c r="T166" s="9"/>
      <c r="U166" s="9"/>
    </row>
    <row r="167">
      <c r="J167" s="82"/>
      <c r="P167" s="11"/>
      <c r="Q167" s="11"/>
      <c r="R167" s="9"/>
      <c r="S167" s="9"/>
      <c r="T167" s="9"/>
      <c r="U167" s="9"/>
    </row>
    <row r="168">
      <c r="J168" s="82"/>
      <c r="P168" s="11"/>
      <c r="Q168" s="11"/>
      <c r="R168" s="9"/>
      <c r="S168" s="9"/>
      <c r="T168" s="9"/>
      <c r="U168" s="9"/>
    </row>
    <row r="169">
      <c r="J169" s="82"/>
      <c r="P169" s="11"/>
      <c r="Q169" s="11"/>
      <c r="R169" s="9"/>
      <c r="S169" s="9"/>
      <c r="T169" s="9"/>
      <c r="U169" s="9"/>
    </row>
    <row r="170">
      <c r="J170" s="82"/>
      <c r="P170" s="11"/>
      <c r="Q170" s="11"/>
      <c r="R170" s="9"/>
      <c r="S170" s="9"/>
      <c r="T170" s="9"/>
      <c r="U170" s="9"/>
    </row>
    <row r="171">
      <c r="J171" s="82"/>
      <c r="P171" s="11"/>
      <c r="Q171" s="11"/>
      <c r="R171" s="9"/>
      <c r="S171" s="9"/>
      <c r="T171" s="9"/>
      <c r="U171" s="9"/>
    </row>
    <row r="172">
      <c r="J172" s="82"/>
      <c r="P172" s="11"/>
      <c r="Q172" s="11"/>
      <c r="R172" s="9"/>
      <c r="S172" s="9"/>
      <c r="T172" s="9"/>
      <c r="U172" s="9"/>
    </row>
    <row r="173">
      <c r="J173" s="82"/>
      <c r="P173" s="11"/>
      <c r="Q173" s="11"/>
      <c r="R173" s="9"/>
      <c r="S173" s="9"/>
      <c r="T173" s="9"/>
      <c r="U173" s="9"/>
    </row>
    <row r="174">
      <c r="J174" s="82"/>
      <c r="P174" s="11"/>
      <c r="Q174" s="11"/>
      <c r="R174" s="9"/>
      <c r="S174" s="9"/>
      <c r="T174" s="9"/>
      <c r="U174" s="9"/>
    </row>
    <row r="175">
      <c r="J175" s="82"/>
      <c r="P175" s="11"/>
      <c r="Q175" s="11"/>
      <c r="R175" s="9"/>
      <c r="S175" s="9"/>
      <c r="T175" s="9"/>
      <c r="U175" s="9"/>
    </row>
    <row r="176">
      <c r="J176" s="82"/>
      <c r="P176" s="11"/>
      <c r="Q176" s="11"/>
      <c r="R176" s="9"/>
      <c r="S176" s="9"/>
      <c r="T176" s="9"/>
      <c r="U176" s="9"/>
    </row>
    <row r="177">
      <c r="J177" s="82"/>
      <c r="P177" s="11"/>
      <c r="Q177" s="11"/>
      <c r="R177" s="9"/>
      <c r="S177" s="9"/>
      <c r="T177" s="9"/>
      <c r="U177" s="9"/>
    </row>
    <row r="178">
      <c r="J178" s="82"/>
      <c r="P178" s="11"/>
      <c r="Q178" s="11"/>
      <c r="R178" s="9"/>
      <c r="S178" s="9"/>
      <c r="T178" s="9"/>
      <c r="U178" s="9"/>
    </row>
    <row r="179">
      <c r="J179" s="82"/>
      <c r="P179" s="11"/>
      <c r="Q179" s="11"/>
      <c r="R179" s="9"/>
      <c r="S179" s="9"/>
      <c r="T179" s="9"/>
      <c r="U179" s="9"/>
    </row>
    <row r="180">
      <c r="J180" s="82"/>
      <c r="P180" s="11"/>
      <c r="Q180" s="11"/>
      <c r="R180" s="9"/>
      <c r="S180" s="9"/>
      <c r="T180" s="9"/>
      <c r="U180" s="9"/>
    </row>
    <row r="181">
      <c r="J181" s="82"/>
      <c r="P181" s="11"/>
      <c r="Q181" s="11"/>
      <c r="R181" s="9"/>
      <c r="S181" s="9"/>
      <c r="T181" s="9"/>
      <c r="U181" s="9"/>
    </row>
    <row r="182">
      <c r="J182" s="82"/>
      <c r="P182" s="11"/>
      <c r="Q182" s="11"/>
      <c r="R182" s="9"/>
      <c r="S182" s="9"/>
      <c r="T182" s="9"/>
      <c r="U182" s="9"/>
    </row>
    <row r="183">
      <c r="J183" s="82"/>
      <c r="P183" s="11"/>
      <c r="Q183" s="11"/>
      <c r="R183" s="9"/>
      <c r="S183" s="9"/>
      <c r="T183" s="9"/>
      <c r="U183" s="9"/>
    </row>
    <row r="184">
      <c r="J184" s="82"/>
      <c r="P184" s="11"/>
      <c r="Q184" s="11"/>
      <c r="R184" s="9"/>
      <c r="S184" s="9"/>
      <c r="T184" s="9"/>
      <c r="U184" s="9"/>
    </row>
    <row r="185">
      <c r="J185" s="82"/>
      <c r="P185" s="11"/>
      <c r="Q185" s="11"/>
      <c r="R185" s="9"/>
      <c r="S185" s="9"/>
      <c r="T185" s="9"/>
      <c r="U185" s="9"/>
    </row>
    <row r="186">
      <c r="J186" s="82"/>
      <c r="P186" s="11"/>
      <c r="Q186" s="11"/>
      <c r="R186" s="9"/>
      <c r="S186" s="9"/>
      <c r="T186" s="9"/>
      <c r="U186" s="9"/>
    </row>
    <row r="187">
      <c r="J187" s="82"/>
      <c r="P187" s="11"/>
      <c r="Q187" s="11"/>
      <c r="R187" s="9"/>
      <c r="S187" s="9"/>
      <c r="T187" s="9"/>
      <c r="U187" s="9"/>
    </row>
    <row r="188">
      <c r="J188" s="82"/>
      <c r="P188" s="11"/>
      <c r="Q188" s="11"/>
      <c r="R188" s="9"/>
      <c r="S188" s="9"/>
      <c r="T188" s="9"/>
      <c r="U188" s="9"/>
    </row>
    <row r="189">
      <c r="J189" s="82"/>
      <c r="P189" s="11"/>
      <c r="Q189" s="11"/>
      <c r="R189" s="9"/>
      <c r="S189" s="9"/>
      <c r="T189" s="9"/>
      <c r="U189" s="9"/>
    </row>
    <row r="190">
      <c r="J190" s="82"/>
      <c r="P190" s="11"/>
      <c r="Q190" s="11"/>
      <c r="R190" s="9"/>
      <c r="S190" s="9"/>
      <c r="T190" s="9"/>
      <c r="U190" s="9"/>
    </row>
    <row r="191">
      <c r="J191" s="82"/>
      <c r="P191" s="11"/>
      <c r="Q191" s="11"/>
      <c r="R191" s="9"/>
      <c r="S191" s="9"/>
      <c r="T191" s="9"/>
      <c r="U191" s="9"/>
    </row>
    <row r="192">
      <c r="J192" s="82"/>
      <c r="P192" s="11"/>
      <c r="Q192" s="11"/>
      <c r="R192" s="9"/>
      <c r="S192" s="9"/>
      <c r="T192" s="9"/>
      <c r="U192" s="9"/>
    </row>
    <row r="193">
      <c r="J193" s="82"/>
      <c r="P193" s="11"/>
      <c r="Q193" s="11"/>
      <c r="R193" s="9"/>
      <c r="S193" s="9"/>
      <c r="T193" s="9"/>
      <c r="U193" s="9"/>
    </row>
    <row r="194">
      <c r="J194" s="82"/>
      <c r="P194" s="11"/>
      <c r="Q194" s="11"/>
      <c r="R194" s="9"/>
      <c r="S194" s="9"/>
      <c r="T194" s="9"/>
      <c r="U194" s="9"/>
    </row>
    <row r="195">
      <c r="J195" s="82"/>
      <c r="P195" s="11"/>
      <c r="Q195" s="11"/>
      <c r="R195" s="9"/>
      <c r="S195" s="9"/>
      <c r="T195" s="9"/>
      <c r="U195" s="9"/>
    </row>
    <row r="196">
      <c r="J196" s="82"/>
      <c r="P196" s="11"/>
      <c r="Q196" s="11"/>
      <c r="R196" s="9"/>
      <c r="S196" s="9"/>
      <c r="T196" s="9"/>
      <c r="U196" s="9"/>
    </row>
    <row r="197">
      <c r="J197" s="82"/>
      <c r="P197" s="11"/>
      <c r="Q197" s="11"/>
      <c r="R197" s="9"/>
      <c r="S197" s="9"/>
      <c r="T197" s="9"/>
      <c r="U197" s="9"/>
    </row>
    <row r="198">
      <c r="J198" s="82"/>
      <c r="P198" s="11"/>
      <c r="Q198" s="11"/>
      <c r="R198" s="9"/>
      <c r="S198" s="9"/>
      <c r="T198" s="9"/>
      <c r="U198" s="9"/>
    </row>
    <row r="199">
      <c r="J199" s="82"/>
      <c r="P199" s="11"/>
      <c r="Q199" s="11"/>
      <c r="R199" s="9"/>
      <c r="S199" s="9"/>
      <c r="T199" s="9"/>
      <c r="U199" s="9"/>
    </row>
    <row r="200">
      <c r="J200" s="82"/>
      <c r="P200" s="11"/>
      <c r="Q200" s="11"/>
      <c r="R200" s="9"/>
      <c r="S200" s="9"/>
      <c r="T200" s="9"/>
      <c r="U200" s="9"/>
    </row>
    <row r="201">
      <c r="J201" s="82"/>
      <c r="P201" s="11"/>
      <c r="Q201" s="11"/>
      <c r="R201" s="9"/>
      <c r="S201" s="9"/>
      <c r="T201" s="9"/>
      <c r="U201" s="9"/>
    </row>
    <row r="202">
      <c r="J202" s="82"/>
      <c r="P202" s="11"/>
      <c r="Q202" s="11"/>
      <c r="R202" s="9"/>
      <c r="S202" s="9"/>
      <c r="T202" s="9"/>
      <c r="U202" s="9"/>
    </row>
    <row r="203">
      <c r="J203" s="82"/>
      <c r="P203" s="11"/>
      <c r="Q203" s="11"/>
      <c r="R203" s="9"/>
      <c r="S203" s="9"/>
      <c r="T203" s="9"/>
      <c r="U203" s="9"/>
    </row>
    <row r="204">
      <c r="J204" s="82"/>
      <c r="P204" s="11"/>
      <c r="Q204" s="11"/>
      <c r="R204" s="9"/>
      <c r="S204" s="9"/>
      <c r="T204" s="9"/>
      <c r="U204" s="9"/>
    </row>
    <row r="205">
      <c r="J205" s="82"/>
      <c r="P205" s="11"/>
      <c r="Q205" s="11"/>
      <c r="R205" s="9"/>
      <c r="S205" s="9"/>
      <c r="T205" s="9"/>
      <c r="U205" s="9"/>
    </row>
    <row r="206">
      <c r="J206" s="82"/>
      <c r="P206" s="11"/>
      <c r="Q206" s="11"/>
      <c r="R206" s="9"/>
      <c r="S206" s="9"/>
      <c r="T206" s="9"/>
      <c r="U206" s="9"/>
    </row>
    <row r="207">
      <c r="J207" s="82"/>
      <c r="P207" s="11"/>
      <c r="Q207" s="11"/>
      <c r="R207" s="9"/>
      <c r="S207" s="9"/>
      <c r="T207" s="9"/>
      <c r="U207" s="9"/>
    </row>
    <row r="208">
      <c r="J208" s="82"/>
      <c r="P208" s="11"/>
      <c r="Q208" s="11"/>
      <c r="R208" s="9"/>
      <c r="S208" s="9"/>
      <c r="T208" s="9"/>
      <c r="U208" s="9"/>
    </row>
    <row r="209">
      <c r="J209" s="82"/>
      <c r="P209" s="11"/>
      <c r="Q209" s="11"/>
      <c r="R209" s="9"/>
      <c r="S209" s="9"/>
      <c r="T209" s="9"/>
      <c r="U209" s="9"/>
    </row>
    <row r="210">
      <c r="J210" s="82"/>
      <c r="P210" s="11"/>
      <c r="Q210" s="11"/>
      <c r="R210" s="9"/>
      <c r="S210" s="9"/>
      <c r="T210" s="9"/>
      <c r="U210" s="9"/>
    </row>
    <row r="211">
      <c r="J211" s="82"/>
      <c r="P211" s="11"/>
      <c r="Q211" s="11"/>
      <c r="R211" s="9"/>
      <c r="S211" s="9"/>
      <c r="T211" s="9"/>
      <c r="U211" s="9"/>
    </row>
    <row r="212">
      <c r="J212" s="82"/>
      <c r="P212" s="11"/>
      <c r="Q212" s="11"/>
      <c r="R212" s="9"/>
      <c r="S212" s="9"/>
      <c r="T212" s="9"/>
      <c r="U212" s="9"/>
    </row>
    <row r="213">
      <c r="J213" s="82"/>
      <c r="P213" s="11"/>
      <c r="Q213" s="11"/>
      <c r="R213" s="9"/>
      <c r="S213" s="9"/>
      <c r="T213" s="9"/>
      <c r="U213" s="9"/>
    </row>
    <row r="214">
      <c r="J214" s="82"/>
      <c r="P214" s="11"/>
      <c r="Q214" s="11"/>
      <c r="R214" s="9"/>
      <c r="S214" s="9"/>
      <c r="T214" s="9"/>
      <c r="U214" s="9"/>
    </row>
    <row r="215">
      <c r="J215" s="82"/>
      <c r="P215" s="11"/>
      <c r="Q215" s="11"/>
      <c r="R215" s="9"/>
      <c r="S215" s="9"/>
      <c r="T215" s="9"/>
      <c r="U215" s="9"/>
    </row>
    <row r="216">
      <c r="J216" s="82"/>
      <c r="P216" s="11"/>
      <c r="Q216" s="11"/>
      <c r="R216" s="9"/>
      <c r="S216" s="9"/>
      <c r="T216" s="9"/>
      <c r="U216" s="9"/>
    </row>
    <row r="217">
      <c r="J217" s="82"/>
      <c r="P217" s="11"/>
      <c r="Q217" s="11"/>
      <c r="R217" s="9"/>
      <c r="S217" s="9"/>
      <c r="T217" s="9"/>
      <c r="U217" s="9"/>
    </row>
    <row r="218">
      <c r="J218" s="82"/>
      <c r="P218" s="11"/>
      <c r="Q218" s="11"/>
      <c r="R218" s="9"/>
      <c r="S218" s="9"/>
      <c r="T218" s="9"/>
      <c r="U218" s="9"/>
    </row>
    <row r="219">
      <c r="J219" s="82"/>
      <c r="P219" s="11"/>
      <c r="Q219" s="11"/>
      <c r="R219" s="9"/>
      <c r="S219" s="9"/>
      <c r="T219" s="9"/>
      <c r="U219" s="9"/>
    </row>
    <row r="220">
      <c r="J220" s="82"/>
      <c r="P220" s="11"/>
      <c r="Q220" s="11"/>
      <c r="R220" s="9"/>
      <c r="S220" s="9"/>
      <c r="T220" s="9"/>
      <c r="U220" s="9"/>
    </row>
    <row r="221">
      <c r="J221" s="82"/>
      <c r="P221" s="11"/>
      <c r="Q221" s="11"/>
      <c r="R221" s="9"/>
      <c r="S221" s="9"/>
      <c r="T221" s="9"/>
      <c r="U221" s="9"/>
    </row>
    <row r="222">
      <c r="J222" s="82"/>
      <c r="P222" s="11"/>
      <c r="Q222" s="11"/>
      <c r="R222" s="9"/>
      <c r="S222" s="9"/>
      <c r="T222" s="9"/>
      <c r="U222" s="9"/>
    </row>
    <row r="223">
      <c r="J223" s="82"/>
      <c r="P223" s="11"/>
      <c r="Q223" s="11"/>
      <c r="R223" s="9"/>
      <c r="S223" s="9"/>
      <c r="T223" s="9"/>
      <c r="U223" s="9"/>
    </row>
    <row r="224">
      <c r="J224" s="82"/>
      <c r="P224" s="11"/>
      <c r="Q224" s="11"/>
      <c r="R224" s="9"/>
      <c r="S224" s="9"/>
      <c r="T224" s="9"/>
      <c r="U224" s="9"/>
    </row>
    <row r="225">
      <c r="J225" s="82"/>
      <c r="P225" s="11"/>
      <c r="Q225" s="11"/>
      <c r="R225" s="9"/>
      <c r="S225" s="9"/>
      <c r="T225" s="9"/>
      <c r="U225" s="9"/>
    </row>
    <row r="226">
      <c r="J226" s="82"/>
      <c r="P226" s="11"/>
      <c r="Q226" s="11"/>
      <c r="R226" s="9"/>
      <c r="S226" s="9"/>
      <c r="T226" s="9"/>
      <c r="U226" s="9"/>
    </row>
    <row r="227">
      <c r="J227" s="82"/>
      <c r="P227" s="11"/>
      <c r="Q227" s="11"/>
      <c r="R227" s="9"/>
      <c r="S227" s="9"/>
      <c r="T227" s="9"/>
      <c r="U227" s="9"/>
    </row>
    <row r="228">
      <c r="J228" s="82"/>
      <c r="P228" s="11"/>
      <c r="Q228" s="11"/>
      <c r="R228" s="9"/>
      <c r="S228" s="9"/>
      <c r="T228" s="9"/>
      <c r="U228" s="9"/>
    </row>
    <row r="229">
      <c r="J229" s="82"/>
      <c r="P229" s="11"/>
      <c r="Q229" s="11"/>
      <c r="R229" s="9"/>
      <c r="S229" s="9"/>
      <c r="T229" s="9"/>
      <c r="U229" s="9"/>
    </row>
    <row r="230">
      <c r="J230" s="82"/>
      <c r="P230" s="11"/>
      <c r="Q230" s="11"/>
      <c r="R230" s="9"/>
      <c r="S230" s="9"/>
      <c r="T230" s="9"/>
      <c r="U230" s="9"/>
    </row>
    <row r="231">
      <c r="J231" s="82"/>
      <c r="P231" s="11"/>
      <c r="Q231" s="11"/>
      <c r="R231" s="9"/>
      <c r="S231" s="9"/>
      <c r="T231" s="9"/>
      <c r="U231" s="9"/>
    </row>
    <row r="232">
      <c r="J232" s="82"/>
      <c r="P232" s="11"/>
      <c r="Q232" s="11"/>
      <c r="R232" s="9"/>
      <c r="S232" s="9"/>
      <c r="T232" s="9"/>
      <c r="U232" s="9"/>
    </row>
    <row r="233">
      <c r="J233" s="82"/>
      <c r="P233" s="11"/>
      <c r="Q233" s="11"/>
      <c r="R233" s="9"/>
      <c r="S233" s="9"/>
      <c r="T233" s="9"/>
      <c r="U233" s="9"/>
    </row>
    <row r="234">
      <c r="J234" s="82"/>
      <c r="P234" s="11"/>
      <c r="Q234" s="11"/>
      <c r="R234" s="9"/>
      <c r="S234" s="9"/>
      <c r="T234" s="9"/>
      <c r="U234" s="9"/>
    </row>
    <row r="235">
      <c r="J235" s="82"/>
      <c r="P235" s="11"/>
      <c r="Q235" s="11"/>
      <c r="R235" s="9"/>
      <c r="S235" s="9"/>
      <c r="T235" s="9"/>
      <c r="U235" s="9"/>
    </row>
    <row r="236">
      <c r="J236" s="82"/>
      <c r="P236" s="11"/>
      <c r="Q236" s="11"/>
      <c r="R236" s="9"/>
      <c r="S236" s="9"/>
      <c r="T236" s="9"/>
      <c r="U236" s="9"/>
    </row>
    <row r="237">
      <c r="J237" s="82"/>
      <c r="P237" s="11"/>
      <c r="Q237" s="11"/>
      <c r="R237" s="9"/>
      <c r="S237" s="9"/>
      <c r="T237" s="9"/>
      <c r="U237" s="9"/>
    </row>
    <row r="238">
      <c r="J238" s="82"/>
      <c r="P238" s="11"/>
      <c r="Q238" s="11"/>
      <c r="R238" s="9"/>
      <c r="S238" s="9"/>
      <c r="T238" s="9"/>
      <c r="U238" s="9"/>
    </row>
    <row r="239">
      <c r="J239" s="82"/>
      <c r="P239" s="11"/>
      <c r="Q239" s="11"/>
      <c r="R239" s="9"/>
      <c r="S239" s="9"/>
      <c r="T239" s="9"/>
      <c r="U239" s="9"/>
    </row>
    <row r="240">
      <c r="J240" s="82"/>
      <c r="P240" s="11"/>
      <c r="Q240" s="11"/>
      <c r="R240" s="9"/>
      <c r="S240" s="9"/>
      <c r="T240" s="9"/>
      <c r="U240" s="9"/>
    </row>
    <row r="241">
      <c r="J241" s="82"/>
      <c r="P241" s="11"/>
      <c r="Q241" s="11"/>
      <c r="R241" s="9"/>
      <c r="S241" s="9"/>
      <c r="T241" s="9"/>
      <c r="U241" s="9"/>
    </row>
    <row r="242">
      <c r="J242" s="82"/>
      <c r="P242" s="11"/>
      <c r="Q242" s="11"/>
      <c r="R242" s="9"/>
      <c r="S242" s="9"/>
      <c r="T242" s="9"/>
      <c r="U242" s="9"/>
    </row>
    <row r="243">
      <c r="J243" s="82"/>
      <c r="P243" s="11"/>
      <c r="Q243" s="11"/>
      <c r="R243" s="9"/>
      <c r="S243" s="9"/>
      <c r="T243" s="9"/>
      <c r="U243" s="9"/>
    </row>
    <row r="244">
      <c r="J244" s="82"/>
      <c r="P244" s="11"/>
      <c r="Q244" s="11"/>
      <c r="R244" s="9"/>
      <c r="S244" s="9"/>
      <c r="T244" s="9"/>
      <c r="U244" s="9"/>
    </row>
    <row r="245">
      <c r="J245" s="82"/>
      <c r="P245" s="11"/>
      <c r="Q245" s="11"/>
      <c r="R245" s="9"/>
      <c r="S245" s="9"/>
      <c r="T245" s="9"/>
      <c r="U245" s="9"/>
    </row>
    <row r="246">
      <c r="J246" s="82"/>
      <c r="P246" s="11"/>
      <c r="Q246" s="11"/>
      <c r="R246" s="9"/>
      <c r="S246" s="9"/>
      <c r="T246" s="9"/>
      <c r="U246" s="9"/>
    </row>
    <row r="247">
      <c r="J247" s="82"/>
      <c r="P247" s="11"/>
      <c r="Q247" s="11"/>
      <c r="R247" s="9"/>
      <c r="S247" s="9"/>
      <c r="T247" s="9"/>
      <c r="U247" s="9"/>
    </row>
    <row r="248">
      <c r="J248" s="82"/>
      <c r="P248" s="11"/>
      <c r="Q248" s="11"/>
      <c r="R248" s="9"/>
      <c r="S248" s="9"/>
      <c r="T248" s="9"/>
      <c r="U248" s="9"/>
    </row>
    <row r="249">
      <c r="J249" s="82"/>
      <c r="P249" s="11"/>
      <c r="Q249" s="11"/>
      <c r="R249" s="9"/>
      <c r="S249" s="9"/>
      <c r="T249" s="9"/>
      <c r="U249" s="9"/>
    </row>
    <row r="250">
      <c r="J250" s="82"/>
      <c r="P250" s="11"/>
      <c r="Q250" s="11"/>
      <c r="R250" s="9"/>
      <c r="S250" s="9"/>
      <c r="T250" s="9"/>
      <c r="U250" s="9"/>
    </row>
    <row r="251">
      <c r="J251" s="82"/>
      <c r="P251" s="11"/>
      <c r="Q251" s="11"/>
      <c r="R251" s="9"/>
      <c r="S251" s="9"/>
      <c r="T251" s="9"/>
      <c r="U251" s="9"/>
    </row>
    <row r="252">
      <c r="J252" s="82"/>
      <c r="P252" s="11"/>
      <c r="Q252" s="11"/>
      <c r="R252" s="9"/>
      <c r="S252" s="9"/>
      <c r="T252" s="9"/>
      <c r="U252" s="9"/>
    </row>
    <row r="253">
      <c r="J253" s="82"/>
      <c r="P253" s="11"/>
      <c r="Q253" s="11"/>
      <c r="R253" s="9"/>
      <c r="S253" s="9"/>
      <c r="T253" s="9"/>
      <c r="U253" s="9"/>
    </row>
    <row r="254">
      <c r="J254" s="82"/>
      <c r="P254" s="11"/>
      <c r="Q254" s="11"/>
      <c r="R254" s="9"/>
      <c r="S254" s="9"/>
      <c r="T254" s="9"/>
      <c r="U254" s="9"/>
    </row>
    <row r="255">
      <c r="J255" s="82"/>
      <c r="P255" s="11"/>
      <c r="Q255" s="11"/>
      <c r="R255" s="9"/>
      <c r="S255" s="9"/>
      <c r="T255" s="9"/>
      <c r="U255" s="9"/>
    </row>
    <row r="256">
      <c r="J256" s="82"/>
      <c r="P256" s="11"/>
      <c r="Q256" s="11"/>
      <c r="R256" s="9"/>
      <c r="S256" s="9"/>
      <c r="T256" s="9"/>
      <c r="U256" s="9"/>
    </row>
    <row r="257">
      <c r="J257" s="82"/>
      <c r="P257" s="11"/>
      <c r="Q257" s="11"/>
      <c r="R257" s="9"/>
      <c r="S257" s="9"/>
      <c r="T257" s="9"/>
      <c r="U257" s="9"/>
    </row>
    <row r="258">
      <c r="J258" s="82"/>
      <c r="P258" s="11"/>
      <c r="Q258" s="11"/>
      <c r="R258" s="9"/>
      <c r="S258" s="9"/>
      <c r="T258" s="9"/>
      <c r="U258" s="9"/>
    </row>
    <row r="259">
      <c r="J259" s="82"/>
      <c r="P259" s="11"/>
      <c r="Q259" s="11"/>
      <c r="R259" s="9"/>
      <c r="S259" s="9"/>
      <c r="T259" s="9"/>
      <c r="U259" s="9"/>
    </row>
    <row r="260">
      <c r="J260" s="82"/>
      <c r="P260" s="11"/>
      <c r="Q260" s="11"/>
      <c r="R260" s="9"/>
      <c r="S260" s="9"/>
      <c r="T260" s="9"/>
      <c r="U260" s="9"/>
    </row>
    <row r="261">
      <c r="J261" s="82"/>
      <c r="P261" s="11"/>
      <c r="Q261" s="11"/>
      <c r="R261" s="9"/>
      <c r="S261" s="9"/>
      <c r="T261" s="9"/>
      <c r="U261" s="9"/>
    </row>
    <row r="262">
      <c r="J262" s="82"/>
      <c r="P262" s="11"/>
      <c r="Q262" s="11"/>
      <c r="R262" s="9"/>
      <c r="S262" s="9"/>
      <c r="T262" s="9"/>
      <c r="U262" s="9"/>
    </row>
    <row r="263">
      <c r="J263" s="82"/>
      <c r="P263" s="11"/>
      <c r="Q263" s="11"/>
      <c r="R263" s="9"/>
      <c r="S263" s="9"/>
      <c r="T263" s="9"/>
      <c r="U263" s="9"/>
    </row>
    <row r="264">
      <c r="J264" s="82"/>
      <c r="P264" s="11"/>
      <c r="Q264" s="11"/>
      <c r="R264" s="9"/>
      <c r="S264" s="9"/>
      <c r="T264" s="9"/>
      <c r="U264" s="9"/>
    </row>
    <row r="265">
      <c r="J265" s="82"/>
      <c r="P265" s="11"/>
      <c r="Q265" s="11"/>
      <c r="R265" s="9"/>
      <c r="S265" s="9"/>
      <c r="T265" s="9"/>
      <c r="U265" s="9"/>
    </row>
    <row r="266">
      <c r="J266" s="82"/>
      <c r="P266" s="11"/>
      <c r="Q266" s="11"/>
      <c r="R266" s="9"/>
      <c r="S266" s="9"/>
      <c r="T266" s="9"/>
      <c r="U266" s="9"/>
    </row>
    <row r="267">
      <c r="J267" s="82"/>
      <c r="P267" s="11"/>
      <c r="Q267" s="11"/>
      <c r="R267" s="9"/>
      <c r="S267" s="9"/>
      <c r="T267" s="9"/>
      <c r="U267" s="9"/>
    </row>
    <row r="268">
      <c r="J268" s="82"/>
      <c r="P268" s="11"/>
      <c r="Q268" s="11"/>
      <c r="R268" s="9"/>
      <c r="S268" s="9"/>
      <c r="T268" s="9"/>
      <c r="U268" s="9"/>
    </row>
    <row r="269">
      <c r="J269" s="82"/>
      <c r="P269" s="11"/>
      <c r="Q269" s="11"/>
      <c r="R269" s="9"/>
      <c r="S269" s="9"/>
      <c r="T269" s="9"/>
      <c r="U269" s="9"/>
    </row>
    <row r="270">
      <c r="J270" s="82"/>
      <c r="P270" s="11"/>
      <c r="Q270" s="11"/>
      <c r="R270" s="9"/>
      <c r="S270" s="9"/>
      <c r="T270" s="9"/>
      <c r="U270" s="9"/>
    </row>
    <row r="271">
      <c r="J271" s="82"/>
      <c r="P271" s="11"/>
      <c r="Q271" s="11"/>
      <c r="R271" s="9"/>
      <c r="S271" s="9"/>
      <c r="T271" s="9"/>
      <c r="U271" s="9"/>
    </row>
    <row r="272">
      <c r="J272" s="82"/>
      <c r="P272" s="11"/>
      <c r="Q272" s="11"/>
      <c r="R272" s="9"/>
      <c r="S272" s="9"/>
      <c r="T272" s="9"/>
      <c r="U272" s="9"/>
    </row>
    <row r="273">
      <c r="J273" s="82"/>
      <c r="P273" s="11"/>
      <c r="Q273" s="11"/>
      <c r="R273" s="9"/>
      <c r="S273" s="9"/>
      <c r="T273" s="9"/>
      <c r="U273" s="9"/>
    </row>
    <row r="274">
      <c r="J274" s="82"/>
      <c r="P274" s="11"/>
      <c r="Q274" s="11"/>
      <c r="R274" s="9"/>
      <c r="S274" s="9"/>
      <c r="T274" s="9"/>
      <c r="U274" s="9"/>
    </row>
    <row r="275">
      <c r="J275" s="82"/>
      <c r="P275" s="11"/>
      <c r="Q275" s="11"/>
      <c r="R275" s="9"/>
      <c r="S275" s="9"/>
      <c r="T275" s="9"/>
      <c r="U275" s="9"/>
    </row>
    <row r="276">
      <c r="J276" s="82"/>
      <c r="P276" s="11"/>
      <c r="Q276" s="11"/>
      <c r="R276" s="9"/>
      <c r="S276" s="9"/>
      <c r="T276" s="9"/>
      <c r="U276" s="9"/>
    </row>
    <row r="277">
      <c r="J277" s="82"/>
      <c r="P277" s="11"/>
      <c r="Q277" s="11"/>
      <c r="R277" s="9"/>
      <c r="S277" s="9"/>
      <c r="T277" s="9"/>
      <c r="U277" s="9"/>
    </row>
    <row r="278">
      <c r="J278" s="82"/>
      <c r="P278" s="11"/>
      <c r="Q278" s="11"/>
      <c r="R278" s="9"/>
      <c r="S278" s="9"/>
      <c r="T278" s="9"/>
      <c r="U278" s="9"/>
    </row>
    <row r="279">
      <c r="J279" s="82"/>
      <c r="P279" s="11"/>
      <c r="Q279" s="11"/>
      <c r="R279" s="9"/>
      <c r="S279" s="9"/>
      <c r="T279" s="9"/>
      <c r="U279" s="9"/>
    </row>
    <row r="280">
      <c r="J280" s="82"/>
      <c r="P280" s="11"/>
      <c r="Q280" s="11"/>
      <c r="R280" s="9"/>
      <c r="S280" s="9"/>
      <c r="T280" s="9"/>
      <c r="U280" s="9"/>
    </row>
    <row r="281">
      <c r="J281" s="82"/>
      <c r="P281" s="11"/>
      <c r="Q281" s="11"/>
      <c r="R281" s="9"/>
      <c r="S281" s="9"/>
      <c r="T281" s="9"/>
      <c r="U281" s="9"/>
    </row>
    <row r="282">
      <c r="J282" s="82"/>
      <c r="P282" s="11"/>
      <c r="Q282" s="11"/>
      <c r="R282" s="9"/>
      <c r="S282" s="9"/>
      <c r="T282" s="9"/>
      <c r="U282" s="9"/>
    </row>
    <row r="283">
      <c r="J283" s="82"/>
      <c r="P283" s="11"/>
      <c r="Q283" s="11"/>
      <c r="R283" s="9"/>
      <c r="S283" s="9"/>
      <c r="T283" s="9"/>
      <c r="U283" s="9"/>
    </row>
    <row r="284">
      <c r="J284" s="82"/>
      <c r="P284" s="11"/>
      <c r="Q284" s="11"/>
      <c r="R284" s="9"/>
      <c r="S284" s="9"/>
      <c r="T284" s="9"/>
      <c r="U284" s="9"/>
    </row>
    <row r="285">
      <c r="J285" s="82"/>
      <c r="P285" s="11"/>
      <c r="Q285" s="11"/>
      <c r="R285" s="9"/>
      <c r="S285" s="9"/>
      <c r="T285" s="9"/>
      <c r="U285" s="9"/>
    </row>
    <row r="286">
      <c r="J286" s="82"/>
      <c r="P286" s="11"/>
      <c r="Q286" s="11"/>
      <c r="R286" s="9"/>
      <c r="S286" s="9"/>
      <c r="T286" s="9"/>
      <c r="U286" s="9"/>
    </row>
    <row r="287">
      <c r="J287" s="82"/>
      <c r="P287" s="11"/>
      <c r="Q287" s="11"/>
      <c r="R287" s="9"/>
      <c r="S287" s="9"/>
      <c r="T287" s="9"/>
      <c r="U287" s="9"/>
    </row>
    <row r="288">
      <c r="J288" s="82"/>
      <c r="P288" s="11"/>
      <c r="Q288" s="11"/>
      <c r="R288" s="9"/>
      <c r="S288" s="9"/>
      <c r="T288" s="9"/>
      <c r="U288" s="9"/>
    </row>
    <row r="289">
      <c r="J289" s="82"/>
      <c r="P289" s="11"/>
      <c r="Q289" s="11"/>
      <c r="R289" s="9"/>
      <c r="S289" s="9"/>
      <c r="T289" s="9"/>
      <c r="U289" s="9"/>
    </row>
    <row r="290">
      <c r="J290" s="82"/>
      <c r="P290" s="11"/>
      <c r="Q290" s="11"/>
      <c r="R290" s="9"/>
      <c r="S290" s="9"/>
      <c r="T290" s="9"/>
      <c r="U290" s="9"/>
    </row>
    <row r="291">
      <c r="J291" s="82"/>
      <c r="P291" s="11"/>
      <c r="Q291" s="11"/>
      <c r="R291" s="9"/>
      <c r="S291" s="9"/>
      <c r="T291" s="9"/>
      <c r="U291" s="9"/>
    </row>
    <row r="292">
      <c r="J292" s="82"/>
      <c r="P292" s="11"/>
      <c r="Q292" s="11"/>
      <c r="R292" s="9"/>
      <c r="S292" s="9"/>
      <c r="T292" s="9"/>
      <c r="U292" s="9"/>
    </row>
    <row r="293">
      <c r="J293" s="82"/>
      <c r="P293" s="11"/>
      <c r="Q293" s="11"/>
      <c r="R293" s="9"/>
      <c r="S293" s="9"/>
      <c r="T293" s="9"/>
      <c r="U293" s="9"/>
    </row>
    <row r="294">
      <c r="J294" s="82"/>
      <c r="P294" s="11"/>
      <c r="Q294" s="11"/>
      <c r="R294" s="9"/>
      <c r="S294" s="9"/>
      <c r="T294" s="9"/>
      <c r="U294" s="9"/>
    </row>
    <row r="295">
      <c r="J295" s="82"/>
      <c r="P295" s="11"/>
      <c r="Q295" s="11"/>
      <c r="R295" s="9"/>
      <c r="S295" s="9"/>
      <c r="T295" s="9"/>
      <c r="U295" s="9"/>
    </row>
    <row r="296">
      <c r="J296" s="82"/>
      <c r="P296" s="11"/>
      <c r="Q296" s="11"/>
      <c r="R296" s="9"/>
      <c r="S296" s="9"/>
      <c r="T296" s="9"/>
      <c r="U296" s="9"/>
    </row>
    <row r="297">
      <c r="J297" s="82"/>
      <c r="P297" s="11"/>
      <c r="Q297" s="11"/>
      <c r="R297" s="9"/>
      <c r="S297" s="9"/>
      <c r="T297" s="9"/>
      <c r="U297" s="9"/>
    </row>
    <row r="298">
      <c r="J298" s="82"/>
      <c r="P298" s="11"/>
      <c r="Q298" s="11"/>
      <c r="R298" s="9"/>
      <c r="S298" s="9"/>
      <c r="T298" s="9"/>
      <c r="U298" s="9"/>
    </row>
    <row r="299">
      <c r="J299" s="82"/>
      <c r="P299" s="11"/>
      <c r="Q299" s="11"/>
      <c r="R299" s="9"/>
      <c r="S299" s="9"/>
      <c r="T299" s="9"/>
      <c r="U299" s="9"/>
    </row>
    <row r="300">
      <c r="J300" s="82"/>
      <c r="P300" s="11"/>
      <c r="Q300" s="11"/>
      <c r="R300" s="9"/>
      <c r="S300" s="9"/>
      <c r="T300" s="9"/>
      <c r="U300" s="9"/>
    </row>
    <row r="301">
      <c r="J301" s="82"/>
      <c r="P301" s="11"/>
      <c r="Q301" s="11"/>
      <c r="R301" s="9"/>
      <c r="S301" s="9"/>
      <c r="T301" s="9"/>
      <c r="U301" s="9"/>
    </row>
    <row r="302">
      <c r="J302" s="82"/>
      <c r="P302" s="11"/>
      <c r="Q302" s="11"/>
      <c r="R302" s="9"/>
      <c r="S302" s="9"/>
      <c r="T302" s="9"/>
      <c r="U302" s="9"/>
    </row>
    <row r="303">
      <c r="J303" s="82"/>
      <c r="P303" s="11"/>
      <c r="Q303" s="11"/>
      <c r="R303" s="9"/>
      <c r="S303" s="9"/>
      <c r="T303" s="9"/>
      <c r="U303" s="9"/>
    </row>
    <row r="304">
      <c r="J304" s="82"/>
      <c r="P304" s="11"/>
      <c r="Q304" s="11"/>
      <c r="R304" s="9"/>
      <c r="S304" s="9"/>
      <c r="T304" s="9"/>
      <c r="U304" s="9"/>
    </row>
    <row r="305">
      <c r="J305" s="82"/>
      <c r="P305" s="11"/>
      <c r="Q305" s="11"/>
      <c r="R305" s="9"/>
      <c r="S305" s="9"/>
      <c r="T305" s="9"/>
      <c r="U305" s="9"/>
    </row>
    <row r="306">
      <c r="J306" s="82"/>
      <c r="P306" s="11"/>
      <c r="Q306" s="11"/>
      <c r="R306" s="9"/>
      <c r="S306" s="9"/>
      <c r="T306" s="9"/>
      <c r="U306" s="9"/>
    </row>
    <row r="307">
      <c r="J307" s="82"/>
      <c r="P307" s="11"/>
      <c r="Q307" s="11"/>
      <c r="R307" s="9"/>
      <c r="S307" s="9"/>
      <c r="T307" s="9"/>
      <c r="U307" s="9"/>
    </row>
    <row r="308">
      <c r="J308" s="82"/>
      <c r="P308" s="11"/>
      <c r="Q308" s="11"/>
      <c r="R308" s="9"/>
      <c r="S308" s="9"/>
      <c r="T308" s="9"/>
      <c r="U308" s="9"/>
    </row>
    <row r="309">
      <c r="J309" s="82"/>
      <c r="P309" s="11"/>
      <c r="Q309" s="11"/>
      <c r="R309" s="9"/>
      <c r="S309" s="9"/>
      <c r="T309" s="9"/>
      <c r="U309" s="9"/>
    </row>
    <row r="310">
      <c r="J310" s="82"/>
      <c r="P310" s="11"/>
      <c r="Q310" s="11"/>
      <c r="R310" s="9"/>
      <c r="S310" s="9"/>
      <c r="T310" s="9"/>
      <c r="U310" s="9"/>
    </row>
    <row r="311">
      <c r="J311" s="82"/>
      <c r="P311" s="11"/>
      <c r="Q311" s="11"/>
      <c r="R311" s="9"/>
      <c r="S311" s="9"/>
      <c r="T311" s="9"/>
      <c r="U311" s="9"/>
    </row>
    <row r="312">
      <c r="J312" s="82"/>
      <c r="P312" s="11"/>
      <c r="Q312" s="11"/>
      <c r="R312" s="9"/>
      <c r="S312" s="9"/>
      <c r="T312" s="9"/>
      <c r="U312" s="9"/>
    </row>
    <row r="313">
      <c r="J313" s="82"/>
      <c r="P313" s="11"/>
      <c r="Q313" s="11"/>
      <c r="R313" s="9"/>
      <c r="S313" s="9"/>
      <c r="T313" s="9"/>
      <c r="U313" s="9"/>
    </row>
    <row r="314">
      <c r="J314" s="82"/>
      <c r="P314" s="11"/>
      <c r="Q314" s="11"/>
      <c r="R314" s="9"/>
      <c r="S314" s="9"/>
      <c r="T314" s="9"/>
      <c r="U314" s="9"/>
    </row>
    <row r="315">
      <c r="J315" s="82"/>
      <c r="P315" s="11"/>
      <c r="Q315" s="11"/>
      <c r="R315" s="9"/>
      <c r="S315" s="9"/>
      <c r="T315" s="9"/>
      <c r="U315" s="9"/>
    </row>
    <row r="316">
      <c r="J316" s="82"/>
      <c r="P316" s="11"/>
      <c r="Q316" s="11"/>
      <c r="R316" s="9"/>
      <c r="S316" s="9"/>
      <c r="T316" s="9"/>
      <c r="U316" s="9"/>
    </row>
    <row r="317">
      <c r="J317" s="82"/>
      <c r="P317" s="11"/>
      <c r="Q317" s="11"/>
      <c r="R317" s="9"/>
      <c r="S317" s="9"/>
      <c r="T317" s="9"/>
      <c r="U317" s="9"/>
    </row>
    <row r="318">
      <c r="J318" s="82"/>
      <c r="P318" s="11"/>
      <c r="Q318" s="11"/>
      <c r="R318" s="9"/>
      <c r="S318" s="9"/>
      <c r="T318" s="9"/>
      <c r="U318" s="9"/>
    </row>
    <row r="319">
      <c r="J319" s="82"/>
      <c r="P319" s="11"/>
      <c r="Q319" s="11"/>
      <c r="R319" s="9"/>
      <c r="S319" s="9"/>
      <c r="T319" s="9"/>
      <c r="U319" s="9"/>
    </row>
    <row r="320">
      <c r="J320" s="82"/>
      <c r="P320" s="11"/>
      <c r="Q320" s="11"/>
      <c r="R320" s="9"/>
      <c r="S320" s="9"/>
      <c r="T320" s="9"/>
      <c r="U320" s="9"/>
    </row>
    <row r="321">
      <c r="J321" s="82"/>
      <c r="P321" s="11"/>
      <c r="Q321" s="11"/>
      <c r="R321" s="9"/>
      <c r="S321" s="9"/>
      <c r="T321" s="9"/>
      <c r="U321" s="9"/>
    </row>
    <row r="322">
      <c r="J322" s="82"/>
      <c r="P322" s="11"/>
      <c r="Q322" s="11"/>
      <c r="R322" s="9"/>
      <c r="S322" s="9"/>
      <c r="T322" s="9"/>
      <c r="U322" s="9"/>
    </row>
    <row r="323">
      <c r="J323" s="82"/>
      <c r="P323" s="11"/>
      <c r="Q323" s="11"/>
      <c r="R323" s="9"/>
      <c r="S323" s="9"/>
      <c r="T323" s="9"/>
      <c r="U323" s="9"/>
    </row>
    <row r="324">
      <c r="J324" s="82"/>
      <c r="P324" s="11"/>
      <c r="Q324" s="11"/>
      <c r="R324" s="9"/>
      <c r="S324" s="9"/>
      <c r="T324" s="9"/>
      <c r="U324" s="9"/>
    </row>
    <row r="325">
      <c r="J325" s="82"/>
      <c r="P325" s="11"/>
      <c r="Q325" s="11"/>
      <c r="R325" s="9"/>
      <c r="S325" s="9"/>
      <c r="T325" s="9"/>
      <c r="U325" s="9"/>
    </row>
    <row r="326">
      <c r="J326" s="82"/>
      <c r="P326" s="11"/>
      <c r="Q326" s="11"/>
      <c r="R326" s="9"/>
      <c r="S326" s="9"/>
      <c r="T326" s="9"/>
      <c r="U326" s="9"/>
    </row>
    <row r="327">
      <c r="J327" s="82"/>
      <c r="P327" s="11"/>
      <c r="Q327" s="11"/>
      <c r="R327" s="9"/>
      <c r="S327" s="9"/>
      <c r="T327" s="9"/>
      <c r="U327" s="9"/>
    </row>
    <row r="328">
      <c r="J328" s="82"/>
      <c r="P328" s="11"/>
      <c r="Q328" s="11"/>
      <c r="R328" s="9"/>
      <c r="S328" s="9"/>
      <c r="T328" s="9"/>
      <c r="U328" s="9"/>
    </row>
    <row r="329">
      <c r="J329" s="82"/>
      <c r="P329" s="11"/>
      <c r="Q329" s="11"/>
      <c r="R329" s="9"/>
      <c r="S329" s="9"/>
      <c r="T329" s="9"/>
      <c r="U329" s="9"/>
    </row>
    <row r="330">
      <c r="J330" s="82"/>
      <c r="P330" s="11"/>
      <c r="Q330" s="11"/>
      <c r="R330" s="9"/>
      <c r="S330" s="9"/>
      <c r="T330" s="9"/>
      <c r="U330" s="9"/>
    </row>
    <row r="331">
      <c r="J331" s="82"/>
      <c r="P331" s="11"/>
      <c r="Q331" s="11"/>
      <c r="R331" s="9"/>
      <c r="S331" s="9"/>
      <c r="T331" s="9"/>
      <c r="U331" s="9"/>
    </row>
    <row r="332">
      <c r="J332" s="82"/>
      <c r="P332" s="11"/>
      <c r="Q332" s="11"/>
      <c r="R332" s="9"/>
      <c r="S332" s="9"/>
      <c r="T332" s="9"/>
      <c r="U332" s="9"/>
    </row>
    <row r="333">
      <c r="J333" s="82"/>
      <c r="P333" s="11"/>
      <c r="Q333" s="11"/>
      <c r="R333" s="9"/>
      <c r="S333" s="9"/>
      <c r="T333" s="9"/>
      <c r="U333" s="9"/>
    </row>
    <row r="334">
      <c r="J334" s="82"/>
      <c r="P334" s="11"/>
      <c r="Q334" s="11"/>
      <c r="R334" s="9"/>
      <c r="S334" s="9"/>
      <c r="T334" s="9"/>
      <c r="U334" s="9"/>
    </row>
    <row r="335">
      <c r="J335" s="82"/>
      <c r="P335" s="11"/>
      <c r="Q335" s="11"/>
      <c r="R335" s="9"/>
      <c r="S335" s="9"/>
      <c r="T335" s="9"/>
      <c r="U335" s="9"/>
    </row>
    <row r="336">
      <c r="J336" s="82"/>
      <c r="P336" s="11"/>
      <c r="Q336" s="11"/>
      <c r="R336" s="9"/>
      <c r="S336" s="9"/>
      <c r="T336" s="9"/>
      <c r="U336" s="9"/>
    </row>
    <row r="337">
      <c r="J337" s="82"/>
      <c r="P337" s="11"/>
      <c r="Q337" s="11"/>
      <c r="R337" s="9"/>
      <c r="S337" s="9"/>
      <c r="T337" s="9"/>
      <c r="U337" s="9"/>
    </row>
    <row r="338">
      <c r="J338" s="82"/>
      <c r="P338" s="11"/>
      <c r="Q338" s="11"/>
      <c r="R338" s="9"/>
      <c r="S338" s="9"/>
      <c r="T338" s="9"/>
      <c r="U338" s="9"/>
    </row>
    <row r="339">
      <c r="J339" s="82"/>
      <c r="P339" s="11"/>
      <c r="Q339" s="11"/>
      <c r="R339" s="9"/>
      <c r="S339" s="9"/>
      <c r="T339" s="9"/>
      <c r="U339" s="9"/>
    </row>
    <row r="340">
      <c r="J340" s="82"/>
      <c r="P340" s="11"/>
      <c r="Q340" s="11"/>
      <c r="R340" s="9"/>
      <c r="S340" s="9"/>
      <c r="T340" s="9"/>
      <c r="U340" s="9"/>
    </row>
    <row r="341">
      <c r="J341" s="82"/>
      <c r="P341" s="11"/>
      <c r="Q341" s="11"/>
      <c r="R341" s="9"/>
      <c r="S341" s="9"/>
      <c r="T341" s="9"/>
      <c r="U341" s="9"/>
    </row>
    <row r="342">
      <c r="J342" s="82"/>
      <c r="P342" s="11"/>
      <c r="Q342" s="11"/>
      <c r="R342" s="9"/>
      <c r="S342" s="9"/>
      <c r="T342" s="9"/>
      <c r="U342" s="9"/>
    </row>
    <row r="343">
      <c r="J343" s="82"/>
      <c r="P343" s="11"/>
      <c r="Q343" s="11"/>
      <c r="R343" s="9"/>
      <c r="S343" s="9"/>
      <c r="T343" s="9"/>
      <c r="U343" s="9"/>
    </row>
    <row r="344">
      <c r="J344" s="82"/>
      <c r="P344" s="11"/>
      <c r="Q344" s="11"/>
      <c r="R344" s="9"/>
      <c r="S344" s="9"/>
      <c r="T344" s="9"/>
      <c r="U344" s="9"/>
    </row>
    <row r="345">
      <c r="J345" s="82"/>
      <c r="P345" s="11"/>
      <c r="Q345" s="11"/>
      <c r="R345" s="9"/>
      <c r="S345" s="9"/>
      <c r="T345" s="9"/>
      <c r="U345" s="9"/>
    </row>
    <row r="346">
      <c r="J346" s="82"/>
      <c r="P346" s="11"/>
      <c r="Q346" s="11"/>
      <c r="R346" s="9"/>
      <c r="S346" s="9"/>
      <c r="T346" s="9"/>
      <c r="U346" s="9"/>
    </row>
    <row r="347">
      <c r="J347" s="82"/>
      <c r="P347" s="11"/>
      <c r="Q347" s="11"/>
      <c r="R347" s="9"/>
      <c r="S347" s="9"/>
      <c r="T347" s="9"/>
      <c r="U347" s="9"/>
    </row>
    <row r="348">
      <c r="J348" s="82"/>
      <c r="P348" s="11"/>
      <c r="Q348" s="11"/>
      <c r="R348" s="9"/>
      <c r="S348" s="9"/>
      <c r="T348" s="9"/>
      <c r="U348" s="9"/>
    </row>
    <row r="349">
      <c r="J349" s="82"/>
      <c r="P349" s="11"/>
      <c r="Q349" s="11"/>
      <c r="R349" s="9"/>
      <c r="S349" s="9"/>
      <c r="T349" s="9"/>
      <c r="U349" s="9"/>
    </row>
    <row r="350">
      <c r="J350" s="82"/>
      <c r="P350" s="11"/>
      <c r="Q350" s="11"/>
      <c r="R350" s="9"/>
      <c r="S350" s="9"/>
      <c r="T350" s="9"/>
      <c r="U350" s="9"/>
    </row>
    <row r="351">
      <c r="J351" s="82"/>
      <c r="P351" s="11"/>
      <c r="Q351" s="11"/>
      <c r="R351" s="9"/>
      <c r="S351" s="9"/>
      <c r="T351" s="9"/>
      <c r="U351" s="9"/>
    </row>
    <row r="352">
      <c r="J352" s="82"/>
      <c r="P352" s="11"/>
      <c r="Q352" s="11"/>
      <c r="R352" s="9"/>
      <c r="S352" s="9"/>
      <c r="T352" s="9"/>
      <c r="U352" s="9"/>
    </row>
    <row r="353">
      <c r="J353" s="82"/>
      <c r="P353" s="11"/>
      <c r="Q353" s="11"/>
      <c r="R353" s="9"/>
      <c r="S353" s="9"/>
      <c r="T353" s="9"/>
      <c r="U353" s="9"/>
    </row>
    <row r="354">
      <c r="J354" s="82"/>
      <c r="P354" s="11"/>
      <c r="Q354" s="11"/>
      <c r="R354" s="9"/>
      <c r="S354" s="9"/>
      <c r="T354" s="9"/>
      <c r="U354" s="9"/>
    </row>
    <row r="355">
      <c r="J355" s="82"/>
      <c r="P355" s="11"/>
      <c r="Q355" s="11"/>
      <c r="R355" s="9"/>
      <c r="S355" s="9"/>
      <c r="T355" s="9"/>
      <c r="U355" s="9"/>
    </row>
    <row r="356">
      <c r="J356" s="82"/>
      <c r="P356" s="11"/>
      <c r="Q356" s="11"/>
      <c r="R356" s="9"/>
      <c r="S356" s="9"/>
      <c r="T356" s="9"/>
      <c r="U356" s="9"/>
    </row>
    <row r="357">
      <c r="J357" s="82"/>
      <c r="P357" s="11"/>
      <c r="Q357" s="11"/>
      <c r="R357" s="9"/>
      <c r="S357" s="9"/>
      <c r="T357" s="9"/>
      <c r="U357" s="9"/>
    </row>
    <row r="358">
      <c r="J358" s="82"/>
      <c r="P358" s="11"/>
      <c r="Q358" s="11"/>
      <c r="R358" s="9"/>
      <c r="S358" s="9"/>
      <c r="T358" s="9"/>
      <c r="U358" s="9"/>
    </row>
    <row r="359">
      <c r="J359" s="82"/>
      <c r="P359" s="11"/>
      <c r="Q359" s="11"/>
      <c r="R359" s="9"/>
      <c r="S359" s="9"/>
      <c r="T359" s="9"/>
      <c r="U359" s="9"/>
    </row>
    <row r="360">
      <c r="J360" s="82"/>
      <c r="P360" s="11"/>
      <c r="Q360" s="11"/>
      <c r="R360" s="9"/>
      <c r="S360" s="9"/>
      <c r="T360" s="9"/>
      <c r="U360" s="9"/>
    </row>
    <row r="361">
      <c r="J361" s="82"/>
      <c r="P361" s="11"/>
      <c r="Q361" s="11"/>
      <c r="R361" s="9"/>
      <c r="S361" s="9"/>
      <c r="T361" s="9"/>
      <c r="U361" s="9"/>
    </row>
    <row r="362">
      <c r="J362" s="82"/>
      <c r="P362" s="11"/>
      <c r="Q362" s="11"/>
      <c r="R362" s="9"/>
      <c r="S362" s="9"/>
      <c r="T362" s="9"/>
      <c r="U362" s="9"/>
    </row>
    <row r="363">
      <c r="J363" s="82"/>
      <c r="P363" s="11"/>
      <c r="Q363" s="11"/>
      <c r="R363" s="9"/>
      <c r="S363" s="9"/>
      <c r="T363" s="9"/>
      <c r="U363" s="9"/>
    </row>
    <row r="364">
      <c r="J364" s="82"/>
      <c r="P364" s="11"/>
      <c r="Q364" s="11"/>
      <c r="R364" s="9"/>
      <c r="S364" s="9"/>
      <c r="T364" s="9"/>
      <c r="U364" s="9"/>
    </row>
    <row r="365">
      <c r="J365" s="82"/>
      <c r="P365" s="11"/>
      <c r="Q365" s="11"/>
      <c r="R365" s="9"/>
      <c r="S365" s="9"/>
      <c r="T365" s="9"/>
      <c r="U365" s="9"/>
    </row>
    <row r="366">
      <c r="J366" s="82"/>
      <c r="P366" s="11"/>
      <c r="Q366" s="11"/>
      <c r="R366" s="9"/>
      <c r="S366" s="9"/>
      <c r="T366" s="9"/>
      <c r="U366" s="9"/>
    </row>
    <row r="367">
      <c r="J367" s="82"/>
      <c r="P367" s="11"/>
      <c r="Q367" s="11"/>
      <c r="R367" s="9"/>
      <c r="S367" s="9"/>
      <c r="T367" s="9"/>
      <c r="U367" s="9"/>
    </row>
    <row r="368">
      <c r="J368" s="82"/>
      <c r="P368" s="11"/>
      <c r="Q368" s="11"/>
      <c r="R368" s="9"/>
      <c r="S368" s="9"/>
      <c r="T368" s="9"/>
      <c r="U368" s="9"/>
    </row>
    <row r="369">
      <c r="J369" s="82"/>
      <c r="P369" s="11"/>
      <c r="Q369" s="11"/>
      <c r="R369" s="9"/>
      <c r="S369" s="9"/>
      <c r="T369" s="9"/>
      <c r="U369" s="9"/>
    </row>
    <row r="370">
      <c r="J370" s="82"/>
      <c r="P370" s="11"/>
      <c r="Q370" s="11"/>
      <c r="R370" s="9"/>
      <c r="S370" s="9"/>
      <c r="T370" s="9"/>
      <c r="U370" s="9"/>
    </row>
    <row r="371">
      <c r="J371" s="82"/>
      <c r="P371" s="11"/>
      <c r="Q371" s="11"/>
      <c r="R371" s="9"/>
      <c r="S371" s="9"/>
      <c r="T371" s="9"/>
      <c r="U371" s="9"/>
    </row>
    <row r="372">
      <c r="J372" s="82"/>
      <c r="P372" s="11"/>
      <c r="Q372" s="11"/>
      <c r="R372" s="9"/>
      <c r="S372" s="9"/>
      <c r="T372" s="9"/>
      <c r="U372" s="9"/>
    </row>
    <row r="373">
      <c r="J373" s="82"/>
      <c r="P373" s="11"/>
      <c r="Q373" s="11"/>
      <c r="R373" s="9"/>
      <c r="S373" s="9"/>
      <c r="T373" s="9"/>
      <c r="U373" s="9"/>
    </row>
    <row r="374">
      <c r="J374" s="82"/>
      <c r="P374" s="11"/>
      <c r="Q374" s="11"/>
      <c r="R374" s="9"/>
      <c r="S374" s="9"/>
      <c r="T374" s="9"/>
      <c r="U374" s="9"/>
    </row>
    <row r="375">
      <c r="J375" s="82"/>
      <c r="P375" s="11"/>
      <c r="Q375" s="11"/>
      <c r="R375" s="9"/>
      <c r="S375" s="9"/>
      <c r="T375" s="9"/>
      <c r="U375" s="9"/>
    </row>
    <row r="376">
      <c r="J376" s="82"/>
      <c r="P376" s="11"/>
      <c r="Q376" s="11"/>
      <c r="R376" s="9"/>
      <c r="S376" s="9"/>
      <c r="T376" s="9"/>
      <c r="U376" s="9"/>
    </row>
    <row r="377">
      <c r="J377" s="82"/>
      <c r="P377" s="11"/>
      <c r="Q377" s="11"/>
      <c r="R377" s="9"/>
      <c r="S377" s="9"/>
      <c r="T377" s="9"/>
      <c r="U377" s="9"/>
    </row>
    <row r="378">
      <c r="J378" s="82"/>
      <c r="P378" s="11"/>
      <c r="Q378" s="11"/>
      <c r="R378" s="9"/>
      <c r="S378" s="9"/>
      <c r="T378" s="9"/>
      <c r="U378" s="9"/>
    </row>
    <row r="379">
      <c r="J379" s="82"/>
      <c r="P379" s="11"/>
      <c r="Q379" s="11"/>
      <c r="R379" s="9"/>
      <c r="S379" s="9"/>
      <c r="T379" s="9"/>
      <c r="U379" s="9"/>
    </row>
    <row r="380">
      <c r="J380" s="82"/>
      <c r="P380" s="11"/>
      <c r="Q380" s="11"/>
      <c r="R380" s="9"/>
      <c r="S380" s="9"/>
      <c r="T380" s="9"/>
      <c r="U380" s="9"/>
    </row>
    <row r="381">
      <c r="J381" s="82"/>
      <c r="P381" s="11"/>
      <c r="Q381" s="11"/>
      <c r="R381" s="9"/>
      <c r="S381" s="9"/>
      <c r="T381" s="9"/>
      <c r="U381" s="9"/>
    </row>
    <row r="382">
      <c r="J382" s="82"/>
      <c r="P382" s="11"/>
      <c r="Q382" s="11"/>
      <c r="R382" s="9"/>
      <c r="S382" s="9"/>
      <c r="T382" s="9"/>
      <c r="U382" s="9"/>
    </row>
    <row r="383">
      <c r="J383" s="82"/>
      <c r="P383" s="11"/>
      <c r="Q383" s="11"/>
      <c r="R383" s="9"/>
      <c r="S383" s="9"/>
      <c r="T383" s="9"/>
      <c r="U383" s="9"/>
    </row>
    <row r="384">
      <c r="J384" s="82"/>
      <c r="P384" s="11"/>
      <c r="Q384" s="11"/>
      <c r="R384" s="9"/>
      <c r="S384" s="9"/>
      <c r="T384" s="9"/>
      <c r="U384" s="9"/>
    </row>
    <row r="385">
      <c r="J385" s="82"/>
      <c r="P385" s="11"/>
      <c r="Q385" s="11"/>
      <c r="R385" s="9"/>
      <c r="S385" s="9"/>
      <c r="T385" s="9"/>
      <c r="U385" s="9"/>
    </row>
    <row r="386">
      <c r="J386" s="82"/>
      <c r="P386" s="11"/>
      <c r="Q386" s="11"/>
      <c r="R386" s="9"/>
      <c r="S386" s="9"/>
      <c r="T386" s="9"/>
      <c r="U386" s="9"/>
    </row>
    <row r="387">
      <c r="J387" s="82"/>
      <c r="P387" s="11"/>
      <c r="Q387" s="11"/>
      <c r="R387" s="9"/>
      <c r="S387" s="9"/>
      <c r="T387" s="9"/>
      <c r="U387" s="9"/>
    </row>
    <row r="388">
      <c r="J388" s="82"/>
      <c r="P388" s="11"/>
      <c r="Q388" s="11"/>
      <c r="R388" s="9"/>
      <c r="S388" s="9"/>
      <c r="T388" s="9"/>
      <c r="U388" s="9"/>
    </row>
    <row r="389">
      <c r="J389" s="82"/>
      <c r="P389" s="11"/>
      <c r="Q389" s="11"/>
      <c r="R389" s="9"/>
      <c r="S389" s="9"/>
      <c r="T389" s="9"/>
      <c r="U389" s="9"/>
    </row>
    <row r="390">
      <c r="J390" s="82"/>
      <c r="P390" s="11"/>
      <c r="Q390" s="11"/>
      <c r="R390" s="9"/>
      <c r="S390" s="9"/>
      <c r="T390" s="9"/>
      <c r="U390" s="9"/>
    </row>
    <row r="391">
      <c r="J391" s="82"/>
      <c r="P391" s="11"/>
      <c r="Q391" s="11"/>
      <c r="R391" s="9"/>
      <c r="S391" s="9"/>
      <c r="T391" s="9"/>
      <c r="U391" s="9"/>
    </row>
    <row r="392">
      <c r="J392" s="82"/>
      <c r="P392" s="11"/>
      <c r="Q392" s="11"/>
      <c r="R392" s="9"/>
      <c r="S392" s="9"/>
      <c r="T392" s="9"/>
      <c r="U392" s="9"/>
    </row>
    <row r="393">
      <c r="J393" s="82"/>
      <c r="P393" s="11"/>
      <c r="Q393" s="11"/>
      <c r="R393" s="9"/>
      <c r="S393" s="9"/>
      <c r="T393" s="9"/>
      <c r="U393" s="9"/>
    </row>
    <row r="394">
      <c r="J394" s="82"/>
      <c r="P394" s="11"/>
      <c r="Q394" s="11"/>
      <c r="R394" s="9"/>
      <c r="S394" s="9"/>
      <c r="T394" s="9"/>
      <c r="U394" s="9"/>
    </row>
    <row r="395">
      <c r="J395" s="82"/>
      <c r="P395" s="11"/>
      <c r="Q395" s="11"/>
      <c r="R395" s="9"/>
      <c r="S395" s="9"/>
      <c r="T395" s="9"/>
      <c r="U395" s="9"/>
    </row>
    <row r="396">
      <c r="J396" s="82"/>
      <c r="P396" s="11"/>
      <c r="Q396" s="11"/>
      <c r="R396" s="9"/>
      <c r="S396" s="9"/>
      <c r="T396" s="9"/>
      <c r="U396" s="9"/>
    </row>
    <row r="397">
      <c r="J397" s="82"/>
      <c r="P397" s="11"/>
      <c r="Q397" s="11"/>
      <c r="R397" s="9"/>
      <c r="S397" s="9"/>
      <c r="T397" s="9"/>
      <c r="U397" s="9"/>
    </row>
    <row r="398">
      <c r="J398" s="82"/>
      <c r="P398" s="11"/>
      <c r="Q398" s="11"/>
      <c r="R398" s="9"/>
      <c r="S398" s="9"/>
      <c r="T398" s="9"/>
      <c r="U398" s="9"/>
    </row>
    <row r="399">
      <c r="J399" s="82"/>
      <c r="P399" s="11"/>
      <c r="Q399" s="11"/>
      <c r="R399" s="9"/>
      <c r="S399" s="9"/>
      <c r="T399" s="9"/>
      <c r="U399" s="9"/>
    </row>
    <row r="400">
      <c r="J400" s="82"/>
      <c r="P400" s="11"/>
      <c r="Q400" s="11"/>
      <c r="R400" s="9"/>
      <c r="S400" s="9"/>
      <c r="T400" s="9"/>
      <c r="U400" s="9"/>
    </row>
    <row r="401">
      <c r="J401" s="82"/>
      <c r="P401" s="11"/>
      <c r="Q401" s="11"/>
      <c r="R401" s="9"/>
      <c r="S401" s="9"/>
      <c r="T401" s="9"/>
      <c r="U401" s="9"/>
    </row>
    <row r="402">
      <c r="J402" s="82"/>
      <c r="P402" s="11"/>
      <c r="Q402" s="11"/>
      <c r="R402" s="9"/>
      <c r="S402" s="9"/>
      <c r="T402" s="9"/>
      <c r="U402" s="9"/>
    </row>
    <row r="403">
      <c r="J403" s="82"/>
      <c r="P403" s="11"/>
      <c r="Q403" s="11"/>
      <c r="R403" s="9"/>
      <c r="S403" s="9"/>
      <c r="T403" s="9"/>
      <c r="U403" s="9"/>
    </row>
    <row r="404">
      <c r="J404" s="82"/>
      <c r="P404" s="11"/>
      <c r="Q404" s="11"/>
      <c r="R404" s="9"/>
      <c r="S404" s="9"/>
      <c r="T404" s="9"/>
      <c r="U404" s="9"/>
    </row>
    <row r="405">
      <c r="J405" s="82"/>
      <c r="P405" s="11"/>
      <c r="Q405" s="11"/>
      <c r="R405" s="9"/>
      <c r="S405" s="9"/>
      <c r="T405" s="9"/>
      <c r="U405" s="9"/>
    </row>
    <row r="406">
      <c r="J406" s="82"/>
      <c r="P406" s="11"/>
      <c r="Q406" s="11"/>
      <c r="R406" s="9"/>
      <c r="S406" s="9"/>
      <c r="T406" s="9"/>
      <c r="U406" s="9"/>
    </row>
    <row r="407">
      <c r="J407" s="82"/>
      <c r="P407" s="11"/>
      <c r="Q407" s="11"/>
      <c r="R407" s="9"/>
      <c r="S407" s="9"/>
      <c r="T407" s="9"/>
      <c r="U407" s="9"/>
    </row>
    <row r="408">
      <c r="J408" s="82"/>
      <c r="P408" s="11"/>
      <c r="Q408" s="11"/>
      <c r="R408" s="9"/>
      <c r="S408" s="9"/>
      <c r="T408" s="9"/>
      <c r="U408" s="9"/>
    </row>
    <row r="409">
      <c r="J409" s="82"/>
      <c r="P409" s="11"/>
      <c r="Q409" s="11"/>
      <c r="R409" s="9"/>
      <c r="S409" s="9"/>
      <c r="T409" s="9"/>
      <c r="U409" s="9"/>
    </row>
    <row r="410">
      <c r="J410" s="82"/>
      <c r="P410" s="11"/>
      <c r="Q410" s="11"/>
      <c r="R410" s="9"/>
      <c r="S410" s="9"/>
      <c r="T410" s="9"/>
      <c r="U410" s="9"/>
    </row>
    <row r="411">
      <c r="J411" s="82"/>
      <c r="P411" s="11"/>
      <c r="Q411" s="11"/>
      <c r="R411" s="9"/>
      <c r="S411" s="9"/>
      <c r="T411" s="9"/>
      <c r="U411" s="9"/>
    </row>
    <row r="412">
      <c r="J412" s="82"/>
      <c r="P412" s="11"/>
      <c r="Q412" s="11"/>
      <c r="R412" s="9"/>
      <c r="S412" s="9"/>
      <c r="T412" s="9"/>
      <c r="U412" s="9"/>
    </row>
    <row r="413">
      <c r="J413" s="82"/>
      <c r="P413" s="11"/>
      <c r="Q413" s="11"/>
      <c r="R413" s="9"/>
      <c r="S413" s="9"/>
      <c r="T413" s="9"/>
      <c r="U413" s="9"/>
    </row>
    <row r="414">
      <c r="J414" s="82"/>
      <c r="P414" s="11"/>
      <c r="Q414" s="11"/>
      <c r="R414" s="9"/>
      <c r="S414" s="9"/>
      <c r="T414" s="9"/>
      <c r="U414" s="9"/>
    </row>
    <row r="415">
      <c r="J415" s="82"/>
      <c r="P415" s="11"/>
      <c r="Q415" s="11"/>
      <c r="R415" s="9"/>
      <c r="S415" s="9"/>
      <c r="T415" s="9"/>
      <c r="U415" s="9"/>
    </row>
    <row r="416">
      <c r="J416" s="82"/>
      <c r="P416" s="11"/>
      <c r="Q416" s="11"/>
      <c r="R416" s="9"/>
      <c r="S416" s="9"/>
      <c r="T416" s="9"/>
      <c r="U416" s="9"/>
    </row>
    <row r="417">
      <c r="J417" s="82"/>
      <c r="P417" s="11"/>
      <c r="Q417" s="11"/>
      <c r="R417" s="9"/>
      <c r="S417" s="9"/>
      <c r="T417" s="9"/>
      <c r="U417" s="9"/>
    </row>
    <row r="418">
      <c r="J418" s="82"/>
      <c r="P418" s="11"/>
      <c r="Q418" s="11"/>
      <c r="R418" s="9"/>
      <c r="S418" s="9"/>
      <c r="T418" s="9"/>
      <c r="U418" s="9"/>
    </row>
    <row r="419">
      <c r="J419" s="82"/>
      <c r="P419" s="11"/>
      <c r="Q419" s="11"/>
      <c r="R419" s="9"/>
      <c r="S419" s="9"/>
      <c r="T419" s="9"/>
      <c r="U419" s="9"/>
    </row>
    <row r="420">
      <c r="J420" s="82"/>
      <c r="P420" s="11"/>
      <c r="Q420" s="11"/>
      <c r="R420" s="9"/>
      <c r="S420" s="9"/>
      <c r="T420" s="9"/>
      <c r="U420" s="9"/>
    </row>
    <row r="421">
      <c r="J421" s="82"/>
      <c r="P421" s="11"/>
      <c r="Q421" s="11"/>
      <c r="R421" s="9"/>
      <c r="S421" s="9"/>
      <c r="T421" s="9"/>
      <c r="U421" s="9"/>
    </row>
    <row r="422">
      <c r="J422" s="82"/>
      <c r="P422" s="11"/>
      <c r="Q422" s="11"/>
      <c r="R422" s="9"/>
      <c r="S422" s="9"/>
      <c r="T422" s="9"/>
      <c r="U422" s="9"/>
    </row>
    <row r="423">
      <c r="J423" s="82"/>
      <c r="P423" s="11"/>
      <c r="Q423" s="11"/>
      <c r="R423" s="9"/>
      <c r="S423" s="9"/>
      <c r="T423" s="9"/>
      <c r="U423" s="9"/>
    </row>
    <row r="424">
      <c r="J424" s="82"/>
      <c r="P424" s="11"/>
      <c r="Q424" s="11"/>
      <c r="R424" s="9"/>
      <c r="S424" s="9"/>
      <c r="T424" s="9"/>
      <c r="U424" s="9"/>
    </row>
    <row r="425">
      <c r="J425" s="82"/>
      <c r="P425" s="11"/>
      <c r="Q425" s="11"/>
      <c r="R425" s="9"/>
      <c r="S425" s="9"/>
      <c r="T425" s="9"/>
      <c r="U425" s="9"/>
    </row>
    <row r="426">
      <c r="J426" s="82"/>
      <c r="P426" s="11"/>
      <c r="Q426" s="11"/>
      <c r="R426" s="9"/>
      <c r="S426" s="9"/>
      <c r="T426" s="9"/>
      <c r="U426" s="9"/>
    </row>
    <row r="427">
      <c r="J427" s="82"/>
      <c r="P427" s="11"/>
      <c r="Q427" s="11"/>
      <c r="R427" s="9"/>
      <c r="S427" s="9"/>
      <c r="T427" s="9"/>
      <c r="U427" s="9"/>
    </row>
    <row r="428">
      <c r="J428" s="82"/>
      <c r="P428" s="11"/>
      <c r="Q428" s="11"/>
      <c r="R428" s="9"/>
      <c r="S428" s="9"/>
      <c r="T428" s="9"/>
      <c r="U428" s="9"/>
    </row>
    <row r="429">
      <c r="J429" s="82"/>
      <c r="P429" s="11"/>
      <c r="Q429" s="11"/>
      <c r="R429" s="9"/>
      <c r="S429" s="9"/>
      <c r="T429" s="9"/>
      <c r="U429" s="9"/>
    </row>
    <row r="430">
      <c r="J430" s="82"/>
      <c r="P430" s="11"/>
      <c r="Q430" s="11"/>
      <c r="R430" s="9"/>
      <c r="S430" s="9"/>
      <c r="T430" s="9"/>
      <c r="U430" s="9"/>
    </row>
    <row r="431">
      <c r="J431" s="82"/>
      <c r="P431" s="11"/>
      <c r="Q431" s="11"/>
      <c r="R431" s="9"/>
      <c r="S431" s="9"/>
      <c r="T431" s="9"/>
      <c r="U431" s="9"/>
    </row>
    <row r="432">
      <c r="J432" s="82"/>
      <c r="P432" s="11"/>
      <c r="Q432" s="11"/>
      <c r="R432" s="9"/>
      <c r="S432" s="9"/>
      <c r="T432" s="9"/>
      <c r="U432" s="9"/>
    </row>
    <row r="433">
      <c r="J433" s="82"/>
      <c r="P433" s="11"/>
      <c r="Q433" s="11"/>
      <c r="R433" s="9"/>
      <c r="S433" s="9"/>
      <c r="T433" s="9"/>
      <c r="U433" s="9"/>
    </row>
    <row r="434">
      <c r="J434" s="82"/>
      <c r="P434" s="11"/>
      <c r="Q434" s="11"/>
      <c r="R434" s="9"/>
      <c r="S434" s="9"/>
      <c r="T434" s="9"/>
      <c r="U434" s="9"/>
    </row>
    <row r="435">
      <c r="J435" s="82"/>
      <c r="P435" s="11"/>
      <c r="Q435" s="11"/>
      <c r="R435" s="9"/>
      <c r="S435" s="9"/>
      <c r="T435" s="9"/>
      <c r="U435" s="9"/>
    </row>
    <row r="436">
      <c r="J436" s="82"/>
      <c r="P436" s="11"/>
      <c r="Q436" s="11"/>
      <c r="R436" s="9"/>
      <c r="S436" s="9"/>
      <c r="T436" s="9"/>
      <c r="U436" s="9"/>
    </row>
    <row r="437">
      <c r="J437" s="82"/>
      <c r="P437" s="11"/>
      <c r="Q437" s="11"/>
      <c r="R437" s="9"/>
      <c r="S437" s="9"/>
      <c r="T437" s="9"/>
      <c r="U437" s="9"/>
    </row>
    <row r="438">
      <c r="J438" s="82"/>
      <c r="P438" s="11"/>
      <c r="Q438" s="11"/>
      <c r="R438" s="9"/>
      <c r="S438" s="9"/>
      <c r="T438" s="9"/>
      <c r="U438" s="9"/>
    </row>
    <row r="439">
      <c r="J439" s="82"/>
      <c r="P439" s="11"/>
      <c r="Q439" s="11"/>
      <c r="R439" s="9"/>
      <c r="S439" s="9"/>
      <c r="T439" s="9"/>
      <c r="U439" s="9"/>
    </row>
    <row r="440">
      <c r="J440" s="82"/>
      <c r="P440" s="11"/>
      <c r="Q440" s="11"/>
      <c r="R440" s="9"/>
      <c r="S440" s="9"/>
      <c r="T440" s="9"/>
      <c r="U440" s="9"/>
    </row>
    <row r="441">
      <c r="J441" s="82"/>
      <c r="P441" s="11"/>
      <c r="Q441" s="11"/>
      <c r="R441" s="9"/>
      <c r="S441" s="9"/>
      <c r="T441" s="9"/>
      <c r="U441" s="9"/>
    </row>
    <row r="442">
      <c r="J442" s="82"/>
      <c r="P442" s="11"/>
      <c r="Q442" s="11"/>
      <c r="R442" s="9"/>
      <c r="S442" s="9"/>
      <c r="T442" s="9"/>
      <c r="U442" s="9"/>
    </row>
    <row r="443">
      <c r="J443" s="82"/>
      <c r="P443" s="11"/>
      <c r="Q443" s="11"/>
      <c r="R443" s="9"/>
      <c r="S443" s="9"/>
      <c r="T443" s="9"/>
      <c r="U443" s="9"/>
    </row>
    <row r="444">
      <c r="J444" s="82"/>
      <c r="P444" s="11"/>
      <c r="Q444" s="11"/>
      <c r="R444" s="9"/>
      <c r="S444" s="9"/>
      <c r="T444" s="9"/>
      <c r="U444" s="9"/>
    </row>
    <row r="445">
      <c r="J445" s="82"/>
      <c r="P445" s="11"/>
      <c r="Q445" s="11"/>
      <c r="R445" s="9"/>
      <c r="S445" s="9"/>
      <c r="T445" s="9"/>
      <c r="U445" s="9"/>
    </row>
    <row r="446">
      <c r="J446" s="82"/>
      <c r="P446" s="11"/>
      <c r="Q446" s="11"/>
      <c r="R446" s="9"/>
      <c r="S446" s="9"/>
      <c r="T446" s="9"/>
      <c r="U446" s="9"/>
    </row>
    <row r="447">
      <c r="J447" s="82"/>
      <c r="P447" s="11"/>
      <c r="Q447" s="11"/>
      <c r="R447" s="9"/>
      <c r="S447" s="9"/>
      <c r="T447" s="9"/>
      <c r="U447" s="9"/>
    </row>
    <row r="448">
      <c r="J448" s="82"/>
      <c r="P448" s="11"/>
      <c r="Q448" s="11"/>
      <c r="R448" s="9"/>
      <c r="S448" s="9"/>
      <c r="T448" s="9"/>
      <c r="U448" s="9"/>
    </row>
    <row r="449">
      <c r="J449" s="82"/>
      <c r="P449" s="11"/>
      <c r="Q449" s="11"/>
      <c r="R449" s="9"/>
      <c r="S449" s="9"/>
      <c r="T449" s="9"/>
      <c r="U449" s="9"/>
    </row>
    <row r="450">
      <c r="J450" s="82"/>
      <c r="P450" s="11"/>
      <c r="Q450" s="11"/>
      <c r="R450" s="9"/>
      <c r="S450" s="9"/>
      <c r="T450" s="9"/>
      <c r="U450" s="9"/>
    </row>
    <row r="451">
      <c r="J451" s="82"/>
      <c r="P451" s="11"/>
      <c r="Q451" s="11"/>
      <c r="R451" s="9"/>
      <c r="S451" s="9"/>
      <c r="T451" s="9"/>
      <c r="U451" s="9"/>
    </row>
    <row r="452">
      <c r="J452" s="82"/>
      <c r="P452" s="11"/>
      <c r="Q452" s="11"/>
      <c r="R452" s="9"/>
      <c r="S452" s="9"/>
      <c r="T452" s="9"/>
      <c r="U452" s="9"/>
    </row>
    <row r="453">
      <c r="J453" s="82"/>
      <c r="P453" s="11"/>
      <c r="Q453" s="11"/>
      <c r="R453" s="9"/>
      <c r="S453" s="9"/>
      <c r="T453" s="9"/>
      <c r="U453" s="9"/>
    </row>
    <row r="454">
      <c r="J454" s="82"/>
      <c r="P454" s="11"/>
      <c r="Q454" s="11"/>
      <c r="R454" s="9"/>
      <c r="S454" s="9"/>
      <c r="T454" s="9"/>
      <c r="U454" s="9"/>
    </row>
    <row r="455">
      <c r="J455" s="82"/>
      <c r="P455" s="11"/>
      <c r="Q455" s="11"/>
      <c r="R455" s="9"/>
      <c r="S455" s="9"/>
      <c r="T455" s="9"/>
      <c r="U455" s="9"/>
    </row>
    <row r="456">
      <c r="J456" s="82"/>
      <c r="P456" s="11"/>
      <c r="Q456" s="11"/>
      <c r="R456" s="9"/>
      <c r="S456" s="9"/>
      <c r="T456" s="9"/>
      <c r="U456" s="9"/>
    </row>
    <row r="457">
      <c r="J457" s="82"/>
      <c r="P457" s="11"/>
      <c r="Q457" s="11"/>
      <c r="R457" s="9"/>
      <c r="S457" s="9"/>
      <c r="T457" s="9"/>
      <c r="U457" s="9"/>
    </row>
    <row r="458">
      <c r="J458" s="82"/>
      <c r="P458" s="11"/>
      <c r="Q458" s="11"/>
      <c r="R458" s="9"/>
      <c r="S458" s="9"/>
      <c r="T458" s="9"/>
      <c r="U458" s="9"/>
    </row>
    <row r="459">
      <c r="J459" s="82"/>
      <c r="P459" s="11"/>
      <c r="Q459" s="11"/>
      <c r="R459" s="9"/>
      <c r="S459" s="9"/>
      <c r="T459" s="9"/>
      <c r="U459" s="9"/>
    </row>
    <row r="460">
      <c r="J460" s="82"/>
      <c r="P460" s="11"/>
      <c r="Q460" s="11"/>
      <c r="R460" s="9"/>
      <c r="S460" s="9"/>
      <c r="T460" s="9"/>
      <c r="U460" s="9"/>
    </row>
    <row r="461">
      <c r="J461" s="82"/>
      <c r="P461" s="11"/>
      <c r="Q461" s="11"/>
      <c r="R461" s="9"/>
      <c r="S461" s="9"/>
      <c r="T461" s="9"/>
      <c r="U461" s="9"/>
    </row>
    <row r="462">
      <c r="J462" s="82"/>
      <c r="P462" s="11"/>
      <c r="Q462" s="11"/>
      <c r="R462" s="9"/>
      <c r="S462" s="9"/>
      <c r="T462" s="9"/>
      <c r="U462" s="9"/>
    </row>
    <row r="463">
      <c r="J463" s="82"/>
      <c r="P463" s="11"/>
      <c r="Q463" s="11"/>
      <c r="R463" s="9"/>
      <c r="S463" s="9"/>
      <c r="T463" s="9"/>
      <c r="U463" s="9"/>
    </row>
    <row r="464">
      <c r="J464" s="82"/>
      <c r="P464" s="11"/>
      <c r="Q464" s="11"/>
      <c r="R464" s="9"/>
      <c r="S464" s="9"/>
      <c r="T464" s="9"/>
      <c r="U464" s="9"/>
    </row>
    <row r="465">
      <c r="J465" s="82"/>
      <c r="P465" s="11"/>
      <c r="Q465" s="11"/>
      <c r="R465" s="9"/>
      <c r="S465" s="9"/>
      <c r="T465" s="9"/>
      <c r="U465" s="9"/>
    </row>
    <row r="466">
      <c r="J466" s="82"/>
      <c r="P466" s="11"/>
      <c r="Q466" s="11"/>
      <c r="R466" s="9"/>
      <c r="S466" s="9"/>
      <c r="T466" s="9"/>
      <c r="U466" s="9"/>
    </row>
    <row r="467">
      <c r="J467" s="82"/>
      <c r="P467" s="11"/>
      <c r="Q467" s="11"/>
      <c r="R467" s="9"/>
      <c r="S467" s="9"/>
      <c r="T467" s="9"/>
      <c r="U467" s="9"/>
    </row>
    <row r="468">
      <c r="J468" s="82"/>
      <c r="P468" s="11"/>
      <c r="Q468" s="11"/>
      <c r="R468" s="9"/>
      <c r="S468" s="9"/>
      <c r="T468" s="9"/>
      <c r="U468" s="9"/>
    </row>
    <row r="469">
      <c r="J469" s="82"/>
      <c r="P469" s="11"/>
      <c r="Q469" s="11"/>
      <c r="R469" s="9"/>
      <c r="S469" s="9"/>
      <c r="T469" s="9"/>
      <c r="U469" s="9"/>
    </row>
    <row r="470">
      <c r="J470" s="82"/>
      <c r="P470" s="11"/>
      <c r="Q470" s="11"/>
      <c r="R470" s="9"/>
      <c r="S470" s="9"/>
      <c r="T470" s="9"/>
      <c r="U470" s="9"/>
    </row>
    <row r="471">
      <c r="J471" s="82"/>
      <c r="P471" s="11"/>
      <c r="Q471" s="11"/>
      <c r="R471" s="9"/>
      <c r="S471" s="9"/>
      <c r="T471" s="9"/>
      <c r="U471" s="9"/>
    </row>
    <row r="472">
      <c r="J472" s="82"/>
      <c r="P472" s="11"/>
      <c r="Q472" s="11"/>
      <c r="R472" s="9"/>
      <c r="S472" s="9"/>
      <c r="T472" s="9"/>
      <c r="U472" s="9"/>
    </row>
    <row r="473">
      <c r="J473" s="82"/>
      <c r="P473" s="11"/>
      <c r="Q473" s="11"/>
      <c r="R473" s="9"/>
      <c r="S473" s="9"/>
      <c r="T473" s="9"/>
      <c r="U473" s="9"/>
    </row>
    <row r="474">
      <c r="J474" s="82"/>
      <c r="P474" s="11"/>
      <c r="Q474" s="11"/>
      <c r="R474" s="9"/>
      <c r="S474" s="9"/>
      <c r="T474" s="9"/>
      <c r="U474" s="9"/>
    </row>
    <row r="475">
      <c r="J475" s="82"/>
      <c r="P475" s="11"/>
      <c r="Q475" s="11"/>
      <c r="R475" s="9"/>
      <c r="S475" s="9"/>
      <c r="T475" s="9"/>
      <c r="U475" s="9"/>
    </row>
    <row r="476">
      <c r="J476" s="82"/>
      <c r="P476" s="11"/>
      <c r="Q476" s="11"/>
      <c r="R476" s="9"/>
      <c r="S476" s="9"/>
      <c r="T476" s="9"/>
      <c r="U476" s="9"/>
    </row>
    <row r="477">
      <c r="J477" s="82"/>
      <c r="P477" s="11"/>
      <c r="Q477" s="11"/>
      <c r="R477" s="9"/>
      <c r="S477" s="9"/>
      <c r="T477" s="9"/>
      <c r="U477" s="9"/>
    </row>
    <row r="478">
      <c r="J478" s="82"/>
      <c r="P478" s="11"/>
      <c r="Q478" s="11"/>
      <c r="R478" s="9"/>
      <c r="S478" s="9"/>
      <c r="T478" s="9"/>
      <c r="U478" s="9"/>
    </row>
    <row r="479">
      <c r="J479" s="82"/>
      <c r="P479" s="11"/>
      <c r="Q479" s="11"/>
      <c r="R479" s="9"/>
      <c r="S479" s="9"/>
      <c r="T479" s="9"/>
      <c r="U479" s="9"/>
    </row>
    <row r="480">
      <c r="J480" s="82"/>
      <c r="P480" s="11"/>
      <c r="Q480" s="11"/>
      <c r="R480" s="9"/>
      <c r="S480" s="9"/>
      <c r="T480" s="9"/>
      <c r="U480" s="9"/>
    </row>
    <row r="481">
      <c r="J481" s="82"/>
      <c r="P481" s="11"/>
      <c r="Q481" s="11"/>
      <c r="R481" s="9"/>
      <c r="S481" s="9"/>
      <c r="T481" s="9"/>
      <c r="U481" s="9"/>
    </row>
    <row r="482">
      <c r="J482" s="82"/>
      <c r="P482" s="11"/>
      <c r="Q482" s="11"/>
      <c r="R482" s="9"/>
      <c r="S482" s="9"/>
      <c r="T482" s="9"/>
      <c r="U482" s="9"/>
    </row>
    <row r="483">
      <c r="J483" s="82"/>
      <c r="P483" s="11"/>
      <c r="Q483" s="11"/>
      <c r="R483" s="9"/>
      <c r="S483" s="9"/>
      <c r="T483" s="9"/>
      <c r="U483" s="9"/>
    </row>
    <row r="484">
      <c r="J484" s="82"/>
      <c r="P484" s="11"/>
      <c r="Q484" s="11"/>
      <c r="R484" s="9"/>
      <c r="S484" s="9"/>
      <c r="T484" s="9"/>
      <c r="U484" s="9"/>
    </row>
    <row r="485">
      <c r="J485" s="82"/>
      <c r="P485" s="11"/>
      <c r="Q485" s="11"/>
      <c r="R485" s="9"/>
      <c r="S485" s="9"/>
      <c r="T485" s="9"/>
      <c r="U485" s="9"/>
    </row>
    <row r="486">
      <c r="J486" s="82"/>
      <c r="P486" s="11"/>
      <c r="Q486" s="11"/>
      <c r="R486" s="9"/>
      <c r="S486" s="9"/>
      <c r="T486" s="9"/>
      <c r="U486" s="9"/>
    </row>
    <row r="487">
      <c r="J487" s="82"/>
      <c r="P487" s="11"/>
      <c r="Q487" s="11"/>
      <c r="R487" s="9"/>
      <c r="S487" s="9"/>
      <c r="T487" s="9"/>
      <c r="U487" s="9"/>
    </row>
    <row r="488">
      <c r="J488" s="82"/>
      <c r="P488" s="11"/>
      <c r="Q488" s="11"/>
      <c r="R488" s="9"/>
      <c r="S488" s="9"/>
      <c r="T488" s="9"/>
      <c r="U488" s="9"/>
    </row>
    <row r="489">
      <c r="J489" s="82"/>
      <c r="P489" s="11"/>
      <c r="Q489" s="11"/>
      <c r="R489" s="9"/>
      <c r="S489" s="9"/>
      <c r="T489" s="9"/>
      <c r="U489" s="9"/>
    </row>
    <row r="490">
      <c r="J490" s="82"/>
      <c r="P490" s="11"/>
      <c r="Q490" s="11"/>
      <c r="R490" s="9"/>
      <c r="S490" s="9"/>
      <c r="T490" s="9"/>
      <c r="U490" s="9"/>
    </row>
    <row r="491">
      <c r="J491" s="82"/>
      <c r="P491" s="11"/>
      <c r="Q491" s="11"/>
      <c r="R491" s="9"/>
      <c r="S491" s="9"/>
      <c r="T491" s="9"/>
      <c r="U491" s="9"/>
    </row>
    <row r="492">
      <c r="J492" s="82"/>
      <c r="P492" s="11"/>
      <c r="Q492" s="11"/>
      <c r="R492" s="9"/>
      <c r="S492" s="9"/>
      <c r="T492" s="9"/>
      <c r="U492" s="9"/>
    </row>
    <row r="493">
      <c r="J493" s="82"/>
      <c r="P493" s="11"/>
      <c r="Q493" s="11"/>
      <c r="R493" s="9"/>
      <c r="S493" s="9"/>
      <c r="T493" s="9"/>
      <c r="U493" s="9"/>
    </row>
    <row r="494">
      <c r="J494" s="82"/>
      <c r="P494" s="11"/>
      <c r="Q494" s="11"/>
      <c r="R494" s="9"/>
      <c r="S494" s="9"/>
      <c r="T494" s="9"/>
      <c r="U494" s="9"/>
    </row>
    <row r="495">
      <c r="J495" s="82"/>
      <c r="P495" s="11"/>
      <c r="Q495" s="11"/>
      <c r="R495" s="9"/>
      <c r="S495" s="9"/>
      <c r="T495" s="9"/>
      <c r="U495" s="9"/>
    </row>
    <row r="496">
      <c r="J496" s="82"/>
      <c r="P496" s="11"/>
      <c r="Q496" s="11"/>
      <c r="R496" s="9"/>
      <c r="S496" s="9"/>
      <c r="T496" s="9"/>
      <c r="U496" s="9"/>
    </row>
    <row r="497">
      <c r="J497" s="82"/>
      <c r="P497" s="11"/>
      <c r="Q497" s="11"/>
      <c r="R497" s="9"/>
      <c r="S497" s="9"/>
      <c r="T497" s="9"/>
      <c r="U497" s="9"/>
    </row>
    <row r="498">
      <c r="J498" s="82"/>
      <c r="P498" s="11"/>
      <c r="Q498" s="11"/>
      <c r="R498" s="9"/>
      <c r="S498" s="9"/>
      <c r="T498" s="9"/>
      <c r="U498" s="9"/>
    </row>
    <row r="499">
      <c r="J499" s="82"/>
      <c r="P499" s="11"/>
      <c r="Q499" s="11"/>
      <c r="R499" s="9"/>
      <c r="S499" s="9"/>
      <c r="T499" s="9"/>
      <c r="U499" s="9"/>
    </row>
    <row r="500">
      <c r="J500" s="82"/>
      <c r="P500" s="11"/>
      <c r="Q500" s="11"/>
      <c r="R500" s="9"/>
      <c r="S500" s="9"/>
      <c r="T500" s="9"/>
      <c r="U500" s="9"/>
    </row>
    <row r="501">
      <c r="J501" s="82"/>
      <c r="P501" s="11"/>
      <c r="Q501" s="11"/>
      <c r="R501" s="9"/>
      <c r="S501" s="9"/>
      <c r="T501" s="9"/>
      <c r="U501" s="9"/>
    </row>
    <row r="502">
      <c r="J502" s="82"/>
      <c r="P502" s="11"/>
      <c r="Q502" s="11"/>
      <c r="R502" s="9"/>
      <c r="S502" s="9"/>
      <c r="T502" s="9"/>
      <c r="U502" s="9"/>
    </row>
    <row r="503">
      <c r="J503" s="82"/>
      <c r="P503" s="11"/>
      <c r="Q503" s="11"/>
      <c r="R503" s="9"/>
      <c r="S503" s="9"/>
      <c r="T503" s="9"/>
      <c r="U503" s="9"/>
    </row>
    <row r="504">
      <c r="J504" s="82"/>
      <c r="P504" s="11"/>
      <c r="Q504" s="11"/>
      <c r="R504" s="9"/>
      <c r="S504" s="9"/>
      <c r="T504" s="9"/>
      <c r="U504" s="9"/>
    </row>
    <row r="505">
      <c r="J505" s="82"/>
      <c r="P505" s="11"/>
      <c r="Q505" s="11"/>
      <c r="R505" s="9"/>
      <c r="S505" s="9"/>
      <c r="T505" s="9"/>
      <c r="U505" s="9"/>
    </row>
    <row r="506">
      <c r="J506" s="82"/>
      <c r="P506" s="11"/>
      <c r="Q506" s="11"/>
      <c r="R506" s="9"/>
      <c r="S506" s="9"/>
      <c r="T506" s="9"/>
      <c r="U506" s="9"/>
    </row>
    <row r="507">
      <c r="J507" s="82"/>
      <c r="P507" s="11"/>
      <c r="Q507" s="11"/>
      <c r="R507" s="9"/>
      <c r="S507" s="9"/>
      <c r="T507" s="9"/>
      <c r="U507" s="9"/>
    </row>
    <row r="508">
      <c r="J508" s="82"/>
      <c r="P508" s="11"/>
      <c r="Q508" s="11"/>
      <c r="R508" s="9"/>
      <c r="S508" s="9"/>
      <c r="T508" s="9"/>
      <c r="U508" s="9"/>
    </row>
    <row r="509">
      <c r="J509" s="82"/>
      <c r="P509" s="11"/>
      <c r="Q509" s="11"/>
      <c r="R509" s="9"/>
      <c r="S509" s="9"/>
      <c r="T509" s="9"/>
      <c r="U509" s="9"/>
    </row>
    <row r="510">
      <c r="J510" s="82"/>
      <c r="P510" s="11"/>
      <c r="Q510" s="11"/>
      <c r="R510" s="9"/>
      <c r="S510" s="9"/>
      <c r="T510" s="9"/>
      <c r="U510" s="9"/>
    </row>
    <row r="511">
      <c r="J511" s="82"/>
      <c r="P511" s="11"/>
      <c r="Q511" s="11"/>
      <c r="R511" s="9"/>
      <c r="S511" s="9"/>
      <c r="T511" s="9"/>
      <c r="U511" s="9"/>
    </row>
    <row r="512">
      <c r="J512" s="82"/>
      <c r="P512" s="11"/>
      <c r="Q512" s="11"/>
      <c r="R512" s="9"/>
      <c r="S512" s="9"/>
      <c r="T512" s="9"/>
      <c r="U512" s="9"/>
    </row>
    <row r="513">
      <c r="J513" s="82"/>
      <c r="P513" s="11"/>
      <c r="Q513" s="11"/>
      <c r="R513" s="9"/>
      <c r="S513" s="9"/>
      <c r="T513" s="9"/>
      <c r="U513" s="9"/>
    </row>
    <row r="514">
      <c r="J514" s="82"/>
      <c r="P514" s="11"/>
      <c r="Q514" s="11"/>
      <c r="R514" s="9"/>
      <c r="S514" s="9"/>
      <c r="T514" s="9"/>
      <c r="U514" s="9"/>
    </row>
    <row r="515">
      <c r="J515" s="82"/>
      <c r="P515" s="11"/>
      <c r="Q515" s="11"/>
      <c r="R515" s="9"/>
      <c r="S515" s="9"/>
      <c r="T515" s="9"/>
      <c r="U515" s="9"/>
    </row>
    <row r="516">
      <c r="J516" s="82"/>
      <c r="P516" s="11"/>
      <c r="Q516" s="11"/>
      <c r="R516" s="9"/>
      <c r="S516" s="9"/>
      <c r="T516" s="9"/>
      <c r="U516" s="9"/>
    </row>
    <row r="517">
      <c r="J517" s="82"/>
      <c r="P517" s="11"/>
      <c r="Q517" s="11"/>
      <c r="R517" s="9"/>
      <c r="S517" s="9"/>
      <c r="T517" s="9"/>
      <c r="U517" s="9"/>
    </row>
    <row r="518">
      <c r="J518" s="82"/>
      <c r="P518" s="11"/>
      <c r="Q518" s="11"/>
      <c r="R518" s="9"/>
      <c r="S518" s="9"/>
      <c r="T518" s="9"/>
      <c r="U518" s="9"/>
    </row>
    <row r="519">
      <c r="J519" s="82"/>
      <c r="P519" s="11"/>
      <c r="Q519" s="11"/>
      <c r="R519" s="9"/>
      <c r="S519" s="9"/>
      <c r="T519" s="9"/>
      <c r="U519" s="9"/>
    </row>
    <row r="520">
      <c r="J520" s="82"/>
      <c r="P520" s="11"/>
      <c r="Q520" s="11"/>
      <c r="R520" s="9"/>
      <c r="S520" s="9"/>
      <c r="T520" s="9"/>
      <c r="U520" s="9"/>
    </row>
    <row r="521">
      <c r="J521" s="82"/>
      <c r="P521" s="11"/>
      <c r="Q521" s="11"/>
      <c r="R521" s="9"/>
      <c r="S521" s="9"/>
      <c r="T521" s="9"/>
      <c r="U521" s="9"/>
    </row>
    <row r="522">
      <c r="J522" s="82"/>
      <c r="P522" s="11"/>
      <c r="Q522" s="11"/>
      <c r="R522" s="9"/>
      <c r="S522" s="9"/>
      <c r="T522" s="9"/>
      <c r="U522" s="9"/>
    </row>
    <row r="523">
      <c r="J523" s="82"/>
      <c r="P523" s="11"/>
      <c r="Q523" s="11"/>
      <c r="R523" s="9"/>
      <c r="S523" s="9"/>
      <c r="T523" s="9"/>
      <c r="U523" s="9"/>
    </row>
    <row r="524">
      <c r="J524" s="82"/>
      <c r="P524" s="11"/>
      <c r="Q524" s="11"/>
      <c r="R524" s="9"/>
      <c r="S524" s="9"/>
      <c r="T524" s="9"/>
      <c r="U524" s="9"/>
    </row>
    <row r="525">
      <c r="J525" s="82"/>
      <c r="P525" s="11"/>
      <c r="Q525" s="11"/>
      <c r="R525" s="9"/>
      <c r="S525" s="9"/>
      <c r="T525" s="9"/>
      <c r="U525" s="9"/>
    </row>
    <row r="526">
      <c r="J526" s="82"/>
      <c r="P526" s="11"/>
      <c r="Q526" s="11"/>
      <c r="R526" s="9"/>
      <c r="S526" s="9"/>
      <c r="T526" s="9"/>
      <c r="U526" s="9"/>
    </row>
    <row r="527">
      <c r="J527" s="82"/>
      <c r="P527" s="11"/>
      <c r="Q527" s="11"/>
      <c r="R527" s="9"/>
      <c r="S527" s="9"/>
      <c r="T527" s="9"/>
      <c r="U527" s="9"/>
    </row>
    <row r="528">
      <c r="J528" s="82"/>
      <c r="P528" s="11"/>
      <c r="Q528" s="11"/>
      <c r="R528" s="9"/>
      <c r="S528" s="9"/>
      <c r="T528" s="9"/>
      <c r="U528" s="9"/>
    </row>
    <row r="529">
      <c r="J529" s="82"/>
      <c r="P529" s="11"/>
      <c r="Q529" s="11"/>
      <c r="R529" s="9"/>
      <c r="S529" s="9"/>
      <c r="T529" s="9"/>
      <c r="U529" s="9"/>
    </row>
    <row r="530">
      <c r="J530" s="82"/>
      <c r="P530" s="11"/>
      <c r="Q530" s="11"/>
      <c r="R530" s="9"/>
      <c r="S530" s="9"/>
      <c r="T530" s="9"/>
      <c r="U530" s="9"/>
    </row>
    <row r="531">
      <c r="J531" s="82"/>
      <c r="P531" s="11"/>
      <c r="Q531" s="11"/>
      <c r="R531" s="9"/>
      <c r="S531" s="9"/>
      <c r="T531" s="9"/>
      <c r="U531" s="9"/>
    </row>
    <row r="532">
      <c r="J532" s="82"/>
      <c r="P532" s="11"/>
      <c r="Q532" s="11"/>
      <c r="R532" s="9"/>
      <c r="S532" s="9"/>
      <c r="T532" s="9"/>
      <c r="U532" s="9"/>
    </row>
    <row r="533">
      <c r="J533" s="82"/>
      <c r="P533" s="11"/>
      <c r="Q533" s="11"/>
      <c r="R533" s="9"/>
      <c r="S533" s="9"/>
      <c r="T533" s="9"/>
      <c r="U533" s="9"/>
    </row>
    <row r="534">
      <c r="J534" s="82"/>
      <c r="P534" s="11"/>
      <c r="Q534" s="11"/>
      <c r="R534" s="9"/>
      <c r="S534" s="9"/>
      <c r="T534" s="9"/>
      <c r="U534" s="9"/>
    </row>
    <row r="535">
      <c r="J535" s="82"/>
      <c r="P535" s="11"/>
      <c r="Q535" s="11"/>
      <c r="R535" s="9"/>
      <c r="S535" s="9"/>
      <c r="T535" s="9"/>
      <c r="U535" s="9"/>
    </row>
    <row r="536">
      <c r="J536" s="82"/>
      <c r="P536" s="11"/>
      <c r="Q536" s="11"/>
      <c r="R536" s="9"/>
      <c r="S536" s="9"/>
      <c r="T536" s="9"/>
      <c r="U536" s="9"/>
    </row>
    <row r="537">
      <c r="J537" s="82"/>
      <c r="P537" s="11"/>
      <c r="Q537" s="11"/>
      <c r="R537" s="9"/>
      <c r="S537" s="9"/>
      <c r="T537" s="9"/>
      <c r="U537" s="9"/>
    </row>
    <row r="538">
      <c r="J538" s="82"/>
      <c r="P538" s="11"/>
      <c r="Q538" s="11"/>
      <c r="R538" s="9"/>
      <c r="S538" s="9"/>
      <c r="T538" s="9"/>
      <c r="U538" s="9"/>
    </row>
    <row r="539">
      <c r="J539" s="82"/>
      <c r="P539" s="11"/>
      <c r="Q539" s="11"/>
      <c r="R539" s="9"/>
      <c r="S539" s="9"/>
      <c r="T539" s="9"/>
      <c r="U539" s="9"/>
    </row>
    <row r="540">
      <c r="J540" s="82"/>
      <c r="P540" s="11"/>
      <c r="Q540" s="11"/>
      <c r="R540" s="9"/>
      <c r="S540" s="9"/>
      <c r="T540" s="9"/>
      <c r="U540" s="9"/>
    </row>
    <row r="541">
      <c r="J541" s="82"/>
      <c r="P541" s="11"/>
      <c r="Q541" s="11"/>
      <c r="R541" s="9"/>
      <c r="S541" s="9"/>
      <c r="T541" s="9"/>
      <c r="U541" s="9"/>
    </row>
    <row r="542">
      <c r="J542" s="82"/>
      <c r="P542" s="11"/>
      <c r="Q542" s="11"/>
      <c r="R542" s="9"/>
      <c r="S542" s="9"/>
      <c r="T542" s="9"/>
      <c r="U542" s="9"/>
    </row>
    <row r="543">
      <c r="J543" s="82"/>
      <c r="P543" s="11"/>
      <c r="Q543" s="11"/>
      <c r="R543" s="9"/>
      <c r="S543" s="9"/>
      <c r="T543" s="9"/>
      <c r="U543" s="9"/>
    </row>
    <row r="544">
      <c r="J544" s="82"/>
      <c r="P544" s="11"/>
      <c r="Q544" s="11"/>
      <c r="R544" s="9"/>
      <c r="S544" s="9"/>
      <c r="T544" s="9"/>
      <c r="U544" s="9"/>
    </row>
    <row r="545">
      <c r="J545" s="82"/>
      <c r="P545" s="11"/>
      <c r="Q545" s="11"/>
      <c r="R545" s="9"/>
      <c r="S545" s="9"/>
      <c r="T545" s="9"/>
      <c r="U545" s="9"/>
    </row>
    <row r="546">
      <c r="J546" s="82"/>
      <c r="P546" s="11"/>
      <c r="Q546" s="11"/>
      <c r="R546" s="9"/>
      <c r="S546" s="9"/>
      <c r="T546" s="9"/>
      <c r="U546" s="9"/>
    </row>
    <row r="547">
      <c r="J547" s="82"/>
      <c r="P547" s="11"/>
      <c r="Q547" s="11"/>
      <c r="R547" s="9"/>
      <c r="S547" s="9"/>
      <c r="T547" s="9"/>
      <c r="U547" s="9"/>
    </row>
    <row r="548">
      <c r="J548" s="82"/>
      <c r="P548" s="11"/>
      <c r="Q548" s="11"/>
      <c r="R548" s="9"/>
      <c r="S548" s="9"/>
      <c r="T548" s="9"/>
      <c r="U548" s="9"/>
    </row>
    <row r="549">
      <c r="J549" s="82"/>
      <c r="P549" s="11"/>
      <c r="Q549" s="11"/>
      <c r="R549" s="9"/>
      <c r="S549" s="9"/>
      <c r="T549" s="9"/>
      <c r="U549" s="9"/>
    </row>
    <row r="550">
      <c r="J550" s="82"/>
      <c r="P550" s="11"/>
      <c r="Q550" s="11"/>
      <c r="R550" s="9"/>
      <c r="S550" s="9"/>
      <c r="T550" s="9"/>
      <c r="U550" s="9"/>
    </row>
    <row r="551">
      <c r="J551" s="82"/>
      <c r="P551" s="11"/>
      <c r="Q551" s="11"/>
      <c r="R551" s="9"/>
      <c r="S551" s="9"/>
      <c r="T551" s="9"/>
      <c r="U551" s="9"/>
    </row>
    <row r="552">
      <c r="J552" s="82"/>
      <c r="P552" s="11"/>
      <c r="Q552" s="11"/>
      <c r="R552" s="9"/>
      <c r="S552" s="9"/>
      <c r="T552" s="9"/>
      <c r="U552" s="9"/>
    </row>
    <row r="553">
      <c r="J553" s="82"/>
      <c r="P553" s="11"/>
      <c r="Q553" s="11"/>
      <c r="R553" s="9"/>
      <c r="S553" s="9"/>
      <c r="T553" s="9"/>
      <c r="U553" s="9"/>
    </row>
    <row r="554">
      <c r="J554" s="82"/>
      <c r="P554" s="11"/>
      <c r="Q554" s="11"/>
      <c r="R554" s="9"/>
      <c r="S554" s="9"/>
      <c r="T554" s="9"/>
      <c r="U554" s="9"/>
    </row>
    <row r="555">
      <c r="J555" s="82"/>
      <c r="P555" s="11"/>
      <c r="Q555" s="11"/>
      <c r="R555" s="9"/>
      <c r="S555" s="9"/>
      <c r="T555" s="9"/>
      <c r="U555" s="9"/>
    </row>
    <row r="556">
      <c r="J556" s="82"/>
      <c r="P556" s="11"/>
      <c r="Q556" s="11"/>
      <c r="R556" s="9"/>
      <c r="S556" s="9"/>
      <c r="T556" s="9"/>
      <c r="U556" s="9"/>
    </row>
    <row r="557">
      <c r="J557" s="82"/>
      <c r="P557" s="11"/>
      <c r="Q557" s="11"/>
      <c r="R557" s="9"/>
      <c r="S557" s="9"/>
      <c r="T557" s="9"/>
      <c r="U557" s="9"/>
    </row>
    <row r="558">
      <c r="J558" s="82"/>
      <c r="P558" s="11"/>
      <c r="Q558" s="11"/>
      <c r="R558" s="9"/>
      <c r="S558" s="9"/>
      <c r="T558" s="9"/>
      <c r="U558" s="9"/>
    </row>
    <row r="559">
      <c r="J559" s="82"/>
      <c r="P559" s="11"/>
      <c r="Q559" s="11"/>
      <c r="R559" s="9"/>
      <c r="S559" s="9"/>
      <c r="T559" s="9"/>
      <c r="U559" s="9"/>
    </row>
    <row r="560">
      <c r="J560" s="82"/>
      <c r="P560" s="11"/>
      <c r="Q560" s="11"/>
      <c r="R560" s="9"/>
      <c r="S560" s="9"/>
      <c r="T560" s="9"/>
      <c r="U560" s="9"/>
    </row>
    <row r="561">
      <c r="J561" s="82"/>
      <c r="P561" s="11"/>
      <c r="Q561" s="11"/>
      <c r="R561" s="9"/>
      <c r="S561" s="9"/>
      <c r="T561" s="9"/>
      <c r="U561" s="9"/>
    </row>
    <row r="562">
      <c r="J562" s="82"/>
      <c r="P562" s="11"/>
      <c r="Q562" s="11"/>
      <c r="R562" s="9"/>
      <c r="S562" s="9"/>
      <c r="T562" s="9"/>
      <c r="U562" s="9"/>
    </row>
    <row r="563">
      <c r="J563" s="82"/>
      <c r="P563" s="11"/>
      <c r="Q563" s="11"/>
      <c r="R563" s="9"/>
      <c r="S563" s="9"/>
      <c r="T563" s="9"/>
      <c r="U563" s="9"/>
    </row>
    <row r="564">
      <c r="J564" s="82"/>
      <c r="P564" s="11"/>
      <c r="Q564" s="11"/>
      <c r="R564" s="9"/>
      <c r="S564" s="9"/>
      <c r="T564" s="9"/>
      <c r="U564" s="9"/>
    </row>
    <row r="565">
      <c r="J565" s="82"/>
      <c r="P565" s="11"/>
      <c r="Q565" s="11"/>
      <c r="R565" s="9"/>
      <c r="S565" s="9"/>
      <c r="T565" s="9"/>
      <c r="U565" s="9"/>
    </row>
    <row r="566">
      <c r="J566" s="82"/>
      <c r="P566" s="11"/>
      <c r="Q566" s="11"/>
      <c r="R566" s="9"/>
      <c r="S566" s="9"/>
      <c r="T566" s="9"/>
      <c r="U566" s="9"/>
    </row>
    <row r="567">
      <c r="J567" s="82"/>
      <c r="P567" s="11"/>
      <c r="Q567" s="11"/>
      <c r="R567" s="9"/>
      <c r="S567" s="9"/>
      <c r="T567" s="9"/>
      <c r="U567" s="9"/>
    </row>
    <row r="568">
      <c r="J568" s="82"/>
      <c r="P568" s="11"/>
      <c r="Q568" s="11"/>
      <c r="R568" s="9"/>
      <c r="S568" s="9"/>
      <c r="T568" s="9"/>
      <c r="U568" s="9"/>
    </row>
    <row r="569">
      <c r="J569" s="82"/>
      <c r="P569" s="11"/>
      <c r="Q569" s="11"/>
      <c r="R569" s="9"/>
      <c r="S569" s="9"/>
      <c r="T569" s="9"/>
      <c r="U569" s="9"/>
    </row>
    <row r="570">
      <c r="J570" s="82"/>
      <c r="P570" s="11"/>
      <c r="Q570" s="11"/>
      <c r="R570" s="9"/>
      <c r="S570" s="9"/>
      <c r="T570" s="9"/>
      <c r="U570" s="9"/>
    </row>
    <row r="571">
      <c r="J571" s="82"/>
      <c r="P571" s="11"/>
      <c r="Q571" s="11"/>
      <c r="R571" s="9"/>
      <c r="S571" s="9"/>
      <c r="T571" s="9"/>
      <c r="U571" s="9"/>
    </row>
    <row r="572">
      <c r="J572" s="82"/>
      <c r="P572" s="11"/>
      <c r="Q572" s="11"/>
      <c r="R572" s="9"/>
      <c r="S572" s="9"/>
      <c r="T572" s="9"/>
      <c r="U572" s="9"/>
    </row>
    <row r="573">
      <c r="J573" s="82"/>
      <c r="P573" s="11"/>
      <c r="Q573" s="11"/>
      <c r="R573" s="9"/>
      <c r="S573" s="9"/>
      <c r="T573" s="9"/>
      <c r="U573" s="9"/>
    </row>
    <row r="574">
      <c r="J574" s="82"/>
      <c r="P574" s="11"/>
      <c r="Q574" s="11"/>
      <c r="R574" s="9"/>
      <c r="S574" s="9"/>
      <c r="T574" s="9"/>
      <c r="U574" s="9"/>
    </row>
    <row r="575">
      <c r="J575" s="82"/>
      <c r="P575" s="11"/>
      <c r="Q575" s="11"/>
      <c r="R575" s="9"/>
      <c r="S575" s="9"/>
      <c r="T575" s="9"/>
      <c r="U575" s="9"/>
    </row>
    <row r="576">
      <c r="J576" s="82"/>
      <c r="P576" s="11"/>
      <c r="Q576" s="11"/>
      <c r="R576" s="9"/>
      <c r="S576" s="9"/>
      <c r="T576" s="9"/>
      <c r="U576" s="9"/>
    </row>
    <row r="577">
      <c r="J577" s="82"/>
      <c r="P577" s="11"/>
      <c r="Q577" s="11"/>
      <c r="R577" s="9"/>
      <c r="S577" s="9"/>
      <c r="T577" s="9"/>
      <c r="U577" s="9"/>
    </row>
    <row r="578">
      <c r="J578" s="82"/>
      <c r="P578" s="11"/>
      <c r="Q578" s="11"/>
      <c r="R578" s="9"/>
      <c r="S578" s="9"/>
      <c r="T578" s="9"/>
      <c r="U578" s="9"/>
    </row>
    <row r="579">
      <c r="J579" s="82"/>
      <c r="P579" s="11"/>
      <c r="Q579" s="11"/>
      <c r="R579" s="9"/>
      <c r="S579" s="9"/>
      <c r="T579" s="9"/>
      <c r="U579" s="9"/>
    </row>
    <row r="580">
      <c r="J580" s="82"/>
      <c r="P580" s="11"/>
      <c r="Q580" s="11"/>
      <c r="R580" s="9"/>
      <c r="S580" s="9"/>
      <c r="T580" s="9"/>
      <c r="U580" s="9"/>
    </row>
    <row r="581">
      <c r="J581" s="82"/>
      <c r="P581" s="11"/>
      <c r="Q581" s="11"/>
      <c r="R581" s="9"/>
      <c r="S581" s="9"/>
      <c r="T581" s="9"/>
      <c r="U581" s="9"/>
    </row>
    <row r="582">
      <c r="J582" s="82"/>
      <c r="P582" s="11"/>
      <c r="Q582" s="11"/>
      <c r="R582" s="9"/>
      <c r="S582" s="9"/>
      <c r="T582" s="9"/>
      <c r="U582" s="9"/>
    </row>
    <row r="583">
      <c r="J583" s="82"/>
      <c r="P583" s="11"/>
      <c r="Q583" s="11"/>
      <c r="R583" s="9"/>
      <c r="S583" s="9"/>
      <c r="T583" s="9"/>
      <c r="U583" s="9"/>
    </row>
    <row r="584">
      <c r="J584" s="82"/>
      <c r="P584" s="11"/>
      <c r="Q584" s="11"/>
      <c r="R584" s="9"/>
      <c r="S584" s="9"/>
      <c r="T584" s="9"/>
      <c r="U584" s="9"/>
    </row>
    <row r="585">
      <c r="J585" s="82"/>
      <c r="P585" s="11"/>
      <c r="Q585" s="11"/>
      <c r="R585" s="9"/>
      <c r="S585" s="9"/>
      <c r="T585" s="9"/>
      <c r="U585" s="9"/>
    </row>
    <row r="586">
      <c r="J586" s="82"/>
      <c r="P586" s="11"/>
      <c r="Q586" s="11"/>
      <c r="R586" s="9"/>
      <c r="S586" s="9"/>
      <c r="T586" s="9"/>
      <c r="U586" s="9"/>
    </row>
    <row r="587">
      <c r="J587" s="82"/>
      <c r="P587" s="11"/>
      <c r="Q587" s="11"/>
      <c r="R587" s="9"/>
      <c r="S587" s="9"/>
      <c r="T587" s="9"/>
      <c r="U587" s="9"/>
    </row>
    <row r="588">
      <c r="J588" s="82"/>
      <c r="P588" s="11"/>
      <c r="Q588" s="11"/>
      <c r="R588" s="9"/>
      <c r="S588" s="9"/>
      <c r="T588" s="9"/>
      <c r="U588" s="9"/>
    </row>
    <row r="589">
      <c r="J589" s="82"/>
      <c r="P589" s="11"/>
      <c r="Q589" s="11"/>
      <c r="R589" s="9"/>
      <c r="S589" s="9"/>
      <c r="T589" s="9"/>
      <c r="U589" s="9"/>
    </row>
    <row r="590">
      <c r="J590" s="82"/>
      <c r="P590" s="11"/>
      <c r="Q590" s="11"/>
      <c r="R590" s="9"/>
      <c r="S590" s="9"/>
      <c r="T590" s="9"/>
      <c r="U590" s="9"/>
    </row>
    <row r="591">
      <c r="J591" s="82"/>
      <c r="P591" s="11"/>
      <c r="Q591" s="11"/>
      <c r="R591" s="9"/>
      <c r="S591" s="9"/>
      <c r="T591" s="9"/>
      <c r="U591" s="9"/>
    </row>
    <row r="592">
      <c r="J592" s="82"/>
      <c r="P592" s="11"/>
      <c r="Q592" s="11"/>
      <c r="R592" s="9"/>
      <c r="S592" s="9"/>
      <c r="T592" s="9"/>
      <c r="U592" s="9"/>
    </row>
    <row r="593">
      <c r="J593" s="82"/>
      <c r="P593" s="11"/>
      <c r="Q593" s="11"/>
      <c r="R593" s="9"/>
      <c r="S593" s="9"/>
      <c r="T593" s="9"/>
      <c r="U593" s="9"/>
    </row>
    <row r="594">
      <c r="J594" s="82"/>
      <c r="P594" s="11"/>
      <c r="Q594" s="11"/>
      <c r="R594" s="9"/>
      <c r="S594" s="9"/>
      <c r="T594" s="9"/>
      <c r="U594" s="9"/>
    </row>
    <row r="595">
      <c r="J595" s="82"/>
      <c r="P595" s="11"/>
      <c r="Q595" s="11"/>
      <c r="R595" s="9"/>
      <c r="S595" s="9"/>
      <c r="T595" s="9"/>
      <c r="U595" s="9"/>
    </row>
    <row r="596">
      <c r="J596" s="82"/>
      <c r="P596" s="11"/>
      <c r="Q596" s="11"/>
      <c r="R596" s="9"/>
      <c r="S596" s="9"/>
      <c r="T596" s="9"/>
      <c r="U596" s="9"/>
    </row>
    <row r="597">
      <c r="J597" s="82"/>
      <c r="P597" s="11"/>
      <c r="Q597" s="11"/>
      <c r="R597" s="9"/>
      <c r="S597" s="9"/>
      <c r="T597" s="9"/>
      <c r="U597" s="9"/>
    </row>
    <row r="598">
      <c r="J598" s="82"/>
      <c r="P598" s="11"/>
      <c r="Q598" s="11"/>
      <c r="R598" s="9"/>
      <c r="S598" s="9"/>
      <c r="T598" s="9"/>
      <c r="U598" s="9"/>
    </row>
    <row r="599">
      <c r="J599" s="82"/>
      <c r="P599" s="11"/>
      <c r="Q599" s="11"/>
      <c r="R599" s="9"/>
      <c r="S599" s="9"/>
      <c r="T599" s="9"/>
      <c r="U599" s="9"/>
    </row>
    <row r="600">
      <c r="J600" s="82"/>
      <c r="P600" s="11"/>
      <c r="Q600" s="11"/>
      <c r="R600" s="9"/>
      <c r="S600" s="9"/>
      <c r="T600" s="9"/>
      <c r="U600" s="9"/>
    </row>
    <row r="601">
      <c r="J601" s="82"/>
      <c r="P601" s="11"/>
      <c r="Q601" s="11"/>
      <c r="R601" s="9"/>
      <c r="S601" s="9"/>
      <c r="T601" s="9"/>
      <c r="U601" s="9"/>
    </row>
    <row r="602">
      <c r="J602" s="82"/>
      <c r="P602" s="11"/>
      <c r="Q602" s="11"/>
      <c r="R602" s="9"/>
      <c r="S602" s="9"/>
      <c r="T602" s="9"/>
      <c r="U602" s="9"/>
    </row>
    <row r="603">
      <c r="J603" s="82"/>
      <c r="P603" s="11"/>
      <c r="Q603" s="11"/>
      <c r="R603" s="9"/>
      <c r="S603" s="9"/>
      <c r="T603" s="9"/>
      <c r="U603" s="9"/>
    </row>
    <row r="604">
      <c r="J604" s="82"/>
      <c r="P604" s="11"/>
      <c r="Q604" s="11"/>
      <c r="R604" s="9"/>
      <c r="S604" s="9"/>
      <c r="T604" s="9"/>
      <c r="U604" s="9"/>
    </row>
    <row r="605">
      <c r="J605" s="82"/>
      <c r="P605" s="11"/>
      <c r="Q605" s="11"/>
      <c r="R605" s="9"/>
      <c r="S605" s="9"/>
      <c r="T605" s="9"/>
      <c r="U605" s="9"/>
    </row>
    <row r="606">
      <c r="J606" s="82"/>
      <c r="P606" s="11"/>
      <c r="Q606" s="11"/>
      <c r="R606" s="9"/>
      <c r="S606" s="9"/>
      <c r="T606" s="9"/>
      <c r="U606" s="9"/>
    </row>
    <row r="607">
      <c r="J607" s="82"/>
      <c r="P607" s="11"/>
      <c r="Q607" s="11"/>
      <c r="R607" s="9"/>
      <c r="S607" s="9"/>
      <c r="T607" s="9"/>
      <c r="U607" s="9"/>
    </row>
    <row r="608">
      <c r="J608" s="82"/>
      <c r="P608" s="11"/>
      <c r="Q608" s="11"/>
      <c r="R608" s="9"/>
      <c r="S608" s="9"/>
      <c r="T608" s="9"/>
      <c r="U608" s="9"/>
    </row>
    <row r="609">
      <c r="J609" s="82"/>
      <c r="P609" s="11"/>
      <c r="Q609" s="11"/>
      <c r="R609" s="9"/>
      <c r="S609" s="9"/>
      <c r="T609" s="9"/>
      <c r="U609" s="9"/>
    </row>
    <row r="610">
      <c r="J610" s="82"/>
      <c r="P610" s="11"/>
      <c r="Q610" s="11"/>
      <c r="R610" s="9"/>
      <c r="S610" s="9"/>
      <c r="T610" s="9"/>
      <c r="U610" s="9"/>
    </row>
    <row r="611">
      <c r="J611" s="82"/>
      <c r="P611" s="11"/>
      <c r="Q611" s="11"/>
      <c r="R611" s="9"/>
      <c r="S611" s="9"/>
      <c r="T611" s="9"/>
      <c r="U611" s="9"/>
    </row>
    <row r="612">
      <c r="J612" s="82"/>
      <c r="P612" s="11"/>
      <c r="Q612" s="11"/>
      <c r="R612" s="9"/>
      <c r="S612" s="9"/>
      <c r="T612" s="9"/>
      <c r="U612" s="9"/>
    </row>
    <row r="613">
      <c r="J613" s="82"/>
      <c r="P613" s="11"/>
      <c r="Q613" s="11"/>
      <c r="R613" s="9"/>
      <c r="S613" s="9"/>
      <c r="T613" s="9"/>
      <c r="U613" s="9"/>
    </row>
    <row r="614">
      <c r="J614" s="82"/>
      <c r="P614" s="11"/>
      <c r="Q614" s="11"/>
      <c r="R614" s="9"/>
      <c r="S614" s="9"/>
      <c r="T614" s="9"/>
      <c r="U614" s="9"/>
    </row>
    <row r="615">
      <c r="J615" s="82"/>
      <c r="P615" s="11"/>
      <c r="Q615" s="11"/>
      <c r="R615" s="9"/>
      <c r="S615" s="9"/>
      <c r="T615" s="9"/>
      <c r="U615" s="9"/>
    </row>
    <row r="616">
      <c r="J616" s="82"/>
      <c r="P616" s="11"/>
      <c r="Q616" s="11"/>
      <c r="R616" s="9"/>
      <c r="S616" s="9"/>
      <c r="T616" s="9"/>
      <c r="U616" s="9"/>
    </row>
    <row r="617">
      <c r="J617" s="82"/>
      <c r="P617" s="11"/>
      <c r="Q617" s="11"/>
      <c r="R617" s="9"/>
      <c r="S617" s="9"/>
      <c r="T617" s="9"/>
      <c r="U617" s="9"/>
    </row>
    <row r="618">
      <c r="J618" s="82"/>
      <c r="P618" s="11"/>
      <c r="Q618" s="11"/>
      <c r="R618" s="9"/>
      <c r="S618" s="9"/>
      <c r="T618" s="9"/>
      <c r="U618" s="9"/>
    </row>
    <row r="619">
      <c r="J619" s="82"/>
      <c r="P619" s="11"/>
      <c r="Q619" s="11"/>
      <c r="R619" s="9"/>
      <c r="S619" s="9"/>
      <c r="T619" s="9"/>
      <c r="U619" s="9"/>
    </row>
    <row r="620">
      <c r="J620" s="82"/>
      <c r="P620" s="11"/>
      <c r="Q620" s="11"/>
      <c r="R620" s="9"/>
      <c r="S620" s="9"/>
      <c r="T620" s="9"/>
      <c r="U620" s="9"/>
    </row>
    <row r="621">
      <c r="J621" s="82"/>
      <c r="P621" s="11"/>
      <c r="Q621" s="11"/>
      <c r="R621" s="9"/>
      <c r="S621" s="9"/>
      <c r="T621" s="9"/>
      <c r="U621" s="9"/>
    </row>
    <row r="622">
      <c r="J622" s="82"/>
      <c r="P622" s="11"/>
      <c r="Q622" s="11"/>
      <c r="R622" s="9"/>
      <c r="S622" s="9"/>
      <c r="T622" s="9"/>
      <c r="U622" s="9"/>
    </row>
    <row r="623">
      <c r="J623" s="82"/>
      <c r="P623" s="11"/>
      <c r="Q623" s="11"/>
      <c r="R623" s="9"/>
      <c r="S623" s="9"/>
      <c r="T623" s="9"/>
      <c r="U623" s="9"/>
    </row>
    <row r="624">
      <c r="J624" s="82"/>
      <c r="P624" s="11"/>
      <c r="Q624" s="11"/>
      <c r="R624" s="9"/>
      <c r="S624" s="9"/>
      <c r="T624" s="9"/>
      <c r="U624" s="9"/>
    </row>
    <row r="625">
      <c r="J625" s="82"/>
      <c r="P625" s="11"/>
      <c r="Q625" s="11"/>
      <c r="R625" s="9"/>
      <c r="S625" s="9"/>
      <c r="T625" s="9"/>
      <c r="U625" s="9"/>
    </row>
    <row r="626">
      <c r="J626" s="82"/>
      <c r="P626" s="11"/>
      <c r="Q626" s="11"/>
      <c r="R626" s="9"/>
      <c r="S626" s="9"/>
      <c r="T626" s="9"/>
      <c r="U626" s="9"/>
    </row>
    <row r="627">
      <c r="J627" s="82"/>
      <c r="P627" s="11"/>
      <c r="Q627" s="11"/>
      <c r="R627" s="9"/>
      <c r="S627" s="9"/>
      <c r="T627" s="9"/>
      <c r="U627" s="9"/>
    </row>
    <row r="628">
      <c r="J628" s="82"/>
      <c r="P628" s="11"/>
      <c r="Q628" s="11"/>
      <c r="R628" s="9"/>
      <c r="S628" s="9"/>
      <c r="T628" s="9"/>
      <c r="U628" s="9"/>
    </row>
    <row r="629">
      <c r="J629" s="82"/>
      <c r="P629" s="11"/>
      <c r="Q629" s="11"/>
      <c r="R629" s="9"/>
      <c r="S629" s="9"/>
      <c r="T629" s="9"/>
      <c r="U629" s="9"/>
    </row>
    <row r="630">
      <c r="J630" s="82"/>
      <c r="P630" s="11"/>
      <c r="Q630" s="11"/>
      <c r="R630" s="9"/>
      <c r="S630" s="9"/>
      <c r="T630" s="9"/>
      <c r="U630" s="9"/>
    </row>
    <row r="631">
      <c r="J631" s="82"/>
      <c r="P631" s="11"/>
      <c r="Q631" s="11"/>
      <c r="R631" s="9"/>
      <c r="S631" s="9"/>
      <c r="T631" s="9"/>
      <c r="U631" s="9"/>
    </row>
    <row r="632">
      <c r="J632" s="82"/>
      <c r="P632" s="11"/>
      <c r="Q632" s="11"/>
      <c r="R632" s="9"/>
      <c r="S632" s="9"/>
      <c r="T632" s="9"/>
      <c r="U632" s="9"/>
    </row>
    <row r="633">
      <c r="J633" s="82"/>
      <c r="P633" s="11"/>
      <c r="Q633" s="11"/>
      <c r="R633" s="9"/>
      <c r="S633" s="9"/>
      <c r="T633" s="9"/>
      <c r="U633" s="9"/>
    </row>
    <row r="634">
      <c r="J634" s="82"/>
      <c r="P634" s="11"/>
      <c r="Q634" s="11"/>
      <c r="R634" s="9"/>
      <c r="S634" s="9"/>
      <c r="T634" s="9"/>
      <c r="U634" s="9"/>
    </row>
    <row r="635">
      <c r="J635" s="82"/>
      <c r="P635" s="11"/>
      <c r="Q635" s="11"/>
      <c r="R635" s="9"/>
      <c r="S635" s="9"/>
      <c r="T635" s="9"/>
      <c r="U635" s="9"/>
    </row>
    <row r="636">
      <c r="J636" s="82"/>
      <c r="P636" s="11"/>
      <c r="Q636" s="11"/>
      <c r="R636" s="9"/>
      <c r="S636" s="9"/>
      <c r="T636" s="9"/>
      <c r="U636" s="9"/>
    </row>
    <row r="637">
      <c r="J637" s="82"/>
      <c r="P637" s="11"/>
      <c r="Q637" s="11"/>
      <c r="R637" s="9"/>
      <c r="S637" s="9"/>
      <c r="T637" s="9"/>
      <c r="U637" s="9"/>
    </row>
    <row r="638">
      <c r="J638" s="82"/>
      <c r="P638" s="11"/>
      <c r="Q638" s="11"/>
      <c r="R638" s="9"/>
      <c r="S638" s="9"/>
      <c r="T638" s="9"/>
      <c r="U638" s="9"/>
    </row>
    <row r="639">
      <c r="J639" s="82"/>
      <c r="P639" s="11"/>
      <c r="Q639" s="11"/>
      <c r="R639" s="9"/>
      <c r="S639" s="9"/>
      <c r="T639" s="9"/>
      <c r="U639" s="9"/>
    </row>
    <row r="640">
      <c r="J640" s="82"/>
      <c r="P640" s="11"/>
      <c r="Q640" s="11"/>
      <c r="R640" s="9"/>
      <c r="S640" s="9"/>
      <c r="T640" s="9"/>
      <c r="U640" s="9"/>
    </row>
    <row r="641">
      <c r="J641" s="82"/>
      <c r="P641" s="11"/>
      <c r="Q641" s="11"/>
      <c r="R641" s="9"/>
      <c r="S641" s="9"/>
      <c r="T641" s="9"/>
      <c r="U641" s="9"/>
    </row>
    <row r="642">
      <c r="J642" s="82"/>
      <c r="P642" s="11"/>
      <c r="Q642" s="11"/>
      <c r="R642" s="9"/>
      <c r="S642" s="9"/>
      <c r="T642" s="9"/>
      <c r="U642" s="9"/>
    </row>
    <row r="643">
      <c r="J643" s="82"/>
      <c r="P643" s="11"/>
      <c r="Q643" s="11"/>
      <c r="R643" s="9"/>
      <c r="S643" s="9"/>
      <c r="T643" s="9"/>
      <c r="U643" s="9"/>
    </row>
    <row r="644">
      <c r="J644" s="82"/>
      <c r="P644" s="11"/>
      <c r="Q644" s="11"/>
      <c r="R644" s="9"/>
      <c r="S644" s="9"/>
      <c r="T644" s="9"/>
      <c r="U644" s="9"/>
    </row>
    <row r="645">
      <c r="J645" s="82"/>
      <c r="P645" s="11"/>
      <c r="Q645" s="11"/>
      <c r="R645" s="9"/>
      <c r="S645" s="9"/>
      <c r="T645" s="9"/>
      <c r="U645" s="9"/>
    </row>
    <row r="646">
      <c r="J646" s="82"/>
      <c r="P646" s="11"/>
      <c r="Q646" s="11"/>
      <c r="R646" s="9"/>
      <c r="S646" s="9"/>
      <c r="T646" s="9"/>
      <c r="U646" s="9"/>
    </row>
    <row r="647">
      <c r="J647" s="82"/>
      <c r="P647" s="11"/>
      <c r="Q647" s="11"/>
      <c r="R647" s="9"/>
      <c r="S647" s="9"/>
      <c r="T647" s="9"/>
      <c r="U647" s="9"/>
    </row>
    <row r="648">
      <c r="J648" s="82"/>
      <c r="P648" s="11"/>
      <c r="Q648" s="11"/>
      <c r="R648" s="9"/>
      <c r="S648" s="9"/>
      <c r="T648" s="9"/>
      <c r="U648" s="9"/>
    </row>
    <row r="649">
      <c r="J649" s="82"/>
      <c r="P649" s="11"/>
      <c r="Q649" s="11"/>
      <c r="R649" s="9"/>
      <c r="S649" s="9"/>
      <c r="T649" s="9"/>
      <c r="U649" s="9"/>
    </row>
    <row r="650">
      <c r="J650" s="82"/>
      <c r="P650" s="11"/>
      <c r="Q650" s="11"/>
      <c r="R650" s="9"/>
      <c r="S650" s="9"/>
      <c r="T650" s="9"/>
      <c r="U650" s="9"/>
    </row>
    <row r="651">
      <c r="J651" s="82"/>
      <c r="P651" s="11"/>
      <c r="Q651" s="11"/>
      <c r="R651" s="9"/>
      <c r="S651" s="9"/>
      <c r="T651" s="9"/>
      <c r="U651" s="9"/>
    </row>
    <row r="652">
      <c r="J652" s="82"/>
      <c r="P652" s="11"/>
      <c r="Q652" s="11"/>
      <c r="R652" s="9"/>
      <c r="S652" s="9"/>
      <c r="T652" s="9"/>
      <c r="U652" s="9"/>
    </row>
    <row r="653">
      <c r="J653" s="82"/>
      <c r="P653" s="11"/>
      <c r="Q653" s="11"/>
      <c r="R653" s="9"/>
      <c r="S653" s="9"/>
      <c r="T653" s="9"/>
      <c r="U653" s="9"/>
    </row>
    <row r="654">
      <c r="J654" s="82"/>
      <c r="P654" s="11"/>
      <c r="Q654" s="11"/>
      <c r="R654" s="9"/>
      <c r="S654" s="9"/>
      <c r="T654" s="9"/>
      <c r="U654" s="9"/>
    </row>
    <row r="655">
      <c r="J655" s="82"/>
      <c r="P655" s="11"/>
      <c r="Q655" s="11"/>
      <c r="R655" s="9"/>
      <c r="S655" s="9"/>
      <c r="T655" s="9"/>
      <c r="U655" s="9"/>
    </row>
    <row r="656">
      <c r="J656" s="82"/>
      <c r="P656" s="11"/>
      <c r="Q656" s="11"/>
      <c r="R656" s="9"/>
      <c r="S656" s="9"/>
      <c r="T656" s="9"/>
      <c r="U656" s="9"/>
    </row>
    <row r="657">
      <c r="J657" s="82"/>
      <c r="P657" s="11"/>
      <c r="Q657" s="11"/>
      <c r="R657" s="9"/>
      <c r="S657" s="9"/>
      <c r="T657" s="9"/>
      <c r="U657" s="9"/>
    </row>
    <row r="658">
      <c r="J658" s="82"/>
      <c r="P658" s="11"/>
      <c r="Q658" s="11"/>
      <c r="R658" s="9"/>
      <c r="S658" s="9"/>
      <c r="T658" s="9"/>
      <c r="U658" s="9"/>
    </row>
    <row r="659">
      <c r="J659" s="82"/>
      <c r="P659" s="11"/>
      <c r="Q659" s="11"/>
      <c r="R659" s="9"/>
      <c r="S659" s="9"/>
      <c r="T659" s="9"/>
      <c r="U659" s="9"/>
    </row>
    <row r="660">
      <c r="J660" s="82"/>
      <c r="P660" s="11"/>
      <c r="Q660" s="11"/>
      <c r="R660" s="9"/>
      <c r="S660" s="9"/>
      <c r="T660" s="9"/>
      <c r="U660" s="9"/>
    </row>
    <row r="661">
      <c r="J661" s="82"/>
      <c r="P661" s="11"/>
      <c r="Q661" s="11"/>
      <c r="R661" s="9"/>
      <c r="S661" s="9"/>
      <c r="T661" s="9"/>
      <c r="U661" s="9"/>
    </row>
    <row r="662">
      <c r="J662" s="82"/>
      <c r="P662" s="11"/>
      <c r="Q662" s="11"/>
      <c r="R662" s="9"/>
      <c r="S662" s="9"/>
      <c r="T662" s="9"/>
      <c r="U662" s="9"/>
    </row>
    <row r="663">
      <c r="J663" s="82"/>
      <c r="P663" s="11"/>
      <c r="Q663" s="11"/>
      <c r="R663" s="9"/>
      <c r="S663" s="9"/>
      <c r="T663" s="9"/>
      <c r="U663" s="9"/>
    </row>
    <row r="664">
      <c r="J664" s="82"/>
      <c r="P664" s="11"/>
      <c r="Q664" s="11"/>
      <c r="R664" s="9"/>
      <c r="S664" s="9"/>
      <c r="T664" s="9"/>
      <c r="U664" s="9"/>
    </row>
    <row r="665">
      <c r="J665" s="82"/>
      <c r="P665" s="11"/>
      <c r="Q665" s="11"/>
      <c r="R665" s="9"/>
      <c r="S665" s="9"/>
      <c r="T665" s="9"/>
      <c r="U665" s="9"/>
    </row>
    <row r="666">
      <c r="J666" s="82"/>
      <c r="P666" s="11"/>
      <c r="Q666" s="11"/>
      <c r="R666" s="9"/>
      <c r="S666" s="9"/>
      <c r="T666" s="9"/>
      <c r="U666" s="9"/>
    </row>
    <row r="667">
      <c r="J667" s="82"/>
      <c r="P667" s="11"/>
      <c r="Q667" s="11"/>
      <c r="R667" s="9"/>
      <c r="S667" s="9"/>
      <c r="T667" s="9"/>
      <c r="U667" s="9"/>
    </row>
    <row r="668">
      <c r="J668" s="82"/>
      <c r="P668" s="11"/>
      <c r="Q668" s="11"/>
      <c r="R668" s="9"/>
      <c r="S668" s="9"/>
      <c r="T668" s="9"/>
      <c r="U668" s="9"/>
    </row>
    <row r="669">
      <c r="J669" s="82"/>
      <c r="P669" s="11"/>
      <c r="Q669" s="11"/>
      <c r="R669" s="9"/>
      <c r="S669" s="9"/>
      <c r="T669" s="9"/>
      <c r="U669" s="9"/>
    </row>
    <row r="670">
      <c r="J670" s="82"/>
      <c r="P670" s="11"/>
      <c r="Q670" s="11"/>
      <c r="R670" s="9"/>
      <c r="S670" s="9"/>
      <c r="T670" s="9"/>
      <c r="U670" s="9"/>
    </row>
    <row r="671">
      <c r="J671" s="82"/>
      <c r="P671" s="11"/>
      <c r="Q671" s="11"/>
      <c r="R671" s="9"/>
      <c r="S671" s="9"/>
      <c r="T671" s="9"/>
      <c r="U671" s="9"/>
    </row>
    <row r="672">
      <c r="J672" s="82"/>
      <c r="P672" s="11"/>
      <c r="Q672" s="11"/>
      <c r="R672" s="9"/>
      <c r="S672" s="9"/>
      <c r="T672" s="9"/>
      <c r="U672" s="9"/>
    </row>
    <row r="673">
      <c r="J673" s="82"/>
      <c r="P673" s="11"/>
      <c r="Q673" s="11"/>
      <c r="R673" s="9"/>
      <c r="S673" s="9"/>
      <c r="T673" s="9"/>
      <c r="U673" s="9"/>
    </row>
    <row r="674">
      <c r="J674" s="82"/>
      <c r="P674" s="11"/>
      <c r="Q674" s="11"/>
      <c r="R674" s="9"/>
      <c r="S674" s="9"/>
      <c r="T674" s="9"/>
      <c r="U674" s="9"/>
    </row>
    <row r="675">
      <c r="J675" s="82"/>
      <c r="P675" s="11"/>
      <c r="Q675" s="11"/>
      <c r="R675" s="9"/>
      <c r="S675" s="9"/>
      <c r="T675" s="9"/>
      <c r="U675" s="9"/>
    </row>
    <row r="676">
      <c r="J676" s="82"/>
      <c r="P676" s="11"/>
      <c r="Q676" s="11"/>
      <c r="R676" s="9"/>
      <c r="S676" s="9"/>
      <c r="T676" s="9"/>
      <c r="U676" s="9"/>
    </row>
    <row r="677">
      <c r="J677" s="82"/>
      <c r="P677" s="11"/>
      <c r="Q677" s="11"/>
      <c r="R677" s="9"/>
      <c r="S677" s="9"/>
      <c r="T677" s="9"/>
      <c r="U677" s="9"/>
    </row>
    <row r="678">
      <c r="J678" s="82"/>
      <c r="P678" s="11"/>
      <c r="Q678" s="11"/>
      <c r="R678" s="9"/>
      <c r="S678" s="9"/>
      <c r="T678" s="9"/>
      <c r="U678" s="9"/>
    </row>
    <row r="679">
      <c r="J679" s="82"/>
      <c r="P679" s="11"/>
      <c r="Q679" s="11"/>
      <c r="R679" s="9"/>
      <c r="S679" s="9"/>
      <c r="T679" s="9"/>
      <c r="U679" s="9"/>
    </row>
    <row r="680">
      <c r="J680" s="82"/>
      <c r="P680" s="11"/>
      <c r="Q680" s="11"/>
      <c r="R680" s="9"/>
      <c r="S680" s="9"/>
      <c r="T680" s="9"/>
      <c r="U680" s="9"/>
    </row>
    <row r="681">
      <c r="J681" s="82"/>
      <c r="P681" s="11"/>
      <c r="Q681" s="11"/>
      <c r="R681" s="9"/>
      <c r="S681" s="9"/>
      <c r="T681" s="9"/>
      <c r="U681" s="9"/>
    </row>
    <row r="682">
      <c r="J682" s="82"/>
      <c r="P682" s="11"/>
      <c r="Q682" s="11"/>
      <c r="R682" s="9"/>
      <c r="S682" s="9"/>
      <c r="T682" s="9"/>
      <c r="U682" s="9"/>
    </row>
    <row r="683">
      <c r="J683" s="82"/>
      <c r="P683" s="11"/>
      <c r="Q683" s="11"/>
      <c r="R683" s="9"/>
      <c r="S683" s="9"/>
      <c r="T683" s="9"/>
      <c r="U683" s="9"/>
    </row>
    <row r="684">
      <c r="J684" s="82"/>
      <c r="P684" s="11"/>
      <c r="Q684" s="11"/>
      <c r="R684" s="9"/>
      <c r="S684" s="9"/>
      <c r="T684" s="9"/>
      <c r="U684" s="9"/>
    </row>
    <row r="685">
      <c r="J685" s="82"/>
      <c r="P685" s="11"/>
      <c r="Q685" s="11"/>
      <c r="R685" s="9"/>
      <c r="S685" s="9"/>
      <c r="T685" s="9"/>
      <c r="U685" s="9"/>
    </row>
    <row r="686">
      <c r="J686" s="82"/>
      <c r="P686" s="11"/>
      <c r="Q686" s="11"/>
      <c r="R686" s="9"/>
      <c r="S686" s="9"/>
      <c r="T686" s="9"/>
      <c r="U686" s="9"/>
    </row>
    <row r="687">
      <c r="J687" s="82"/>
      <c r="P687" s="11"/>
      <c r="Q687" s="11"/>
      <c r="R687" s="9"/>
      <c r="S687" s="9"/>
      <c r="T687" s="9"/>
      <c r="U687" s="9"/>
    </row>
    <row r="688">
      <c r="J688" s="82"/>
      <c r="P688" s="11"/>
      <c r="Q688" s="11"/>
      <c r="R688" s="9"/>
      <c r="S688" s="9"/>
      <c r="T688" s="9"/>
      <c r="U688" s="9"/>
    </row>
    <row r="689">
      <c r="J689" s="82"/>
      <c r="P689" s="11"/>
      <c r="Q689" s="11"/>
      <c r="R689" s="9"/>
      <c r="S689" s="9"/>
      <c r="T689" s="9"/>
      <c r="U689" s="9"/>
    </row>
    <row r="690">
      <c r="J690" s="82"/>
      <c r="P690" s="11"/>
      <c r="Q690" s="11"/>
      <c r="R690" s="9"/>
      <c r="S690" s="9"/>
      <c r="T690" s="9"/>
      <c r="U690" s="9"/>
    </row>
    <row r="691">
      <c r="J691" s="82"/>
      <c r="P691" s="11"/>
      <c r="Q691" s="11"/>
      <c r="R691" s="9"/>
      <c r="S691" s="9"/>
      <c r="T691" s="9"/>
      <c r="U691" s="9"/>
    </row>
    <row r="692">
      <c r="J692" s="82"/>
      <c r="P692" s="11"/>
      <c r="Q692" s="11"/>
      <c r="R692" s="9"/>
      <c r="S692" s="9"/>
      <c r="T692" s="9"/>
      <c r="U692" s="9"/>
    </row>
    <row r="693">
      <c r="J693" s="82"/>
      <c r="P693" s="11"/>
      <c r="Q693" s="11"/>
      <c r="R693" s="9"/>
      <c r="S693" s="9"/>
      <c r="T693" s="9"/>
      <c r="U693" s="9"/>
    </row>
    <row r="694">
      <c r="J694" s="82"/>
      <c r="P694" s="11"/>
      <c r="Q694" s="11"/>
      <c r="R694" s="9"/>
      <c r="S694" s="9"/>
      <c r="T694" s="9"/>
      <c r="U694" s="9"/>
    </row>
    <row r="695">
      <c r="J695" s="82"/>
      <c r="P695" s="11"/>
      <c r="Q695" s="11"/>
      <c r="R695" s="9"/>
      <c r="S695" s="9"/>
      <c r="T695" s="9"/>
      <c r="U695" s="9"/>
    </row>
    <row r="696">
      <c r="J696" s="82"/>
      <c r="P696" s="11"/>
      <c r="Q696" s="11"/>
      <c r="R696" s="9"/>
      <c r="S696" s="9"/>
      <c r="T696" s="9"/>
      <c r="U696" s="9"/>
    </row>
    <row r="697">
      <c r="J697" s="82"/>
      <c r="P697" s="11"/>
      <c r="Q697" s="11"/>
      <c r="R697" s="9"/>
      <c r="S697" s="9"/>
      <c r="T697" s="9"/>
      <c r="U697" s="9"/>
    </row>
    <row r="698">
      <c r="J698" s="82"/>
      <c r="P698" s="11"/>
      <c r="Q698" s="11"/>
      <c r="R698" s="9"/>
      <c r="S698" s="9"/>
      <c r="T698" s="9"/>
      <c r="U698" s="9"/>
    </row>
    <row r="699">
      <c r="J699" s="82"/>
      <c r="P699" s="11"/>
      <c r="Q699" s="11"/>
      <c r="R699" s="9"/>
      <c r="S699" s="9"/>
      <c r="T699" s="9"/>
      <c r="U699" s="9"/>
    </row>
    <row r="700">
      <c r="J700" s="82"/>
      <c r="P700" s="11"/>
      <c r="Q700" s="11"/>
      <c r="R700" s="9"/>
      <c r="S700" s="9"/>
      <c r="T700" s="9"/>
      <c r="U700" s="9"/>
    </row>
    <row r="701">
      <c r="J701" s="82"/>
      <c r="P701" s="11"/>
      <c r="Q701" s="11"/>
      <c r="R701" s="9"/>
      <c r="S701" s="9"/>
      <c r="T701" s="9"/>
      <c r="U701" s="9"/>
    </row>
    <row r="702">
      <c r="J702" s="82"/>
      <c r="P702" s="11"/>
      <c r="Q702" s="11"/>
      <c r="R702" s="9"/>
      <c r="S702" s="9"/>
      <c r="T702" s="9"/>
      <c r="U702" s="9"/>
    </row>
    <row r="703">
      <c r="J703" s="82"/>
      <c r="P703" s="11"/>
      <c r="Q703" s="11"/>
      <c r="R703" s="9"/>
      <c r="S703" s="9"/>
      <c r="T703" s="9"/>
      <c r="U703" s="9"/>
    </row>
    <row r="704">
      <c r="J704" s="82"/>
      <c r="P704" s="11"/>
      <c r="Q704" s="11"/>
      <c r="R704" s="9"/>
      <c r="S704" s="9"/>
      <c r="T704" s="9"/>
      <c r="U704" s="9"/>
    </row>
    <row r="705">
      <c r="J705" s="82"/>
      <c r="P705" s="11"/>
      <c r="Q705" s="11"/>
      <c r="R705" s="9"/>
      <c r="S705" s="9"/>
      <c r="T705" s="9"/>
      <c r="U705" s="9"/>
    </row>
    <row r="706">
      <c r="J706" s="82"/>
      <c r="P706" s="11"/>
      <c r="Q706" s="11"/>
      <c r="R706" s="9"/>
      <c r="S706" s="9"/>
      <c r="T706" s="9"/>
      <c r="U706" s="9"/>
    </row>
    <row r="707">
      <c r="J707" s="82"/>
      <c r="P707" s="11"/>
      <c r="Q707" s="11"/>
      <c r="R707" s="9"/>
      <c r="S707" s="9"/>
      <c r="T707" s="9"/>
      <c r="U707" s="9"/>
    </row>
    <row r="708">
      <c r="J708" s="82"/>
      <c r="P708" s="11"/>
      <c r="Q708" s="11"/>
      <c r="R708" s="9"/>
      <c r="S708" s="9"/>
      <c r="T708" s="9"/>
      <c r="U708" s="9"/>
    </row>
    <row r="709">
      <c r="J709" s="82"/>
      <c r="P709" s="11"/>
      <c r="Q709" s="11"/>
      <c r="R709" s="9"/>
      <c r="S709" s="9"/>
      <c r="T709" s="9"/>
      <c r="U709" s="9"/>
    </row>
    <row r="710">
      <c r="J710" s="82"/>
      <c r="P710" s="11"/>
      <c r="Q710" s="11"/>
      <c r="R710" s="9"/>
      <c r="S710" s="9"/>
      <c r="T710" s="9"/>
      <c r="U710" s="9"/>
    </row>
    <row r="711">
      <c r="J711" s="82"/>
      <c r="P711" s="11"/>
      <c r="Q711" s="11"/>
      <c r="R711" s="9"/>
      <c r="S711" s="9"/>
      <c r="T711" s="9"/>
      <c r="U711" s="9"/>
    </row>
    <row r="712">
      <c r="J712" s="82"/>
      <c r="P712" s="11"/>
      <c r="Q712" s="11"/>
      <c r="R712" s="9"/>
      <c r="S712" s="9"/>
      <c r="T712" s="9"/>
      <c r="U712" s="9"/>
    </row>
    <row r="713">
      <c r="J713" s="82"/>
      <c r="P713" s="11"/>
      <c r="Q713" s="11"/>
      <c r="R713" s="9"/>
      <c r="S713" s="9"/>
      <c r="T713" s="9"/>
      <c r="U713" s="9"/>
    </row>
    <row r="714">
      <c r="J714" s="82"/>
      <c r="P714" s="11"/>
      <c r="Q714" s="11"/>
      <c r="R714" s="9"/>
      <c r="S714" s="9"/>
      <c r="T714" s="9"/>
      <c r="U714" s="9"/>
    </row>
    <row r="715">
      <c r="J715" s="82"/>
      <c r="P715" s="11"/>
      <c r="Q715" s="11"/>
      <c r="R715" s="9"/>
      <c r="S715" s="9"/>
      <c r="T715" s="9"/>
      <c r="U715" s="9"/>
    </row>
    <row r="716">
      <c r="J716" s="82"/>
      <c r="P716" s="11"/>
      <c r="Q716" s="11"/>
      <c r="R716" s="9"/>
      <c r="S716" s="9"/>
      <c r="T716" s="9"/>
      <c r="U716" s="9"/>
    </row>
    <row r="717">
      <c r="J717" s="82"/>
      <c r="P717" s="11"/>
      <c r="Q717" s="11"/>
      <c r="R717" s="9"/>
      <c r="S717" s="9"/>
      <c r="T717" s="9"/>
      <c r="U717" s="9"/>
    </row>
    <row r="718">
      <c r="J718" s="82"/>
      <c r="P718" s="11"/>
      <c r="Q718" s="11"/>
      <c r="R718" s="9"/>
      <c r="S718" s="9"/>
      <c r="T718" s="9"/>
      <c r="U718" s="9"/>
    </row>
    <row r="719">
      <c r="J719" s="82"/>
      <c r="P719" s="11"/>
      <c r="Q719" s="11"/>
      <c r="R719" s="9"/>
      <c r="S719" s="9"/>
      <c r="T719" s="9"/>
      <c r="U719" s="9"/>
    </row>
    <row r="720">
      <c r="J720" s="82"/>
      <c r="P720" s="11"/>
      <c r="Q720" s="11"/>
      <c r="R720" s="9"/>
      <c r="S720" s="9"/>
      <c r="T720" s="9"/>
      <c r="U720" s="9"/>
    </row>
    <row r="721">
      <c r="J721" s="82"/>
      <c r="P721" s="11"/>
      <c r="Q721" s="11"/>
      <c r="R721" s="9"/>
      <c r="S721" s="9"/>
      <c r="T721" s="9"/>
      <c r="U721" s="9"/>
    </row>
    <row r="722">
      <c r="J722" s="82"/>
      <c r="P722" s="11"/>
      <c r="Q722" s="11"/>
      <c r="R722" s="9"/>
      <c r="S722" s="9"/>
      <c r="T722" s="9"/>
      <c r="U722" s="9"/>
    </row>
    <row r="723">
      <c r="J723" s="82"/>
      <c r="P723" s="11"/>
      <c r="Q723" s="11"/>
      <c r="R723" s="9"/>
      <c r="S723" s="9"/>
      <c r="T723" s="9"/>
      <c r="U723" s="9"/>
    </row>
    <row r="724">
      <c r="J724" s="82"/>
      <c r="P724" s="11"/>
      <c r="Q724" s="11"/>
      <c r="R724" s="9"/>
      <c r="S724" s="9"/>
      <c r="T724" s="9"/>
      <c r="U724" s="9"/>
    </row>
    <row r="725">
      <c r="J725" s="82"/>
      <c r="P725" s="11"/>
      <c r="Q725" s="11"/>
      <c r="R725" s="9"/>
      <c r="S725" s="9"/>
      <c r="T725" s="9"/>
      <c r="U725" s="9"/>
    </row>
    <row r="726">
      <c r="J726" s="82"/>
      <c r="P726" s="11"/>
      <c r="Q726" s="11"/>
      <c r="R726" s="9"/>
      <c r="S726" s="9"/>
      <c r="T726" s="9"/>
      <c r="U726" s="9"/>
    </row>
    <row r="727">
      <c r="J727" s="82"/>
      <c r="P727" s="11"/>
      <c r="Q727" s="11"/>
      <c r="R727" s="9"/>
      <c r="S727" s="9"/>
      <c r="T727" s="9"/>
      <c r="U727" s="9"/>
    </row>
    <row r="728">
      <c r="J728" s="82"/>
      <c r="P728" s="11"/>
      <c r="Q728" s="11"/>
      <c r="R728" s="9"/>
      <c r="S728" s="9"/>
      <c r="T728" s="9"/>
      <c r="U728" s="9"/>
    </row>
    <row r="729">
      <c r="J729" s="82"/>
      <c r="P729" s="11"/>
      <c r="Q729" s="11"/>
      <c r="R729" s="9"/>
      <c r="S729" s="9"/>
      <c r="T729" s="9"/>
      <c r="U729" s="9"/>
    </row>
    <row r="730">
      <c r="J730" s="82"/>
      <c r="P730" s="11"/>
      <c r="Q730" s="11"/>
      <c r="R730" s="9"/>
      <c r="S730" s="9"/>
      <c r="T730" s="9"/>
      <c r="U730" s="9"/>
    </row>
    <row r="731">
      <c r="J731" s="82"/>
      <c r="P731" s="11"/>
      <c r="Q731" s="11"/>
      <c r="R731" s="9"/>
      <c r="S731" s="9"/>
      <c r="T731" s="9"/>
      <c r="U731" s="9"/>
    </row>
    <row r="732">
      <c r="J732" s="82"/>
      <c r="P732" s="11"/>
      <c r="Q732" s="11"/>
      <c r="R732" s="9"/>
      <c r="S732" s="9"/>
      <c r="T732" s="9"/>
      <c r="U732" s="9"/>
    </row>
    <row r="733">
      <c r="J733" s="82"/>
      <c r="P733" s="11"/>
      <c r="Q733" s="11"/>
      <c r="R733" s="9"/>
      <c r="S733" s="9"/>
      <c r="T733" s="9"/>
      <c r="U733" s="9"/>
    </row>
    <row r="734">
      <c r="J734" s="82"/>
      <c r="P734" s="11"/>
      <c r="Q734" s="11"/>
      <c r="R734" s="9"/>
      <c r="S734" s="9"/>
      <c r="T734" s="9"/>
      <c r="U734" s="9"/>
    </row>
    <row r="735">
      <c r="J735" s="82"/>
      <c r="P735" s="11"/>
      <c r="Q735" s="11"/>
      <c r="R735" s="9"/>
      <c r="S735" s="9"/>
      <c r="T735" s="9"/>
      <c r="U735" s="9"/>
    </row>
    <row r="736">
      <c r="J736" s="82"/>
      <c r="P736" s="11"/>
      <c r="Q736" s="11"/>
      <c r="R736" s="9"/>
      <c r="S736" s="9"/>
      <c r="T736" s="9"/>
      <c r="U736" s="9"/>
    </row>
    <row r="737">
      <c r="J737" s="82"/>
      <c r="P737" s="11"/>
      <c r="Q737" s="11"/>
      <c r="R737" s="9"/>
      <c r="S737" s="9"/>
      <c r="T737" s="9"/>
      <c r="U737" s="9"/>
    </row>
    <row r="738">
      <c r="J738" s="82"/>
      <c r="P738" s="11"/>
      <c r="Q738" s="11"/>
      <c r="R738" s="9"/>
      <c r="S738" s="9"/>
      <c r="T738" s="9"/>
      <c r="U738" s="9"/>
    </row>
    <row r="739">
      <c r="J739" s="82"/>
      <c r="P739" s="11"/>
      <c r="Q739" s="11"/>
      <c r="R739" s="9"/>
      <c r="S739" s="9"/>
      <c r="T739" s="9"/>
      <c r="U739" s="9"/>
    </row>
    <row r="740">
      <c r="J740" s="82"/>
      <c r="P740" s="11"/>
      <c r="Q740" s="11"/>
      <c r="R740" s="9"/>
      <c r="S740" s="9"/>
      <c r="T740" s="9"/>
      <c r="U740" s="9"/>
    </row>
    <row r="741">
      <c r="J741" s="82"/>
      <c r="P741" s="11"/>
      <c r="Q741" s="11"/>
      <c r="R741" s="9"/>
      <c r="S741" s="9"/>
      <c r="T741" s="9"/>
      <c r="U741" s="9"/>
    </row>
    <row r="742">
      <c r="J742" s="82"/>
      <c r="P742" s="11"/>
      <c r="Q742" s="11"/>
      <c r="R742" s="9"/>
      <c r="S742" s="9"/>
      <c r="T742" s="9"/>
      <c r="U742" s="9"/>
    </row>
    <row r="743">
      <c r="J743" s="82"/>
      <c r="P743" s="11"/>
      <c r="Q743" s="11"/>
      <c r="R743" s="9"/>
      <c r="S743" s="9"/>
      <c r="T743" s="9"/>
      <c r="U743" s="9"/>
    </row>
    <row r="744">
      <c r="J744" s="82"/>
      <c r="P744" s="11"/>
      <c r="Q744" s="11"/>
      <c r="R744" s="9"/>
      <c r="S744" s="9"/>
      <c r="T744" s="9"/>
      <c r="U744" s="9"/>
    </row>
    <row r="745">
      <c r="J745" s="82"/>
      <c r="P745" s="11"/>
      <c r="Q745" s="11"/>
      <c r="R745" s="9"/>
      <c r="S745" s="9"/>
      <c r="T745" s="9"/>
      <c r="U745" s="9"/>
    </row>
    <row r="746">
      <c r="J746" s="82"/>
      <c r="P746" s="11"/>
      <c r="Q746" s="11"/>
      <c r="R746" s="9"/>
      <c r="S746" s="9"/>
      <c r="T746" s="9"/>
      <c r="U746" s="9"/>
    </row>
    <row r="747">
      <c r="J747" s="82"/>
      <c r="P747" s="11"/>
      <c r="Q747" s="11"/>
      <c r="R747" s="9"/>
      <c r="S747" s="9"/>
      <c r="T747" s="9"/>
      <c r="U747" s="9"/>
    </row>
    <row r="748">
      <c r="J748" s="82"/>
      <c r="P748" s="11"/>
      <c r="Q748" s="11"/>
      <c r="R748" s="9"/>
      <c r="S748" s="9"/>
      <c r="T748" s="9"/>
      <c r="U748" s="9"/>
    </row>
    <row r="749">
      <c r="J749" s="82"/>
      <c r="P749" s="11"/>
      <c r="Q749" s="11"/>
      <c r="R749" s="9"/>
      <c r="S749" s="9"/>
      <c r="T749" s="9"/>
      <c r="U749" s="9"/>
    </row>
    <row r="750">
      <c r="J750" s="82"/>
      <c r="P750" s="11"/>
      <c r="Q750" s="11"/>
      <c r="R750" s="9"/>
      <c r="S750" s="9"/>
      <c r="T750" s="9"/>
      <c r="U750" s="9"/>
    </row>
    <row r="751">
      <c r="J751" s="82"/>
      <c r="P751" s="11"/>
      <c r="Q751" s="11"/>
      <c r="R751" s="9"/>
      <c r="S751" s="9"/>
      <c r="T751" s="9"/>
      <c r="U751" s="9"/>
    </row>
    <row r="752">
      <c r="J752" s="82"/>
      <c r="P752" s="11"/>
      <c r="Q752" s="11"/>
      <c r="R752" s="9"/>
      <c r="S752" s="9"/>
      <c r="T752" s="9"/>
      <c r="U752" s="9"/>
    </row>
    <row r="753">
      <c r="J753" s="82"/>
      <c r="P753" s="11"/>
      <c r="Q753" s="11"/>
      <c r="R753" s="9"/>
      <c r="S753" s="9"/>
      <c r="T753" s="9"/>
      <c r="U753" s="9"/>
    </row>
    <row r="754">
      <c r="J754" s="82"/>
      <c r="P754" s="11"/>
      <c r="Q754" s="11"/>
      <c r="R754" s="9"/>
      <c r="S754" s="9"/>
      <c r="T754" s="9"/>
      <c r="U754" s="9"/>
    </row>
    <row r="755">
      <c r="J755" s="82"/>
      <c r="P755" s="11"/>
      <c r="Q755" s="11"/>
      <c r="R755" s="9"/>
      <c r="S755" s="9"/>
      <c r="T755" s="9"/>
      <c r="U755" s="9"/>
    </row>
    <row r="756">
      <c r="J756" s="82"/>
      <c r="P756" s="11"/>
      <c r="Q756" s="11"/>
      <c r="R756" s="9"/>
      <c r="S756" s="9"/>
      <c r="T756" s="9"/>
      <c r="U756" s="9"/>
    </row>
    <row r="757">
      <c r="J757" s="82"/>
      <c r="P757" s="11"/>
      <c r="Q757" s="11"/>
      <c r="R757" s="9"/>
      <c r="S757" s="9"/>
      <c r="T757" s="9"/>
      <c r="U757" s="9"/>
    </row>
    <row r="758">
      <c r="J758" s="82"/>
      <c r="P758" s="11"/>
      <c r="Q758" s="11"/>
      <c r="R758" s="9"/>
      <c r="S758" s="9"/>
      <c r="T758" s="9"/>
      <c r="U758" s="9"/>
    </row>
    <row r="759">
      <c r="J759" s="82"/>
      <c r="P759" s="11"/>
      <c r="Q759" s="11"/>
      <c r="R759" s="9"/>
      <c r="S759" s="9"/>
      <c r="T759" s="9"/>
      <c r="U759" s="9"/>
    </row>
    <row r="760">
      <c r="J760" s="82"/>
      <c r="P760" s="11"/>
      <c r="Q760" s="11"/>
      <c r="R760" s="9"/>
      <c r="S760" s="9"/>
      <c r="T760" s="9"/>
      <c r="U760" s="9"/>
    </row>
    <row r="761">
      <c r="J761" s="82"/>
      <c r="P761" s="11"/>
      <c r="Q761" s="11"/>
      <c r="R761" s="9"/>
      <c r="S761" s="9"/>
      <c r="T761" s="9"/>
      <c r="U761" s="9"/>
    </row>
    <row r="762">
      <c r="J762" s="82"/>
      <c r="P762" s="11"/>
      <c r="Q762" s="11"/>
      <c r="R762" s="9"/>
      <c r="S762" s="9"/>
      <c r="T762" s="9"/>
      <c r="U762" s="9"/>
    </row>
    <row r="763">
      <c r="J763" s="82"/>
      <c r="P763" s="11"/>
      <c r="Q763" s="11"/>
      <c r="R763" s="9"/>
      <c r="S763" s="9"/>
      <c r="T763" s="9"/>
      <c r="U763" s="9"/>
    </row>
    <row r="764">
      <c r="J764" s="82"/>
      <c r="P764" s="11"/>
      <c r="Q764" s="11"/>
      <c r="R764" s="9"/>
      <c r="S764" s="9"/>
      <c r="T764" s="9"/>
      <c r="U764" s="9"/>
    </row>
    <row r="765">
      <c r="J765" s="82"/>
      <c r="P765" s="11"/>
      <c r="Q765" s="11"/>
      <c r="R765" s="9"/>
      <c r="S765" s="9"/>
      <c r="T765" s="9"/>
      <c r="U765" s="9"/>
    </row>
    <row r="766">
      <c r="J766" s="82"/>
      <c r="P766" s="11"/>
      <c r="Q766" s="11"/>
      <c r="R766" s="9"/>
      <c r="S766" s="9"/>
      <c r="T766" s="9"/>
      <c r="U766" s="9"/>
    </row>
    <row r="767">
      <c r="J767" s="82"/>
      <c r="P767" s="11"/>
      <c r="Q767" s="11"/>
      <c r="R767" s="9"/>
      <c r="S767" s="9"/>
      <c r="T767" s="9"/>
      <c r="U767" s="9"/>
    </row>
    <row r="768">
      <c r="J768" s="82"/>
      <c r="P768" s="11"/>
      <c r="Q768" s="11"/>
      <c r="R768" s="9"/>
      <c r="S768" s="9"/>
      <c r="T768" s="9"/>
      <c r="U768" s="9"/>
    </row>
    <row r="769">
      <c r="J769" s="82"/>
      <c r="P769" s="11"/>
      <c r="Q769" s="11"/>
      <c r="R769" s="9"/>
      <c r="S769" s="9"/>
      <c r="T769" s="9"/>
      <c r="U769" s="9"/>
    </row>
    <row r="770">
      <c r="J770" s="82"/>
      <c r="P770" s="11"/>
      <c r="Q770" s="11"/>
      <c r="R770" s="9"/>
      <c r="S770" s="9"/>
      <c r="T770" s="9"/>
      <c r="U770" s="9"/>
    </row>
    <row r="771">
      <c r="J771" s="82"/>
      <c r="P771" s="11"/>
      <c r="Q771" s="11"/>
      <c r="R771" s="9"/>
      <c r="S771" s="9"/>
      <c r="T771" s="9"/>
      <c r="U771" s="9"/>
    </row>
    <row r="772">
      <c r="J772" s="82"/>
      <c r="P772" s="11"/>
      <c r="Q772" s="11"/>
      <c r="R772" s="9"/>
      <c r="S772" s="9"/>
      <c r="T772" s="9"/>
      <c r="U772" s="9"/>
    </row>
    <row r="773">
      <c r="J773" s="82"/>
      <c r="P773" s="11"/>
      <c r="Q773" s="11"/>
      <c r="R773" s="9"/>
      <c r="S773" s="9"/>
      <c r="T773" s="9"/>
      <c r="U773" s="9"/>
    </row>
    <row r="774">
      <c r="J774" s="82"/>
      <c r="P774" s="11"/>
      <c r="Q774" s="11"/>
      <c r="R774" s="9"/>
      <c r="S774" s="9"/>
      <c r="T774" s="9"/>
      <c r="U774" s="9"/>
    </row>
    <row r="775">
      <c r="J775" s="82"/>
      <c r="P775" s="11"/>
      <c r="Q775" s="11"/>
      <c r="R775" s="9"/>
      <c r="S775" s="9"/>
      <c r="T775" s="9"/>
      <c r="U775" s="9"/>
    </row>
    <row r="776">
      <c r="J776" s="82"/>
      <c r="P776" s="11"/>
      <c r="Q776" s="11"/>
      <c r="R776" s="9"/>
      <c r="S776" s="9"/>
      <c r="T776" s="9"/>
      <c r="U776" s="9"/>
    </row>
    <row r="777">
      <c r="J777" s="82"/>
      <c r="P777" s="11"/>
      <c r="Q777" s="11"/>
      <c r="R777" s="9"/>
      <c r="S777" s="9"/>
      <c r="T777" s="9"/>
      <c r="U777" s="9"/>
    </row>
    <row r="778">
      <c r="J778" s="82"/>
      <c r="P778" s="11"/>
      <c r="Q778" s="11"/>
      <c r="R778" s="9"/>
      <c r="S778" s="9"/>
      <c r="T778" s="9"/>
      <c r="U778" s="9"/>
    </row>
    <row r="779">
      <c r="J779" s="82"/>
      <c r="P779" s="11"/>
      <c r="Q779" s="11"/>
      <c r="R779" s="9"/>
      <c r="S779" s="9"/>
      <c r="T779" s="9"/>
      <c r="U779" s="9"/>
    </row>
    <row r="780">
      <c r="J780" s="82"/>
      <c r="P780" s="11"/>
      <c r="Q780" s="11"/>
      <c r="R780" s="9"/>
      <c r="S780" s="9"/>
      <c r="T780" s="9"/>
      <c r="U780" s="9"/>
    </row>
    <row r="781">
      <c r="J781" s="82"/>
      <c r="P781" s="11"/>
      <c r="Q781" s="11"/>
      <c r="R781" s="9"/>
      <c r="S781" s="9"/>
      <c r="T781" s="9"/>
      <c r="U781" s="9"/>
    </row>
    <row r="782">
      <c r="J782" s="82"/>
      <c r="P782" s="11"/>
      <c r="Q782" s="11"/>
      <c r="R782" s="9"/>
      <c r="S782" s="9"/>
      <c r="T782" s="9"/>
      <c r="U782" s="9"/>
    </row>
    <row r="783">
      <c r="J783" s="82"/>
      <c r="P783" s="11"/>
      <c r="Q783" s="11"/>
      <c r="R783" s="9"/>
      <c r="S783" s="9"/>
      <c r="T783" s="9"/>
      <c r="U783" s="9"/>
    </row>
    <row r="784">
      <c r="J784" s="82"/>
      <c r="P784" s="11"/>
      <c r="Q784" s="11"/>
      <c r="R784" s="9"/>
      <c r="S784" s="9"/>
      <c r="T784" s="9"/>
      <c r="U784" s="9"/>
    </row>
    <row r="785">
      <c r="J785" s="82"/>
      <c r="P785" s="11"/>
      <c r="Q785" s="11"/>
      <c r="R785" s="9"/>
      <c r="S785" s="9"/>
      <c r="T785" s="9"/>
      <c r="U785" s="9"/>
    </row>
    <row r="786">
      <c r="J786" s="82"/>
      <c r="P786" s="11"/>
      <c r="Q786" s="11"/>
      <c r="R786" s="9"/>
      <c r="S786" s="9"/>
      <c r="T786" s="9"/>
      <c r="U786" s="9"/>
    </row>
    <row r="787">
      <c r="J787" s="82"/>
      <c r="P787" s="11"/>
      <c r="Q787" s="11"/>
      <c r="R787" s="9"/>
      <c r="S787" s="9"/>
      <c r="T787" s="9"/>
      <c r="U787" s="9"/>
    </row>
    <row r="788">
      <c r="J788" s="82"/>
      <c r="P788" s="11"/>
      <c r="Q788" s="11"/>
      <c r="R788" s="9"/>
      <c r="S788" s="9"/>
      <c r="T788" s="9"/>
      <c r="U788" s="9"/>
    </row>
    <row r="789">
      <c r="J789" s="82"/>
      <c r="P789" s="11"/>
      <c r="Q789" s="11"/>
      <c r="R789" s="9"/>
      <c r="S789" s="9"/>
      <c r="T789" s="9"/>
      <c r="U789" s="9"/>
    </row>
    <row r="790">
      <c r="J790" s="82"/>
      <c r="P790" s="11"/>
      <c r="Q790" s="11"/>
      <c r="R790" s="9"/>
      <c r="S790" s="9"/>
      <c r="T790" s="9"/>
      <c r="U790" s="9"/>
    </row>
    <row r="791">
      <c r="J791" s="82"/>
      <c r="P791" s="11"/>
      <c r="Q791" s="11"/>
      <c r="R791" s="9"/>
      <c r="S791" s="9"/>
      <c r="T791" s="9"/>
      <c r="U791" s="9"/>
    </row>
    <row r="792">
      <c r="J792" s="82"/>
      <c r="P792" s="11"/>
      <c r="Q792" s="11"/>
      <c r="R792" s="9"/>
      <c r="S792" s="9"/>
      <c r="T792" s="9"/>
      <c r="U792" s="9"/>
    </row>
    <row r="793">
      <c r="J793" s="82"/>
      <c r="P793" s="11"/>
      <c r="Q793" s="11"/>
      <c r="R793" s="9"/>
      <c r="S793" s="9"/>
      <c r="T793" s="9"/>
      <c r="U793" s="9"/>
    </row>
    <row r="794">
      <c r="J794" s="82"/>
      <c r="P794" s="11"/>
      <c r="Q794" s="11"/>
      <c r="R794" s="9"/>
      <c r="S794" s="9"/>
      <c r="T794" s="9"/>
      <c r="U794" s="9"/>
    </row>
    <row r="795">
      <c r="J795" s="82"/>
      <c r="P795" s="11"/>
      <c r="Q795" s="11"/>
      <c r="R795" s="9"/>
      <c r="S795" s="9"/>
      <c r="T795" s="9"/>
      <c r="U795" s="9"/>
    </row>
    <row r="796">
      <c r="J796" s="82"/>
      <c r="P796" s="11"/>
      <c r="Q796" s="11"/>
      <c r="R796" s="9"/>
      <c r="S796" s="9"/>
      <c r="T796" s="9"/>
      <c r="U796" s="9"/>
    </row>
    <row r="797">
      <c r="J797" s="82"/>
      <c r="P797" s="11"/>
      <c r="Q797" s="11"/>
      <c r="R797" s="9"/>
      <c r="S797" s="9"/>
      <c r="T797" s="9"/>
      <c r="U797" s="9"/>
    </row>
    <row r="798">
      <c r="J798" s="82"/>
      <c r="P798" s="11"/>
      <c r="Q798" s="11"/>
      <c r="R798" s="9"/>
      <c r="S798" s="9"/>
      <c r="T798" s="9"/>
      <c r="U798" s="9"/>
    </row>
    <row r="799">
      <c r="J799" s="82"/>
      <c r="P799" s="11"/>
      <c r="Q799" s="11"/>
      <c r="R799" s="9"/>
      <c r="S799" s="9"/>
      <c r="T799" s="9"/>
      <c r="U799" s="9"/>
    </row>
    <row r="800">
      <c r="J800" s="82"/>
      <c r="P800" s="11"/>
      <c r="Q800" s="11"/>
      <c r="R800" s="9"/>
      <c r="S800" s="9"/>
      <c r="T800" s="9"/>
      <c r="U800" s="9"/>
    </row>
    <row r="801">
      <c r="J801" s="82"/>
      <c r="P801" s="11"/>
      <c r="Q801" s="11"/>
      <c r="R801" s="9"/>
      <c r="S801" s="9"/>
      <c r="T801" s="9"/>
      <c r="U801" s="9"/>
    </row>
    <row r="802">
      <c r="J802" s="82"/>
      <c r="P802" s="11"/>
      <c r="Q802" s="11"/>
      <c r="R802" s="9"/>
      <c r="S802" s="9"/>
      <c r="T802" s="9"/>
      <c r="U802" s="9"/>
    </row>
    <row r="803">
      <c r="J803" s="82"/>
      <c r="P803" s="11"/>
      <c r="Q803" s="11"/>
      <c r="R803" s="9"/>
      <c r="S803" s="9"/>
      <c r="T803" s="9"/>
      <c r="U803" s="9"/>
    </row>
    <row r="804">
      <c r="J804" s="82"/>
      <c r="P804" s="11"/>
      <c r="Q804" s="11"/>
      <c r="R804" s="9"/>
      <c r="S804" s="9"/>
      <c r="T804" s="9"/>
      <c r="U804" s="9"/>
    </row>
    <row r="805">
      <c r="J805" s="82"/>
      <c r="P805" s="11"/>
      <c r="Q805" s="11"/>
      <c r="R805" s="9"/>
      <c r="S805" s="9"/>
      <c r="T805" s="9"/>
      <c r="U805" s="9"/>
    </row>
    <row r="806">
      <c r="J806" s="82"/>
      <c r="P806" s="11"/>
      <c r="Q806" s="11"/>
      <c r="R806" s="9"/>
      <c r="S806" s="9"/>
      <c r="T806" s="9"/>
      <c r="U806" s="9"/>
    </row>
    <row r="807">
      <c r="J807" s="82"/>
      <c r="P807" s="11"/>
      <c r="Q807" s="11"/>
      <c r="R807" s="9"/>
      <c r="S807" s="9"/>
      <c r="T807" s="9"/>
      <c r="U807" s="9"/>
    </row>
    <row r="808">
      <c r="J808" s="82"/>
      <c r="P808" s="11"/>
      <c r="Q808" s="11"/>
      <c r="R808" s="9"/>
      <c r="S808" s="9"/>
      <c r="T808" s="9"/>
      <c r="U808" s="9"/>
    </row>
    <row r="809">
      <c r="J809" s="82"/>
      <c r="P809" s="11"/>
      <c r="Q809" s="11"/>
      <c r="R809" s="9"/>
      <c r="S809" s="9"/>
      <c r="T809" s="9"/>
      <c r="U809" s="9"/>
    </row>
    <row r="810">
      <c r="J810" s="82"/>
      <c r="P810" s="11"/>
      <c r="Q810" s="11"/>
      <c r="R810" s="9"/>
      <c r="S810" s="9"/>
      <c r="T810" s="9"/>
      <c r="U810" s="9"/>
    </row>
    <row r="811">
      <c r="J811" s="82"/>
      <c r="P811" s="11"/>
      <c r="Q811" s="11"/>
      <c r="R811" s="9"/>
      <c r="S811" s="9"/>
      <c r="T811" s="9"/>
      <c r="U811" s="9"/>
    </row>
    <row r="812">
      <c r="J812" s="82"/>
      <c r="P812" s="11"/>
      <c r="Q812" s="11"/>
      <c r="R812" s="9"/>
      <c r="S812" s="9"/>
      <c r="T812" s="9"/>
      <c r="U812" s="9"/>
    </row>
    <row r="813">
      <c r="J813" s="82"/>
      <c r="P813" s="11"/>
      <c r="Q813" s="11"/>
      <c r="R813" s="9"/>
      <c r="S813" s="9"/>
      <c r="T813" s="9"/>
      <c r="U813" s="9"/>
    </row>
    <row r="814">
      <c r="J814" s="82"/>
      <c r="P814" s="11"/>
      <c r="Q814" s="11"/>
      <c r="R814" s="9"/>
      <c r="S814" s="9"/>
      <c r="T814" s="9"/>
      <c r="U814" s="9"/>
    </row>
    <row r="815">
      <c r="J815" s="82"/>
      <c r="P815" s="11"/>
      <c r="Q815" s="11"/>
      <c r="R815" s="9"/>
      <c r="S815" s="9"/>
      <c r="T815" s="9"/>
      <c r="U815" s="9"/>
    </row>
    <row r="816">
      <c r="J816" s="82"/>
      <c r="P816" s="11"/>
      <c r="Q816" s="11"/>
      <c r="R816" s="9"/>
      <c r="S816" s="9"/>
      <c r="T816" s="9"/>
      <c r="U816" s="9"/>
    </row>
    <row r="817">
      <c r="J817" s="82"/>
      <c r="P817" s="11"/>
      <c r="Q817" s="11"/>
      <c r="R817" s="9"/>
      <c r="S817" s="9"/>
      <c r="T817" s="9"/>
      <c r="U817" s="9"/>
    </row>
    <row r="818">
      <c r="J818" s="82"/>
      <c r="P818" s="11"/>
      <c r="Q818" s="11"/>
      <c r="R818" s="9"/>
      <c r="S818" s="9"/>
      <c r="T818" s="9"/>
      <c r="U818" s="9"/>
    </row>
    <row r="819">
      <c r="J819" s="82"/>
      <c r="P819" s="11"/>
      <c r="Q819" s="11"/>
      <c r="R819" s="9"/>
      <c r="S819" s="9"/>
      <c r="T819" s="9"/>
      <c r="U819" s="9"/>
    </row>
    <row r="820">
      <c r="J820" s="82"/>
      <c r="P820" s="11"/>
      <c r="Q820" s="11"/>
      <c r="R820" s="9"/>
      <c r="S820" s="9"/>
      <c r="T820" s="9"/>
      <c r="U820" s="9"/>
    </row>
    <row r="821">
      <c r="J821" s="82"/>
      <c r="P821" s="11"/>
      <c r="Q821" s="11"/>
      <c r="R821" s="9"/>
      <c r="S821" s="9"/>
      <c r="T821" s="9"/>
      <c r="U821" s="9"/>
    </row>
    <row r="822">
      <c r="J822" s="82"/>
      <c r="P822" s="11"/>
      <c r="Q822" s="11"/>
      <c r="R822" s="9"/>
      <c r="S822" s="9"/>
      <c r="T822" s="9"/>
      <c r="U822" s="9"/>
    </row>
    <row r="823">
      <c r="J823" s="82"/>
      <c r="P823" s="11"/>
      <c r="Q823" s="11"/>
      <c r="R823" s="9"/>
      <c r="S823" s="9"/>
      <c r="T823" s="9"/>
      <c r="U823" s="9"/>
    </row>
    <row r="824">
      <c r="J824" s="82"/>
      <c r="P824" s="11"/>
      <c r="Q824" s="11"/>
      <c r="R824" s="9"/>
      <c r="S824" s="9"/>
      <c r="T824" s="9"/>
      <c r="U824" s="9"/>
    </row>
    <row r="825">
      <c r="J825" s="82"/>
      <c r="P825" s="11"/>
      <c r="Q825" s="11"/>
      <c r="R825" s="9"/>
      <c r="S825" s="9"/>
      <c r="T825" s="9"/>
      <c r="U825" s="9"/>
    </row>
    <row r="826">
      <c r="J826" s="82"/>
      <c r="P826" s="11"/>
      <c r="Q826" s="11"/>
      <c r="R826" s="9"/>
      <c r="S826" s="9"/>
      <c r="T826" s="9"/>
      <c r="U826" s="9"/>
    </row>
    <row r="827">
      <c r="J827" s="82"/>
      <c r="P827" s="11"/>
      <c r="Q827" s="11"/>
      <c r="R827" s="9"/>
      <c r="S827" s="9"/>
      <c r="T827" s="9"/>
      <c r="U827" s="9"/>
    </row>
    <row r="828">
      <c r="J828" s="82"/>
      <c r="P828" s="11"/>
      <c r="Q828" s="11"/>
      <c r="R828" s="9"/>
      <c r="S828" s="9"/>
      <c r="T828" s="9"/>
      <c r="U828" s="9"/>
    </row>
    <row r="829">
      <c r="J829" s="82"/>
      <c r="P829" s="11"/>
      <c r="Q829" s="11"/>
      <c r="R829" s="9"/>
      <c r="S829" s="9"/>
      <c r="T829" s="9"/>
      <c r="U829" s="9"/>
    </row>
    <row r="830">
      <c r="J830" s="82"/>
      <c r="P830" s="11"/>
      <c r="Q830" s="11"/>
      <c r="R830" s="9"/>
      <c r="S830" s="9"/>
      <c r="T830" s="9"/>
      <c r="U830" s="9"/>
    </row>
    <row r="831">
      <c r="J831" s="82"/>
      <c r="P831" s="11"/>
      <c r="Q831" s="11"/>
      <c r="R831" s="9"/>
      <c r="S831" s="9"/>
      <c r="T831" s="9"/>
      <c r="U831" s="9"/>
    </row>
    <row r="832">
      <c r="J832" s="82"/>
      <c r="P832" s="11"/>
      <c r="Q832" s="11"/>
      <c r="R832" s="9"/>
      <c r="S832" s="9"/>
      <c r="T832" s="9"/>
      <c r="U832" s="9"/>
    </row>
    <row r="833">
      <c r="J833" s="82"/>
      <c r="P833" s="11"/>
      <c r="Q833" s="11"/>
      <c r="R833" s="9"/>
      <c r="S833" s="9"/>
      <c r="T833" s="9"/>
      <c r="U833" s="9"/>
    </row>
    <row r="834">
      <c r="J834" s="82"/>
      <c r="P834" s="11"/>
      <c r="Q834" s="11"/>
      <c r="R834" s="9"/>
      <c r="S834" s="9"/>
      <c r="T834" s="9"/>
      <c r="U834" s="9"/>
    </row>
    <row r="835">
      <c r="J835" s="82"/>
      <c r="P835" s="11"/>
      <c r="Q835" s="11"/>
      <c r="R835" s="9"/>
      <c r="S835" s="9"/>
      <c r="T835" s="9"/>
      <c r="U835" s="9"/>
    </row>
    <row r="836">
      <c r="J836" s="82"/>
      <c r="P836" s="11"/>
      <c r="Q836" s="11"/>
      <c r="R836" s="9"/>
      <c r="S836" s="9"/>
      <c r="T836" s="9"/>
      <c r="U836" s="9"/>
    </row>
    <row r="837">
      <c r="J837" s="82"/>
      <c r="P837" s="11"/>
      <c r="Q837" s="11"/>
      <c r="R837" s="9"/>
      <c r="S837" s="9"/>
      <c r="T837" s="9"/>
      <c r="U837" s="9"/>
    </row>
    <row r="838">
      <c r="J838" s="82"/>
      <c r="P838" s="11"/>
      <c r="Q838" s="11"/>
      <c r="R838" s="9"/>
      <c r="S838" s="9"/>
      <c r="T838" s="9"/>
      <c r="U838" s="9"/>
    </row>
    <row r="839">
      <c r="J839" s="82"/>
      <c r="P839" s="11"/>
      <c r="Q839" s="11"/>
      <c r="R839" s="9"/>
      <c r="S839" s="9"/>
      <c r="T839" s="9"/>
      <c r="U839" s="9"/>
    </row>
    <row r="840">
      <c r="J840" s="82"/>
      <c r="P840" s="11"/>
      <c r="Q840" s="11"/>
      <c r="R840" s="9"/>
      <c r="S840" s="9"/>
      <c r="T840" s="9"/>
      <c r="U840" s="9"/>
    </row>
    <row r="841">
      <c r="J841" s="82"/>
      <c r="P841" s="11"/>
      <c r="Q841" s="11"/>
      <c r="R841" s="9"/>
      <c r="S841" s="9"/>
      <c r="T841" s="9"/>
      <c r="U841" s="9"/>
    </row>
    <row r="842">
      <c r="J842" s="82"/>
      <c r="P842" s="11"/>
      <c r="Q842" s="11"/>
      <c r="R842" s="9"/>
      <c r="S842" s="9"/>
      <c r="T842" s="9"/>
      <c r="U842" s="9"/>
    </row>
    <row r="843">
      <c r="J843" s="82"/>
      <c r="P843" s="11"/>
      <c r="Q843" s="11"/>
      <c r="R843" s="9"/>
      <c r="S843" s="9"/>
      <c r="T843" s="9"/>
      <c r="U843" s="9"/>
    </row>
    <row r="844">
      <c r="J844" s="82"/>
      <c r="P844" s="11"/>
      <c r="Q844" s="11"/>
      <c r="R844" s="9"/>
      <c r="S844" s="9"/>
      <c r="T844" s="9"/>
      <c r="U844" s="9"/>
    </row>
    <row r="845">
      <c r="J845" s="82"/>
      <c r="P845" s="11"/>
      <c r="Q845" s="11"/>
      <c r="R845" s="9"/>
      <c r="S845" s="9"/>
      <c r="T845" s="9"/>
      <c r="U845" s="9"/>
    </row>
    <row r="846">
      <c r="J846" s="82"/>
      <c r="P846" s="11"/>
      <c r="Q846" s="11"/>
      <c r="R846" s="9"/>
      <c r="S846" s="9"/>
      <c r="T846" s="9"/>
      <c r="U846" s="9"/>
    </row>
    <row r="847">
      <c r="J847" s="82"/>
      <c r="P847" s="11"/>
      <c r="Q847" s="11"/>
      <c r="R847" s="9"/>
      <c r="S847" s="9"/>
      <c r="T847" s="9"/>
      <c r="U847" s="9"/>
    </row>
    <row r="848">
      <c r="J848" s="82"/>
      <c r="P848" s="11"/>
      <c r="Q848" s="11"/>
      <c r="R848" s="9"/>
      <c r="S848" s="9"/>
      <c r="T848" s="9"/>
      <c r="U848" s="9"/>
    </row>
    <row r="849">
      <c r="J849" s="82"/>
      <c r="P849" s="11"/>
      <c r="Q849" s="11"/>
      <c r="R849" s="9"/>
      <c r="S849" s="9"/>
      <c r="T849" s="9"/>
      <c r="U849" s="9"/>
    </row>
    <row r="850">
      <c r="J850" s="82"/>
      <c r="P850" s="11"/>
      <c r="Q850" s="11"/>
      <c r="R850" s="9"/>
      <c r="S850" s="9"/>
      <c r="T850" s="9"/>
      <c r="U850" s="9"/>
    </row>
    <row r="851">
      <c r="J851" s="82"/>
      <c r="P851" s="11"/>
      <c r="Q851" s="11"/>
      <c r="R851" s="9"/>
      <c r="S851" s="9"/>
      <c r="T851" s="9"/>
      <c r="U851" s="9"/>
    </row>
    <row r="852">
      <c r="J852" s="82"/>
      <c r="P852" s="11"/>
      <c r="Q852" s="11"/>
      <c r="R852" s="9"/>
      <c r="S852" s="9"/>
      <c r="T852" s="9"/>
      <c r="U852" s="9"/>
    </row>
    <row r="853">
      <c r="J853" s="82"/>
      <c r="P853" s="11"/>
      <c r="Q853" s="11"/>
      <c r="R853" s="9"/>
      <c r="S853" s="9"/>
      <c r="T853" s="9"/>
      <c r="U853" s="9"/>
    </row>
    <row r="854">
      <c r="J854" s="82"/>
      <c r="P854" s="11"/>
      <c r="Q854" s="11"/>
      <c r="R854" s="9"/>
      <c r="S854" s="9"/>
      <c r="T854" s="9"/>
      <c r="U854" s="9"/>
    </row>
    <row r="855">
      <c r="J855" s="82"/>
      <c r="P855" s="11"/>
      <c r="Q855" s="11"/>
      <c r="R855" s="9"/>
      <c r="S855" s="9"/>
      <c r="T855" s="9"/>
      <c r="U855" s="9"/>
    </row>
    <row r="856">
      <c r="J856" s="82"/>
      <c r="P856" s="11"/>
      <c r="Q856" s="11"/>
      <c r="R856" s="9"/>
      <c r="S856" s="9"/>
      <c r="T856" s="9"/>
      <c r="U856" s="9"/>
    </row>
    <row r="857">
      <c r="J857" s="82"/>
      <c r="P857" s="11"/>
      <c r="Q857" s="11"/>
      <c r="R857" s="9"/>
      <c r="S857" s="9"/>
      <c r="T857" s="9"/>
      <c r="U857" s="9"/>
    </row>
    <row r="858">
      <c r="J858" s="82"/>
      <c r="P858" s="11"/>
      <c r="Q858" s="11"/>
      <c r="R858" s="9"/>
      <c r="S858" s="9"/>
      <c r="T858" s="9"/>
      <c r="U858" s="9"/>
    </row>
    <row r="859">
      <c r="J859" s="82"/>
      <c r="P859" s="11"/>
      <c r="Q859" s="11"/>
      <c r="R859" s="9"/>
      <c r="S859" s="9"/>
      <c r="T859" s="9"/>
      <c r="U859" s="9"/>
    </row>
    <row r="860">
      <c r="J860" s="82"/>
      <c r="P860" s="11"/>
      <c r="Q860" s="11"/>
      <c r="R860" s="9"/>
      <c r="S860" s="9"/>
      <c r="T860" s="9"/>
      <c r="U860" s="9"/>
    </row>
    <row r="861">
      <c r="J861" s="82"/>
      <c r="P861" s="11"/>
      <c r="Q861" s="11"/>
      <c r="R861" s="9"/>
      <c r="S861" s="9"/>
      <c r="T861" s="9"/>
      <c r="U861" s="9"/>
    </row>
    <row r="862">
      <c r="J862" s="82"/>
      <c r="P862" s="11"/>
      <c r="Q862" s="11"/>
      <c r="R862" s="9"/>
      <c r="S862" s="9"/>
      <c r="T862" s="9"/>
      <c r="U862" s="9"/>
    </row>
    <row r="863">
      <c r="J863" s="82"/>
      <c r="P863" s="11"/>
      <c r="Q863" s="11"/>
      <c r="R863" s="9"/>
      <c r="S863" s="9"/>
      <c r="T863" s="9"/>
      <c r="U863" s="9"/>
    </row>
    <row r="864">
      <c r="J864" s="82"/>
      <c r="P864" s="11"/>
      <c r="Q864" s="11"/>
      <c r="R864" s="9"/>
      <c r="S864" s="9"/>
      <c r="T864" s="9"/>
      <c r="U864" s="9"/>
    </row>
    <row r="865">
      <c r="J865" s="82"/>
      <c r="P865" s="11"/>
      <c r="Q865" s="11"/>
      <c r="R865" s="9"/>
      <c r="S865" s="9"/>
      <c r="T865" s="9"/>
      <c r="U865" s="9"/>
    </row>
    <row r="866">
      <c r="J866" s="82"/>
      <c r="P866" s="11"/>
      <c r="Q866" s="11"/>
      <c r="R866" s="9"/>
      <c r="S866" s="9"/>
      <c r="T866" s="9"/>
      <c r="U866" s="9"/>
    </row>
    <row r="867">
      <c r="J867" s="82"/>
      <c r="P867" s="11"/>
      <c r="Q867" s="11"/>
      <c r="R867" s="9"/>
      <c r="S867" s="9"/>
      <c r="T867" s="9"/>
      <c r="U867" s="9"/>
    </row>
    <row r="868">
      <c r="J868" s="82"/>
      <c r="P868" s="11"/>
      <c r="Q868" s="11"/>
      <c r="R868" s="9"/>
      <c r="S868" s="9"/>
      <c r="T868" s="9"/>
      <c r="U868" s="9"/>
    </row>
    <row r="869">
      <c r="J869" s="82"/>
      <c r="P869" s="11"/>
      <c r="Q869" s="11"/>
      <c r="R869" s="9"/>
      <c r="S869" s="9"/>
      <c r="T869" s="9"/>
      <c r="U869" s="9"/>
    </row>
    <row r="870">
      <c r="J870" s="82"/>
      <c r="P870" s="11"/>
      <c r="Q870" s="11"/>
      <c r="R870" s="9"/>
      <c r="S870" s="9"/>
      <c r="T870" s="9"/>
      <c r="U870" s="9"/>
    </row>
    <row r="871">
      <c r="J871" s="82"/>
      <c r="P871" s="11"/>
      <c r="Q871" s="11"/>
      <c r="R871" s="9"/>
      <c r="S871" s="9"/>
      <c r="T871" s="9"/>
      <c r="U871" s="9"/>
    </row>
    <row r="872">
      <c r="J872" s="82"/>
      <c r="P872" s="11"/>
      <c r="Q872" s="11"/>
      <c r="R872" s="9"/>
      <c r="S872" s="9"/>
      <c r="T872" s="9"/>
      <c r="U872" s="9"/>
    </row>
    <row r="873">
      <c r="J873" s="82"/>
      <c r="P873" s="11"/>
      <c r="Q873" s="11"/>
      <c r="R873" s="9"/>
      <c r="S873" s="9"/>
      <c r="T873" s="9"/>
      <c r="U873" s="9"/>
    </row>
    <row r="874">
      <c r="J874" s="82"/>
      <c r="P874" s="11"/>
      <c r="Q874" s="11"/>
      <c r="R874" s="9"/>
      <c r="S874" s="9"/>
      <c r="T874" s="9"/>
      <c r="U874" s="9"/>
    </row>
    <row r="875">
      <c r="J875" s="82"/>
      <c r="P875" s="11"/>
      <c r="Q875" s="11"/>
      <c r="R875" s="9"/>
      <c r="S875" s="9"/>
      <c r="T875" s="9"/>
      <c r="U875" s="9"/>
    </row>
    <row r="876">
      <c r="J876" s="82"/>
      <c r="P876" s="11"/>
      <c r="Q876" s="11"/>
      <c r="R876" s="9"/>
      <c r="S876" s="9"/>
      <c r="T876" s="9"/>
      <c r="U876" s="9"/>
    </row>
    <row r="877">
      <c r="J877" s="82"/>
      <c r="P877" s="11"/>
      <c r="Q877" s="11"/>
      <c r="R877" s="9"/>
      <c r="S877" s="9"/>
      <c r="T877" s="9"/>
      <c r="U877" s="9"/>
    </row>
    <row r="878">
      <c r="J878" s="82"/>
      <c r="P878" s="11"/>
      <c r="Q878" s="11"/>
      <c r="R878" s="9"/>
      <c r="S878" s="9"/>
      <c r="T878" s="9"/>
      <c r="U878" s="9"/>
    </row>
    <row r="879">
      <c r="J879" s="82"/>
      <c r="P879" s="11"/>
      <c r="Q879" s="11"/>
      <c r="R879" s="9"/>
      <c r="S879" s="9"/>
      <c r="T879" s="9"/>
      <c r="U879" s="9"/>
    </row>
    <row r="880">
      <c r="J880" s="82"/>
      <c r="P880" s="11"/>
      <c r="Q880" s="11"/>
      <c r="R880" s="9"/>
      <c r="S880" s="9"/>
      <c r="T880" s="9"/>
      <c r="U880" s="9"/>
    </row>
    <row r="881">
      <c r="J881" s="82"/>
      <c r="P881" s="11"/>
      <c r="Q881" s="11"/>
      <c r="R881" s="9"/>
      <c r="S881" s="9"/>
      <c r="T881" s="9"/>
      <c r="U881" s="9"/>
    </row>
    <row r="882">
      <c r="J882" s="82"/>
      <c r="P882" s="11"/>
      <c r="Q882" s="11"/>
      <c r="R882" s="9"/>
      <c r="S882" s="9"/>
      <c r="T882" s="9"/>
      <c r="U882" s="9"/>
    </row>
    <row r="883">
      <c r="J883" s="82"/>
      <c r="P883" s="11"/>
      <c r="Q883" s="11"/>
      <c r="R883" s="9"/>
      <c r="S883" s="9"/>
      <c r="T883" s="9"/>
      <c r="U883" s="9"/>
    </row>
    <row r="884">
      <c r="J884" s="82"/>
      <c r="P884" s="11"/>
      <c r="Q884" s="11"/>
      <c r="R884" s="9"/>
      <c r="S884" s="9"/>
      <c r="T884" s="9"/>
      <c r="U884" s="9"/>
    </row>
    <row r="885">
      <c r="J885" s="82"/>
      <c r="P885" s="11"/>
      <c r="Q885" s="11"/>
      <c r="R885" s="9"/>
      <c r="S885" s="9"/>
      <c r="T885" s="9"/>
      <c r="U885" s="9"/>
    </row>
    <row r="886">
      <c r="J886" s="82"/>
      <c r="P886" s="11"/>
      <c r="Q886" s="11"/>
      <c r="R886" s="9"/>
      <c r="S886" s="9"/>
      <c r="T886" s="9"/>
      <c r="U886" s="9"/>
    </row>
    <row r="887">
      <c r="J887" s="82"/>
      <c r="P887" s="11"/>
      <c r="Q887" s="11"/>
      <c r="R887" s="9"/>
      <c r="S887" s="9"/>
      <c r="T887" s="9"/>
      <c r="U887" s="9"/>
    </row>
    <row r="888">
      <c r="J888" s="82"/>
      <c r="P888" s="11"/>
      <c r="Q888" s="11"/>
      <c r="R888" s="9"/>
      <c r="S888" s="9"/>
      <c r="T888" s="9"/>
      <c r="U888" s="9"/>
    </row>
    <row r="889">
      <c r="J889" s="82"/>
      <c r="P889" s="11"/>
      <c r="Q889" s="11"/>
      <c r="R889" s="9"/>
      <c r="S889" s="9"/>
      <c r="T889" s="9"/>
      <c r="U889" s="9"/>
    </row>
    <row r="890">
      <c r="J890" s="82"/>
      <c r="P890" s="11"/>
      <c r="Q890" s="11"/>
      <c r="R890" s="9"/>
      <c r="S890" s="9"/>
      <c r="T890" s="9"/>
      <c r="U890" s="9"/>
    </row>
    <row r="891">
      <c r="J891" s="82"/>
      <c r="P891" s="11"/>
      <c r="Q891" s="11"/>
      <c r="R891" s="9"/>
      <c r="S891" s="9"/>
      <c r="T891" s="9"/>
      <c r="U891" s="9"/>
    </row>
    <row r="892">
      <c r="J892" s="82"/>
      <c r="P892" s="11"/>
      <c r="Q892" s="11"/>
      <c r="R892" s="9"/>
      <c r="S892" s="9"/>
      <c r="T892" s="9"/>
      <c r="U892" s="9"/>
    </row>
    <row r="893">
      <c r="J893" s="82"/>
      <c r="P893" s="11"/>
      <c r="Q893" s="11"/>
      <c r="R893" s="9"/>
      <c r="S893" s="9"/>
      <c r="T893" s="9"/>
      <c r="U893" s="9"/>
    </row>
    <row r="894">
      <c r="J894" s="82"/>
      <c r="P894" s="11"/>
      <c r="Q894" s="11"/>
      <c r="R894" s="9"/>
      <c r="S894" s="9"/>
      <c r="T894" s="9"/>
      <c r="U894" s="9"/>
    </row>
    <row r="895">
      <c r="J895" s="82"/>
      <c r="P895" s="11"/>
      <c r="Q895" s="11"/>
      <c r="R895" s="9"/>
      <c r="S895" s="9"/>
      <c r="T895" s="9"/>
      <c r="U895" s="9"/>
    </row>
    <row r="896">
      <c r="J896" s="82"/>
      <c r="P896" s="11"/>
      <c r="Q896" s="11"/>
      <c r="R896" s="9"/>
      <c r="S896" s="9"/>
      <c r="T896" s="9"/>
      <c r="U896" s="9"/>
    </row>
    <row r="897">
      <c r="J897" s="82"/>
      <c r="P897" s="11"/>
      <c r="Q897" s="11"/>
      <c r="R897" s="9"/>
      <c r="S897" s="9"/>
      <c r="T897" s="9"/>
      <c r="U897" s="9"/>
    </row>
    <row r="898">
      <c r="J898" s="82"/>
      <c r="P898" s="11"/>
      <c r="Q898" s="11"/>
      <c r="R898" s="9"/>
      <c r="S898" s="9"/>
      <c r="T898" s="9"/>
      <c r="U898" s="9"/>
    </row>
    <row r="899">
      <c r="J899" s="82"/>
      <c r="P899" s="11"/>
      <c r="Q899" s="11"/>
      <c r="R899" s="9"/>
      <c r="S899" s="9"/>
      <c r="T899" s="9"/>
      <c r="U899" s="9"/>
    </row>
    <row r="900">
      <c r="J900" s="82"/>
      <c r="P900" s="11"/>
      <c r="Q900" s="11"/>
      <c r="R900" s="9"/>
      <c r="S900" s="9"/>
      <c r="T900" s="9"/>
      <c r="U900" s="9"/>
    </row>
    <row r="901">
      <c r="J901" s="82"/>
      <c r="P901" s="11"/>
      <c r="Q901" s="11"/>
      <c r="R901" s="9"/>
      <c r="S901" s="9"/>
      <c r="T901" s="9"/>
      <c r="U901" s="9"/>
    </row>
    <row r="902">
      <c r="J902" s="82"/>
      <c r="P902" s="11"/>
      <c r="Q902" s="11"/>
      <c r="R902" s="9"/>
      <c r="S902" s="9"/>
      <c r="T902" s="9"/>
      <c r="U902" s="9"/>
    </row>
    <row r="903">
      <c r="J903" s="82"/>
      <c r="P903" s="11"/>
      <c r="Q903" s="11"/>
      <c r="R903" s="9"/>
      <c r="S903" s="9"/>
      <c r="T903" s="9"/>
      <c r="U903" s="9"/>
    </row>
    <row r="904">
      <c r="J904" s="82"/>
      <c r="P904" s="11"/>
      <c r="Q904" s="11"/>
      <c r="R904" s="9"/>
      <c r="S904" s="9"/>
      <c r="T904" s="9"/>
      <c r="U904" s="9"/>
    </row>
    <row r="905">
      <c r="J905" s="82"/>
      <c r="P905" s="11"/>
      <c r="Q905" s="11"/>
      <c r="R905" s="9"/>
      <c r="S905" s="9"/>
      <c r="T905" s="9"/>
      <c r="U905" s="9"/>
    </row>
    <row r="906">
      <c r="J906" s="82"/>
      <c r="P906" s="11"/>
      <c r="Q906" s="11"/>
      <c r="R906" s="9"/>
      <c r="S906" s="9"/>
      <c r="T906" s="9"/>
      <c r="U906" s="9"/>
    </row>
    <row r="907">
      <c r="J907" s="82"/>
      <c r="P907" s="11"/>
      <c r="Q907" s="11"/>
      <c r="R907" s="9"/>
      <c r="S907" s="9"/>
      <c r="T907" s="9"/>
      <c r="U907" s="9"/>
    </row>
    <row r="908">
      <c r="J908" s="82"/>
      <c r="P908" s="11"/>
      <c r="Q908" s="11"/>
      <c r="R908" s="9"/>
      <c r="S908" s="9"/>
      <c r="T908" s="9"/>
      <c r="U908" s="9"/>
    </row>
    <row r="909">
      <c r="J909" s="82"/>
      <c r="P909" s="11"/>
      <c r="Q909" s="11"/>
      <c r="R909" s="9"/>
      <c r="S909" s="9"/>
      <c r="T909" s="9"/>
      <c r="U909" s="9"/>
    </row>
    <row r="910">
      <c r="J910" s="82"/>
      <c r="P910" s="11"/>
      <c r="Q910" s="11"/>
      <c r="R910" s="9"/>
      <c r="S910" s="9"/>
      <c r="T910" s="9"/>
      <c r="U910" s="9"/>
    </row>
    <row r="911">
      <c r="J911" s="82"/>
      <c r="P911" s="11"/>
      <c r="Q911" s="11"/>
      <c r="R911" s="9"/>
      <c r="S911" s="9"/>
      <c r="T911" s="9"/>
      <c r="U911" s="9"/>
    </row>
    <row r="912">
      <c r="J912" s="82"/>
      <c r="P912" s="11"/>
      <c r="Q912" s="11"/>
      <c r="R912" s="9"/>
      <c r="S912" s="9"/>
      <c r="T912" s="9"/>
      <c r="U912" s="9"/>
    </row>
    <row r="913">
      <c r="J913" s="82"/>
      <c r="P913" s="11"/>
      <c r="Q913" s="11"/>
      <c r="R913" s="9"/>
      <c r="S913" s="9"/>
      <c r="T913" s="9"/>
      <c r="U913" s="9"/>
    </row>
    <row r="914">
      <c r="J914" s="82"/>
      <c r="P914" s="11"/>
      <c r="Q914" s="11"/>
      <c r="R914" s="9"/>
      <c r="S914" s="9"/>
      <c r="T914" s="9"/>
      <c r="U914" s="9"/>
    </row>
    <row r="915">
      <c r="J915" s="82"/>
      <c r="P915" s="11"/>
      <c r="Q915" s="11"/>
      <c r="R915" s="9"/>
      <c r="S915" s="9"/>
      <c r="T915" s="9"/>
      <c r="U915" s="9"/>
    </row>
    <row r="916">
      <c r="J916" s="82"/>
      <c r="P916" s="11"/>
      <c r="Q916" s="11"/>
      <c r="R916" s="9"/>
      <c r="S916" s="9"/>
      <c r="T916" s="9"/>
      <c r="U916" s="9"/>
    </row>
    <row r="917">
      <c r="J917" s="82"/>
      <c r="P917" s="11"/>
      <c r="Q917" s="11"/>
      <c r="R917" s="9"/>
      <c r="S917" s="9"/>
      <c r="T917" s="9"/>
      <c r="U917" s="9"/>
    </row>
    <row r="918">
      <c r="J918" s="82"/>
      <c r="P918" s="11"/>
      <c r="Q918" s="11"/>
      <c r="R918" s="9"/>
      <c r="S918" s="9"/>
      <c r="T918" s="9"/>
      <c r="U918" s="9"/>
    </row>
    <row r="919">
      <c r="J919" s="82"/>
      <c r="P919" s="11"/>
      <c r="Q919" s="11"/>
      <c r="R919" s="9"/>
      <c r="S919" s="9"/>
      <c r="T919" s="9"/>
      <c r="U919" s="9"/>
    </row>
    <row r="920">
      <c r="J920" s="82"/>
      <c r="P920" s="11"/>
      <c r="Q920" s="11"/>
      <c r="R920" s="9"/>
      <c r="S920" s="9"/>
      <c r="T920" s="9"/>
      <c r="U920" s="9"/>
    </row>
    <row r="921">
      <c r="J921" s="82"/>
      <c r="P921" s="11"/>
      <c r="Q921" s="11"/>
      <c r="R921" s="9"/>
      <c r="S921" s="9"/>
      <c r="T921" s="9"/>
      <c r="U921" s="9"/>
    </row>
    <row r="922">
      <c r="J922" s="82"/>
      <c r="P922" s="11"/>
      <c r="Q922" s="11"/>
      <c r="R922" s="9"/>
      <c r="S922" s="9"/>
      <c r="T922" s="9"/>
      <c r="U922" s="9"/>
    </row>
    <row r="923">
      <c r="J923" s="82"/>
      <c r="P923" s="11"/>
      <c r="Q923" s="11"/>
      <c r="R923" s="9"/>
      <c r="S923" s="9"/>
      <c r="T923" s="9"/>
      <c r="U923" s="9"/>
    </row>
    <row r="924">
      <c r="J924" s="82"/>
      <c r="P924" s="11"/>
      <c r="Q924" s="11"/>
      <c r="R924" s="9"/>
      <c r="S924" s="9"/>
      <c r="T924" s="9"/>
      <c r="U924" s="9"/>
    </row>
    <row r="925">
      <c r="J925" s="82"/>
      <c r="P925" s="11"/>
      <c r="Q925" s="11"/>
      <c r="R925" s="9"/>
      <c r="S925" s="9"/>
      <c r="T925" s="9"/>
      <c r="U925" s="9"/>
    </row>
    <row r="926">
      <c r="J926" s="82"/>
      <c r="P926" s="11"/>
      <c r="Q926" s="11"/>
      <c r="R926" s="9"/>
      <c r="S926" s="9"/>
      <c r="T926" s="9"/>
      <c r="U926" s="9"/>
    </row>
    <row r="927">
      <c r="J927" s="82"/>
      <c r="P927" s="11"/>
      <c r="Q927" s="11"/>
      <c r="R927" s="9"/>
      <c r="S927" s="9"/>
      <c r="T927" s="9"/>
      <c r="U927" s="9"/>
    </row>
    <row r="928">
      <c r="J928" s="82"/>
      <c r="P928" s="11"/>
      <c r="Q928" s="11"/>
      <c r="R928" s="9"/>
      <c r="S928" s="9"/>
      <c r="T928" s="9"/>
      <c r="U928" s="9"/>
    </row>
    <row r="929">
      <c r="J929" s="82"/>
      <c r="P929" s="11"/>
      <c r="Q929" s="11"/>
      <c r="R929" s="9"/>
      <c r="S929" s="9"/>
      <c r="T929" s="9"/>
      <c r="U929" s="9"/>
    </row>
    <row r="930">
      <c r="J930" s="82"/>
      <c r="P930" s="11"/>
      <c r="Q930" s="11"/>
      <c r="R930" s="9"/>
      <c r="S930" s="9"/>
      <c r="T930" s="9"/>
      <c r="U930" s="9"/>
    </row>
    <row r="931">
      <c r="J931" s="82"/>
      <c r="P931" s="11"/>
      <c r="Q931" s="11"/>
      <c r="R931" s="9"/>
      <c r="S931" s="9"/>
      <c r="T931" s="9"/>
      <c r="U931" s="9"/>
    </row>
    <row r="932">
      <c r="J932" s="82"/>
      <c r="P932" s="11"/>
      <c r="Q932" s="11"/>
      <c r="R932" s="9"/>
      <c r="S932" s="9"/>
      <c r="T932" s="9"/>
      <c r="U932" s="9"/>
    </row>
    <row r="933">
      <c r="J933" s="82"/>
      <c r="P933" s="11"/>
      <c r="Q933" s="11"/>
      <c r="R933" s="9"/>
      <c r="S933" s="9"/>
      <c r="T933" s="9"/>
      <c r="U933" s="9"/>
    </row>
    <row r="934">
      <c r="J934" s="82"/>
      <c r="P934" s="11"/>
      <c r="Q934" s="11"/>
      <c r="R934" s="9"/>
      <c r="S934" s="9"/>
      <c r="T934" s="9"/>
      <c r="U934" s="9"/>
    </row>
    <row r="935">
      <c r="J935" s="82"/>
      <c r="P935" s="11"/>
      <c r="Q935" s="11"/>
      <c r="R935" s="9"/>
      <c r="S935" s="9"/>
      <c r="T935" s="9"/>
      <c r="U935" s="9"/>
    </row>
    <row r="936">
      <c r="J936" s="82"/>
      <c r="P936" s="11"/>
      <c r="Q936" s="11"/>
      <c r="R936" s="9"/>
      <c r="S936" s="9"/>
      <c r="T936" s="9"/>
      <c r="U936" s="9"/>
    </row>
    <row r="937">
      <c r="J937" s="82"/>
      <c r="P937" s="11"/>
      <c r="Q937" s="11"/>
      <c r="R937" s="9"/>
      <c r="S937" s="9"/>
      <c r="T937" s="9"/>
      <c r="U937" s="9"/>
    </row>
    <row r="938">
      <c r="J938" s="82"/>
      <c r="P938" s="11"/>
      <c r="Q938" s="11"/>
      <c r="R938" s="9"/>
      <c r="S938" s="9"/>
      <c r="T938" s="9"/>
      <c r="U938" s="9"/>
    </row>
    <row r="939">
      <c r="J939" s="82"/>
      <c r="P939" s="11"/>
      <c r="Q939" s="11"/>
      <c r="R939" s="9"/>
      <c r="S939" s="9"/>
      <c r="T939" s="9"/>
      <c r="U939" s="9"/>
    </row>
    <row r="940">
      <c r="J940" s="82"/>
      <c r="P940" s="11"/>
      <c r="Q940" s="11"/>
      <c r="R940" s="9"/>
      <c r="S940" s="9"/>
      <c r="T940" s="9"/>
      <c r="U940" s="9"/>
    </row>
    <row r="941">
      <c r="J941" s="82"/>
      <c r="P941" s="11"/>
      <c r="Q941" s="11"/>
      <c r="R941" s="9"/>
      <c r="S941" s="9"/>
      <c r="T941" s="9"/>
      <c r="U941" s="9"/>
    </row>
    <row r="942">
      <c r="J942" s="82"/>
      <c r="P942" s="11"/>
      <c r="Q942" s="11"/>
      <c r="R942" s="9"/>
      <c r="S942" s="9"/>
      <c r="T942" s="9"/>
      <c r="U942" s="9"/>
    </row>
    <row r="943">
      <c r="J943" s="82"/>
      <c r="P943" s="11"/>
      <c r="Q943" s="11"/>
      <c r="R943" s="9"/>
      <c r="S943" s="9"/>
      <c r="T943" s="9"/>
      <c r="U943" s="9"/>
    </row>
    <row r="944">
      <c r="J944" s="82"/>
      <c r="P944" s="11"/>
      <c r="Q944" s="11"/>
      <c r="R944" s="9"/>
      <c r="S944" s="9"/>
      <c r="T944" s="9"/>
      <c r="U944" s="9"/>
    </row>
    <row r="945">
      <c r="J945" s="82"/>
      <c r="P945" s="11"/>
      <c r="Q945" s="11"/>
      <c r="R945" s="9"/>
      <c r="S945" s="9"/>
      <c r="T945" s="9"/>
      <c r="U945" s="9"/>
    </row>
    <row r="946">
      <c r="J946" s="82"/>
      <c r="P946" s="11"/>
      <c r="Q946" s="11"/>
      <c r="R946" s="9"/>
      <c r="S946" s="9"/>
      <c r="T946" s="9"/>
      <c r="U946" s="9"/>
    </row>
    <row r="947">
      <c r="J947" s="82"/>
      <c r="P947" s="11"/>
      <c r="Q947" s="11"/>
      <c r="R947" s="9"/>
      <c r="S947" s="9"/>
      <c r="T947" s="9"/>
      <c r="U947" s="9"/>
    </row>
    <row r="948">
      <c r="J948" s="82"/>
      <c r="P948" s="11"/>
      <c r="Q948" s="11"/>
      <c r="R948" s="9"/>
      <c r="S948" s="9"/>
      <c r="T948" s="9"/>
      <c r="U948" s="9"/>
    </row>
    <row r="949">
      <c r="J949" s="82"/>
      <c r="P949" s="11"/>
      <c r="Q949" s="11"/>
      <c r="R949" s="9"/>
      <c r="S949" s="9"/>
      <c r="T949" s="9"/>
      <c r="U949" s="9"/>
    </row>
    <row r="950">
      <c r="J950" s="82"/>
      <c r="P950" s="11"/>
      <c r="Q950" s="11"/>
      <c r="R950" s="9"/>
      <c r="S950" s="9"/>
      <c r="T950" s="9"/>
      <c r="U950" s="9"/>
    </row>
    <row r="951">
      <c r="J951" s="82"/>
      <c r="P951" s="11"/>
      <c r="Q951" s="11"/>
      <c r="R951" s="9"/>
      <c r="S951" s="9"/>
      <c r="T951" s="9"/>
      <c r="U951" s="9"/>
    </row>
    <row r="952">
      <c r="J952" s="82"/>
      <c r="P952" s="11"/>
      <c r="Q952" s="11"/>
      <c r="R952" s="9"/>
      <c r="S952" s="9"/>
      <c r="T952" s="9"/>
      <c r="U952" s="9"/>
    </row>
    <row r="953">
      <c r="J953" s="82"/>
      <c r="P953" s="11"/>
      <c r="Q953" s="11"/>
      <c r="R953" s="9"/>
      <c r="S953" s="9"/>
      <c r="T953" s="9"/>
      <c r="U953" s="9"/>
    </row>
    <row r="954">
      <c r="J954" s="82"/>
      <c r="P954" s="11"/>
      <c r="Q954" s="11"/>
      <c r="R954" s="9"/>
      <c r="S954" s="9"/>
      <c r="T954" s="9"/>
      <c r="U954" s="9"/>
    </row>
    <row r="955">
      <c r="J955" s="82"/>
      <c r="P955" s="11"/>
      <c r="Q955" s="11"/>
      <c r="R955" s="9"/>
      <c r="S955" s="9"/>
      <c r="T955" s="9"/>
      <c r="U955" s="9"/>
    </row>
    <row r="956">
      <c r="J956" s="82"/>
      <c r="P956" s="11"/>
      <c r="Q956" s="11"/>
      <c r="R956" s="9"/>
      <c r="S956" s="9"/>
      <c r="T956" s="9"/>
      <c r="U956" s="9"/>
    </row>
    <row r="957">
      <c r="J957" s="82"/>
      <c r="P957" s="11"/>
      <c r="Q957" s="11"/>
      <c r="R957" s="9"/>
      <c r="S957" s="9"/>
      <c r="T957" s="9"/>
      <c r="U957" s="9"/>
    </row>
    <row r="958">
      <c r="J958" s="82"/>
      <c r="P958" s="11"/>
      <c r="Q958" s="11"/>
      <c r="R958" s="9"/>
      <c r="S958" s="9"/>
      <c r="T958" s="9"/>
      <c r="U958" s="9"/>
    </row>
    <row r="959">
      <c r="J959" s="82"/>
      <c r="P959" s="11"/>
      <c r="Q959" s="11"/>
      <c r="R959" s="9"/>
      <c r="S959" s="9"/>
      <c r="T959" s="9"/>
      <c r="U959" s="9"/>
    </row>
    <row r="960">
      <c r="J960" s="82"/>
      <c r="P960" s="11"/>
      <c r="Q960" s="11"/>
      <c r="R960" s="9"/>
      <c r="S960" s="9"/>
      <c r="T960" s="9"/>
      <c r="U960" s="9"/>
    </row>
    <row r="961">
      <c r="J961" s="82"/>
      <c r="P961" s="11"/>
      <c r="Q961" s="11"/>
      <c r="R961" s="9"/>
      <c r="S961" s="9"/>
      <c r="T961" s="9"/>
      <c r="U961" s="9"/>
    </row>
    <row r="962">
      <c r="J962" s="82"/>
      <c r="P962" s="11"/>
      <c r="Q962" s="11"/>
      <c r="R962" s="9"/>
      <c r="S962" s="9"/>
      <c r="T962" s="9"/>
      <c r="U962" s="9"/>
    </row>
    <row r="963">
      <c r="J963" s="82"/>
      <c r="P963" s="11"/>
      <c r="Q963" s="11"/>
      <c r="R963" s="9"/>
      <c r="S963" s="9"/>
      <c r="T963" s="9"/>
      <c r="U963" s="9"/>
    </row>
    <row r="964">
      <c r="J964" s="82"/>
      <c r="P964" s="11"/>
      <c r="Q964" s="11"/>
      <c r="R964" s="9"/>
      <c r="S964" s="9"/>
      <c r="T964" s="9"/>
      <c r="U964" s="9"/>
    </row>
    <row r="965">
      <c r="J965" s="82"/>
      <c r="P965" s="11"/>
      <c r="Q965" s="11"/>
      <c r="R965" s="9"/>
      <c r="S965" s="9"/>
      <c r="T965" s="9"/>
      <c r="U965" s="9"/>
    </row>
    <row r="966">
      <c r="J966" s="82"/>
      <c r="P966" s="11"/>
      <c r="Q966" s="11"/>
      <c r="R966" s="9"/>
      <c r="S966" s="9"/>
      <c r="T966" s="9"/>
      <c r="U966" s="9"/>
    </row>
    <row r="967">
      <c r="J967" s="82"/>
      <c r="P967" s="11"/>
      <c r="Q967" s="11"/>
      <c r="R967" s="9"/>
      <c r="S967" s="9"/>
      <c r="T967" s="9"/>
      <c r="U967" s="9"/>
    </row>
    <row r="968">
      <c r="J968" s="82"/>
      <c r="P968" s="11"/>
      <c r="Q968" s="11"/>
      <c r="R968" s="9"/>
      <c r="S968" s="9"/>
      <c r="T968" s="9"/>
      <c r="U968" s="9"/>
    </row>
    <row r="969">
      <c r="J969" s="82"/>
      <c r="P969" s="11"/>
      <c r="Q969" s="11"/>
      <c r="R969" s="9"/>
      <c r="S969" s="9"/>
      <c r="T969" s="9"/>
      <c r="U969" s="9"/>
    </row>
    <row r="970">
      <c r="J970" s="82"/>
      <c r="P970" s="11"/>
      <c r="Q970" s="11"/>
      <c r="R970" s="9"/>
      <c r="S970" s="9"/>
      <c r="T970" s="9"/>
      <c r="U970" s="9"/>
    </row>
    <row r="971">
      <c r="J971" s="82"/>
      <c r="P971" s="11"/>
      <c r="Q971" s="11"/>
      <c r="R971" s="9"/>
      <c r="S971" s="9"/>
      <c r="T971" s="9"/>
      <c r="U971" s="9"/>
    </row>
    <row r="972">
      <c r="J972" s="82"/>
      <c r="P972" s="11"/>
      <c r="Q972" s="11"/>
      <c r="R972" s="9"/>
      <c r="S972" s="9"/>
      <c r="T972" s="9"/>
      <c r="U972" s="9"/>
    </row>
    <row r="973">
      <c r="J973" s="82"/>
      <c r="P973" s="11"/>
      <c r="Q973" s="11"/>
      <c r="R973" s="9"/>
      <c r="S973" s="9"/>
      <c r="T973" s="9"/>
      <c r="U973" s="9"/>
    </row>
    <row r="974">
      <c r="J974" s="82"/>
      <c r="P974" s="11"/>
      <c r="Q974" s="11"/>
      <c r="R974" s="9"/>
      <c r="S974" s="9"/>
      <c r="T974" s="9"/>
      <c r="U974" s="9"/>
    </row>
    <row r="975">
      <c r="J975" s="82"/>
      <c r="P975" s="11"/>
      <c r="Q975" s="11"/>
      <c r="R975" s="9"/>
      <c r="S975" s="9"/>
      <c r="T975" s="9"/>
      <c r="U975" s="9"/>
    </row>
    <row r="976">
      <c r="J976" s="82"/>
      <c r="P976" s="11"/>
      <c r="Q976" s="11"/>
      <c r="R976" s="9"/>
      <c r="S976" s="9"/>
      <c r="T976" s="9"/>
      <c r="U976" s="9"/>
    </row>
    <row r="977">
      <c r="J977" s="82"/>
      <c r="P977" s="11"/>
      <c r="Q977" s="11"/>
      <c r="R977" s="9"/>
      <c r="S977" s="9"/>
      <c r="T977" s="9"/>
      <c r="U977" s="9"/>
    </row>
    <row r="978">
      <c r="J978" s="82"/>
      <c r="P978" s="11"/>
      <c r="Q978" s="11"/>
      <c r="R978" s="9"/>
      <c r="S978" s="9"/>
      <c r="T978" s="9"/>
      <c r="U978" s="9"/>
    </row>
    <row r="979">
      <c r="J979" s="82"/>
      <c r="P979" s="11"/>
      <c r="Q979" s="11"/>
      <c r="R979" s="9"/>
      <c r="S979" s="9"/>
      <c r="T979" s="9"/>
      <c r="U979" s="9"/>
    </row>
    <row r="980">
      <c r="J980" s="82"/>
      <c r="P980" s="11"/>
      <c r="Q980" s="11"/>
      <c r="R980" s="9"/>
      <c r="S980" s="9"/>
      <c r="T980" s="9"/>
      <c r="U980" s="9"/>
    </row>
    <row r="981">
      <c r="J981" s="82"/>
      <c r="P981" s="11"/>
      <c r="Q981" s="11"/>
      <c r="R981" s="9"/>
      <c r="S981" s="9"/>
      <c r="T981" s="9"/>
      <c r="U981" s="9"/>
    </row>
    <row r="982">
      <c r="J982" s="82"/>
      <c r="P982" s="11"/>
      <c r="Q982" s="11"/>
      <c r="R982" s="9"/>
      <c r="S982" s="9"/>
      <c r="T982" s="9"/>
      <c r="U982" s="9"/>
    </row>
    <row r="983">
      <c r="J983" s="82"/>
      <c r="P983" s="11"/>
      <c r="Q983" s="11"/>
      <c r="R983" s="9"/>
      <c r="S983" s="9"/>
      <c r="T983" s="9"/>
      <c r="U983" s="9"/>
    </row>
    <row r="984">
      <c r="J984" s="82"/>
      <c r="P984" s="11"/>
      <c r="Q984" s="11"/>
      <c r="R984" s="9"/>
      <c r="S984" s="9"/>
      <c r="T984" s="9"/>
      <c r="U984" s="9"/>
    </row>
    <row r="985">
      <c r="J985" s="82"/>
      <c r="P985" s="11"/>
      <c r="Q985" s="11"/>
      <c r="R985" s="9"/>
      <c r="S985" s="9"/>
      <c r="T985" s="9"/>
      <c r="U985" s="9"/>
    </row>
    <row r="986">
      <c r="J986" s="82"/>
      <c r="P986" s="11"/>
      <c r="Q986" s="11"/>
      <c r="R986" s="9"/>
      <c r="S986" s="9"/>
      <c r="T986" s="9"/>
      <c r="U986" s="9"/>
    </row>
    <row r="987">
      <c r="J987" s="82"/>
      <c r="P987" s="11"/>
      <c r="Q987" s="11"/>
      <c r="R987" s="9"/>
      <c r="S987" s="9"/>
      <c r="T987" s="9"/>
      <c r="U987" s="9"/>
    </row>
    <row r="988">
      <c r="J988" s="82"/>
      <c r="P988" s="11"/>
      <c r="Q988" s="11"/>
      <c r="R988" s="9"/>
      <c r="S988" s="9"/>
      <c r="T988" s="9"/>
      <c r="U988" s="9"/>
    </row>
    <row r="989">
      <c r="J989" s="82"/>
      <c r="P989" s="11"/>
      <c r="Q989" s="11"/>
      <c r="R989" s="9"/>
      <c r="S989" s="9"/>
      <c r="T989" s="9"/>
      <c r="U989" s="9"/>
    </row>
    <row r="990">
      <c r="J990" s="82"/>
      <c r="P990" s="11"/>
      <c r="Q990" s="11"/>
      <c r="R990" s="9"/>
      <c r="S990" s="9"/>
      <c r="T990" s="9"/>
      <c r="U990" s="9"/>
    </row>
    <row r="991">
      <c r="J991" s="82"/>
      <c r="P991" s="11"/>
      <c r="Q991" s="11"/>
      <c r="R991" s="9"/>
      <c r="S991" s="9"/>
      <c r="T991" s="9"/>
      <c r="U991" s="9"/>
    </row>
    <row r="992">
      <c r="J992" s="82"/>
      <c r="P992" s="11"/>
      <c r="Q992" s="11"/>
      <c r="R992" s="9"/>
      <c r="S992" s="9"/>
      <c r="T992" s="9"/>
      <c r="U992" s="9"/>
    </row>
    <row r="993">
      <c r="J993" s="82"/>
      <c r="P993" s="11"/>
      <c r="Q993" s="11"/>
      <c r="R993" s="9"/>
      <c r="S993" s="9"/>
      <c r="T993" s="9"/>
      <c r="U993" s="9"/>
    </row>
    <row r="994">
      <c r="J994" s="82"/>
      <c r="P994" s="11"/>
      <c r="Q994" s="11"/>
      <c r="R994" s="9"/>
      <c r="S994" s="9"/>
      <c r="T994" s="9"/>
      <c r="U994" s="9"/>
    </row>
    <row r="995">
      <c r="J995" s="82"/>
      <c r="P995" s="11"/>
      <c r="Q995" s="11"/>
      <c r="R995" s="9"/>
      <c r="S995" s="9"/>
      <c r="T995" s="9"/>
      <c r="U995" s="9"/>
    </row>
    <row r="996">
      <c r="J996" s="82"/>
      <c r="P996" s="11"/>
      <c r="Q996" s="11"/>
      <c r="R996" s="9"/>
      <c r="S996" s="9"/>
      <c r="T996" s="9"/>
      <c r="U996" s="9"/>
    </row>
    <row r="997">
      <c r="J997" s="82"/>
      <c r="P997" s="11"/>
      <c r="Q997" s="11"/>
      <c r="R997" s="9"/>
      <c r="S997" s="9"/>
      <c r="T997" s="9"/>
      <c r="U997" s="9"/>
    </row>
    <row r="998">
      <c r="J998" s="82"/>
      <c r="P998" s="11"/>
      <c r="Q998" s="11"/>
      <c r="R998" s="9"/>
      <c r="S998" s="9"/>
      <c r="T998" s="9"/>
      <c r="U998" s="9"/>
    </row>
    <row r="999">
      <c r="J999" s="82"/>
      <c r="P999" s="11"/>
      <c r="Q999" s="11"/>
      <c r="R999" s="9"/>
      <c r="S999" s="9"/>
      <c r="T999" s="9"/>
      <c r="U999" s="9"/>
    </row>
    <row r="1000">
      <c r="J1000" s="82"/>
      <c r="P1000" s="11"/>
      <c r="Q1000" s="11"/>
      <c r="R1000" s="9"/>
      <c r="S1000" s="9"/>
      <c r="T1000" s="9"/>
      <c r="U1000" s="9"/>
    </row>
    <row r="1001">
      <c r="J1001" s="82"/>
      <c r="P1001" s="11"/>
      <c r="Q1001" s="11"/>
      <c r="R1001" s="9"/>
      <c r="S1001" s="9"/>
      <c r="T1001" s="9"/>
      <c r="U1001" s="9"/>
    </row>
    <row r="1002">
      <c r="J1002" s="82"/>
      <c r="P1002" s="11"/>
      <c r="Q1002" s="11"/>
      <c r="R1002" s="9"/>
      <c r="S1002" s="9"/>
      <c r="T1002" s="9"/>
      <c r="U1002" s="9"/>
    </row>
    <row r="1003">
      <c r="J1003" s="82"/>
      <c r="P1003" s="11"/>
      <c r="Q1003" s="11"/>
      <c r="R1003" s="9"/>
      <c r="S1003" s="9"/>
      <c r="T1003" s="9"/>
      <c r="U1003" s="9"/>
    </row>
    <row r="1004">
      <c r="J1004" s="82"/>
      <c r="P1004" s="11"/>
      <c r="Q1004" s="11"/>
      <c r="R1004" s="9"/>
      <c r="S1004" s="9"/>
      <c r="T1004" s="9"/>
      <c r="U1004" s="9"/>
    </row>
    <row r="1005">
      <c r="J1005" s="82"/>
      <c r="P1005" s="11"/>
      <c r="Q1005" s="11"/>
      <c r="R1005" s="9"/>
      <c r="S1005" s="9"/>
      <c r="T1005" s="9"/>
      <c r="U1005" s="9"/>
    </row>
    <row r="1006">
      <c r="J1006" s="82"/>
      <c r="P1006" s="11"/>
      <c r="Q1006" s="11"/>
      <c r="R1006" s="9"/>
      <c r="S1006" s="9"/>
      <c r="T1006" s="9"/>
      <c r="U1006" s="9"/>
    </row>
    <row r="1007">
      <c r="J1007" s="82"/>
      <c r="P1007" s="11"/>
      <c r="Q1007" s="11"/>
      <c r="R1007" s="9"/>
      <c r="S1007" s="9"/>
      <c r="T1007" s="9"/>
      <c r="U1007" s="9"/>
    </row>
    <row r="1008">
      <c r="J1008" s="82"/>
      <c r="P1008" s="11"/>
      <c r="Q1008" s="11"/>
      <c r="R1008" s="9"/>
      <c r="S1008" s="9"/>
      <c r="T1008" s="9"/>
      <c r="U1008" s="9"/>
    </row>
    <row r="1009">
      <c r="J1009" s="82"/>
      <c r="P1009" s="11"/>
      <c r="Q1009" s="11"/>
      <c r="R1009" s="9"/>
      <c r="S1009" s="9"/>
      <c r="T1009" s="9"/>
      <c r="U1009" s="9"/>
    </row>
    <row r="1010">
      <c r="J1010" s="82"/>
      <c r="P1010" s="11"/>
      <c r="Q1010" s="11"/>
      <c r="R1010" s="9"/>
      <c r="S1010" s="9"/>
      <c r="T1010" s="9"/>
      <c r="U1010" s="9"/>
    </row>
    <row r="1011">
      <c r="J1011" s="82"/>
      <c r="P1011" s="11"/>
      <c r="Q1011" s="11"/>
      <c r="R1011" s="9"/>
      <c r="S1011" s="9"/>
      <c r="T1011" s="9"/>
      <c r="U1011" s="9"/>
    </row>
  </sheetData>
  <mergeCells count="1">
    <mergeCell ref="A13:B13"/>
  </mergeCells>
  <conditionalFormatting sqref="K19:K92">
    <cfRule type="cellIs" dxfId="4" priority="1" operator="greaterThan">
      <formula>N19</formula>
    </cfRule>
  </conditionalFormatting>
  <drawing r:id="rId1"/>
</worksheet>
</file>