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Repos\KLR-Cheats\IuF\"/>
    </mc:Choice>
  </mc:AlternateContent>
  <xr:revisionPtr revIDLastSave="0" documentId="13_ncr:1_{8C88EBD7-81A2-4730-A26A-3C04E5E92CFD}" xr6:coauthVersionLast="45" xr6:coauthVersionMax="46" xr10:uidLastSave="{00000000-0000-0000-0000-000000000000}"/>
  <bookViews>
    <workbookView xWindow="-120" yWindow="-120" windowWidth="38640" windowHeight="21240" xr2:uid="{E2C5DD0E-A325-4030-B204-9BADC53EB11C}"/>
  </bookViews>
  <sheets>
    <sheet name="Statische Investition" sheetId="1" r:id="rId1"/>
    <sheet name="Dynamische Investition" sheetId="2" r:id="rId2"/>
    <sheet name="Entscheidungs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B14" i="1"/>
  <c r="C12" i="1"/>
  <c r="B12" i="1"/>
  <c r="C11" i="1"/>
  <c r="C13" i="1" s="1"/>
  <c r="B11" i="1"/>
  <c r="B13" i="1" s="1"/>
  <c r="B15" i="1" l="1"/>
  <c r="B16" i="1"/>
  <c r="C16" i="1"/>
  <c r="C15" i="1"/>
  <c r="O9" i="2" l="1"/>
  <c r="K24" i="3" l="1"/>
  <c r="L24" i="3"/>
  <c r="M24" i="3"/>
  <c r="N24" i="3"/>
  <c r="J24" i="3"/>
  <c r="N19" i="3"/>
  <c r="N20" i="3"/>
  <c r="N21" i="3"/>
  <c r="N22" i="3"/>
  <c r="N23" i="3"/>
  <c r="N18" i="3"/>
  <c r="M19" i="3"/>
  <c r="M20" i="3"/>
  <c r="M21" i="3"/>
  <c r="M22" i="3"/>
  <c r="M23" i="3"/>
  <c r="M18" i="3"/>
  <c r="K19" i="3"/>
  <c r="K20" i="3"/>
  <c r="K21" i="3"/>
  <c r="K22" i="3"/>
  <c r="K23" i="3"/>
  <c r="K18" i="3"/>
  <c r="J19" i="3"/>
  <c r="J20" i="3"/>
  <c r="J21" i="3"/>
  <c r="J22" i="3"/>
  <c r="J23" i="3"/>
  <c r="J18" i="3"/>
  <c r="L19" i="3"/>
  <c r="L20" i="3"/>
  <c r="L21" i="3"/>
  <c r="L22" i="3"/>
  <c r="L23" i="3"/>
  <c r="L18" i="3"/>
  <c r="I19" i="3"/>
  <c r="I20" i="3"/>
  <c r="I21" i="3"/>
  <c r="I22" i="3"/>
  <c r="I23" i="3"/>
  <c r="I18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C35" i="3"/>
  <c r="C36" i="3"/>
  <c r="C37" i="3"/>
  <c r="C38" i="3"/>
  <c r="C39" i="3"/>
  <c r="C34" i="3"/>
  <c r="H19" i="3"/>
  <c r="H20" i="3"/>
  <c r="H21" i="3"/>
  <c r="H22" i="3"/>
  <c r="H23" i="3"/>
  <c r="H18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C27" i="3"/>
  <c r="C28" i="3"/>
  <c r="C29" i="3"/>
  <c r="C30" i="3"/>
  <c r="C31" i="3"/>
  <c r="C26" i="3"/>
  <c r="I5" i="3"/>
  <c r="I6" i="3"/>
  <c r="I7" i="3"/>
  <c r="I8" i="3"/>
  <c r="I9" i="3"/>
  <c r="I10" i="3"/>
  <c r="H6" i="3"/>
  <c r="J6" i="3" s="1"/>
  <c r="H7" i="3"/>
  <c r="J7" i="3" s="1"/>
  <c r="H8" i="3"/>
  <c r="J8" i="3" s="1"/>
  <c r="H9" i="3"/>
  <c r="J9" i="3" s="1"/>
  <c r="H10" i="3"/>
  <c r="J10" i="3" s="1"/>
  <c r="H5" i="3"/>
  <c r="H11" i="3" s="1"/>
  <c r="I11" i="3" l="1"/>
  <c r="J5" i="3"/>
  <c r="J11" i="3" s="1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H14" i="2"/>
  <c r="G14" i="2"/>
  <c r="F14" i="2"/>
  <c r="E14" i="2"/>
  <c r="D14" i="2"/>
  <c r="K6" i="2"/>
  <c r="K7" i="2"/>
  <c r="K8" i="2"/>
  <c r="K9" i="2"/>
  <c r="K5" i="2"/>
  <c r="J6" i="2"/>
  <c r="J7" i="2"/>
  <c r="J8" i="2"/>
  <c r="J9" i="2"/>
  <c r="J5" i="2"/>
  <c r="I6" i="2"/>
  <c r="I7" i="2"/>
  <c r="I8" i="2"/>
  <c r="I9" i="2"/>
  <c r="I5" i="2"/>
</calcChain>
</file>

<file path=xl/sharedStrings.xml><?xml version="1.0" encoding="utf-8"?>
<sst xmlns="http://schemas.openxmlformats.org/spreadsheetml/2006/main" count="103" uniqueCount="75">
  <si>
    <t>Anschaffungskosten</t>
  </si>
  <si>
    <t>Restwert</t>
  </si>
  <si>
    <t>Nutzungsdauer</t>
  </si>
  <si>
    <t>Einnahmen</t>
  </si>
  <si>
    <t>Produktionskosten</t>
  </si>
  <si>
    <t>sonstige Kosten</t>
  </si>
  <si>
    <t>Zinsen</t>
  </si>
  <si>
    <t>Gewinn</t>
  </si>
  <si>
    <t>Amortisationsdauer</t>
  </si>
  <si>
    <t>Investition / Zeitraum</t>
  </si>
  <si>
    <t>t1</t>
  </si>
  <si>
    <t>t2</t>
  </si>
  <si>
    <t>t3</t>
  </si>
  <si>
    <t>t4</t>
  </si>
  <si>
    <t>I1</t>
  </si>
  <si>
    <t>I2</t>
  </si>
  <si>
    <t>I3</t>
  </si>
  <si>
    <t>I4</t>
  </si>
  <si>
    <t>I5</t>
  </si>
  <si>
    <t>Kapitalwert</t>
  </si>
  <si>
    <t>Interner Zinsfuß</t>
  </si>
  <si>
    <t>Zinssatz</t>
  </si>
  <si>
    <t>t0</t>
  </si>
  <si>
    <t>geht nur mit 3 perioden</t>
  </si>
  <si>
    <t>Anuitätenmethode</t>
  </si>
  <si>
    <t>Anuitätenrechner</t>
  </si>
  <si>
    <t>Dauer</t>
  </si>
  <si>
    <t>Anuität</t>
  </si>
  <si>
    <t>Amortisationsdauer (ablesen)</t>
  </si>
  <si>
    <t>Investition A</t>
  </si>
  <si>
    <t>Investition B</t>
  </si>
  <si>
    <t>Jährl. Abschreibung</t>
  </si>
  <si>
    <t>Gebundenes Kapital</t>
  </si>
  <si>
    <t>Rentabilität in %</t>
  </si>
  <si>
    <t>Alternativen / Umweltzustände</t>
  </si>
  <si>
    <t>A1</t>
  </si>
  <si>
    <t>A2</t>
  </si>
  <si>
    <t>A3</t>
  </si>
  <si>
    <t>A4</t>
  </si>
  <si>
    <t>A5</t>
  </si>
  <si>
    <t>Z1</t>
  </si>
  <si>
    <t>Z2</t>
  </si>
  <si>
    <t>Z3</t>
  </si>
  <si>
    <t>Z4</t>
  </si>
  <si>
    <t>Z5</t>
  </si>
  <si>
    <t>Maximin</t>
  </si>
  <si>
    <t>Maximax</t>
  </si>
  <si>
    <t>Horkrux</t>
  </si>
  <si>
    <t>Alpha/Lamda</t>
  </si>
  <si>
    <t>A6</t>
  </si>
  <si>
    <t>Best</t>
  </si>
  <si>
    <t>Entscheidung unter Ungewissheit</t>
  </si>
  <si>
    <t>Entscheidung unter Risiko</t>
  </si>
  <si>
    <t>p (Wahrscheinlichkeiten)</t>
  </si>
  <si>
    <t>μ</t>
  </si>
  <si>
    <t>σ</t>
  </si>
  <si>
    <t>p1</t>
  </si>
  <si>
    <t>p2</t>
  </si>
  <si>
    <t>p3</t>
  </si>
  <si>
    <t>p4</t>
  </si>
  <si>
    <t>p5</t>
  </si>
  <si>
    <t>s1</t>
  </si>
  <si>
    <t>s2</t>
  </si>
  <si>
    <t>s3</t>
  </si>
  <si>
    <t>s4</t>
  </si>
  <si>
    <t>s5</t>
  </si>
  <si>
    <t>μ-2σ</t>
  </si>
  <si>
    <t>μ-σ</t>
  </si>
  <si>
    <t>μ+σ</t>
  </si>
  <si>
    <t>μ+2σ</t>
  </si>
  <si>
    <t>Neutral</t>
  </si>
  <si>
    <t>Stark risikoavers</t>
  </si>
  <si>
    <t>Risikoavers</t>
  </si>
  <si>
    <t>Risikofreudig</t>
  </si>
  <si>
    <t>Stark risikofreudig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</si>
</sst>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3" borderId="4" applyNumberFormat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1"/>
    <xf numFmtId="0" fontId="3" fillId="2" borderId="2" xfId="2"/>
    <xf numFmtId="0" fontId="4" fillId="3" borderId="2" xfId="3"/>
    <xf numFmtId="0" fontId="2" fillId="0" borderId="0" xfId="1" applyFill="1" applyBorder="1"/>
    <xf numFmtId="9" fontId="3" fillId="2" borderId="2" xfId="2" applyNumberFormat="1"/>
    <xf numFmtId="164" fontId="4" fillId="3" borderId="2" xfId="3" applyNumberFormat="1"/>
    <xf numFmtId="0" fontId="0" fillId="4" borderId="3" xfId="4" applyFont="1"/>
    <xf numFmtId="0" fontId="0" fillId="0" borderId="0" xfId="0"/>
    <xf numFmtId="44" fontId="0" fillId="0" borderId="0" xfId="7" applyFont="1"/>
    <xf numFmtId="44" fontId="0" fillId="0" borderId="0" xfId="0" applyNumberFormat="1"/>
    <xf numFmtId="0" fontId="0" fillId="5" borderId="0" xfId="0" applyFill="1"/>
    <xf numFmtId="0" fontId="6" fillId="3" borderId="4" xfId="5"/>
    <xf numFmtId="2" fontId="4" fillId="3" borderId="2" xfId="3" applyNumberFormat="1"/>
    <xf numFmtId="165" fontId="4" fillId="3" borderId="2" xfId="3" applyNumberFormat="1"/>
    <xf numFmtId="0" fontId="7" fillId="0" borderId="0" xfId="6"/>
  </cellXfs>
  <cellStyles count="8">
    <cellStyle name="Ausgabe" xfId="5" builtinId="21"/>
    <cellStyle name="Berechnung" xfId="3" builtinId="22"/>
    <cellStyle name="Eingabe" xfId="2" builtinId="20"/>
    <cellStyle name="Erklärender Text" xfId="6" builtinId="53"/>
    <cellStyle name="Notiz" xfId="4" builtinId="10"/>
    <cellStyle name="Standard" xfId="0" builtinId="0"/>
    <cellStyle name="Überschrift 2" xfId="1" builtinId="17"/>
    <cellStyle name="Währung 2" xfId="7" xr:uid="{098167DC-B19A-4853-8888-A754F35DEE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CFCB-903E-4865-A98D-1E47DB48D5AC}">
  <dimension ref="A2:C16"/>
  <sheetViews>
    <sheetView tabSelected="1" zoomScale="200" zoomScaleNormal="200" workbookViewId="0">
      <selection activeCell="D10" sqref="D10"/>
    </sheetView>
  </sheetViews>
  <sheetFormatPr baseColWidth="10" defaultRowHeight="15" x14ac:dyDescent="0.25"/>
  <cols>
    <col min="1" max="1" width="20.85546875" customWidth="1"/>
    <col min="2" max="2" width="15.5703125" bestFit="1" customWidth="1"/>
    <col min="3" max="3" width="15" customWidth="1"/>
  </cols>
  <sheetData>
    <row r="2" spans="1:3" x14ac:dyDescent="0.25">
      <c r="A2" s="8"/>
      <c r="B2" s="11" t="s">
        <v>29</v>
      </c>
      <c r="C2" s="11" t="s">
        <v>30</v>
      </c>
    </row>
    <row r="3" spans="1:3" x14ac:dyDescent="0.25">
      <c r="A3" s="11" t="s">
        <v>0</v>
      </c>
      <c r="B3" s="9">
        <v>3650000</v>
      </c>
      <c r="C3" s="9">
        <v>2800000</v>
      </c>
    </row>
    <row r="4" spans="1:3" x14ac:dyDescent="0.25">
      <c r="A4" s="11" t="s">
        <v>1</v>
      </c>
      <c r="B4" s="9">
        <v>150000</v>
      </c>
      <c r="C4" s="9">
        <v>100000</v>
      </c>
    </row>
    <row r="5" spans="1:3" x14ac:dyDescent="0.25">
      <c r="A5" s="11" t="s">
        <v>2</v>
      </c>
      <c r="B5" s="8">
        <v>14</v>
      </c>
      <c r="C5" s="8">
        <v>12</v>
      </c>
    </row>
    <row r="6" spans="1:3" x14ac:dyDescent="0.25">
      <c r="A6" s="11" t="s">
        <v>6</v>
      </c>
      <c r="B6" s="8">
        <v>0.08</v>
      </c>
      <c r="C6" s="8">
        <v>0.08</v>
      </c>
    </row>
    <row r="7" spans="1:3" x14ac:dyDescent="0.25">
      <c r="A7" s="11" t="s">
        <v>4</v>
      </c>
      <c r="B7" s="9">
        <v>1800000</v>
      </c>
      <c r="C7" s="9">
        <v>1875000</v>
      </c>
    </row>
    <row r="8" spans="1:3" x14ac:dyDescent="0.25">
      <c r="A8" s="11" t="s">
        <v>5</v>
      </c>
      <c r="B8" s="9">
        <v>30000</v>
      </c>
      <c r="C8" s="9">
        <v>18000</v>
      </c>
    </row>
    <row r="9" spans="1:3" x14ac:dyDescent="0.25">
      <c r="A9" s="11" t="s">
        <v>3</v>
      </c>
      <c r="B9" s="9">
        <v>2400000</v>
      </c>
      <c r="C9" s="9">
        <v>2400000</v>
      </c>
    </row>
    <row r="10" spans="1:3" x14ac:dyDescent="0.25">
      <c r="A10" s="11"/>
      <c r="B10" s="8"/>
      <c r="C10" s="8"/>
    </row>
    <row r="11" spans="1:3" x14ac:dyDescent="0.25">
      <c r="A11" s="11" t="s">
        <v>31</v>
      </c>
      <c r="B11" s="10">
        <f>(B3-B4)/B5</f>
        <v>250000</v>
      </c>
      <c r="C11" s="10">
        <f>(C3-C4)/C5</f>
        <v>225000</v>
      </c>
    </row>
    <row r="12" spans="1:3" x14ac:dyDescent="0.25">
      <c r="A12" s="11" t="s">
        <v>6</v>
      </c>
      <c r="B12" s="10">
        <f>AVERAGE(B3,B4)*B6</f>
        <v>152000</v>
      </c>
      <c r="C12" s="10">
        <f>AVERAGE(C3,C4)*C6</f>
        <v>116000</v>
      </c>
    </row>
    <row r="13" spans="1:3" x14ac:dyDescent="0.25">
      <c r="A13" s="11" t="s">
        <v>7</v>
      </c>
      <c r="B13" s="10">
        <f>(B9-(B7+B8+B11+B12))</f>
        <v>168000</v>
      </c>
      <c r="C13" s="10">
        <f>(C9-(C7+C8+C11+C12))</f>
        <v>166000</v>
      </c>
    </row>
    <row r="14" spans="1:3" x14ac:dyDescent="0.25">
      <c r="A14" s="11" t="s">
        <v>32</v>
      </c>
      <c r="B14" s="10">
        <f>(B3+B4) / 2</f>
        <v>1900000</v>
      </c>
      <c r="C14" s="10">
        <f>(C3+C4) / 2</f>
        <v>1450000</v>
      </c>
    </row>
    <row r="15" spans="1:3" x14ac:dyDescent="0.25">
      <c r="A15" s="11" t="s">
        <v>33</v>
      </c>
      <c r="B15" s="8">
        <f>(B13+B12)/B14 * 100</f>
        <v>16.842105263157894</v>
      </c>
      <c r="C15" s="8">
        <f>(C13+C12)/C14 * 100</f>
        <v>19.448275862068964</v>
      </c>
    </row>
    <row r="16" spans="1:3" x14ac:dyDescent="0.25">
      <c r="A16" s="11" t="s">
        <v>8</v>
      </c>
      <c r="B16" s="8">
        <f>(B3-B4)/(B13+B11)</f>
        <v>8.3732057416267942</v>
      </c>
      <c r="C16" s="8">
        <f>(C3-C4)/(C13+C11)</f>
        <v>6.9053708439897701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0AFB-CC6C-4723-93A7-06232C920BB6}">
  <dimension ref="C2:O19"/>
  <sheetViews>
    <sheetView zoomScale="170" zoomScaleNormal="170" workbookViewId="0">
      <selection activeCell="C12" sqref="C12"/>
    </sheetView>
  </sheetViews>
  <sheetFormatPr baseColWidth="10" defaultRowHeight="15" x14ac:dyDescent="0.25"/>
  <sheetData>
    <row r="2" spans="3:15" x14ac:dyDescent="0.25">
      <c r="C2" t="s">
        <v>21</v>
      </c>
      <c r="D2" s="5">
        <v>0.05</v>
      </c>
    </row>
    <row r="3" spans="3:15" x14ac:dyDescent="0.25">
      <c r="J3" s="7" t="s">
        <v>23</v>
      </c>
    </row>
    <row r="4" spans="3:15" ht="18" thickBot="1" x14ac:dyDescent="0.35">
      <c r="C4" t="s">
        <v>9</v>
      </c>
      <c r="D4" s="1" t="s">
        <v>22</v>
      </c>
      <c r="E4" s="1" t="s">
        <v>10</v>
      </c>
      <c r="F4" s="1" t="s">
        <v>11</v>
      </c>
      <c r="G4" s="1" t="s">
        <v>12</v>
      </c>
      <c r="H4" s="1" t="s">
        <v>13</v>
      </c>
      <c r="I4" s="4" t="s">
        <v>19</v>
      </c>
      <c r="J4" s="4" t="s">
        <v>20</v>
      </c>
      <c r="K4" s="4" t="s">
        <v>24</v>
      </c>
      <c r="N4" s="4" t="s">
        <v>25</v>
      </c>
    </row>
    <row r="5" spans="3:15" ht="18.75" thickTop="1" thickBot="1" x14ac:dyDescent="0.35">
      <c r="C5" s="1" t="s">
        <v>14</v>
      </c>
      <c r="D5" s="2">
        <v>-30</v>
      </c>
      <c r="E5" s="2">
        <v>20</v>
      </c>
      <c r="F5" s="2">
        <v>14</v>
      </c>
      <c r="G5" s="2"/>
      <c r="H5" s="2"/>
      <c r="I5" s="6">
        <f>D5+E5/(1+D$2)+F5/((1+D$2)^2)+G5/((1+D$2)^3)+H5/((1+D$2)^4)</f>
        <v>1.7460317460317452</v>
      </c>
      <c r="J5" s="3">
        <f>-((E5/D5)/2)+SQRT(((E5/D5)/2)^2-(F5/D5))</f>
        <v>1.0934502833994253</v>
      </c>
      <c r="K5" s="3">
        <f>I5*D$2*(1+D$2)^COUNTA(D5:H5)/((1+D$2)^COUNTA(D5:H5)-1)</f>
        <v>0.64115781126090332</v>
      </c>
    </row>
    <row r="6" spans="3:15" ht="18.75" thickTop="1" thickBot="1" x14ac:dyDescent="0.35">
      <c r="C6" s="1" t="s">
        <v>15</v>
      </c>
      <c r="D6" s="2">
        <v>-70</v>
      </c>
      <c r="E6" s="2">
        <v>0</v>
      </c>
      <c r="F6" s="2">
        <v>85</v>
      </c>
      <c r="G6" s="2"/>
      <c r="H6" s="2"/>
      <c r="I6" s="6">
        <f t="shared" ref="I6:I9" si="0">D6+E6/(1+D$2)+F6/((1+D$2)^2)+G6/((1+D$2)^3)+H6/((1+D$2)^4)</f>
        <v>7.0975056689342324</v>
      </c>
      <c r="J6" s="3">
        <f t="shared" ref="J6:J9" si="1">-((E6/D6)/2)+SQRT(((E6/D6)/2)^2-(F6/D6))</f>
        <v>1.1019463300386794</v>
      </c>
      <c r="K6" s="3">
        <f t="shared" ref="K6:K9" si="2">I6*D$2*(1+D$2)^COUNTA(D6:H6)/((1+D$2)^COUNTA(D6:H6)-1)</f>
        <v>2.6062648691514627</v>
      </c>
      <c r="N6" t="s">
        <v>21</v>
      </c>
      <c r="O6" s="5">
        <v>0.04</v>
      </c>
    </row>
    <row r="7" spans="3:15" ht="18.75" thickTop="1" thickBot="1" x14ac:dyDescent="0.35">
      <c r="C7" s="1" t="s">
        <v>16</v>
      </c>
      <c r="D7" s="2"/>
      <c r="E7" s="2"/>
      <c r="F7" s="2"/>
      <c r="G7" s="2"/>
      <c r="H7" s="2"/>
      <c r="I7" s="6">
        <f t="shared" si="0"/>
        <v>0</v>
      </c>
      <c r="J7" s="3" t="e">
        <f t="shared" si="1"/>
        <v>#DIV/0!</v>
      </c>
      <c r="K7" s="3" t="e">
        <f t="shared" si="2"/>
        <v>#DIV/0!</v>
      </c>
      <c r="N7" t="s">
        <v>19</v>
      </c>
      <c r="O7" s="2">
        <v>300000</v>
      </c>
    </row>
    <row r="8" spans="3:15" ht="18.75" thickTop="1" thickBot="1" x14ac:dyDescent="0.35">
      <c r="C8" s="1" t="s">
        <v>17</v>
      </c>
      <c r="D8" s="2"/>
      <c r="E8" s="2"/>
      <c r="F8" s="2"/>
      <c r="G8" s="2"/>
      <c r="H8" s="2"/>
      <c r="I8" s="6">
        <f t="shared" si="0"/>
        <v>0</v>
      </c>
      <c r="J8" s="3" t="e">
        <f t="shared" si="1"/>
        <v>#DIV/0!</v>
      </c>
      <c r="K8" s="3" t="e">
        <f t="shared" si="2"/>
        <v>#DIV/0!</v>
      </c>
      <c r="N8" t="s">
        <v>26</v>
      </c>
      <c r="O8" s="2">
        <v>15</v>
      </c>
    </row>
    <row r="9" spans="3:15" ht="18.75" thickTop="1" thickBot="1" x14ac:dyDescent="0.35">
      <c r="C9" s="1" t="s">
        <v>18</v>
      </c>
      <c r="D9" s="2"/>
      <c r="E9" s="2"/>
      <c r="F9" s="2"/>
      <c r="G9" s="2"/>
      <c r="H9" s="2"/>
      <c r="I9" s="6">
        <f t="shared" si="0"/>
        <v>0</v>
      </c>
      <c r="J9" s="3" t="e">
        <f t="shared" si="1"/>
        <v>#DIV/0!</v>
      </c>
      <c r="K9" s="3" t="e">
        <f t="shared" si="2"/>
        <v>#DIV/0!</v>
      </c>
      <c r="N9" t="s">
        <v>27</v>
      </c>
      <c r="O9" s="3">
        <f>O7*O$6*(1+O$6)^O8/((1+O$6)^O8-1)</f>
        <v>26982.33011129194</v>
      </c>
    </row>
    <row r="10" spans="3:15" ht="15.75" thickTop="1" x14ac:dyDescent="0.25"/>
    <row r="12" spans="3:15" ht="17.25" x14ac:dyDescent="0.3">
      <c r="C12" s="4" t="s">
        <v>28</v>
      </c>
    </row>
    <row r="13" spans="3:15" ht="18" thickBot="1" x14ac:dyDescent="0.35">
      <c r="C13" t="s">
        <v>9</v>
      </c>
      <c r="D13" s="1" t="s">
        <v>22</v>
      </c>
      <c r="E13" s="1" t="s">
        <v>10</v>
      </c>
      <c r="F13" s="1" t="s">
        <v>11</v>
      </c>
      <c r="G13" s="1" t="s">
        <v>12</v>
      </c>
      <c r="H13" s="1" t="s">
        <v>13</v>
      </c>
    </row>
    <row r="14" spans="3:15" ht="18.75" thickTop="1" thickBot="1" x14ac:dyDescent="0.35">
      <c r="C14" s="1" t="s">
        <v>14</v>
      </c>
      <c r="D14" s="3">
        <f>D5</f>
        <v>-30</v>
      </c>
      <c r="E14" s="3">
        <f>D5+E5/(1+D$2)</f>
        <v>-10.952380952380953</v>
      </c>
      <c r="F14" s="3">
        <f>D5+E5/(1+D$2)+F5/((1+D$2)^2)</f>
        <v>1.7460317460317452</v>
      </c>
      <c r="G14" s="3">
        <f>D5+E5/(1+D$2)+F5/((1+D$2)^2)+G5/((1+D$2)^3)</f>
        <v>1.7460317460317452</v>
      </c>
      <c r="H14" s="3">
        <f>D5+E5/(1+D$2)+F5/((1+D$2)^2)+G5/((1+D$2)^3)+H5/((1+D$2)^4)</f>
        <v>1.7460317460317452</v>
      </c>
    </row>
    <row r="15" spans="3:15" ht="18.75" thickTop="1" thickBot="1" x14ac:dyDescent="0.35">
      <c r="C15" s="1" t="s">
        <v>15</v>
      </c>
      <c r="D15" s="3">
        <f t="shared" ref="D15:D18" si="3">D6</f>
        <v>-70</v>
      </c>
      <c r="E15" s="3">
        <f t="shared" ref="E15:E18" si="4">D6+E6/(1+D$2)</f>
        <v>-70</v>
      </c>
      <c r="F15" s="3">
        <f t="shared" ref="F15:F18" si="5">D6+E6/(1+D$2)+F6/((1+D$2)^2)</f>
        <v>7.0975056689342324</v>
      </c>
      <c r="G15" s="3">
        <f t="shared" ref="G15:G18" si="6">D6+E6/(1+D$2)+F6/((1+D$2)^2)+G6/((1+D$2)^3)</f>
        <v>7.0975056689342324</v>
      </c>
      <c r="H15" s="3">
        <f t="shared" ref="H15:H18" si="7">D6+E6/(1+D$2)+F6/((1+D$2)^2)+G6/((1+D$2)^3)+H6/((1+D$2)^4)</f>
        <v>7.0975056689342324</v>
      </c>
    </row>
    <row r="16" spans="3:15" ht="18.75" thickTop="1" thickBot="1" x14ac:dyDescent="0.35">
      <c r="C16" s="1" t="s">
        <v>16</v>
      </c>
      <c r="D16" s="3">
        <f t="shared" si="3"/>
        <v>0</v>
      </c>
      <c r="E16" s="3">
        <f t="shared" si="4"/>
        <v>0</v>
      </c>
      <c r="F16" s="3">
        <f t="shared" si="5"/>
        <v>0</v>
      </c>
      <c r="G16" s="3">
        <f t="shared" si="6"/>
        <v>0</v>
      </c>
      <c r="H16" s="3">
        <f t="shared" si="7"/>
        <v>0</v>
      </c>
    </row>
    <row r="17" spans="3:8" ht="18.75" thickTop="1" thickBot="1" x14ac:dyDescent="0.35">
      <c r="C17" s="1" t="s">
        <v>17</v>
      </c>
      <c r="D17" s="3">
        <f t="shared" si="3"/>
        <v>0</v>
      </c>
      <c r="E17" s="3">
        <f t="shared" si="4"/>
        <v>0</v>
      </c>
      <c r="F17" s="3">
        <f t="shared" si="5"/>
        <v>0</v>
      </c>
      <c r="G17" s="3">
        <f t="shared" si="6"/>
        <v>0</v>
      </c>
      <c r="H17" s="3">
        <f t="shared" si="7"/>
        <v>0</v>
      </c>
    </row>
    <row r="18" spans="3:8" ht="18.75" thickTop="1" thickBot="1" x14ac:dyDescent="0.35">
      <c r="C18" s="1" t="s">
        <v>18</v>
      </c>
      <c r="D18" s="3">
        <f t="shared" si="3"/>
        <v>0</v>
      </c>
      <c r="E18" s="3">
        <f t="shared" si="4"/>
        <v>0</v>
      </c>
      <c r="F18" s="3">
        <f t="shared" si="5"/>
        <v>0</v>
      </c>
      <c r="G18" s="3">
        <f t="shared" si="6"/>
        <v>0</v>
      </c>
      <c r="H18" s="3">
        <f t="shared" si="7"/>
        <v>0</v>
      </c>
    </row>
    <row r="19" spans="3:8" ht="15.75" thickTop="1" x14ac:dyDescent="0.25"/>
  </sheetData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41DF-3332-446A-90A7-BF169AF1F0F6}">
  <dimension ref="B2:N39"/>
  <sheetViews>
    <sheetView zoomScale="150" zoomScaleNormal="150" workbookViewId="0">
      <selection activeCell="B15" sqref="B15"/>
    </sheetView>
  </sheetViews>
  <sheetFormatPr baseColWidth="10" defaultRowHeight="15" x14ac:dyDescent="0.25"/>
  <sheetData>
    <row r="2" spans="2:14" ht="18" thickBot="1" x14ac:dyDescent="0.35">
      <c r="B2" s="1" t="s">
        <v>51</v>
      </c>
    </row>
    <row r="3" spans="2:14" ht="15.75" thickTop="1" x14ac:dyDescent="0.25">
      <c r="I3" t="s">
        <v>48</v>
      </c>
      <c r="J3" s="2">
        <v>0.4</v>
      </c>
    </row>
    <row r="4" spans="2:14" ht="18" thickBot="1" x14ac:dyDescent="0.35">
      <c r="B4" t="s">
        <v>34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4" t="s">
        <v>45</v>
      </c>
      <c r="I4" s="4" t="s">
        <v>46</v>
      </c>
      <c r="J4" s="4" t="s">
        <v>47</v>
      </c>
    </row>
    <row r="5" spans="2:14" ht="18.75" thickTop="1" thickBot="1" x14ac:dyDescent="0.35">
      <c r="B5" s="1" t="s">
        <v>35</v>
      </c>
      <c r="C5" s="2">
        <v>90</v>
      </c>
      <c r="D5" s="2">
        <v>60</v>
      </c>
      <c r="E5" s="2">
        <v>90</v>
      </c>
      <c r="F5" s="2">
        <v>120</v>
      </c>
      <c r="G5" s="2">
        <v>90</v>
      </c>
      <c r="H5" s="3">
        <f>MIN(C5:G5)</f>
        <v>60</v>
      </c>
      <c r="I5" s="3">
        <f>MAX(C5:G5)</f>
        <v>120</v>
      </c>
      <c r="J5" s="3">
        <f t="shared" ref="J5:J10" si="0">H5*(1-J$3)+I5*J$3</f>
        <v>84</v>
      </c>
    </row>
    <row r="6" spans="2:14" ht="18.75" thickTop="1" thickBot="1" x14ac:dyDescent="0.35">
      <c r="B6" s="1" t="s">
        <v>36</v>
      </c>
      <c r="C6" s="2">
        <v>90</v>
      </c>
      <c r="D6" s="2">
        <v>180</v>
      </c>
      <c r="E6" s="2">
        <v>150</v>
      </c>
      <c r="F6" s="2">
        <v>-30</v>
      </c>
      <c r="G6" s="2">
        <v>300</v>
      </c>
      <c r="H6" s="3">
        <f t="shared" ref="H6:H10" si="1">MIN(C6:G6)</f>
        <v>-30</v>
      </c>
      <c r="I6" s="3">
        <f t="shared" ref="I6:I10" si="2">MAX(C6:G6)</f>
        <v>300</v>
      </c>
      <c r="J6" s="3">
        <f t="shared" si="0"/>
        <v>102</v>
      </c>
    </row>
    <row r="7" spans="2:14" ht="18.75" thickTop="1" thickBot="1" x14ac:dyDescent="0.35">
      <c r="B7" s="1" t="s">
        <v>37</v>
      </c>
      <c r="C7" s="2">
        <v>30</v>
      </c>
      <c r="D7" s="2">
        <v>60</v>
      </c>
      <c r="E7" s="2">
        <v>450</v>
      </c>
      <c r="F7" s="2">
        <v>60</v>
      </c>
      <c r="G7" s="2">
        <v>60</v>
      </c>
      <c r="H7" s="3">
        <f t="shared" si="1"/>
        <v>30</v>
      </c>
      <c r="I7" s="3">
        <f t="shared" si="2"/>
        <v>450</v>
      </c>
      <c r="J7" s="3">
        <f t="shared" si="0"/>
        <v>198</v>
      </c>
    </row>
    <row r="8" spans="2:14" ht="18.75" thickTop="1" thickBot="1" x14ac:dyDescent="0.35">
      <c r="B8" s="1" t="s">
        <v>38</v>
      </c>
      <c r="C8" s="2">
        <v>-30</v>
      </c>
      <c r="D8" s="2">
        <v>150</v>
      </c>
      <c r="E8" s="2">
        <v>120</v>
      </c>
      <c r="F8" s="2">
        <v>-60</v>
      </c>
      <c r="G8" s="2">
        <v>180</v>
      </c>
      <c r="H8" s="3">
        <f t="shared" si="1"/>
        <v>-60</v>
      </c>
      <c r="I8" s="3">
        <f t="shared" si="2"/>
        <v>180</v>
      </c>
      <c r="J8" s="3">
        <f t="shared" si="0"/>
        <v>36</v>
      </c>
    </row>
    <row r="9" spans="2:14" ht="18.75" thickTop="1" thickBot="1" x14ac:dyDescent="0.35">
      <c r="B9" s="1" t="s">
        <v>39</v>
      </c>
      <c r="C9" s="2">
        <v>0</v>
      </c>
      <c r="D9" s="2">
        <v>30</v>
      </c>
      <c r="E9" s="2">
        <v>240</v>
      </c>
      <c r="F9" s="2">
        <v>60</v>
      </c>
      <c r="G9" s="2">
        <v>270</v>
      </c>
      <c r="H9" s="3">
        <f t="shared" si="1"/>
        <v>0</v>
      </c>
      <c r="I9" s="3">
        <f t="shared" si="2"/>
        <v>270</v>
      </c>
      <c r="J9" s="3">
        <f t="shared" si="0"/>
        <v>108</v>
      </c>
    </row>
    <row r="10" spans="2:14" ht="18.75" thickTop="1" thickBot="1" x14ac:dyDescent="0.35">
      <c r="B10" s="1" t="s">
        <v>49</v>
      </c>
      <c r="C10" s="2">
        <v>120</v>
      </c>
      <c r="D10" s="2">
        <v>60</v>
      </c>
      <c r="E10" s="2">
        <v>0</v>
      </c>
      <c r="F10" s="2">
        <v>-120</v>
      </c>
      <c r="G10" s="2">
        <v>120</v>
      </c>
      <c r="H10" s="3">
        <f t="shared" si="1"/>
        <v>-120</v>
      </c>
      <c r="I10" s="3">
        <f t="shared" si="2"/>
        <v>120</v>
      </c>
      <c r="J10" s="3">
        <f t="shared" si="0"/>
        <v>-24</v>
      </c>
    </row>
    <row r="11" spans="2:14" ht="18.75" thickTop="1" thickBot="1" x14ac:dyDescent="0.35">
      <c r="G11" s="1" t="s">
        <v>50</v>
      </c>
      <c r="H11" s="12">
        <f>MATCH(MAX(H5:H10),H5:H10,0)</f>
        <v>1</v>
      </c>
      <c r="I11" s="12">
        <f>MATCH(MAX(I5:I10),I5:I10,0)</f>
        <v>3</v>
      </c>
      <c r="J11" s="12">
        <f>MATCH(MAX(J5:J10),J5:J10,0)</f>
        <v>3</v>
      </c>
    </row>
    <row r="12" spans="2:14" ht="15.75" thickTop="1" x14ac:dyDescent="0.25"/>
    <row r="14" spans="2:14" ht="18" thickBot="1" x14ac:dyDescent="0.35">
      <c r="B14" s="1" t="s">
        <v>52</v>
      </c>
    </row>
    <row r="15" spans="2:14" ht="15.75" thickTop="1" x14ac:dyDescent="0.25"/>
    <row r="16" spans="2:14" ht="18" thickBot="1" x14ac:dyDescent="0.35">
      <c r="B16" s="8" t="s">
        <v>34</v>
      </c>
      <c r="C16" s="1" t="s">
        <v>40</v>
      </c>
      <c r="D16" s="1" t="s">
        <v>41</v>
      </c>
      <c r="E16" s="1" t="s">
        <v>42</v>
      </c>
      <c r="F16" s="1" t="s">
        <v>43</v>
      </c>
      <c r="G16" s="1" t="s">
        <v>44</v>
      </c>
      <c r="H16" s="4" t="s">
        <v>54</v>
      </c>
      <c r="I16" s="4" t="s">
        <v>55</v>
      </c>
      <c r="J16" t="s">
        <v>66</v>
      </c>
      <c r="K16" t="s">
        <v>67</v>
      </c>
      <c r="L16" t="s">
        <v>54</v>
      </c>
      <c r="M16" t="s">
        <v>68</v>
      </c>
      <c r="N16" t="s">
        <v>69</v>
      </c>
    </row>
    <row r="17" spans="2:14" ht="18.75" thickTop="1" thickBot="1" x14ac:dyDescent="0.35">
      <c r="B17" s="1" t="s">
        <v>53</v>
      </c>
      <c r="C17" s="5">
        <v>0.1</v>
      </c>
      <c r="D17" s="5">
        <v>0.6</v>
      </c>
      <c r="E17" s="5">
        <v>0.3</v>
      </c>
      <c r="F17" s="2"/>
      <c r="G17" s="2"/>
      <c r="H17" s="8"/>
      <c r="I17" s="8"/>
      <c r="J17" s="15" t="s">
        <v>71</v>
      </c>
      <c r="K17" s="15" t="s">
        <v>72</v>
      </c>
      <c r="L17" s="15" t="s">
        <v>70</v>
      </c>
      <c r="M17" s="15" t="s">
        <v>73</v>
      </c>
      <c r="N17" s="15" t="s">
        <v>74</v>
      </c>
    </row>
    <row r="18" spans="2:14" ht="18.75" thickTop="1" thickBot="1" x14ac:dyDescent="0.35">
      <c r="B18" s="1" t="s">
        <v>35</v>
      </c>
      <c r="C18" s="2">
        <v>-6</v>
      </c>
      <c r="D18" s="2">
        <v>9</v>
      </c>
      <c r="E18" s="2">
        <v>17</v>
      </c>
      <c r="F18" s="2"/>
      <c r="G18" s="2"/>
      <c r="H18" s="3">
        <f t="shared" ref="H18:H23" si="3">SUM(C26:G26)</f>
        <v>9.8999999999999986</v>
      </c>
      <c r="I18" s="13">
        <f>SQRT(SUM(C34:G34))</f>
        <v>6.3945289114992674</v>
      </c>
      <c r="J18" s="13">
        <f>H18-2*I18</f>
        <v>-2.8890578229985362</v>
      </c>
      <c r="K18" s="13">
        <f>H18-I18</f>
        <v>3.5054710885007312</v>
      </c>
      <c r="L18" s="3">
        <f>H18</f>
        <v>9.8999999999999986</v>
      </c>
      <c r="M18" s="13">
        <f>H18+I18</f>
        <v>16.294528911499267</v>
      </c>
      <c r="N18" s="13">
        <f>H18+2*I18</f>
        <v>22.689057822998535</v>
      </c>
    </row>
    <row r="19" spans="2:14" ht="18.75" thickTop="1" thickBot="1" x14ac:dyDescent="0.35">
      <c r="B19" s="1" t="s">
        <v>36</v>
      </c>
      <c r="C19" s="2">
        <v>-2</v>
      </c>
      <c r="D19" s="2">
        <v>8</v>
      </c>
      <c r="E19" s="2">
        <v>12</v>
      </c>
      <c r="F19" s="2"/>
      <c r="G19" s="2"/>
      <c r="H19" s="3">
        <f t="shared" si="3"/>
        <v>8.1999999999999993</v>
      </c>
      <c r="I19" s="13">
        <f t="shared" ref="I19:I23" si="4">SQRT(SUM(C35:G35))</f>
        <v>3.8418745424597094</v>
      </c>
      <c r="J19" s="13">
        <f t="shared" ref="J19:J23" si="5">H19-2*I19</f>
        <v>0.51625091508058052</v>
      </c>
      <c r="K19" s="13">
        <f t="shared" ref="K19:K23" si="6">H19-I19</f>
        <v>4.3581254575402895</v>
      </c>
      <c r="L19" s="3">
        <f t="shared" ref="L19:L23" si="7">H19</f>
        <v>8.1999999999999993</v>
      </c>
      <c r="M19" s="13">
        <f t="shared" ref="M19:M23" si="8">H19+I19</f>
        <v>12.041874542459709</v>
      </c>
      <c r="N19" s="13">
        <f t="shared" ref="N19:N23" si="9">H19+2*I19</f>
        <v>15.883749084919419</v>
      </c>
    </row>
    <row r="20" spans="2:14" ht="18.75" thickTop="1" thickBot="1" x14ac:dyDescent="0.35">
      <c r="B20" s="1" t="s">
        <v>37</v>
      </c>
      <c r="C20" s="2">
        <v>3</v>
      </c>
      <c r="D20" s="2">
        <v>5</v>
      </c>
      <c r="E20" s="2">
        <v>7</v>
      </c>
      <c r="F20" s="2"/>
      <c r="G20" s="2"/>
      <c r="H20" s="3">
        <f t="shared" si="3"/>
        <v>5.4</v>
      </c>
      <c r="I20" s="14">
        <f t="shared" si="4"/>
        <v>1.2</v>
      </c>
      <c r="J20" s="3">
        <f t="shared" si="5"/>
        <v>3.0000000000000004</v>
      </c>
      <c r="K20" s="13">
        <f t="shared" si="6"/>
        <v>4.2</v>
      </c>
      <c r="L20" s="3">
        <f t="shared" si="7"/>
        <v>5.4</v>
      </c>
      <c r="M20" s="13">
        <f t="shared" si="8"/>
        <v>6.6000000000000005</v>
      </c>
      <c r="N20" s="3">
        <f t="shared" si="9"/>
        <v>7.8000000000000007</v>
      </c>
    </row>
    <row r="21" spans="2:14" ht="18.75" thickTop="1" thickBot="1" x14ac:dyDescent="0.35">
      <c r="B21" s="1" t="s">
        <v>38</v>
      </c>
      <c r="C21" s="2"/>
      <c r="D21" s="2"/>
      <c r="E21" s="2"/>
      <c r="F21" s="2"/>
      <c r="G21" s="2"/>
      <c r="H21" s="3">
        <f t="shared" si="3"/>
        <v>0</v>
      </c>
      <c r="I21" s="3">
        <f t="shared" si="4"/>
        <v>0</v>
      </c>
      <c r="J21" s="3">
        <f t="shared" si="5"/>
        <v>0</v>
      </c>
      <c r="K21" s="13">
        <f t="shared" si="6"/>
        <v>0</v>
      </c>
      <c r="L21" s="3">
        <f t="shared" si="7"/>
        <v>0</v>
      </c>
      <c r="M21" s="13">
        <f t="shared" si="8"/>
        <v>0</v>
      </c>
      <c r="N21" s="3">
        <f t="shared" si="9"/>
        <v>0</v>
      </c>
    </row>
    <row r="22" spans="2:14" ht="18.75" thickTop="1" thickBot="1" x14ac:dyDescent="0.35">
      <c r="B22" s="1" t="s">
        <v>39</v>
      </c>
      <c r="C22" s="2"/>
      <c r="D22" s="2"/>
      <c r="E22" s="2"/>
      <c r="F22" s="2"/>
      <c r="G22" s="2"/>
      <c r="H22" s="3">
        <f t="shared" si="3"/>
        <v>0</v>
      </c>
      <c r="I22" s="3">
        <f t="shared" si="4"/>
        <v>0</v>
      </c>
      <c r="J22" s="3">
        <f t="shared" si="5"/>
        <v>0</v>
      </c>
      <c r="K22" s="13">
        <f t="shared" si="6"/>
        <v>0</v>
      </c>
      <c r="L22" s="3">
        <f t="shared" si="7"/>
        <v>0</v>
      </c>
      <c r="M22" s="13">
        <f t="shared" si="8"/>
        <v>0</v>
      </c>
      <c r="N22" s="3">
        <f t="shared" si="9"/>
        <v>0</v>
      </c>
    </row>
    <row r="23" spans="2:14" ht="18.75" thickTop="1" thickBot="1" x14ac:dyDescent="0.35">
      <c r="B23" s="1" t="s">
        <v>49</v>
      </c>
      <c r="C23" s="2"/>
      <c r="D23" s="2"/>
      <c r="E23" s="2"/>
      <c r="F23" s="2"/>
      <c r="G23" s="2"/>
      <c r="H23" s="3">
        <f t="shared" si="3"/>
        <v>0</v>
      </c>
      <c r="I23" s="3">
        <f t="shared" si="4"/>
        <v>0</v>
      </c>
      <c r="J23" s="3">
        <f t="shared" si="5"/>
        <v>0</v>
      </c>
      <c r="K23" s="13">
        <f t="shared" si="6"/>
        <v>0</v>
      </c>
      <c r="L23" s="3">
        <f t="shared" si="7"/>
        <v>0</v>
      </c>
      <c r="M23" s="13">
        <f t="shared" si="8"/>
        <v>0</v>
      </c>
      <c r="N23" s="3">
        <f t="shared" si="9"/>
        <v>0</v>
      </c>
    </row>
    <row r="24" spans="2:14" ht="18.75" thickTop="1" thickBot="1" x14ac:dyDescent="0.35">
      <c r="I24" s="1" t="s">
        <v>50</v>
      </c>
      <c r="J24" s="12">
        <f>MATCH(MAX(J18:J23),J18:J23,0)</f>
        <v>3</v>
      </c>
      <c r="K24" s="12">
        <f t="shared" ref="K24:N24" si="10">MATCH(MAX(K18:K23),K18:K23,0)</f>
        <v>2</v>
      </c>
      <c r="L24" s="12">
        <f t="shared" si="10"/>
        <v>1</v>
      </c>
      <c r="M24" s="12">
        <f t="shared" si="10"/>
        <v>1</v>
      </c>
      <c r="N24" s="12">
        <f t="shared" si="10"/>
        <v>1</v>
      </c>
    </row>
    <row r="25" spans="2:14" ht="18.75" thickTop="1" thickBot="1" x14ac:dyDescent="0.35">
      <c r="C25" s="1" t="s">
        <v>56</v>
      </c>
      <c r="D25" s="1" t="s">
        <v>57</v>
      </c>
      <c r="E25" s="1" t="s">
        <v>58</v>
      </c>
      <c r="F25" s="1" t="s">
        <v>59</v>
      </c>
      <c r="G25" s="1" t="s">
        <v>60</v>
      </c>
    </row>
    <row r="26" spans="2:14" ht="15.75" thickTop="1" x14ac:dyDescent="0.25">
      <c r="C26" s="8">
        <f t="shared" ref="C26:G31" si="11">C18*C$17</f>
        <v>-0.60000000000000009</v>
      </c>
      <c r="D26" s="8">
        <f t="shared" si="11"/>
        <v>5.3999999999999995</v>
      </c>
      <c r="E26" s="8">
        <f t="shared" si="11"/>
        <v>5.0999999999999996</v>
      </c>
      <c r="F26" s="8">
        <f t="shared" si="11"/>
        <v>0</v>
      </c>
      <c r="G26" s="8">
        <f t="shared" si="11"/>
        <v>0</v>
      </c>
    </row>
    <row r="27" spans="2:14" x14ac:dyDescent="0.25">
      <c r="C27" s="8">
        <f t="shared" si="11"/>
        <v>-0.2</v>
      </c>
      <c r="D27" s="8">
        <f t="shared" si="11"/>
        <v>4.8</v>
      </c>
      <c r="E27" s="8">
        <f t="shared" si="11"/>
        <v>3.5999999999999996</v>
      </c>
      <c r="F27" s="8">
        <f t="shared" si="11"/>
        <v>0</v>
      </c>
      <c r="G27" s="8">
        <f t="shared" si="11"/>
        <v>0</v>
      </c>
    </row>
    <row r="28" spans="2:14" x14ac:dyDescent="0.25">
      <c r="C28" s="8">
        <f t="shared" si="11"/>
        <v>0.30000000000000004</v>
      </c>
      <c r="D28" s="8">
        <f t="shared" si="11"/>
        <v>3</v>
      </c>
      <c r="E28" s="8">
        <f t="shared" si="11"/>
        <v>2.1</v>
      </c>
      <c r="F28" s="8">
        <f t="shared" si="11"/>
        <v>0</v>
      </c>
      <c r="G28" s="8">
        <f t="shared" si="11"/>
        <v>0</v>
      </c>
    </row>
    <row r="29" spans="2:14" x14ac:dyDescent="0.25">
      <c r="C29" s="8">
        <f t="shared" si="11"/>
        <v>0</v>
      </c>
      <c r="D29" s="8">
        <f t="shared" si="11"/>
        <v>0</v>
      </c>
      <c r="E29" s="8">
        <f t="shared" si="11"/>
        <v>0</v>
      </c>
      <c r="F29" s="8">
        <f t="shared" si="11"/>
        <v>0</v>
      </c>
      <c r="G29" s="8">
        <f t="shared" si="11"/>
        <v>0</v>
      </c>
    </row>
    <row r="30" spans="2:14" x14ac:dyDescent="0.25">
      <c r="C30" s="8">
        <f t="shared" si="11"/>
        <v>0</v>
      </c>
      <c r="D30" s="8">
        <f t="shared" si="11"/>
        <v>0</v>
      </c>
      <c r="E30" s="8">
        <f t="shared" si="11"/>
        <v>0</v>
      </c>
      <c r="F30" s="8">
        <f t="shared" si="11"/>
        <v>0</v>
      </c>
      <c r="G30" s="8">
        <f t="shared" si="11"/>
        <v>0</v>
      </c>
    </row>
    <row r="31" spans="2:14" x14ac:dyDescent="0.25">
      <c r="C31" s="8">
        <f t="shared" si="11"/>
        <v>0</v>
      </c>
      <c r="D31" s="8">
        <f t="shared" si="11"/>
        <v>0</v>
      </c>
      <c r="E31" s="8">
        <f t="shared" si="11"/>
        <v>0</v>
      </c>
      <c r="F31" s="8">
        <f t="shared" si="11"/>
        <v>0</v>
      </c>
      <c r="G31" s="8">
        <f t="shared" si="11"/>
        <v>0</v>
      </c>
    </row>
    <row r="33" spans="3:7" ht="18" thickBot="1" x14ac:dyDescent="0.35">
      <c r="C33" s="1" t="s">
        <v>61</v>
      </c>
      <c r="D33" s="1" t="s">
        <v>62</v>
      </c>
      <c r="E33" s="1" t="s">
        <v>63</v>
      </c>
      <c r="F33" s="1" t="s">
        <v>64</v>
      </c>
      <c r="G33" s="1" t="s">
        <v>65</v>
      </c>
    </row>
    <row r="34" spans="3:7" ht="15.75" thickTop="1" x14ac:dyDescent="0.25">
      <c r="C34" s="8">
        <f>(C18-$H18)^2*C$17</f>
        <v>25.280999999999995</v>
      </c>
      <c r="D34" s="8">
        <f t="shared" ref="D34:G34" si="12">(D18-$H18)^2*D$17</f>
        <v>0.48599999999999843</v>
      </c>
      <c r="E34" s="8">
        <f t="shared" si="12"/>
        <v>15.123000000000005</v>
      </c>
      <c r="F34" s="8">
        <f t="shared" si="12"/>
        <v>0</v>
      </c>
      <c r="G34" s="8">
        <f t="shared" si="12"/>
        <v>0</v>
      </c>
    </row>
    <row r="35" spans="3:7" x14ac:dyDescent="0.25">
      <c r="C35" s="8">
        <f t="shared" ref="C35:G39" si="13">(C19-$H19)^2*C$17</f>
        <v>10.404</v>
      </c>
      <c r="D35" s="8">
        <f t="shared" si="13"/>
        <v>2.399999999999983E-2</v>
      </c>
      <c r="E35" s="8">
        <f t="shared" si="13"/>
        <v>4.3320000000000016</v>
      </c>
      <c r="F35" s="8">
        <f t="shared" si="13"/>
        <v>0</v>
      </c>
      <c r="G35" s="8">
        <f t="shared" si="13"/>
        <v>0</v>
      </c>
    </row>
    <row r="36" spans="3:7" x14ac:dyDescent="0.25">
      <c r="C36" s="8">
        <f t="shared" si="13"/>
        <v>0.57600000000000018</v>
      </c>
      <c r="D36" s="8">
        <f t="shared" si="13"/>
        <v>9.6000000000000169E-2</v>
      </c>
      <c r="E36" s="8">
        <f t="shared" si="13"/>
        <v>0.76799999999999957</v>
      </c>
      <c r="F36" s="8">
        <f t="shared" si="13"/>
        <v>0</v>
      </c>
      <c r="G36" s="8">
        <f t="shared" si="13"/>
        <v>0</v>
      </c>
    </row>
    <row r="37" spans="3:7" x14ac:dyDescent="0.25">
      <c r="C37" s="8">
        <f t="shared" si="13"/>
        <v>0</v>
      </c>
      <c r="D37" s="8">
        <f t="shared" si="13"/>
        <v>0</v>
      </c>
      <c r="E37" s="8">
        <f t="shared" si="13"/>
        <v>0</v>
      </c>
      <c r="F37" s="8">
        <f t="shared" si="13"/>
        <v>0</v>
      </c>
      <c r="G37" s="8">
        <f t="shared" si="13"/>
        <v>0</v>
      </c>
    </row>
    <row r="38" spans="3:7" x14ac:dyDescent="0.25">
      <c r="C38" s="8">
        <f t="shared" si="13"/>
        <v>0</v>
      </c>
      <c r="D38" s="8">
        <f t="shared" si="13"/>
        <v>0</v>
      </c>
      <c r="E38" s="8">
        <f t="shared" si="13"/>
        <v>0</v>
      </c>
      <c r="F38" s="8">
        <f t="shared" si="13"/>
        <v>0</v>
      </c>
      <c r="G38" s="8">
        <f t="shared" si="13"/>
        <v>0</v>
      </c>
    </row>
    <row r="39" spans="3:7" x14ac:dyDescent="0.25">
      <c r="C39" s="8">
        <f t="shared" si="13"/>
        <v>0</v>
      </c>
      <c r="D39" s="8">
        <f t="shared" si="13"/>
        <v>0</v>
      </c>
      <c r="E39" s="8">
        <f t="shared" si="13"/>
        <v>0</v>
      </c>
      <c r="F39" s="8">
        <f t="shared" si="13"/>
        <v>0</v>
      </c>
      <c r="G39" s="8">
        <f t="shared" si="13"/>
        <v>0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Statische Investition</vt:lpstr>
      <vt:lpstr>Dynamische Investition</vt:lpstr>
      <vt:lpstr>Entscheidungsmatrix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</dc:creator>
  <cp:lastModifiedBy>Tobias Hölzer</cp:lastModifiedBy>
  <dcterms:created xsi:type="dcterms:W3CDTF">2021-05-03T11:29:08Z</dcterms:created>
  <dcterms:modified xsi:type="dcterms:W3CDTF">2021-05-04T19:06:48Z</dcterms:modified>
</cp:coreProperties>
</file>