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D:\bosbos\BASSANT\my researcher job\excel reports\"/>
    </mc:Choice>
  </mc:AlternateContent>
  <xr:revisionPtr revIDLastSave="0" documentId="13_ncr:1_{BB6FC28F-50DE-4F5C-845D-B8A18C2A3481}" xr6:coauthVersionLast="47" xr6:coauthVersionMax="47" xr10:uidLastSave="{00000000-0000-0000-0000-000000000000}"/>
  <workbookProtection workbookAlgorithmName="SHA-512" workbookHashValue="qeQuydAxBVBoH+7Rwap7K8ZG1z8m3tKIMNACU7HXNHXpFhToQNNjDzzcIu8iUPhid+tF/ESoiUrx5qmsu2rFsg==" workbookSaltValue="lIxWXNPhQu7LFfZgSVqqSw==" workbookSpinCount="100000" lockStructure="1"/>
  <bookViews>
    <workbookView xWindow="-120" yWindow="-120" windowWidth="20730" windowHeight="11040" firstSheet="1" activeTab="2" xr2:uid="{AA3C1E50-38F1-6644-B051-514CE6CAA6A2}"/>
  </bookViews>
  <sheets>
    <sheet name="Data" sheetId="1" state="hidden" r:id="rId1"/>
    <sheet name="sammury statistics" sheetId="14" r:id="rId2"/>
    <sheet name="analysis by pivot tables " sheetId="8" r:id="rId3"/>
    <sheet name="Dashboard" sheetId="6" state="hidden" r:id="rId4"/>
    <sheet name="insights and recommendations" sheetId="9" r:id="rId5"/>
  </sheets>
  <definedNames>
    <definedName name="Slicer_Months__Invoice_Date">#N/A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6" i="8" l="1"/>
  <c r="W27" i="8"/>
  <c r="W28" i="8"/>
  <c r="W29" i="8"/>
  <c r="W30" i="8"/>
  <c r="W31" i="8"/>
  <c r="W32" i="8"/>
  <c r="W33" i="8"/>
  <c r="W34" i="8"/>
  <c r="W35" i="8"/>
  <c r="W36" i="8"/>
  <c r="W37" i="8"/>
  <c r="V27" i="8"/>
  <c r="V28" i="8"/>
  <c r="V29" i="8"/>
  <c r="V30" i="8"/>
  <c r="V31" i="8"/>
  <c r="V32" i="8"/>
  <c r="V33" i="8"/>
  <c r="V34" i="8"/>
  <c r="V35" i="8"/>
  <c r="V36" i="8"/>
  <c r="V37" i="8"/>
  <c r="V26" i="8"/>
  <c r="W14" i="8"/>
  <c r="W15" i="8"/>
  <c r="W16" i="8"/>
  <c r="W17" i="8"/>
  <c r="W18" i="8"/>
  <c r="W19" i="8"/>
  <c r="W20" i="8"/>
  <c r="W21" i="8"/>
  <c r="W22" i="8"/>
  <c r="W23" i="8"/>
  <c r="W24" i="8"/>
  <c r="W25" i="8"/>
  <c r="V15" i="8"/>
  <c r="V16" i="8"/>
  <c r="V17" i="8"/>
  <c r="V18" i="8"/>
  <c r="V19" i="8"/>
  <c r="V20" i="8"/>
  <c r="V21" i="8"/>
  <c r="V22" i="8"/>
  <c r="V23" i="8"/>
  <c r="V24" i="8"/>
  <c r="V25" i="8"/>
  <c r="V14" i="8"/>
  <c r="X35" i="8" l="1"/>
  <c r="X31" i="8"/>
  <c r="X34" i="8"/>
  <c r="X30" i="8"/>
  <c r="X26" i="8"/>
  <c r="X22" i="8"/>
  <c r="X21" i="8"/>
  <c r="X18" i="8"/>
  <c r="X17" i="8"/>
  <c r="X37" i="8"/>
  <c r="X33" i="8"/>
  <c r="X29" i="8"/>
  <c r="X25" i="8"/>
  <c r="X36" i="8"/>
  <c r="X32" i="8"/>
  <c r="X28" i="8"/>
  <c r="X24" i="8"/>
  <c r="X20" i="8"/>
  <c r="X16" i="8"/>
  <c r="X27" i="8"/>
  <c r="X23" i="8"/>
  <c r="X19" i="8"/>
  <c r="AR14" i="8" l="1"/>
  <c r="AS14" i="8"/>
  <c r="AR15" i="8"/>
  <c r="AS15" i="8"/>
  <c r="AR16" i="8"/>
  <c r="AS16" i="8"/>
  <c r="AR17" i="8"/>
  <c r="AS17" i="8"/>
  <c r="AR18" i="8"/>
  <c r="AS18" i="8"/>
  <c r="AR19" i="8"/>
  <c r="AS19" i="8"/>
  <c r="AR20" i="8"/>
  <c r="AS20" i="8"/>
  <c r="AU20" i="8" s="1"/>
  <c r="AR21" i="8"/>
  <c r="AS21" i="8"/>
  <c r="AR22" i="8"/>
  <c r="AS22" i="8"/>
  <c r="AR23" i="8"/>
  <c r="AS23" i="8"/>
  <c r="AR24" i="8"/>
  <c r="AS24" i="8"/>
  <c r="AR25" i="8"/>
  <c r="AS25" i="8"/>
  <c r="E26" i="8"/>
  <c r="E27" i="8"/>
  <c r="E28" i="8"/>
  <c r="E29" i="8"/>
  <c r="E30" i="8"/>
  <c r="E25" i="8"/>
  <c r="E14" i="8"/>
  <c r="E15" i="8"/>
  <c r="E16" i="8"/>
  <c r="E17" i="8"/>
  <c r="E18" i="8"/>
  <c r="E19" i="8"/>
  <c r="AU14" i="8" l="1"/>
  <c r="AU25" i="8"/>
  <c r="AU23" i="8"/>
  <c r="AU17" i="8"/>
  <c r="AU15" i="8"/>
  <c r="AU22" i="8"/>
  <c r="AU21" i="8"/>
  <c r="AU18" i="8"/>
  <c r="AU16" i="8"/>
  <c r="AU24" i="8"/>
  <c r="AU19" i="8"/>
  <c r="AU26" i="8" l="1"/>
  <c r="AU27" i="8" s="1"/>
  <c r="AV14" i="8" s="1"/>
  <c r="I13" i="6"/>
  <c r="J13" i="6"/>
  <c r="H15" i="6"/>
  <c r="I15" i="6"/>
  <c r="J15" i="6"/>
  <c r="H16" i="6"/>
  <c r="I16" i="6"/>
  <c r="J16" i="6"/>
  <c r="H17" i="6"/>
  <c r="I17" i="6"/>
  <c r="J17" i="6"/>
  <c r="H18" i="6"/>
  <c r="I18" i="6"/>
  <c r="J18" i="6"/>
  <c r="H19" i="6"/>
  <c r="I19" i="6"/>
  <c r="J19" i="6"/>
  <c r="I14" i="6"/>
  <c r="J14" i="6"/>
  <c r="H14" i="6"/>
  <c r="C15" i="6"/>
  <c r="D15" i="6"/>
  <c r="E15" i="6"/>
  <c r="C16" i="6"/>
  <c r="D16" i="6"/>
  <c r="E16" i="6"/>
  <c r="C17" i="6"/>
  <c r="D17" i="6"/>
  <c r="E17" i="6"/>
  <c r="C18" i="6"/>
  <c r="D18" i="6"/>
  <c r="E18" i="6"/>
  <c r="C19" i="6"/>
  <c r="D19" i="6"/>
  <c r="E19" i="6"/>
  <c r="D14" i="6"/>
  <c r="E14" i="6"/>
  <c r="C14" i="6"/>
  <c r="AV16" i="8" l="1"/>
  <c r="AV15" i="8"/>
  <c r="AV17" i="8"/>
  <c r="AV18" i="8"/>
  <c r="AV19" i="8"/>
  <c r="AV20" i="8"/>
  <c r="AV21" i="8"/>
  <c r="AV22" i="8"/>
  <c r="AV23" i="8"/>
  <c r="AV24" i="8"/>
  <c r="AV25" i="8"/>
  <c r="K14" i="6"/>
  <c r="F14" i="6"/>
  <c r="F17" i="6"/>
  <c r="K19" i="6"/>
  <c r="K15" i="6"/>
  <c r="F18" i="6"/>
  <c r="K16" i="6"/>
  <c r="F19" i="6"/>
  <c r="F15" i="6"/>
  <c r="K17" i="6"/>
  <c r="F16" i="6"/>
  <c r="I20" i="6"/>
  <c r="K18" i="6"/>
  <c r="J20" i="6"/>
  <c r="D20" i="6"/>
  <c r="E20" i="6"/>
</calcChain>
</file>

<file path=xl/sharedStrings.xml><?xml version="1.0" encoding="utf-8"?>
<sst xmlns="http://schemas.openxmlformats.org/spreadsheetml/2006/main" count="48481" uniqueCount="198">
  <si>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</si>
  <si>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</si>
  <si>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</si>
  <si>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</si>
  <si>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</si>
  <si>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</si>
  <si>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</si>
  <si>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</si>
  <si>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</si>
  <si>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</si>
  <si>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</si>
  <si>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</si>
  <si>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</si>
  <si>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</si>
  <si>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</si>
  <si>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</si>
  <si>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</si>
  <si>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</si>
  <si>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</si>
  <si>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</si>
  <si>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</si>
  <si>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</si>
  <si>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</si>
  <si>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</si>
  <si>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</si>
  <si>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</si>
  <si>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</si>
  <si>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</si>
  <si>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</si>
  <si>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</si>
  <si>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</si>
  <si>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</si>
  <si>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</si>
  <si>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</si>
  <si>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</si>
  <si>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</si>
  <si>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</si>
  <si>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</si>
  <si>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</si>
  <si>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</si>
  <si>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</si>
  <si>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</si>
  <si>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</si>
  <si>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</si>
  <si>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</si>
  <si>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</si>
  <si>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</si>
  <si>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</si>
  <si>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</si>
  <si>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</si>
  <si>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</si>
  <si>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</si>
  <si>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</si>
  <si>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</si>
  <si>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</si>
  <si>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</si>
  <si>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</si>
  <si>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</si>
  <si>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</si>
  <si>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</si>
  <si>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</si>
  <si>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</si>
  <si>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</si>
  <si>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</si>
  <si>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</si>
  <si>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</si>
  <si>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</si>
  <si>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</si>
  <si>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</si>
  <si>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</si>
  <si>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</si>
  <si>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</si>
  <si>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</si>
  <si>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</si>
  <si>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</si>
  <si>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</si>
  <si>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</si>
  <si>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</si>
  <si>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</si>
  <si>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</si>
  <si>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</si>
  <si>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</si>
  <si>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</si>
  <si>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</si>
  <si>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</si>
  <si>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</si>
  <si>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</si>
  <si>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</si>
  <si>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</si>
  <si>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</si>
  <si>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</si>
  <si>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</si>
  <si>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</si>
  <si>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</si>
  <si>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</si>
  <si>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</si>
  <si>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</si>
  <si>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</si>
  <si>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</si>
  <si>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</si>
  <si>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</si>
  <si>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</si>
  <si>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</si>
  <si>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</si>
  <si>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</si>
  <si>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</si>
  <si>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</si>
  <si>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</si>
  <si>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</si>
  <si>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</si>
  <si>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</si>
  <si>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</si>
  <si>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</si>
  <si>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</si>
  <si>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</si>
  <si>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</si>
  <si>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</si>
  <si>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</si>
  <si>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</si>
  <si>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</si>
  <si>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</si>
  <si>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</si>
  <si>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</si>
  <si>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</si>
  <si>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</si>
  <si>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</si>
  <si>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</si>
  <si>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</si>
  <si>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</si>
  <si>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</si>
  <si>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</si>
  <si>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Row Labels</t>
  </si>
  <si>
    <t>2022</t>
  </si>
  <si>
    <t>2023</t>
  </si>
  <si>
    <t xml:space="preserve">Total Sales </t>
  </si>
  <si>
    <t>Jan</t>
  </si>
  <si>
    <t>Feb</t>
  </si>
  <si>
    <t>Mar</t>
  </si>
  <si>
    <t>Apr</t>
  </si>
  <si>
    <t>May</t>
  </si>
  <si>
    <t>Jun</t>
  </si>
  <si>
    <t>Jul</t>
  </si>
  <si>
    <t>Aug</t>
  </si>
  <si>
    <t>Sep</t>
  </si>
  <si>
    <t>Oct</t>
  </si>
  <si>
    <t>Nov</t>
  </si>
  <si>
    <t>Dec</t>
  </si>
  <si>
    <t>Column Labels</t>
  </si>
  <si>
    <t>Brand</t>
  </si>
  <si>
    <t xml:space="preserve"> variance </t>
  </si>
  <si>
    <t>Total</t>
  </si>
  <si>
    <t>Variance</t>
  </si>
  <si>
    <t>Values</t>
  </si>
  <si>
    <t xml:space="preserve">Total sales (MOM) </t>
  </si>
  <si>
    <t>Total Operating Profit</t>
  </si>
  <si>
    <t xml:space="preserve">KPIS </t>
  </si>
  <si>
    <t>Quantity Sold</t>
  </si>
  <si>
    <t>Avg Price per Unit</t>
  </si>
  <si>
    <t xml:space="preserve">sales by retailer </t>
  </si>
  <si>
    <t>sales by product</t>
  </si>
  <si>
    <t>Sum of Total Sales</t>
  </si>
  <si>
    <t>Average of Total Sales</t>
  </si>
  <si>
    <t>Avg per Month</t>
  </si>
  <si>
    <t xml:space="preserve">Sum of avg </t>
  </si>
  <si>
    <t>AVG sales for each month</t>
  </si>
  <si>
    <t>sesonality index (t)</t>
  </si>
  <si>
    <t>sales by top 10 cities</t>
  </si>
  <si>
    <t xml:space="preserve">Sales Seasonality analysis </t>
  </si>
  <si>
    <t>Time series analysis</t>
  </si>
  <si>
    <t xml:space="preserve">seasonality index calculations </t>
  </si>
  <si>
    <t>Years (Invoice Date)</t>
  </si>
  <si>
    <t xml:space="preserve">insights and recommendations </t>
  </si>
  <si>
    <t>Months (Invoice Date)</t>
  </si>
  <si>
    <t xml:space="preserve">Profit  vs Total sales </t>
  </si>
  <si>
    <t>Growth %</t>
  </si>
  <si>
    <t xml:space="preserve">Total Profit </t>
  </si>
  <si>
    <t xml:space="preserve">Total Profit  </t>
  </si>
  <si>
    <t xml:space="preserve"> Sales Trend using moving avg calculations ( 2022&amp;2023)</t>
  </si>
  <si>
    <t>month</t>
  </si>
  <si>
    <t>sales</t>
  </si>
  <si>
    <t>Column1</t>
  </si>
  <si>
    <t>Column2</t>
  </si>
  <si>
    <t>Column3</t>
  </si>
  <si>
    <t>Column4</t>
  </si>
  <si>
    <t>Column5</t>
  </si>
  <si>
    <t>Mean</t>
  </si>
  <si>
    <t>Standard Error</t>
  </si>
  <si>
    <t>Median</t>
  </si>
  <si>
    <t>Mode</t>
  </si>
  <si>
    <t>Standard Deviation</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</si>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</sst>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quot;$&quot;#,##0.00_);[Red]\(&quot;$&quot;#,##0.00\)"/>
    <numFmt numFmtId="166" formatCode="#,##0_ ;\-#,##0\ "/>
    <numFmt numFmtId="167" formatCode="[$$-C09]#,##0"/>
    <numFmt numFmtId="168" formatCode="[$$-C09]#,##0.00"/>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
      <b/>
      <sz val="14"/>
      <color theme="0"/>
      <name val="Calibri"/>
      <family val="2"/>
      <scheme val="minor"/>
    </font>
    <font>
      <sz val="12"/>
      <color theme="0"/>
      <name val="Calibri"/>
      <family val="2"/>
      <scheme val="minor"/>
    </font>
    <font>
      <sz val="28"/>
      <color theme="8"/>
      <name val="Arial Rounded MT Bold"/>
      <family val="2"/>
    </font>
    <font>
      <i/>
      <sz val="12"/>
      <color theme="1"/>
      <name val="Calibri"/>
      <family val="2"/>
      <scheme val="minor"/>
    </font>
  </fonts>
  <fills count="11">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9"/>
        <bgColor indexed="64"/>
      </patternFill>
    </fill>
    <fill>
      <patternFill patternType="solid">
        <fgColor rgb="FFFFCCCC"/>
        <bgColor indexed="64"/>
      </patternFill>
    </fill>
    <fill>
      <patternFill patternType="solid">
        <fgColor theme="4"/>
        <bgColor indexed="64"/>
      </patternFill>
    </fill>
    <fill>
      <patternFill patternType="solid">
        <fgColor theme="2"/>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5" fillId="0" borderId="0" applyNumberFormat="0" applyFill="0" applyBorder="0" applyAlignment="0" applyProtection="0"/>
    <xf numFmtId="9" fontId="4" fillId="0" borderId="0" applyFont="0" applyFill="0" applyBorder="0" applyAlignment="0" applyProtection="0"/>
  </cellStyleXfs>
  <cellXfs count="6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4" fontId="2" fillId="2" borderId="0" xfId="0" applyNumberFormat="1" applyFont="1" applyFill="1" applyAlignment="1">
      <alignment horizontal="center"/>
    </xf>
    <xf numFmtId="3" fontId="0" fillId="0" borderId="0" xfId="0" applyNumberFormat="1"/>
    <xf numFmtId="0" fontId="0" fillId="3" borderId="0" xfId="0" applyFill="1"/>
    <xf numFmtId="0" fontId="0" fillId="4" borderId="2" xfId="0" applyFill="1" applyBorder="1"/>
    <xf numFmtId="166" fontId="0" fillId="0" borderId="0" xfId="0" applyNumberFormat="1" applyAlignment="1">
      <alignment horizontal="center"/>
    </xf>
    <xf numFmtId="166" fontId="0" fillId="4" borderId="2" xfId="0" applyNumberFormat="1" applyFill="1" applyBorder="1" applyAlignment="1">
      <alignment horizontal="center"/>
    </xf>
    <xf numFmtId="0" fontId="6" fillId="5" borderId="0" xfId="0" applyFont="1" applyFill="1"/>
    <xf numFmtId="0" fontId="6" fillId="5" borderId="0" xfId="0" applyFont="1" applyFill="1" applyAlignment="1">
      <alignment horizontal="center"/>
    </xf>
    <xf numFmtId="3" fontId="0" fillId="0" borderId="0" xfId="2" applyNumberFormat="1" applyFon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0" fontId="0" fillId="0" borderId="0" xfId="0" applyNumberFormat="1" applyAlignment="1">
      <alignment horizontal="center"/>
    </xf>
    <xf numFmtId="2" fontId="0" fillId="0" borderId="0" xfId="0" applyNumberFormat="1"/>
    <xf numFmtId="0" fontId="2" fillId="6" borderId="3" xfId="0" applyNumberFormat="1" applyFont="1" applyFill="1" applyBorder="1"/>
    <xf numFmtId="3" fontId="2" fillId="6" borderId="3" xfId="0" applyNumberFormat="1" applyFont="1" applyFill="1" applyBorder="1" applyAlignment="1">
      <alignment horizontal="center"/>
    </xf>
    <xf numFmtId="3" fontId="2" fillId="6" borderId="4" xfId="0" applyNumberFormat="1" applyFont="1" applyFill="1" applyBorder="1" applyAlignment="1">
      <alignment horizontal="center"/>
    </xf>
    <xf numFmtId="3" fontId="0" fillId="0" borderId="3" xfId="0" applyNumberFormat="1" applyBorder="1" applyAlignment="1">
      <alignment horizontal="center"/>
    </xf>
    <xf numFmtId="2" fontId="0" fillId="0" borderId="3" xfId="0" applyNumberFormat="1" applyBorder="1" applyAlignment="1">
      <alignment horizontal="center"/>
    </xf>
    <xf numFmtId="0" fontId="2" fillId="6" borderId="4" xfId="0" applyNumberFormat="1" applyFont="1" applyFill="1" applyBorder="1"/>
    <xf numFmtId="0" fontId="7" fillId="7" borderId="3" xfId="0" applyFont="1" applyFill="1" applyBorder="1" applyAlignment="1">
      <alignment horizontal="center"/>
    </xf>
    <xf numFmtId="0" fontId="7" fillId="7" borderId="3" xfId="0" applyNumberFormat="1" applyFont="1" applyFill="1" applyBorder="1" applyAlignment="1">
      <alignment horizontal="center"/>
    </xf>
    <xf numFmtId="0" fontId="2" fillId="7" borderId="3" xfId="0" applyNumberFormat="1" applyFont="1" applyFill="1" applyBorder="1" applyAlignment="1">
      <alignment horizontal="center"/>
    </xf>
    <xf numFmtId="3" fontId="0" fillId="0" borderId="3" xfId="0" applyNumberFormat="1" applyBorder="1"/>
    <xf numFmtId="0" fontId="2" fillId="0" borderId="0" xfId="0" applyFont="1" applyFill="1" applyAlignment="1"/>
    <xf numFmtId="0" fontId="0" fillId="0" borderId="0" xfId="0" pivotButton="1" applyAlignment="1">
      <alignment horizontal="center"/>
    </xf>
    <xf numFmtId="0" fontId="0" fillId="8" borderId="0" xfId="0" applyFill="1" applyAlignment="1">
      <alignment horizontal="left"/>
    </xf>
    <xf numFmtId="3" fontId="0" fillId="8" borderId="0" xfId="0" applyNumberFormat="1" applyFill="1"/>
    <xf numFmtId="3" fontId="0" fillId="8" borderId="3" xfId="0" applyNumberFormat="1" applyFill="1" applyBorder="1"/>
    <xf numFmtId="3" fontId="0" fillId="8" borderId="3" xfId="0" applyNumberFormat="1" applyFill="1" applyBorder="1" applyAlignment="1">
      <alignment horizontal="center"/>
    </xf>
    <xf numFmtId="0" fontId="7" fillId="9" borderId="0" xfId="0" applyFont="1" applyFill="1"/>
    <xf numFmtId="1" fontId="0" fillId="0" borderId="0" xfId="0" applyNumberFormat="1" applyAlignment="1">
      <alignment horizontal="center"/>
    </xf>
    <xf numFmtId="1" fontId="0" fillId="0" borderId="0" xfId="0" applyNumberFormat="1"/>
    <xf numFmtId="0" fontId="7" fillId="0" borderId="0" xfId="0" applyFont="1" applyFill="1"/>
    <xf numFmtId="0" fontId="0" fillId="0" borderId="0" xfId="0" applyFill="1"/>
    <xf numFmtId="0" fontId="0" fillId="0" borderId="0" xfId="0" applyFill="1" applyAlignment="1">
      <alignment horizontal="center"/>
    </xf>
    <xf numFmtId="0" fontId="0" fillId="0" borderId="0" xfId="0" applyFill="1" applyAlignment="1"/>
    <xf numFmtId="0" fontId="0" fillId="0" borderId="3" xfId="0" applyBorder="1" applyAlignment="1">
      <alignment horizontal="center"/>
    </xf>
    <xf numFmtId="0" fontId="0" fillId="9" borderId="3" xfId="0" applyFont="1" applyFill="1" applyBorder="1" applyAlignment="1">
      <alignment vertical="center"/>
    </xf>
    <xf numFmtId="0" fontId="2" fillId="9" borderId="3" xfId="0" applyFont="1" applyFill="1" applyBorder="1" applyAlignment="1">
      <alignment horizontal="center" vertical="center"/>
    </xf>
    <xf numFmtId="0" fontId="7" fillId="9" borderId="3" xfId="0" applyFont="1" applyFill="1" applyBorder="1" applyAlignment="1">
      <alignment horizontal="center" vertical="center"/>
    </xf>
    <xf numFmtId="0" fontId="0" fillId="0" borderId="0" xfId="0" applyFill="1" applyBorder="1" applyAlignment="1"/>
    <xf numFmtId="0" fontId="0" fillId="0" borderId="5" xfId="0" applyFill="1" applyBorder="1" applyAlignment="1"/>
    <xf numFmtId="0" fontId="9" fillId="0" borderId="6" xfId="0" applyFont="1" applyFill="1" applyBorder="1" applyAlignment="1">
      <alignment horizontal="center"/>
    </xf>
    <xf numFmtId="0" fontId="2" fillId="6" borderId="0" xfId="0" applyFont="1" applyFill="1" applyAlignment="1">
      <alignment horizontal="center"/>
    </xf>
    <xf numFmtId="0" fontId="0" fillId="6" borderId="0" xfId="0" applyFill="1" applyAlignment="1">
      <alignment horizont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7" borderId="1" xfId="0" applyFont="1" applyFill="1" applyBorder="1" applyAlignment="1">
      <alignment horizontal="center" vertical="center"/>
    </xf>
    <xf numFmtId="0" fontId="8" fillId="10" borderId="0" xfId="0" applyFont="1" applyFill="1" applyBorder="1" applyAlignment="1">
      <alignment horizontal="center" vertical="center"/>
    </xf>
  </cellXfs>
  <cellStyles count="3">
    <cellStyle name="Hyperlink 2" xfId="1" xr:uid="{229837FD-7C70-47AC-B854-CBC5538B0B97}"/>
    <cellStyle name="Normal" xfId="0" builtinId="0"/>
    <cellStyle name="Percent" xfId="2" builtinId="5"/>
  </cellStyles>
  <dxfs count="51">
    <dxf>
      <alignment horizontal="center"/>
    </dxf>
    <dxf>
      <alignment horizontal="center"/>
    </dxf>
    <dxf>
      <alignment horizontal="center"/>
    </dxf>
    <dxf>
      <alignment horizontal="center"/>
    </dxf>
    <dxf>
      <alignment horizontal="center"/>
    </dxf>
    <dxf>
      <numFmt numFmtId="168" formatCode="[$$-C09]#,##0.00"/>
    </dxf>
    <dxf>
      <numFmt numFmtId="167" formatCode="[$$-C09]#,##0"/>
    </dxf>
    <dxf>
      <numFmt numFmtId="167" formatCode="[$$-C09]#,##0"/>
    </dxf>
    <dxf>
      <numFmt numFmtId="167" formatCode="[$$-C09]#,##0"/>
    </dxf>
    <dxf>
      <numFmt numFmtId="3" formatCode="#,##0"/>
    </dxf>
    <dxf>
      <numFmt numFmtId="3" formatCode="#,##0"/>
    </dxf>
    <dxf>
      <alignment horizontal="center"/>
    </dxf>
    <dxf>
      <alignment horizontal="center"/>
    </dxf>
    <dxf>
      <alignment horizontal="center"/>
    </dxf>
    <dxf>
      <alignment horizontal="center"/>
    </dxf>
    <dxf>
      <numFmt numFmtId="3" formatCode="#,##0"/>
    </dxf>
    <dxf>
      <alignment horizontal="center"/>
    </dxf>
    <dxf>
      <numFmt numFmtId="3" formatCode="#,##0"/>
    </dxf>
    <dxf>
      <alignment horizontal="center"/>
    </dxf>
    <dxf>
      <alignment horizontal="center"/>
    </dxf>
    <dxf>
      <numFmt numFmtId="3" formatCode="#,##0"/>
    </dxf>
    <dxf>
      <numFmt numFmtId="3" formatCode="#,##0"/>
    </dxf>
    <dxf>
      <alignment horizontal="center"/>
    </dxf>
    <dxf>
      <fill>
        <patternFill patternType="solid">
          <bgColor rgb="FFFFCCCC"/>
        </patternFill>
      </fill>
    </dxf>
    <dxf>
      <fill>
        <patternFill patternType="solid">
          <bgColor rgb="FFFFCCCC"/>
        </patternFill>
      </fill>
    </dxf>
    <dxf>
      <fill>
        <patternFill patternType="solid">
          <bgColor rgb="FFFFCCCC"/>
        </patternFill>
      </fill>
    </dxf>
    <dxf>
      <fill>
        <patternFill patternType="solid">
          <bgColor rgb="FFFFCCCC"/>
        </patternFill>
      </fill>
    </dxf>
    <dxf>
      <alignment horizontal="center"/>
    </dxf>
    <dxf>
      <numFmt numFmtId="3" formatCode="#,##0"/>
    </dxf>
    <dxf>
      <alignment horizontal="center"/>
    </dxf>
    <dxf>
      <alignment horizontal="center"/>
    </dxf>
    <dxf>
      <numFmt numFmtId="3" formatCode="#,##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CC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Moving Average</a:t>
            </a:r>
          </a:p>
        </c:rich>
      </c:tx>
      <c:overlay val="0"/>
    </c:title>
    <c:autoTitleDeleted val="0"/>
    <c:plotArea>
      <c:layout/>
      <c:lineChart>
        <c:grouping val="standard"/>
        <c:varyColors val="0"/>
        <c:ser>
          <c:idx val="0"/>
          <c:order val="0"/>
          <c:tx>
            <c:v>Actual</c:v>
          </c:tx>
          <c:val>
            <c:numRef>
              <c:f>'analysis by pivot tables '!$W$14:$W$37</c:f>
              <c:numCache>
                <c:formatCode>#,##0</c:formatCode>
                <c:ptCount val="24"/>
                <c:pt idx="0">
                  <c:v>231274.59999999995</c:v>
                </c:pt>
                <c:pt idx="1">
                  <c:v>214081.3</c:v>
                </c:pt>
                <c:pt idx="2">
                  <c:v>247420.20000000004</c:v>
                </c:pt>
                <c:pt idx="3">
                  <c:v>319308.09999999992</c:v>
                </c:pt>
                <c:pt idx="4">
                  <c:v>216476.40000000002</c:v>
                </c:pt>
                <c:pt idx="5">
                  <c:v>108419.4</c:v>
                </c:pt>
                <c:pt idx="6">
                  <c:v>218238.80000000002</c:v>
                </c:pt>
                <c:pt idx="7">
                  <c:v>264163</c:v>
                </c:pt>
                <c:pt idx="8">
                  <c:v>236768.6</c:v>
                </c:pt>
                <c:pt idx="9">
                  <c:v>142856.9</c:v>
                </c:pt>
                <c:pt idx="10">
                  <c:v>116805</c:v>
                </c:pt>
                <c:pt idx="11">
                  <c:v>107920.2</c:v>
                </c:pt>
                <c:pt idx="12">
                  <c:v>743202.09999999916</c:v>
                </c:pt>
                <c:pt idx="13">
                  <c:v>612303.99999999895</c:v>
                </c:pt>
                <c:pt idx="14">
                  <c:v>522078.19999999955</c:v>
                </c:pt>
                <c:pt idx="15">
                  <c:v>649833.89999999979</c:v>
                </c:pt>
                <c:pt idx="16">
                  <c:v>857695.59999999916</c:v>
                </c:pt>
                <c:pt idx="17">
                  <c:v>871895.30000000075</c:v>
                </c:pt>
                <c:pt idx="18">
                  <c:v>1036803.1000000006</c:v>
                </c:pt>
                <c:pt idx="19">
                  <c:v>965159.6</c:v>
                </c:pt>
                <c:pt idx="20">
                  <c:v>803789.79999999923</c:v>
                </c:pt>
                <c:pt idx="21">
                  <c:v>711018.9</c:v>
                </c:pt>
                <c:pt idx="22">
                  <c:v>785539.0000000007</c:v>
                </c:pt>
                <c:pt idx="23">
                  <c:v>1033612.9999999993</c:v>
                </c:pt>
              </c:numCache>
            </c:numRef>
          </c:val>
          <c:smooth val="0"/>
          <c:extLst>
            <c:ext xmlns:c16="http://schemas.microsoft.com/office/drawing/2014/chart" uri="{C3380CC4-5D6E-409C-BE32-E72D297353CC}">
              <c16:uniqueId val="{00000001-E3D3-43E0-BC2F-FAAFBAA97374}"/>
            </c:ext>
          </c:extLst>
        </c:ser>
        <c:ser>
          <c:idx val="1"/>
          <c:order val="1"/>
          <c:tx>
            <c:v>Forecast</c:v>
          </c:tx>
          <c:val>
            <c:numRef>
              <c:f>'analysis by pivot tables '!$X$14:$X$37</c:f>
              <c:numCache>
                <c:formatCode>General</c:formatCode>
                <c:ptCount val="24"/>
                <c:pt idx="0">
                  <c:v>#N/A</c:v>
                </c:pt>
                <c:pt idx="1">
                  <c:v>#N/A</c:v>
                </c:pt>
                <c:pt idx="2">
                  <c:v>230925.36666666667</c:v>
                </c:pt>
                <c:pt idx="3">
                  <c:v>260269.86666666661</c:v>
                </c:pt>
                <c:pt idx="4">
                  <c:v>261068.23333333331</c:v>
                </c:pt>
                <c:pt idx="5">
                  <c:v>214734.63333333333</c:v>
                </c:pt>
                <c:pt idx="6">
                  <c:v>181044.8666666667</c:v>
                </c:pt>
                <c:pt idx="7">
                  <c:v>196940.4</c:v>
                </c:pt>
                <c:pt idx="8">
                  <c:v>239723.46666666667</c:v>
                </c:pt>
                <c:pt idx="9">
                  <c:v>214596.16666666666</c:v>
                </c:pt>
                <c:pt idx="10">
                  <c:v>165476.83333333334</c:v>
                </c:pt>
                <c:pt idx="11">
                  <c:v>122527.36666666665</c:v>
                </c:pt>
                <c:pt idx="12">
                  <c:v>322642.43333333306</c:v>
                </c:pt>
                <c:pt idx="13">
                  <c:v>487808.76666666596</c:v>
                </c:pt>
                <c:pt idx="14">
                  <c:v>625861.43333333253</c:v>
                </c:pt>
                <c:pt idx="15">
                  <c:v>594738.69999999937</c:v>
                </c:pt>
                <c:pt idx="16">
                  <c:v>676535.89999999956</c:v>
                </c:pt>
                <c:pt idx="17">
                  <c:v>793141.6</c:v>
                </c:pt>
                <c:pt idx="18">
                  <c:v>922131.33333333349</c:v>
                </c:pt>
                <c:pt idx="19">
                  <c:v>957952.66666666709</c:v>
                </c:pt>
                <c:pt idx="20">
                  <c:v>935250.83333333337</c:v>
                </c:pt>
                <c:pt idx="21">
                  <c:v>826656.09999999974</c:v>
                </c:pt>
                <c:pt idx="22">
                  <c:v>766782.56666666677</c:v>
                </c:pt>
                <c:pt idx="23">
                  <c:v>843390.30000000016</c:v>
                </c:pt>
              </c:numCache>
            </c:numRef>
          </c:val>
          <c:smooth val="0"/>
          <c:extLst>
            <c:ext xmlns:c16="http://schemas.microsoft.com/office/drawing/2014/chart" uri="{C3380CC4-5D6E-409C-BE32-E72D297353CC}">
              <c16:uniqueId val="{00000002-E3D3-43E0-BC2F-FAAFBAA97374}"/>
            </c:ext>
          </c:extLst>
        </c:ser>
        <c:dLbls>
          <c:showLegendKey val="0"/>
          <c:showVal val="0"/>
          <c:showCatName val="0"/>
          <c:showSerName val="0"/>
          <c:showPercent val="0"/>
          <c:showBubbleSize val="0"/>
        </c:dLbls>
        <c:marker val="1"/>
        <c:smooth val="0"/>
        <c:axId val="1626250719"/>
        <c:axId val="1626253599"/>
      </c:lineChart>
      <c:catAx>
        <c:axId val="1626250719"/>
        <c:scaling>
          <c:orientation val="minMax"/>
        </c:scaling>
        <c:delete val="0"/>
        <c:axPos val="b"/>
        <c:title>
          <c:tx>
            <c:rich>
              <a:bodyPr/>
              <a:lstStyle/>
              <a:p>
                <a:pPr>
                  <a:defRPr/>
                </a:pPr>
                <a:r>
                  <a:rPr lang="en-US"/>
                  <a:t>Data Point</a:t>
                </a:r>
              </a:p>
            </c:rich>
          </c:tx>
          <c:overlay val="0"/>
        </c:title>
        <c:majorTickMark val="out"/>
        <c:minorTickMark val="none"/>
        <c:tickLblPos val="nextTo"/>
        <c:crossAx val="1626253599"/>
        <c:crosses val="autoZero"/>
        <c:auto val="1"/>
        <c:lblAlgn val="ctr"/>
        <c:lblOffset val="100"/>
        <c:noMultiLvlLbl val="0"/>
      </c:catAx>
      <c:valAx>
        <c:axId val="1626253599"/>
        <c:scaling>
          <c:orientation val="minMax"/>
        </c:scaling>
        <c:delete val="0"/>
        <c:axPos val="l"/>
        <c:title>
          <c:tx>
            <c:rich>
              <a:bodyPr/>
              <a:lstStyle/>
              <a:p>
                <a:pPr>
                  <a:defRPr/>
                </a:pPr>
                <a:r>
                  <a:rPr lang="en-US"/>
                  <a:t>Value</a:t>
                </a:r>
              </a:p>
            </c:rich>
          </c:tx>
          <c:overlay val="0"/>
        </c:title>
        <c:numFmt formatCode="#,##0" sourceLinked="1"/>
        <c:majorTickMark val="out"/>
        <c:minorTickMark val="none"/>
        <c:tickLblPos val="nextTo"/>
        <c:crossAx val="162625071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http://thequirksofenglish.blogspot.com/2018/01/" TargetMode="Externa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https://freepngimg.com/png/10843-coca-cola-png-image"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24</xdr:col>
      <xdr:colOff>680355</xdr:colOff>
      <xdr:row>11</xdr:row>
      <xdr:rowOff>10887</xdr:rowOff>
    </xdr:from>
    <xdr:to>
      <xdr:col>37</xdr:col>
      <xdr:colOff>54427</xdr:colOff>
      <xdr:row>35</xdr:row>
      <xdr:rowOff>0</xdr:rowOff>
    </xdr:to>
    <xdr:graphicFrame macro="">
      <xdr:nvGraphicFramePr>
        <xdr:cNvPr id="4" name="Chart 3">
          <a:extLst>
            <a:ext uri="{FF2B5EF4-FFF2-40B4-BE49-F238E27FC236}">
              <a16:creationId xmlns:a16="http://schemas.microsoft.com/office/drawing/2014/main" id="{7966AC0D-89DC-F41C-618C-7811AAC44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299357</xdr:colOff>
      <xdr:row>0</xdr:row>
      <xdr:rowOff>70116</xdr:rowOff>
    </xdr:from>
    <xdr:to>
      <xdr:col>11</xdr:col>
      <xdr:colOff>204107</xdr:colOff>
      <xdr:row>4</xdr:row>
      <xdr:rowOff>68034</xdr:rowOff>
    </xdr:to>
    <xdr:sp macro="" textlink="">
      <xdr:nvSpPr>
        <xdr:cNvPr id="2" name="Rectangle 1">
          <a:extLst>
            <a:ext uri="{FF2B5EF4-FFF2-40B4-BE49-F238E27FC236}">
              <a16:creationId xmlns:a16="http://schemas.microsoft.com/office/drawing/2014/main" id="{46B26B94-F383-966E-7E93-E1B757F74F48}"/>
            </a:ext>
          </a:extLst>
        </xdr:cNvPr>
        <xdr:cNvSpPr/>
      </xdr:nvSpPr>
      <xdr:spPr>
        <a:xfrm>
          <a:off x="2544536" y="70116"/>
          <a:ext cx="8926285" cy="814347"/>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340179</xdr:colOff>
      <xdr:row>5</xdr:row>
      <xdr:rowOff>70756</xdr:rowOff>
    </xdr:from>
    <xdr:to>
      <xdr:col>4</xdr:col>
      <xdr:colOff>104387</xdr:colOff>
      <xdr:row>9</xdr:row>
      <xdr:rowOff>40821</xdr:rowOff>
    </xdr:to>
    <xdr:sp macro="" textlink="">
      <xdr:nvSpPr>
        <xdr:cNvPr id="3" name="Rectangle 2">
          <a:extLst>
            <a:ext uri="{FF2B5EF4-FFF2-40B4-BE49-F238E27FC236}">
              <a16:creationId xmlns:a16="http://schemas.microsoft.com/office/drawing/2014/main" id="{DAE026B7-84AB-4762-9256-BBCFAFD8D2F4}"/>
            </a:ext>
          </a:extLst>
        </xdr:cNvPr>
        <xdr:cNvSpPr/>
      </xdr:nvSpPr>
      <xdr:spPr>
        <a:xfrm>
          <a:off x="2585358" y="1091292"/>
          <a:ext cx="2036600" cy="786493"/>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241125</xdr:colOff>
      <xdr:row>5</xdr:row>
      <xdr:rowOff>70756</xdr:rowOff>
    </xdr:from>
    <xdr:to>
      <xdr:col>6</xdr:col>
      <xdr:colOff>756533</xdr:colOff>
      <xdr:row>9</xdr:row>
      <xdr:rowOff>40821</xdr:rowOff>
    </xdr:to>
    <xdr:sp macro="" textlink="">
      <xdr:nvSpPr>
        <xdr:cNvPr id="4" name="Rectangle 3">
          <a:extLst>
            <a:ext uri="{FF2B5EF4-FFF2-40B4-BE49-F238E27FC236}">
              <a16:creationId xmlns:a16="http://schemas.microsoft.com/office/drawing/2014/main" id="{AB4E8A38-E2F1-4A48-86E8-8420BAA924DB}"/>
            </a:ext>
          </a:extLst>
        </xdr:cNvPr>
        <xdr:cNvSpPr/>
      </xdr:nvSpPr>
      <xdr:spPr>
        <a:xfrm>
          <a:off x="4758696" y="1091292"/>
          <a:ext cx="2406801" cy="786493"/>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400770</xdr:colOff>
      <xdr:row>5</xdr:row>
      <xdr:rowOff>70756</xdr:rowOff>
    </xdr:from>
    <xdr:to>
      <xdr:col>11</xdr:col>
      <xdr:colOff>204106</xdr:colOff>
      <xdr:row>9</xdr:row>
      <xdr:rowOff>40821</xdr:rowOff>
    </xdr:to>
    <xdr:sp macro="" textlink="">
      <xdr:nvSpPr>
        <xdr:cNvPr id="5" name="Rectangle 4">
          <a:extLst>
            <a:ext uri="{FF2B5EF4-FFF2-40B4-BE49-F238E27FC236}">
              <a16:creationId xmlns:a16="http://schemas.microsoft.com/office/drawing/2014/main" id="{A1D55FBB-1B46-4D89-B457-487E3E687B2D}"/>
            </a:ext>
          </a:extLst>
        </xdr:cNvPr>
        <xdr:cNvSpPr/>
      </xdr:nvSpPr>
      <xdr:spPr>
        <a:xfrm>
          <a:off x="9490341" y="1091292"/>
          <a:ext cx="1980479" cy="786493"/>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893271</xdr:colOff>
      <xdr:row>5</xdr:row>
      <xdr:rowOff>70756</xdr:rowOff>
    </xdr:from>
    <xdr:to>
      <xdr:col>9</xdr:col>
      <xdr:colOff>264033</xdr:colOff>
      <xdr:row>9</xdr:row>
      <xdr:rowOff>40821</xdr:rowOff>
    </xdr:to>
    <xdr:sp macro="" textlink="">
      <xdr:nvSpPr>
        <xdr:cNvPr id="6" name="Rectangle 5">
          <a:extLst>
            <a:ext uri="{FF2B5EF4-FFF2-40B4-BE49-F238E27FC236}">
              <a16:creationId xmlns:a16="http://schemas.microsoft.com/office/drawing/2014/main" id="{3ED99756-588C-46AA-BCDB-CD9DA8F300E7}"/>
            </a:ext>
          </a:extLst>
        </xdr:cNvPr>
        <xdr:cNvSpPr/>
      </xdr:nvSpPr>
      <xdr:spPr>
        <a:xfrm>
          <a:off x="7302235" y="1091292"/>
          <a:ext cx="2051369" cy="786493"/>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340179</xdr:colOff>
      <xdr:row>10</xdr:row>
      <xdr:rowOff>19050</xdr:rowOff>
    </xdr:from>
    <xdr:to>
      <xdr:col>6</xdr:col>
      <xdr:colOff>40822</xdr:colOff>
      <xdr:row>11</xdr:row>
      <xdr:rowOff>128126</xdr:rowOff>
    </xdr:to>
    <xdr:pic>
      <xdr:nvPicPr>
        <xdr:cNvPr id="10" name="Picture 9">
          <a:extLst>
            <a:ext uri="{FF2B5EF4-FFF2-40B4-BE49-F238E27FC236}">
              <a16:creationId xmlns:a16="http://schemas.microsoft.com/office/drawing/2014/main" id="{7C988C31-4591-B045-934B-94D91CDABA32}"/>
            </a:ext>
          </a:extLst>
        </xdr:cNvPr>
        <xdr:cNvPicPr>
          <a:picLocks noChangeAspect="1"/>
        </xdr:cNvPicPr>
      </xdr:nvPicPr>
      <xdr:blipFill>
        <a:blip xmlns:r="http://schemas.openxmlformats.org/officeDocument/2006/relationships" r:embed="rId1"/>
        <a:stretch>
          <a:fillRect/>
        </a:stretch>
      </xdr:blipFill>
      <xdr:spPr>
        <a:xfrm>
          <a:off x="2585358" y="2060121"/>
          <a:ext cx="3864428" cy="313184"/>
        </a:xfrm>
        <a:prstGeom prst="rect">
          <a:avLst/>
        </a:prstGeom>
        <a:solidFill>
          <a:srgbClr val="073673"/>
        </a:solidFill>
      </xdr:spPr>
    </xdr:pic>
    <xdr:clientData/>
  </xdr:twoCellAnchor>
  <xdr:twoCellAnchor editAs="oneCell">
    <xdr:from>
      <xdr:col>6</xdr:col>
      <xdr:colOff>894389</xdr:colOff>
      <xdr:row>10</xdr:row>
      <xdr:rowOff>36739</xdr:rowOff>
    </xdr:from>
    <xdr:to>
      <xdr:col>11</xdr:col>
      <xdr:colOff>34739</xdr:colOff>
      <xdr:row>11</xdr:row>
      <xdr:rowOff>141514</xdr:rowOff>
    </xdr:to>
    <xdr:pic>
      <xdr:nvPicPr>
        <xdr:cNvPr id="14" name="Picture 13">
          <a:extLst>
            <a:ext uri="{FF2B5EF4-FFF2-40B4-BE49-F238E27FC236}">
              <a16:creationId xmlns:a16="http://schemas.microsoft.com/office/drawing/2014/main" id="{70CAA5FF-644C-4E78-940E-92A27903106F}"/>
            </a:ext>
          </a:extLst>
        </xdr:cNvPr>
        <xdr:cNvPicPr>
          <a:picLocks noChangeAspect="1"/>
        </xdr:cNvPicPr>
      </xdr:nvPicPr>
      <xdr:blipFill>
        <a:blip xmlns:r="http://schemas.openxmlformats.org/officeDocument/2006/relationships" r:embed="rId1"/>
        <a:stretch>
          <a:fillRect/>
        </a:stretch>
      </xdr:blipFill>
      <xdr:spPr>
        <a:xfrm>
          <a:off x="7303353" y="2077810"/>
          <a:ext cx="3998100" cy="308883"/>
        </a:xfrm>
        <a:prstGeom prst="rect">
          <a:avLst/>
        </a:prstGeom>
        <a:solidFill>
          <a:srgbClr val="073673"/>
        </a:solidFill>
      </xdr:spPr>
    </xdr:pic>
    <xdr:clientData/>
  </xdr:twoCellAnchor>
  <xdr:oneCellAnchor>
    <xdr:from>
      <xdr:col>2</xdr:col>
      <xdr:colOff>772885</xdr:colOff>
      <xdr:row>9</xdr:row>
      <xdr:rowOff>190500</xdr:rowOff>
    </xdr:from>
    <xdr:ext cx="2267993" cy="342786"/>
    <xdr:sp macro="" textlink="">
      <xdr:nvSpPr>
        <xdr:cNvPr id="15" name="TextBox 14">
          <a:extLst>
            <a:ext uri="{FF2B5EF4-FFF2-40B4-BE49-F238E27FC236}">
              <a16:creationId xmlns:a16="http://schemas.microsoft.com/office/drawing/2014/main" id="{AB93D369-ED3F-A3A4-9DE9-68F4617D7DAC}"/>
            </a:ext>
          </a:extLst>
        </xdr:cNvPr>
        <xdr:cNvSpPr txBox="1"/>
      </xdr:nvSpPr>
      <xdr:spPr>
        <a:xfrm>
          <a:off x="3399064" y="2027464"/>
          <a:ext cx="226799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Sales by Beverage Brand</a:t>
          </a:r>
        </a:p>
      </xdr:txBody>
    </xdr:sp>
    <xdr:clientData/>
  </xdr:oneCellAnchor>
  <xdr:oneCellAnchor>
    <xdr:from>
      <xdr:col>8</xdr:col>
      <xdr:colOff>263979</xdr:colOff>
      <xdr:row>10</xdr:row>
      <xdr:rowOff>1979</xdr:rowOff>
    </xdr:from>
    <xdr:ext cx="1586909" cy="342786"/>
    <xdr:sp macro="" textlink="">
      <xdr:nvSpPr>
        <xdr:cNvPr id="17" name="TextBox 16">
          <a:extLst>
            <a:ext uri="{FF2B5EF4-FFF2-40B4-BE49-F238E27FC236}">
              <a16:creationId xmlns:a16="http://schemas.microsoft.com/office/drawing/2014/main" id="{4B74936C-8A12-4D69-AC7E-7B6A4AA7917C}"/>
            </a:ext>
          </a:extLst>
        </xdr:cNvPr>
        <xdr:cNvSpPr txBox="1"/>
      </xdr:nvSpPr>
      <xdr:spPr>
        <a:xfrm>
          <a:off x="8496300" y="2043050"/>
          <a:ext cx="158690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Sales by Retailer</a:t>
          </a:r>
        </a:p>
      </xdr:txBody>
    </xdr:sp>
    <xdr:clientData/>
  </xdr:oneCellAnchor>
  <xdr:twoCellAnchor>
    <xdr:from>
      <xdr:col>1</xdr:col>
      <xdr:colOff>356588</xdr:colOff>
      <xdr:row>21</xdr:row>
      <xdr:rowOff>34639</xdr:rowOff>
    </xdr:from>
    <xdr:to>
      <xdr:col>11</xdr:col>
      <xdr:colOff>198024</xdr:colOff>
      <xdr:row>23</xdr:row>
      <xdr:rowOff>17212</xdr:rowOff>
    </xdr:to>
    <xdr:grpSp>
      <xdr:nvGrpSpPr>
        <xdr:cNvPr id="28" name="Group 27">
          <a:extLst>
            <a:ext uri="{FF2B5EF4-FFF2-40B4-BE49-F238E27FC236}">
              <a16:creationId xmlns:a16="http://schemas.microsoft.com/office/drawing/2014/main" id="{A6F3CD52-379B-4D2F-0214-EC5BA64607D1}"/>
            </a:ext>
          </a:extLst>
        </xdr:cNvPr>
        <xdr:cNvGrpSpPr/>
      </xdr:nvGrpSpPr>
      <xdr:grpSpPr>
        <a:xfrm>
          <a:off x="2601767" y="4361710"/>
          <a:ext cx="8862971" cy="390788"/>
          <a:chOff x="2623857" y="4594721"/>
          <a:chExt cx="8797178" cy="317938"/>
        </a:xfrm>
      </xdr:grpSpPr>
      <xdr:pic>
        <xdr:nvPicPr>
          <xdr:cNvPr id="18" name="Picture 17">
            <a:extLst>
              <a:ext uri="{FF2B5EF4-FFF2-40B4-BE49-F238E27FC236}">
                <a16:creationId xmlns:a16="http://schemas.microsoft.com/office/drawing/2014/main" id="{8F0F2B7E-31CB-47D5-AAB7-AEA2CE73A6BE}"/>
              </a:ext>
            </a:extLst>
          </xdr:cNvPr>
          <xdr:cNvPicPr>
            <a:picLocks noChangeAspect="1"/>
          </xdr:cNvPicPr>
        </xdr:nvPicPr>
        <xdr:blipFill>
          <a:blip xmlns:r="http://schemas.openxmlformats.org/officeDocument/2006/relationships" r:embed="rId1"/>
          <a:stretch>
            <a:fillRect/>
          </a:stretch>
        </xdr:blipFill>
        <xdr:spPr>
          <a:xfrm>
            <a:off x="2623857" y="4604497"/>
            <a:ext cx="8797178" cy="308162"/>
          </a:xfrm>
          <a:prstGeom prst="rect">
            <a:avLst/>
          </a:prstGeom>
          <a:solidFill>
            <a:srgbClr val="073673"/>
          </a:solidFill>
        </xdr:spPr>
      </xdr:pic>
      <xdr:sp macro="" textlink="">
        <xdr:nvSpPr>
          <xdr:cNvPr id="19" name="TextBox 18">
            <a:extLst>
              <a:ext uri="{FF2B5EF4-FFF2-40B4-BE49-F238E27FC236}">
                <a16:creationId xmlns:a16="http://schemas.microsoft.com/office/drawing/2014/main" id="{CD2CCE76-CECB-422C-A58D-F224FF8C2536}"/>
              </a:ext>
            </a:extLst>
          </xdr:cNvPr>
          <xdr:cNvSpPr txBox="1"/>
        </xdr:nvSpPr>
        <xdr:spPr>
          <a:xfrm>
            <a:off x="4752360" y="4594721"/>
            <a:ext cx="4942881" cy="29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rPr>
              <a:t>Sales and</a:t>
            </a:r>
            <a:r>
              <a:rPr lang="en-US" sz="1800" b="1" baseline="0">
                <a:solidFill>
                  <a:schemeClr val="bg1"/>
                </a:solidFill>
              </a:rPr>
              <a:t> operating profit margin by quarter</a:t>
            </a:r>
          </a:p>
        </xdr:txBody>
      </xdr:sp>
    </xdr:grpSp>
    <xdr:clientData/>
  </xdr:twoCellAnchor>
  <xdr:twoCellAnchor>
    <xdr:from>
      <xdr:col>2</xdr:col>
      <xdr:colOff>152881</xdr:colOff>
      <xdr:row>6</xdr:row>
      <xdr:rowOff>110458</xdr:rowOff>
    </xdr:from>
    <xdr:to>
      <xdr:col>3</xdr:col>
      <xdr:colOff>843643</xdr:colOff>
      <xdr:row>8</xdr:row>
      <xdr:rowOff>99252</xdr:rowOff>
    </xdr:to>
    <xdr:sp macro="" textlink="'analysis by pivot tables '!C4">
      <xdr:nvSpPr>
        <xdr:cNvPr id="20" name="TextBox 19">
          <a:extLst>
            <a:ext uri="{FF2B5EF4-FFF2-40B4-BE49-F238E27FC236}">
              <a16:creationId xmlns:a16="http://schemas.microsoft.com/office/drawing/2014/main" id="{B4F154B1-4124-AB54-8789-A70C64CE6BC2}"/>
            </a:ext>
          </a:extLst>
        </xdr:cNvPr>
        <xdr:cNvSpPr txBox="1"/>
      </xdr:nvSpPr>
      <xdr:spPr>
        <a:xfrm>
          <a:off x="2779060" y="1335101"/>
          <a:ext cx="1548012" cy="397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B4F6C7-E694-41D3-B9F0-0D0426F063F5}" type="TxLink">
            <a:rPr lang="en-US" sz="2000" b="1" i="0" u="none" strike="noStrike">
              <a:solidFill>
                <a:schemeClr val="bg1"/>
              </a:solidFill>
              <a:latin typeface="Calibri"/>
              <a:ea typeface="Calibri"/>
              <a:cs typeface="Calibri"/>
            </a:rPr>
            <a:pPr algn="ctr"/>
            <a:t>$12,016,665</a:t>
          </a:fld>
          <a:endParaRPr lang="en-US" sz="2000" b="1">
            <a:solidFill>
              <a:schemeClr val="bg1"/>
            </a:solidFill>
          </a:endParaRPr>
        </a:p>
      </xdr:txBody>
    </xdr:sp>
    <xdr:clientData/>
  </xdr:twoCellAnchor>
  <xdr:twoCellAnchor>
    <xdr:from>
      <xdr:col>4</xdr:col>
      <xdr:colOff>638155</xdr:colOff>
      <xdr:row>6</xdr:row>
      <xdr:rowOff>110798</xdr:rowOff>
    </xdr:from>
    <xdr:to>
      <xdr:col>6</xdr:col>
      <xdr:colOff>194402</xdr:colOff>
      <xdr:row>8</xdr:row>
      <xdr:rowOff>99252</xdr:rowOff>
    </xdr:to>
    <xdr:sp macro="" textlink="'analysis by pivot tables '!C5">
      <xdr:nvSpPr>
        <xdr:cNvPr id="21" name="TextBox 20">
          <a:extLst>
            <a:ext uri="{FF2B5EF4-FFF2-40B4-BE49-F238E27FC236}">
              <a16:creationId xmlns:a16="http://schemas.microsoft.com/office/drawing/2014/main" id="{5827DFF2-29FA-46E6-806C-8A509B0BA6A3}"/>
            </a:ext>
          </a:extLst>
        </xdr:cNvPr>
        <xdr:cNvSpPr txBox="1"/>
      </xdr:nvSpPr>
      <xdr:spPr>
        <a:xfrm>
          <a:off x="5155726" y="1335441"/>
          <a:ext cx="1447640" cy="396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969822D-E95E-4B05-806B-D1DC0203B010}" type="TxLink">
            <a:rPr lang="en-US" sz="2000" b="1" i="0" u="none" strike="noStrike">
              <a:solidFill>
                <a:schemeClr val="bg1"/>
              </a:solidFill>
              <a:latin typeface="Calibri"/>
              <a:ea typeface="Calibri"/>
              <a:cs typeface="Calibri"/>
            </a:rPr>
            <a:pPr marL="0" indent="0" algn="ctr"/>
            <a:t>$4,722,497</a:t>
          </a:fld>
          <a:endParaRPr lang="en-US" sz="2000" b="1" i="0" u="none" strike="noStrike">
            <a:solidFill>
              <a:schemeClr val="bg1"/>
            </a:solidFill>
            <a:latin typeface="Calibri"/>
            <a:ea typeface="Calibri"/>
            <a:cs typeface="Calibri"/>
          </a:endParaRPr>
        </a:p>
      </xdr:txBody>
    </xdr:sp>
    <xdr:clientData/>
  </xdr:twoCellAnchor>
  <xdr:twoCellAnchor>
    <xdr:from>
      <xdr:col>7</xdr:col>
      <xdr:colOff>206627</xdr:colOff>
      <xdr:row>6</xdr:row>
      <xdr:rowOff>97191</xdr:rowOff>
    </xdr:from>
    <xdr:to>
      <xdr:col>8</xdr:col>
      <xdr:colOff>845183</xdr:colOff>
      <xdr:row>8</xdr:row>
      <xdr:rowOff>85645</xdr:rowOff>
    </xdr:to>
    <xdr:sp macro="" textlink="'analysis by pivot tables '!C6">
      <xdr:nvSpPr>
        <xdr:cNvPr id="22" name="TextBox 21">
          <a:extLst>
            <a:ext uri="{FF2B5EF4-FFF2-40B4-BE49-F238E27FC236}">
              <a16:creationId xmlns:a16="http://schemas.microsoft.com/office/drawing/2014/main" id="{8F172AC3-6C1F-4D25-BDA7-82B53C8254CC}"/>
            </a:ext>
          </a:extLst>
        </xdr:cNvPr>
        <xdr:cNvSpPr txBox="1"/>
      </xdr:nvSpPr>
      <xdr:spPr>
        <a:xfrm>
          <a:off x="7581698" y="1321834"/>
          <a:ext cx="1495806" cy="396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061AEAA-BAF9-4651-A0F5-15974474DBA3}" type="TxLink">
            <a:rPr lang="en-US" sz="2000" b="1" i="0" u="none" strike="noStrike">
              <a:solidFill>
                <a:schemeClr val="bg1"/>
              </a:solidFill>
              <a:latin typeface="Calibri"/>
              <a:ea typeface="Calibri"/>
              <a:cs typeface="Calibri"/>
            </a:rPr>
            <a:pPr marL="0" indent="0" algn="ctr"/>
            <a:t>24,788,610</a:t>
          </a:fld>
          <a:endParaRPr lang="en-US" sz="2000" b="1" i="0" u="none" strike="noStrike">
            <a:solidFill>
              <a:schemeClr val="bg1"/>
            </a:solidFill>
            <a:latin typeface="Calibri"/>
            <a:ea typeface="Calibri"/>
            <a:cs typeface="Calibri"/>
          </a:endParaRPr>
        </a:p>
      </xdr:txBody>
    </xdr:sp>
    <xdr:clientData/>
  </xdr:twoCellAnchor>
  <xdr:twoCellAnchor>
    <xdr:from>
      <xdr:col>9</xdr:col>
      <xdr:colOff>762160</xdr:colOff>
      <xdr:row>6</xdr:row>
      <xdr:rowOff>128868</xdr:rowOff>
    </xdr:from>
    <xdr:to>
      <xdr:col>10</xdr:col>
      <xdr:colOff>672513</xdr:colOff>
      <xdr:row>8</xdr:row>
      <xdr:rowOff>117662</xdr:rowOff>
    </xdr:to>
    <xdr:sp macro="" textlink="'analysis by pivot tables '!C7">
      <xdr:nvSpPr>
        <xdr:cNvPr id="23" name="TextBox 22">
          <a:extLst>
            <a:ext uri="{FF2B5EF4-FFF2-40B4-BE49-F238E27FC236}">
              <a16:creationId xmlns:a16="http://schemas.microsoft.com/office/drawing/2014/main" id="{677B5442-3654-47B2-B7C0-BA0051269ABE}"/>
            </a:ext>
          </a:extLst>
        </xdr:cNvPr>
        <xdr:cNvSpPr txBox="1"/>
      </xdr:nvSpPr>
      <xdr:spPr>
        <a:xfrm>
          <a:off x="9851731" y="1353511"/>
          <a:ext cx="1230246" cy="397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4E9DA54-8742-445E-8BA2-DB0F31DC6E64}" type="TxLink">
            <a:rPr lang="en-US" sz="2000" b="1" i="0" u="none" strike="noStrike">
              <a:solidFill>
                <a:schemeClr val="bg1"/>
              </a:solidFill>
              <a:latin typeface="Calibri"/>
              <a:ea typeface="Calibri"/>
              <a:cs typeface="Calibri"/>
            </a:rPr>
            <a:pPr marL="0" indent="0" algn="ctr"/>
            <a:t>$0.45</a:t>
          </a:fld>
          <a:endParaRPr lang="en-US" sz="2000" b="1" i="0" u="none" strike="noStrike">
            <a:solidFill>
              <a:schemeClr val="bg1"/>
            </a:solidFill>
            <a:latin typeface="Calibri"/>
            <a:ea typeface="Calibri"/>
            <a:cs typeface="Calibri"/>
          </a:endParaRPr>
        </a:p>
      </xdr:txBody>
    </xdr:sp>
    <xdr:clientData/>
  </xdr:twoCellAnchor>
  <xdr:oneCellAnchor>
    <xdr:from>
      <xdr:col>2</xdr:col>
      <xdr:colOff>335259</xdr:colOff>
      <xdr:row>5</xdr:row>
      <xdr:rowOff>42276</xdr:rowOff>
    </xdr:from>
    <xdr:ext cx="1224395" cy="374141"/>
    <xdr:sp macro="" textlink="'analysis by pivot tables '!B4">
      <xdr:nvSpPr>
        <xdr:cNvPr id="8" name="TextBox 7">
          <a:extLst>
            <a:ext uri="{FF2B5EF4-FFF2-40B4-BE49-F238E27FC236}">
              <a16:creationId xmlns:a16="http://schemas.microsoft.com/office/drawing/2014/main" id="{99AFDAA3-B782-9AAF-974B-1594F56EBD07}"/>
            </a:ext>
          </a:extLst>
        </xdr:cNvPr>
        <xdr:cNvSpPr txBox="1"/>
      </xdr:nvSpPr>
      <xdr:spPr>
        <a:xfrm>
          <a:off x="2968641" y="1050805"/>
          <a:ext cx="122439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4F0724E-E39E-402A-9DF6-103C45C9C6C7}" type="TxLink">
            <a:rPr lang="en-US" sz="1800" b="1" i="0" u="none" strike="noStrike">
              <a:solidFill>
                <a:schemeClr val="bg1"/>
              </a:solidFill>
              <a:latin typeface="Calibri"/>
              <a:ea typeface="Calibri"/>
              <a:cs typeface="Calibri"/>
            </a:rPr>
            <a:pPr algn="ctr"/>
            <a:t>Total Sales </a:t>
          </a:fld>
          <a:endParaRPr lang="en-US" sz="1800" b="1">
            <a:solidFill>
              <a:schemeClr val="bg1"/>
            </a:solidFill>
          </a:endParaRPr>
        </a:p>
      </xdr:txBody>
    </xdr:sp>
    <xdr:clientData/>
  </xdr:oneCellAnchor>
  <xdr:oneCellAnchor>
    <xdr:from>
      <xdr:col>4</xdr:col>
      <xdr:colOff>207511</xdr:colOff>
      <xdr:row>5</xdr:row>
      <xdr:rowOff>42276</xdr:rowOff>
    </xdr:from>
    <xdr:ext cx="2448283" cy="374141"/>
    <xdr:sp macro="" textlink="'analysis by pivot tables '!B5">
      <xdr:nvSpPr>
        <xdr:cNvPr id="9" name="TextBox 8">
          <a:extLst>
            <a:ext uri="{FF2B5EF4-FFF2-40B4-BE49-F238E27FC236}">
              <a16:creationId xmlns:a16="http://schemas.microsoft.com/office/drawing/2014/main" id="{68078A6B-A778-49F6-9315-751E189F7637}"/>
            </a:ext>
          </a:extLst>
        </xdr:cNvPr>
        <xdr:cNvSpPr txBox="1"/>
      </xdr:nvSpPr>
      <xdr:spPr>
        <a:xfrm>
          <a:off x="4725082" y="1062812"/>
          <a:ext cx="244828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682BC250-B779-4A10-ABBC-896129883643}" type="TxLink">
            <a:rPr lang="en-US" sz="1800" b="1" i="0" u="none" strike="noStrike">
              <a:solidFill>
                <a:schemeClr val="bg1"/>
              </a:solidFill>
              <a:latin typeface="Calibri"/>
              <a:ea typeface="Calibri"/>
              <a:cs typeface="Calibri"/>
            </a:rPr>
            <a:pPr marL="0" indent="0" algn="ctr"/>
            <a:t>Total Operating Profit</a:t>
          </a:fld>
          <a:endParaRPr lang="en-US" sz="1800" b="1" i="0" u="none" strike="noStrike">
            <a:solidFill>
              <a:schemeClr val="bg1"/>
            </a:solidFill>
            <a:latin typeface="Calibri"/>
            <a:ea typeface="Calibri"/>
            <a:cs typeface="Calibri"/>
          </a:endParaRPr>
        </a:p>
      </xdr:txBody>
    </xdr:sp>
    <xdr:clientData/>
  </xdr:oneCellAnchor>
  <xdr:oneCellAnchor>
    <xdr:from>
      <xdr:col>7</xdr:col>
      <xdr:colOff>245451</xdr:colOff>
      <xdr:row>5</xdr:row>
      <xdr:rowOff>31070</xdr:rowOff>
    </xdr:from>
    <xdr:ext cx="2295883" cy="374141"/>
    <xdr:sp macro="" textlink="'analysis by pivot tables '!B6">
      <xdr:nvSpPr>
        <xdr:cNvPr id="11" name="TextBox 10">
          <a:extLst>
            <a:ext uri="{FF2B5EF4-FFF2-40B4-BE49-F238E27FC236}">
              <a16:creationId xmlns:a16="http://schemas.microsoft.com/office/drawing/2014/main" id="{2ADAE655-0D25-47F1-8629-FC86DB37B45A}"/>
            </a:ext>
          </a:extLst>
        </xdr:cNvPr>
        <xdr:cNvSpPr txBox="1"/>
      </xdr:nvSpPr>
      <xdr:spPr>
        <a:xfrm>
          <a:off x="7620522" y="1051606"/>
          <a:ext cx="229588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l"/>
          <a:fld id="{72860403-42A7-46FB-923A-49FB9A6FDEC0}" type="TxLink">
            <a:rPr lang="en-US" sz="1800" b="1" i="0" u="none" strike="noStrike">
              <a:solidFill>
                <a:schemeClr val="bg1"/>
              </a:solidFill>
              <a:latin typeface="Calibri"/>
              <a:ea typeface="Calibri"/>
              <a:cs typeface="Calibri"/>
            </a:rPr>
            <a:pPr marL="0" indent="0" algn="l"/>
            <a:t>Quantity Sold</a:t>
          </a:fld>
          <a:endParaRPr lang="en-US" sz="1800" b="1" i="0" u="none" strike="noStrike">
            <a:solidFill>
              <a:schemeClr val="bg1"/>
            </a:solidFill>
            <a:latin typeface="Calibri"/>
            <a:ea typeface="Calibri"/>
            <a:cs typeface="Calibri"/>
          </a:endParaRPr>
        </a:p>
      </xdr:txBody>
    </xdr:sp>
    <xdr:clientData/>
  </xdr:oneCellAnchor>
  <xdr:oneCellAnchor>
    <xdr:from>
      <xdr:col>9</xdr:col>
      <xdr:colOff>360230</xdr:colOff>
      <xdr:row>5</xdr:row>
      <xdr:rowOff>37805</xdr:rowOff>
    </xdr:from>
    <xdr:ext cx="2020219" cy="374141"/>
    <xdr:sp macro="" textlink="'analysis by pivot tables '!B7">
      <xdr:nvSpPr>
        <xdr:cNvPr id="12" name="TextBox 11">
          <a:extLst>
            <a:ext uri="{FF2B5EF4-FFF2-40B4-BE49-F238E27FC236}">
              <a16:creationId xmlns:a16="http://schemas.microsoft.com/office/drawing/2014/main" id="{8EE2F639-F545-4CDB-A56B-F3A9567E0710}"/>
            </a:ext>
          </a:extLst>
        </xdr:cNvPr>
        <xdr:cNvSpPr txBox="1"/>
      </xdr:nvSpPr>
      <xdr:spPr>
        <a:xfrm>
          <a:off x="9449801" y="1058341"/>
          <a:ext cx="202021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BE0507B4-AD53-4D50-ACC4-8435C521D44F}" type="TxLink">
            <a:rPr lang="en-US" sz="1800" b="1" i="0" u="none" strike="noStrike">
              <a:solidFill>
                <a:schemeClr val="bg1"/>
              </a:solidFill>
              <a:latin typeface="Calibri"/>
              <a:ea typeface="Calibri"/>
              <a:cs typeface="Calibri"/>
            </a:rPr>
            <a:pPr marL="0" indent="0" algn="ctr"/>
            <a:t>Avg Price per Unit</a:t>
          </a:fld>
          <a:endParaRPr lang="en-US" sz="1800" b="1" i="0" u="none" strike="noStrike">
            <a:solidFill>
              <a:schemeClr val="bg1"/>
            </a:solidFill>
            <a:latin typeface="Calibri"/>
            <a:ea typeface="Calibri"/>
            <a:cs typeface="Calibri"/>
          </a:endParaRPr>
        </a:p>
      </xdr:txBody>
    </xdr:sp>
    <xdr:clientData/>
  </xdr:oneCellAnchor>
  <xdr:oneCellAnchor>
    <xdr:from>
      <xdr:col>0</xdr:col>
      <xdr:colOff>96796</xdr:colOff>
      <xdr:row>33</xdr:row>
      <xdr:rowOff>105764</xdr:rowOff>
    </xdr:from>
    <xdr:ext cx="1939638" cy="937757"/>
    <xdr:sp macro="" textlink="">
      <xdr:nvSpPr>
        <xdr:cNvPr id="30" name="TextBox 29">
          <a:extLst>
            <a:ext uri="{FF2B5EF4-FFF2-40B4-BE49-F238E27FC236}">
              <a16:creationId xmlns:a16="http://schemas.microsoft.com/office/drawing/2014/main" id="{6A449E21-1CEC-4ADD-9550-7AD2054922A5}"/>
            </a:ext>
          </a:extLst>
        </xdr:cNvPr>
        <xdr:cNvSpPr txBox="1"/>
      </xdr:nvSpPr>
      <xdr:spPr>
        <a:xfrm>
          <a:off x="96796" y="6439889"/>
          <a:ext cx="1939638" cy="937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i="0" u="none" strike="noStrike">
              <a:solidFill>
                <a:schemeClr val="bg1"/>
              </a:solidFill>
              <a:latin typeface="+mn-lt"/>
              <a:ea typeface="Calibri"/>
              <a:cs typeface="Calibri"/>
            </a:rPr>
            <a:t>Last</a:t>
          </a:r>
          <a:r>
            <a:rPr lang="en-US" sz="1800" b="1" i="0" u="none" strike="noStrike" baseline="0">
              <a:solidFill>
                <a:schemeClr val="bg1"/>
              </a:solidFill>
              <a:latin typeface="+mn-lt"/>
              <a:ea typeface="Calibri"/>
              <a:cs typeface="Calibri"/>
            </a:rPr>
            <a:t> update DEC 2023</a:t>
          </a:r>
        </a:p>
        <a:p>
          <a:pPr algn="ctr"/>
          <a:r>
            <a:rPr lang="en-US" sz="1800" b="1" i="0" u="none" strike="noStrike">
              <a:solidFill>
                <a:schemeClr val="bg1"/>
              </a:solidFill>
              <a:latin typeface="+mn-lt"/>
              <a:ea typeface="Calibri"/>
              <a:cs typeface="Calibri"/>
            </a:rPr>
            <a:t> </a:t>
          </a:r>
        </a:p>
      </xdr:txBody>
    </xdr:sp>
    <xdr:clientData/>
  </xdr:oneCellAnchor>
  <xdr:twoCellAnchor editAs="oneCell">
    <xdr:from>
      <xdr:col>9</xdr:col>
      <xdr:colOff>1094727</xdr:colOff>
      <xdr:row>0</xdr:row>
      <xdr:rowOff>195302</xdr:rowOff>
    </xdr:from>
    <xdr:to>
      <xdr:col>10</xdr:col>
      <xdr:colOff>731552</xdr:colOff>
      <xdr:row>3</xdr:row>
      <xdr:rowOff>82443</xdr:rowOff>
    </xdr:to>
    <xdr:pic>
      <xdr:nvPicPr>
        <xdr:cNvPr id="32" name="Picture 31">
          <a:extLst>
            <a:ext uri="{FF2B5EF4-FFF2-40B4-BE49-F238E27FC236}">
              <a16:creationId xmlns:a16="http://schemas.microsoft.com/office/drawing/2014/main" id="{EB8DF0F0-9BBE-4046-E524-D5865B97F4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10184298" y="195302"/>
          <a:ext cx="956718" cy="499462"/>
        </a:xfrm>
        <a:prstGeom prst="rect">
          <a:avLst/>
        </a:prstGeom>
      </xdr:spPr>
    </xdr:pic>
    <xdr:clientData/>
  </xdr:twoCellAnchor>
  <xdr:twoCellAnchor editAs="oneCell">
    <xdr:from>
      <xdr:col>0</xdr:col>
      <xdr:colOff>149680</xdr:colOff>
      <xdr:row>1</xdr:row>
      <xdr:rowOff>81643</xdr:rowOff>
    </xdr:from>
    <xdr:to>
      <xdr:col>0</xdr:col>
      <xdr:colOff>2144233</xdr:colOff>
      <xdr:row>6</xdr:row>
      <xdr:rowOff>190501</xdr:rowOff>
    </xdr:to>
    <xdr:pic>
      <xdr:nvPicPr>
        <xdr:cNvPr id="35" name="Picture 34">
          <a:extLst>
            <a:ext uri="{FF2B5EF4-FFF2-40B4-BE49-F238E27FC236}">
              <a16:creationId xmlns:a16="http://schemas.microsoft.com/office/drawing/2014/main" id="{013573E4-5F51-D8C0-1B62-A4465BAFE41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49680" y="285750"/>
          <a:ext cx="1994553" cy="1129394"/>
        </a:xfrm>
        <a:prstGeom prst="rect">
          <a:avLst/>
        </a:prstGeom>
      </xdr:spPr>
    </xdr:pic>
    <xdr:clientData/>
  </xdr:twoCellAnchor>
  <xdr:twoCellAnchor>
    <xdr:from>
      <xdr:col>2</xdr:col>
      <xdr:colOff>2001</xdr:colOff>
      <xdr:row>0</xdr:row>
      <xdr:rowOff>177053</xdr:rowOff>
    </xdr:from>
    <xdr:to>
      <xdr:col>7</xdr:col>
      <xdr:colOff>138073</xdr:colOff>
      <xdr:row>3</xdr:row>
      <xdr:rowOff>119903</xdr:rowOff>
    </xdr:to>
    <xdr:sp macro="" textlink="">
      <xdr:nvSpPr>
        <xdr:cNvPr id="37" name="TextBox 36">
          <a:extLst>
            <a:ext uri="{FF2B5EF4-FFF2-40B4-BE49-F238E27FC236}">
              <a16:creationId xmlns:a16="http://schemas.microsoft.com/office/drawing/2014/main" id="{21EFF529-228C-93EB-002E-0C2F6D61C130}"/>
            </a:ext>
          </a:extLst>
        </xdr:cNvPr>
        <xdr:cNvSpPr txBox="1"/>
      </xdr:nvSpPr>
      <xdr:spPr>
        <a:xfrm>
          <a:off x="2635383" y="177053"/>
          <a:ext cx="4909778" cy="547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Coca</a:t>
          </a:r>
          <a:r>
            <a:rPr lang="en-US" sz="2400" b="1" baseline="0">
              <a:solidFill>
                <a:schemeClr val="bg1"/>
              </a:solidFill>
            </a:rPr>
            <a:t>-Cola USA Retailer Dashboard </a:t>
          </a:r>
        </a:p>
        <a:p>
          <a:endParaRPr lang="en-US" sz="2400" b="1" baseline="0">
            <a:solidFill>
              <a:schemeClr val="bg1"/>
            </a:solidFill>
          </a:endParaRPr>
        </a:p>
      </xdr:txBody>
    </xdr:sp>
    <xdr:clientData/>
  </xdr:twoCellAnchor>
  <xdr:twoCellAnchor editAs="oneCell">
    <xdr:from>
      <xdr:col>0</xdr:col>
      <xdr:colOff>272142</xdr:colOff>
      <xdr:row>8</xdr:row>
      <xdr:rowOff>0</xdr:rowOff>
    </xdr:from>
    <xdr:to>
      <xdr:col>0</xdr:col>
      <xdr:colOff>2100942</xdr:colOff>
      <xdr:row>16</xdr:row>
      <xdr:rowOff>122464</xdr:rowOff>
    </xdr:to>
    <mc:AlternateContent xmlns:mc="http://schemas.openxmlformats.org/markup-compatibility/2006" xmlns:a14="http://schemas.microsoft.com/office/drawing/2010/main">
      <mc:Choice Requires="a14">
        <xdr:graphicFrame macro="">
          <xdr:nvGraphicFramePr>
            <xdr:cNvPr id="38" name="Region">
              <a:extLst>
                <a:ext uri="{FF2B5EF4-FFF2-40B4-BE49-F238E27FC236}">
                  <a16:creationId xmlns:a16="http://schemas.microsoft.com/office/drawing/2014/main" id="{B334B3B5-4C9D-4832-B253-84A3EE83EC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2142" y="1524000"/>
              <a:ext cx="1828800" cy="1684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272141</xdr:colOff>
      <xdr:row>17</xdr:row>
      <xdr:rowOff>142875</xdr:rowOff>
    </xdr:from>
    <xdr:to>
      <xdr:col>0</xdr:col>
      <xdr:colOff>2100941</xdr:colOff>
      <xdr:row>30</xdr:row>
      <xdr:rowOff>156482</xdr:rowOff>
    </xdr:to>
    <mc:AlternateContent xmlns:mc="http://schemas.openxmlformats.org/markup-compatibility/2006" xmlns:a14="http://schemas.microsoft.com/office/drawing/2010/main">
      <mc:Choice Requires="a14">
        <xdr:graphicFrame macro="">
          <xdr:nvGraphicFramePr>
            <xdr:cNvPr id="39" name="Months (Invoice Date)">
              <a:extLst>
                <a:ext uri="{FF2B5EF4-FFF2-40B4-BE49-F238E27FC236}">
                  <a16:creationId xmlns:a16="http://schemas.microsoft.com/office/drawing/2014/main" id="{D2E91126-AEC6-42EF-B815-680DF2965102}"/>
                </a:ext>
              </a:extLst>
            </xdr:cNvPr>
            <xdr:cNvGraphicFramePr/>
          </xdr:nvGraphicFramePr>
          <xdr:xfrm>
            <a:off x="0" y="0"/>
            <a:ext cx="0" cy="0"/>
          </xdr:xfrm>
          <a:graphic>
            <a:graphicData uri="http://schemas.microsoft.com/office/drawing/2010/slicer">
              <sle:slicer xmlns:sle="http://schemas.microsoft.com/office/drawing/2010/slicer" name="Months (Invoice Date)"/>
            </a:graphicData>
          </a:graphic>
        </xdr:graphicFrame>
      </mc:Choice>
      <mc:Fallback xmlns="">
        <xdr:sp macro="" textlink="">
          <xdr:nvSpPr>
            <xdr:cNvPr id="0" name=""/>
            <xdr:cNvSpPr>
              <a:spLocks noTextEdit="1"/>
            </xdr:cNvSpPr>
          </xdr:nvSpPr>
          <xdr:spPr>
            <a:xfrm>
              <a:off x="272141" y="3581400"/>
              <a:ext cx="1828800" cy="2613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481852</xdr:colOff>
      <xdr:row>4</xdr:row>
      <xdr:rowOff>5602</xdr:rowOff>
    </xdr:from>
    <xdr:to>
      <xdr:col>18</xdr:col>
      <xdr:colOff>119061</xdr:colOff>
      <xdr:row>62</xdr:row>
      <xdr:rowOff>119062</xdr:rowOff>
    </xdr:to>
    <xdr:sp macro="" textlink="">
      <xdr:nvSpPr>
        <xdr:cNvPr id="3" name="TextBox 2">
          <a:extLst>
            <a:ext uri="{FF2B5EF4-FFF2-40B4-BE49-F238E27FC236}">
              <a16:creationId xmlns:a16="http://schemas.microsoft.com/office/drawing/2014/main" id="{196E7FE5-AFEC-9654-143F-5D2923E6F7F4}"/>
            </a:ext>
          </a:extLst>
        </xdr:cNvPr>
        <xdr:cNvSpPr txBox="1"/>
      </xdr:nvSpPr>
      <xdr:spPr>
        <a:xfrm>
          <a:off x="481852" y="1005727"/>
          <a:ext cx="15615397" cy="11162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u="sng">
              <a:solidFill>
                <a:schemeClr val="accent1"/>
              </a:solidFill>
              <a:latin typeface="+mn-lt"/>
              <a:ea typeface="ADLaM Display" panose="02010000000000000000" pitchFamily="2" charset="0"/>
              <a:cs typeface="ADLaM Display" panose="02010000000000000000" pitchFamily="2" charset="0"/>
            </a:rPr>
            <a:t>📊 KPIs Overview</a:t>
          </a:r>
        </a:p>
        <a:p>
          <a:endParaRPr lang="en-US" sz="1400" b="1">
            <a:solidFill>
              <a:schemeClr val="accent5"/>
            </a:solidFill>
          </a:endParaRPr>
        </a:p>
        <a:p>
          <a:r>
            <a:rPr lang="en-US" sz="1400" b="1"/>
            <a:t>Total Sales:</a:t>
          </a:r>
          <a:r>
            <a:rPr lang="en-US" sz="1400"/>
            <a:t> $12,016,665</a:t>
          </a:r>
        </a:p>
        <a:p>
          <a:r>
            <a:rPr lang="en-US" sz="1400" b="1"/>
            <a:t>Total Operating Profit:</a:t>
          </a:r>
          <a:r>
            <a:rPr lang="en-US" sz="1400"/>
            <a:t> $4,722,497</a:t>
          </a:r>
        </a:p>
        <a:p>
          <a:r>
            <a:rPr lang="en-US" sz="1400" b="1"/>
            <a:t>Quantity Sold:</a:t>
          </a:r>
          <a:r>
            <a:rPr lang="en-US" sz="1400"/>
            <a:t> 24,788,610 units</a:t>
          </a:r>
        </a:p>
        <a:p>
          <a:r>
            <a:rPr lang="en-US" sz="1400" b="1"/>
            <a:t>Average Price per Unit:</a:t>
          </a:r>
          <a:r>
            <a:rPr lang="en-US" sz="1400"/>
            <a:t> $0.45</a:t>
          </a:r>
        </a:p>
        <a:p>
          <a:endParaRPr lang="en-US" sz="1400" b="0" u="sng">
            <a:solidFill>
              <a:schemeClr val="accent5"/>
            </a:solidFill>
            <a:latin typeface="+mn-lt"/>
            <a:ea typeface="ADLaM Display" panose="02010000000000000000" pitchFamily="2" charset="0"/>
            <a:cs typeface="ADLaM Display" panose="02010000000000000000" pitchFamily="2" charset="0"/>
          </a:endParaRPr>
        </a:p>
        <a:p>
          <a:pPr marL="0" indent="0"/>
          <a:r>
            <a:rPr lang="en-US" sz="1400" b="1" u="sng">
              <a:solidFill>
                <a:schemeClr val="accent1"/>
              </a:solidFill>
              <a:latin typeface="+mn-lt"/>
              <a:ea typeface="ADLaM Display" panose="02010000000000000000" pitchFamily="2" charset="0"/>
              <a:cs typeface="ADLaM Display" panose="02010000000000000000" pitchFamily="2" charset="0"/>
            </a:rPr>
            <a:t>Sales by Retailer (2022 vs. 2023)</a:t>
          </a:r>
        </a:p>
        <a:p>
          <a:pPr marL="0" indent="0"/>
          <a:endParaRPr lang="en-US" sz="1400" b="1" u="sng">
            <a:solidFill>
              <a:schemeClr val="accent1"/>
            </a:solidFill>
            <a:latin typeface="+mn-lt"/>
            <a:ea typeface="ADLaM Display" panose="02010000000000000000" pitchFamily="2" charset="0"/>
            <a:cs typeface="ADLaM Display" panose="02010000000000000000" pitchFamily="2" charset="0"/>
          </a:endParaRPr>
        </a:p>
        <a:p>
          <a:r>
            <a:rPr lang="en-US" sz="1400" b="1"/>
            <a:t>Target and FizzyCo</a:t>
          </a:r>
          <a:r>
            <a:rPr lang="en-US" sz="1400"/>
            <a:t> had the most significant year-over-year growth, possibly due to expanded distribution or marketing campaigns.</a:t>
          </a:r>
        </a:p>
        <a:p>
          <a:r>
            <a:rPr lang="en-US" sz="1400" b="1"/>
            <a:t>BevCo</a:t>
          </a:r>
          <a:r>
            <a:rPr lang="en-US" sz="1400"/>
            <a:t> and </a:t>
          </a:r>
          <a:r>
            <a:rPr lang="en-US" sz="1400" b="1"/>
            <a:t>Amazon</a:t>
          </a:r>
          <a:r>
            <a:rPr lang="en-US" sz="1400"/>
            <a:t> also showed strong growth, </a:t>
          </a:r>
          <a:r>
            <a:rPr lang="en-US" sz="1400" b="1">
              <a:solidFill>
                <a:srgbClr val="FF0000"/>
              </a:solidFill>
            </a:rPr>
            <a:t>indicating rising demand or better retail positioning</a:t>
          </a:r>
          <a:r>
            <a:rPr lang="en-US" sz="1400"/>
            <a:t>.</a:t>
          </a:r>
        </a:p>
        <a:p>
          <a:r>
            <a:rPr lang="en-US" sz="1400" b="1"/>
            <a:t>Walmart and West Soda</a:t>
          </a:r>
          <a:r>
            <a:rPr lang="en-US" sz="1400"/>
            <a:t> had the slowest growth</a:t>
          </a:r>
          <a:r>
            <a:rPr lang="en-US" sz="1400" b="1">
              <a:solidFill>
                <a:srgbClr val="FF0000"/>
              </a:solidFill>
            </a:rPr>
            <a:t>, which could signal market saturation or lack of promotion.</a:t>
          </a:r>
          <a:endParaRPr lang="en-US" sz="1400" b="1" u="sng">
            <a:solidFill>
              <a:srgbClr val="FF0000"/>
            </a:solidFill>
            <a:latin typeface="+mn-lt"/>
            <a:ea typeface="ADLaM Display" panose="02010000000000000000" pitchFamily="2" charset="0"/>
            <a:cs typeface="ADLaM Display" panose="02010000000000000000" pitchFamily="2" charset="0"/>
          </a:endParaRPr>
        </a:p>
        <a:p>
          <a:endParaRPr lang="en-US" sz="1400" b="1" u="sng">
            <a:solidFill>
              <a:schemeClr val="accent5"/>
            </a:solidFill>
            <a:latin typeface="+mn-lt"/>
            <a:ea typeface="ADLaM Display" panose="02010000000000000000" pitchFamily="2" charset="0"/>
            <a:cs typeface="ADLaM Display" panose="02010000000000000000" pitchFamily="2" charset="0"/>
          </a:endParaRPr>
        </a:p>
        <a:p>
          <a:pPr marL="0" indent="0"/>
          <a:r>
            <a:rPr lang="en-US" sz="1400" b="1" u="sng">
              <a:solidFill>
                <a:schemeClr val="accent1"/>
              </a:solidFill>
              <a:latin typeface="+mn-lt"/>
              <a:ea typeface="ADLaM Display" panose="02010000000000000000" pitchFamily="2" charset="0"/>
              <a:cs typeface="ADLaM Display" panose="02010000000000000000" pitchFamily="2" charset="0"/>
            </a:rPr>
            <a:t>🥤 Sales by Product (2022 vs. 2023)</a:t>
          </a:r>
        </a:p>
        <a:p>
          <a:endParaRPr lang="en-US" sz="1400" b="1" u="sng">
            <a:solidFill>
              <a:schemeClr val="accent5"/>
            </a:solidFill>
            <a:latin typeface="+mn-lt"/>
            <a:ea typeface="ADLaM Display" panose="02010000000000000000" pitchFamily="2" charset="0"/>
            <a:cs typeface="ADLaM Display" panose="02010000000000000000" pitchFamily="2" charset="0"/>
          </a:endParaRPr>
        </a:p>
        <a:p>
          <a:r>
            <a:rPr lang="en-US" sz="1400"/>
            <a:t>All products experienced </a:t>
          </a:r>
          <a:r>
            <a:rPr lang="en-US" sz="1400" b="1"/>
            <a:t>significant growth</a:t>
          </a:r>
          <a:r>
            <a:rPr lang="en-US" sz="1400"/>
            <a:t>, suggesting overall brand popularity has increased.</a:t>
          </a:r>
        </a:p>
        <a:p>
          <a:r>
            <a:rPr lang="en-US" sz="1400" b="1"/>
            <a:t>Coca-Cola, Sprite, and Diet Coke</a:t>
          </a:r>
          <a:r>
            <a:rPr lang="en-US" sz="1400"/>
            <a:t> had the highest increases, likely due to strong marketing or seasonal preferences.</a:t>
          </a:r>
        </a:p>
        <a:p>
          <a:endParaRPr lang="en-US" sz="1400"/>
        </a:p>
        <a:p>
          <a:r>
            <a:rPr lang="en-US" sz="1400" b="1" u="sng">
              <a:solidFill>
                <a:schemeClr val="accent5"/>
              </a:solidFill>
            </a:rPr>
            <a:t> </a:t>
          </a:r>
          <a:r>
            <a:rPr lang="en-US" sz="1400" b="1" u="sng">
              <a:solidFill>
                <a:schemeClr val="accent1"/>
              </a:solidFill>
              <a:latin typeface="+mn-lt"/>
              <a:ea typeface="ADLaM Display" panose="02010000000000000000" pitchFamily="2" charset="0"/>
              <a:cs typeface="ADLaM Display" panose="02010000000000000000" pitchFamily="2" charset="0"/>
            </a:rPr>
            <a:t>Sales by Top 10 Cities</a:t>
          </a:r>
        </a:p>
        <a:p>
          <a:endParaRPr lang="en-US" sz="1400"/>
        </a:p>
        <a:p>
          <a:r>
            <a:rPr lang="en-US" sz="1400" b="1"/>
            <a:t>New York is the top-performing city</a:t>
          </a:r>
          <a:r>
            <a:rPr lang="en-US" sz="1400"/>
            <a:t>, followed by Charleston and San Francisco.</a:t>
          </a:r>
        </a:p>
        <a:p>
          <a:r>
            <a:rPr lang="en-US" sz="1400" b="1"/>
            <a:t>Southeastern cities like Orlando and Miami are also performing well</a:t>
          </a:r>
          <a:r>
            <a:rPr lang="en-US" sz="1400"/>
            <a:t>, </a:t>
          </a:r>
          <a:r>
            <a:rPr lang="en-US" sz="1400" b="1">
              <a:solidFill>
                <a:srgbClr val="FF0000"/>
              </a:solidFill>
            </a:rPr>
            <a:t>suggesting strong market presence in </a:t>
          </a:r>
          <a:r>
            <a:rPr lang="en-US" sz="1400" b="1" u="sng">
              <a:solidFill>
                <a:srgbClr val="FF0000"/>
              </a:solidFill>
            </a:rPr>
            <a:t>warmer region</a:t>
          </a:r>
          <a:r>
            <a:rPr lang="en-US" sz="1400" b="1">
              <a:solidFill>
                <a:srgbClr val="FF0000"/>
              </a:solidFill>
            </a:rPr>
            <a:t>s</a:t>
          </a:r>
          <a:r>
            <a:rPr lang="en-US" sz="1400"/>
            <a:t>.</a:t>
          </a:r>
        </a:p>
        <a:p>
          <a:r>
            <a:rPr lang="en-US" sz="1400" b="1"/>
            <a:t>Seattle and New Orleans</a:t>
          </a:r>
          <a:r>
            <a:rPr lang="en-US" sz="1400"/>
            <a:t> are the lowest in this group, </a:t>
          </a:r>
          <a:r>
            <a:rPr lang="en-US" sz="1400" b="1" u="none">
              <a:solidFill>
                <a:srgbClr val="FF0000"/>
              </a:solidFill>
            </a:rPr>
            <a:t>potential targets for marketing campaigns or promotional pushes.</a:t>
          </a:r>
        </a:p>
        <a:p>
          <a:endParaRPr lang="en-US" sz="1400" b="1" u="sng">
            <a:solidFill>
              <a:schemeClr val="accent5"/>
            </a:solidFill>
            <a:latin typeface="+mn-lt"/>
            <a:ea typeface="ADLaM Display" panose="02010000000000000000" pitchFamily="2" charset="0"/>
            <a:cs typeface="ADLaM Display" panose="02010000000000000000" pitchFamily="2" charset="0"/>
          </a:endParaRPr>
        </a:p>
        <a:p>
          <a:pPr marL="0" indent="0"/>
          <a:r>
            <a:rPr lang="en-US" sz="1400" b="1" u="sng">
              <a:solidFill>
                <a:schemeClr val="accent1"/>
              </a:solidFill>
              <a:latin typeface="+mn-lt"/>
              <a:ea typeface="ADLaM Display" panose="02010000000000000000" pitchFamily="2" charset="0"/>
              <a:cs typeface="ADLaM Display" panose="02010000000000000000" pitchFamily="2" charset="0"/>
            </a:rPr>
            <a:t>General Trend ( Based on moving average ):</a:t>
          </a:r>
        </a:p>
        <a:p>
          <a:pPr marL="0" indent="0"/>
          <a:endParaRPr lang="en-US" sz="1400" b="1" u="sng">
            <a:solidFill>
              <a:schemeClr val="accent1"/>
            </a:solidFill>
            <a:latin typeface="+mn-lt"/>
            <a:ea typeface="ADLaM Display" panose="02010000000000000000" pitchFamily="2" charset="0"/>
            <a:cs typeface="ADLaM Display" panose="02010000000000000000" pitchFamily="2" charset="0"/>
          </a:endParaRPr>
        </a:p>
        <a:p>
          <a:r>
            <a:rPr lang="en-US" sz="1400">
              <a:latin typeface="+mn-lt"/>
              <a:ea typeface="ADLaM Display" panose="02010000000000000000" pitchFamily="2" charset="0"/>
              <a:cs typeface="ADLaM Display" panose="02010000000000000000" pitchFamily="2" charset="0"/>
            </a:rPr>
            <a:t>The sales trend in 2023 shows higher values than in 2022 for most months , which indicates overall growth.</a:t>
          </a:r>
        </a:p>
        <a:p>
          <a:r>
            <a:rPr lang="en-US" sz="1400">
              <a:latin typeface="+mn-lt"/>
              <a:ea typeface="ADLaM Display" panose="02010000000000000000" pitchFamily="2" charset="0"/>
              <a:cs typeface="ADLaM Display" panose="02010000000000000000" pitchFamily="2" charset="0"/>
            </a:rPr>
            <a:t>This could reflect successful marketing, increased demand, or expanded operations.</a:t>
          </a:r>
        </a:p>
        <a:p>
          <a:endParaRPr lang="en-US" sz="1400">
            <a:latin typeface="+mn-lt"/>
            <a:ea typeface="ADLaM Display" panose="02010000000000000000" pitchFamily="2" charset="0"/>
            <a:cs typeface="ADLaM Display" panose="02010000000000000000" pitchFamily="2" charset="0"/>
          </a:endParaRPr>
        </a:p>
        <a:p>
          <a:pPr marL="0" indent="0"/>
          <a:r>
            <a:rPr lang="en-US" sz="1400" b="1" u="sng">
              <a:solidFill>
                <a:schemeClr val="accent1"/>
              </a:solidFill>
              <a:latin typeface="+mn-lt"/>
              <a:ea typeface="ADLaM Display" panose="02010000000000000000" pitchFamily="2" charset="0"/>
              <a:cs typeface="ADLaM Display" panose="02010000000000000000" pitchFamily="2" charset="0"/>
            </a:rPr>
            <a:t>High Seasonality Months( based on avg sales for each month ):</a:t>
          </a:r>
        </a:p>
        <a:p>
          <a:endParaRPr lang="en-US" sz="1400" b="1">
            <a:latin typeface="+mn-lt"/>
            <a:ea typeface="ADLaM Display" panose="02010000000000000000" pitchFamily="2" charset="0"/>
            <a:cs typeface="ADLaM Display" panose="02010000000000000000" pitchFamily="2" charset="0"/>
          </a:endParaRPr>
        </a:p>
        <a:p>
          <a:r>
            <a:rPr lang="en-US" sz="1400" b="1">
              <a:latin typeface="+mn-lt"/>
              <a:ea typeface="ADLaM Display" panose="02010000000000000000" pitchFamily="2" charset="0"/>
              <a:cs typeface="ADLaM Display" panose="02010000000000000000" pitchFamily="2" charset="0"/>
            </a:rPr>
            <a:t>July (1.38)</a:t>
          </a:r>
          <a:r>
            <a:rPr lang="en-US" sz="1400">
              <a:latin typeface="+mn-lt"/>
              <a:ea typeface="ADLaM Display" panose="02010000000000000000" pitchFamily="2" charset="0"/>
              <a:cs typeface="ADLaM Display" panose="02010000000000000000" pitchFamily="2" charset="0"/>
            </a:rPr>
            <a:t> and </a:t>
          </a:r>
          <a:r>
            <a:rPr lang="en-US" sz="1400" b="1">
              <a:latin typeface="+mn-lt"/>
              <a:ea typeface="ADLaM Display" panose="02010000000000000000" pitchFamily="2" charset="0"/>
              <a:cs typeface="ADLaM Display" panose="02010000000000000000" pitchFamily="2" charset="0"/>
            </a:rPr>
            <a:t>August (1.36)</a:t>
          </a:r>
          <a:r>
            <a:rPr lang="en-US" sz="1400">
              <a:latin typeface="+mn-lt"/>
              <a:ea typeface="ADLaM Display" panose="02010000000000000000" pitchFamily="2" charset="0"/>
              <a:cs typeface="ADLaM Display" panose="02010000000000000000" pitchFamily="2" charset="0"/>
            </a:rPr>
            <a:t> have the highest seasonal index </a:t>
          </a:r>
          <a:r>
            <a:rPr lang="en-US" sz="1400" b="1">
              <a:solidFill>
                <a:srgbClr val="FF0000"/>
              </a:solidFill>
              <a:latin typeface="+mn-lt"/>
              <a:ea typeface="ADLaM Display" panose="02010000000000000000" pitchFamily="2" charset="0"/>
              <a:cs typeface="ADLaM Display" panose="02010000000000000000" pitchFamily="2" charset="0"/>
            </a:rPr>
            <a:t>(</a:t>
          </a:r>
          <a:r>
            <a:rPr lang="en-US" sz="1400" b="1" baseline="0">
              <a:solidFill>
                <a:srgbClr val="FF0000"/>
              </a:solidFill>
              <a:latin typeface="+mn-lt"/>
              <a:ea typeface="ADLaM Display" panose="02010000000000000000" pitchFamily="2" charset="0"/>
              <a:cs typeface="ADLaM Display" panose="02010000000000000000" pitchFamily="2" charset="0"/>
            </a:rPr>
            <a:t> summer season with high temp )</a:t>
          </a:r>
          <a:r>
            <a:rPr lang="en-US" sz="1400">
              <a:latin typeface="+mn-lt"/>
              <a:ea typeface="ADLaM Display" panose="02010000000000000000" pitchFamily="2" charset="0"/>
              <a:cs typeface="ADLaM Display" panose="02010000000000000000" pitchFamily="2" charset="0"/>
            </a:rPr>
            <a:t>.</a:t>
          </a:r>
          <a:r>
            <a:rPr lang="en-US" sz="1400" baseline="0">
              <a:latin typeface="+mn-lt"/>
              <a:ea typeface="ADLaM Display" panose="02010000000000000000" pitchFamily="2" charset="0"/>
              <a:cs typeface="ADLaM Display" panose="02010000000000000000" pitchFamily="2" charset="0"/>
            </a:rPr>
            <a:t> </a:t>
          </a:r>
        </a:p>
        <a:p>
          <a:r>
            <a:rPr lang="en-US" sz="1400">
              <a:latin typeface="+mn-lt"/>
              <a:ea typeface="ADLaM Display" panose="02010000000000000000" pitchFamily="2" charset="0"/>
              <a:cs typeface="ADLaM Display" panose="02010000000000000000" pitchFamily="2" charset="0"/>
            </a:rPr>
            <a:t>These months </a:t>
          </a:r>
          <a:r>
            <a:rPr lang="en-US" sz="1400" b="1">
              <a:solidFill>
                <a:srgbClr val="FF0000"/>
              </a:solidFill>
              <a:latin typeface="+mn-lt"/>
              <a:ea typeface="ADLaM Display" panose="02010000000000000000" pitchFamily="2" charset="0"/>
              <a:cs typeface="ADLaM Display" panose="02010000000000000000" pitchFamily="2" charset="0"/>
            </a:rPr>
            <a:t>show peak sales </a:t>
          </a:r>
          <a:r>
            <a:rPr lang="en-US" sz="1400">
              <a:latin typeface="+mn-lt"/>
              <a:ea typeface="ADLaM Display" panose="02010000000000000000" pitchFamily="2" charset="0"/>
              <a:cs typeface="ADLaM Display" panose="02010000000000000000" pitchFamily="2" charset="0"/>
            </a:rPr>
            <a:t>and should be targeted </a:t>
          </a:r>
          <a:r>
            <a:rPr lang="en-US" sz="1400" b="1">
              <a:solidFill>
                <a:srgbClr val="FF0000"/>
              </a:solidFill>
              <a:latin typeface="+mn-lt"/>
              <a:ea typeface="ADLaM Display" panose="02010000000000000000" pitchFamily="2" charset="0"/>
              <a:cs typeface="ADLaM Display" panose="02010000000000000000" pitchFamily="2" charset="0"/>
            </a:rPr>
            <a:t>with increased inventory, promotions, or advertising.</a:t>
          </a:r>
        </a:p>
        <a:p>
          <a:r>
            <a:rPr lang="en-US" sz="1400" b="1">
              <a:latin typeface="+mn-lt"/>
              <a:ea typeface="ADLaM Display" panose="02010000000000000000" pitchFamily="2" charset="0"/>
              <a:cs typeface="ADLaM Display" panose="02010000000000000000" pitchFamily="2" charset="0"/>
            </a:rPr>
            <a:t>December (1.26)</a:t>
          </a:r>
          <a:r>
            <a:rPr lang="en-US" sz="1400">
              <a:latin typeface="+mn-lt"/>
              <a:ea typeface="ADLaM Display" panose="02010000000000000000" pitchFamily="2" charset="0"/>
              <a:cs typeface="ADLaM Display" panose="02010000000000000000" pitchFamily="2" charset="0"/>
            </a:rPr>
            <a:t> also performs well, </a:t>
          </a:r>
          <a:r>
            <a:rPr lang="en-US" sz="1400" b="1">
              <a:solidFill>
                <a:srgbClr val="FF0000"/>
              </a:solidFill>
              <a:latin typeface="+mn-lt"/>
              <a:ea typeface="ADLaM Display" panose="02010000000000000000" pitchFamily="2" charset="0"/>
              <a:cs typeface="ADLaM Display" panose="02010000000000000000" pitchFamily="2" charset="0"/>
            </a:rPr>
            <a:t>possibly due to year-end purchases or holiday sales</a:t>
          </a:r>
          <a:r>
            <a:rPr lang="en-US" sz="1400">
              <a:latin typeface="+mn-lt"/>
              <a:ea typeface="ADLaM Display" panose="02010000000000000000" pitchFamily="2" charset="0"/>
              <a:cs typeface="ADLaM Display" panose="02010000000000000000" pitchFamily="2" charset="0"/>
            </a:rPr>
            <a:t>.</a:t>
          </a:r>
        </a:p>
        <a:p>
          <a:pPr lvl="1"/>
          <a:endParaRPr lang="en-US" sz="1400">
            <a:latin typeface="+mn-lt"/>
            <a:ea typeface="ADLaM Display" panose="02010000000000000000" pitchFamily="2" charset="0"/>
            <a:cs typeface="ADLaM Display" panose="02010000000000000000" pitchFamily="2" charset="0"/>
          </a:endParaRPr>
        </a:p>
        <a:p>
          <a:r>
            <a:rPr lang="en-US" sz="1400" b="1" u="sng">
              <a:solidFill>
                <a:schemeClr val="accent1"/>
              </a:solidFill>
              <a:latin typeface="+mn-lt"/>
              <a:ea typeface="ADLaM Display" panose="02010000000000000000" pitchFamily="2" charset="0"/>
              <a:cs typeface="ADLaM Display" panose="02010000000000000000" pitchFamily="2" charset="0"/>
            </a:rPr>
            <a:t>Low Seasonality Months:</a:t>
          </a:r>
        </a:p>
        <a:p>
          <a:endParaRPr lang="en-US" sz="1400" b="1" u="sng">
            <a:solidFill>
              <a:schemeClr val="accent5"/>
            </a:solidFill>
            <a:latin typeface="+mn-lt"/>
            <a:ea typeface="ADLaM Display" panose="02010000000000000000" pitchFamily="2" charset="0"/>
            <a:cs typeface="ADLaM Display" panose="02010000000000000000" pitchFamily="2" charset="0"/>
          </a:endParaRPr>
        </a:p>
        <a:p>
          <a:r>
            <a:rPr lang="en-US" sz="1400" b="1">
              <a:latin typeface="+mn-lt"/>
              <a:ea typeface="ADLaM Display" panose="02010000000000000000" pitchFamily="2" charset="0"/>
              <a:cs typeface="ADLaM Display" panose="02010000000000000000" pitchFamily="2" charset="0"/>
            </a:rPr>
            <a:t>March (0.85)</a:t>
          </a:r>
          <a:r>
            <a:rPr lang="en-US" sz="1400">
              <a:latin typeface="+mn-lt"/>
              <a:ea typeface="ADLaM Display" panose="02010000000000000000" pitchFamily="2" charset="0"/>
              <a:cs typeface="ADLaM Display" panose="02010000000000000000" pitchFamily="2" charset="0"/>
            </a:rPr>
            <a:t> and </a:t>
          </a:r>
          <a:r>
            <a:rPr lang="en-US" sz="1400" b="1">
              <a:latin typeface="+mn-lt"/>
              <a:ea typeface="ADLaM Display" panose="02010000000000000000" pitchFamily="2" charset="0"/>
              <a:cs typeface="ADLaM Display" panose="02010000000000000000" pitchFamily="2" charset="0"/>
            </a:rPr>
            <a:t>February (0.91)</a:t>
          </a:r>
          <a:r>
            <a:rPr lang="en-US" sz="1400">
              <a:latin typeface="+mn-lt"/>
              <a:ea typeface="ADLaM Display" panose="02010000000000000000" pitchFamily="2" charset="0"/>
              <a:cs typeface="ADLaM Display" panose="02010000000000000000" pitchFamily="2" charset="0"/>
            </a:rPr>
            <a:t> are the lowest performing.</a:t>
          </a:r>
          <a:r>
            <a:rPr lang="en-US" sz="1400" baseline="0">
              <a:latin typeface="+mn-lt"/>
              <a:ea typeface="ADLaM Display" panose="02010000000000000000" pitchFamily="2" charset="0"/>
              <a:cs typeface="ADLaM Display" panose="02010000000000000000" pitchFamily="2" charset="0"/>
            </a:rPr>
            <a:t> </a:t>
          </a:r>
          <a:r>
            <a:rPr lang="en-US" sz="1400" b="1">
              <a:solidFill>
                <a:srgbClr val="FF0000"/>
              </a:solidFill>
              <a:latin typeface="+mn-lt"/>
              <a:ea typeface="ADLaM Display" panose="02010000000000000000" pitchFamily="2" charset="0"/>
              <a:cs typeface="ADLaM Display" panose="02010000000000000000" pitchFamily="2" charset="0"/>
            </a:rPr>
            <a:t>This suggests a slowdown post-holiday or lower consumer activity</a:t>
          </a:r>
          <a:r>
            <a:rPr lang="en-US" sz="1400">
              <a:latin typeface="+mn-lt"/>
              <a:ea typeface="ADLaM Display" panose="02010000000000000000" pitchFamily="2" charset="0"/>
              <a:cs typeface="ADLaM Display" panose="02010000000000000000" pitchFamily="2" charset="0"/>
            </a:rPr>
            <a:t>.</a:t>
          </a:r>
        </a:p>
        <a:p>
          <a:r>
            <a:rPr lang="en-US" sz="1400">
              <a:latin typeface="+mn-lt"/>
              <a:ea typeface="ADLaM Display" panose="02010000000000000000" pitchFamily="2" charset="0"/>
              <a:cs typeface="ADLaM Display" panose="02010000000000000000" pitchFamily="2" charset="0"/>
            </a:rPr>
            <a:t>These months might benefit from promotional campaigns or new product launches to boost performance.</a:t>
          </a:r>
        </a:p>
        <a:p>
          <a:pPr lvl="2"/>
          <a:endParaRPr lang="en-US" sz="1400" u="sng">
            <a:solidFill>
              <a:schemeClr val="accent5"/>
            </a:solidFill>
            <a:latin typeface="+mn-lt"/>
            <a:ea typeface="ADLaM Display" panose="02010000000000000000" pitchFamily="2" charset="0"/>
            <a:cs typeface="ADLaM Display" panose="02010000000000000000" pitchFamily="2" charset="0"/>
          </a:endParaRPr>
        </a:p>
        <a:p>
          <a:r>
            <a:rPr lang="en-US" sz="1400" b="1" u="sng">
              <a:solidFill>
                <a:schemeClr val="accent1"/>
              </a:solidFill>
              <a:latin typeface="+mn-lt"/>
              <a:ea typeface="ADLaM Display" panose="02010000000000000000" pitchFamily="2" charset="0"/>
              <a:cs typeface="ADLaM Display" panose="02010000000000000000" pitchFamily="2" charset="0"/>
            </a:rPr>
            <a:t>Stable/Moderate Months:</a:t>
          </a:r>
        </a:p>
        <a:p>
          <a:r>
            <a:rPr lang="en-US" sz="1400">
              <a:latin typeface="+mn-lt"/>
              <a:ea typeface="ADLaM Display" panose="02010000000000000000" pitchFamily="2" charset="0"/>
              <a:cs typeface="ADLaM Display" panose="02010000000000000000" pitchFamily="2" charset="0"/>
            </a:rPr>
            <a:t>Months like </a:t>
          </a:r>
          <a:r>
            <a:rPr lang="en-US" sz="1400" b="1">
              <a:latin typeface="+mn-lt"/>
              <a:ea typeface="ADLaM Display" panose="02010000000000000000" pitchFamily="2" charset="0"/>
              <a:cs typeface="ADLaM Display" panose="02010000000000000000" pitchFamily="2" charset="0"/>
            </a:rPr>
            <a:t>January (1.08)</a:t>
          </a:r>
          <a:r>
            <a:rPr lang="en-US" sz="1400">
              <a:latin typeface="+mn-lt"/>
              <a:ea typeface="ADLaM Display" panose="02010000000000000000" pitchFamily="2" charset="0"/>
              <a:cs typeface="ADLaM Display" panose="02010000000000000000" pitchFamily="2" charset="0"/>
            </a:rPr>
            <a:t> and </a:t>
          </a:r>
          <a:r>
            <a:rPr lang="en-US" sz="1400" b="1">
              <a:latin typeface="+mn-lt"/>
              <a:ea typeface="ADLaM Display" panose="02010000000000000000" pitchFamily="2" charset="0"/>
              <a:cs typeface="ADLaM Display" panose="02010000000000000000" pitchFamily="2" charset="0"/>
            </a:rPr>
            <a:t>June (1.08)</a:t>
          </a:r>
          <a:r>
            <a:rPr lang="en-US" sz="1400">
              <a:latin typeface="+mn-lt"/>
              <a:ea typeface="ADLaM Display" panose="02010000000000000000" pitchFamily="2" charset="0"/>
              <a:cs typeface="ADLaM Display" panose="02010000000000000000" pitchFamily="2" charset="0"/>
            </a:rPr>
            <a:t> perform close to average and show stability.</a:t>
          </a:r>
        </a:p>
        <a:p>
          <a:r>
            <a:rPr lang="en-US" sz="1400">
              <a:latin typeface="+mn-lt"/>
              <a:ea typeface="ADLaM Display" panose="02010000000000000000" pitchFamily="2" charset="0"/>
              <a:cs typeface="ADLaM Display" panose="02010000000000000000" pitchFamily="2" charset="0"/>
            </a:rPr>
            <a:t>Planning can remain consistent for these months, but slight optimization can improve efficiency.</a:t>
          </a:r>
        </a:p>
        <a:p>
          <a:pPr lvl="1"/>
          <a:endParaRPr lang="en-US" sz="1400">
            <a:latin typeface="+mn-lt"/>
            <a:ea typeface="ADLaM Display" panose="02010000000000000000" pitchFamily="2" charset="0"/>
            <a:cs typeface="ADLaM Display" panose="02010000000000000000" pitchFamily="2" charset="0"/>
          </a:endParaRPr>
        </a:p>
        <a:p>
          <a:r>
            <a:rPr lang="en-US" sz="1400" b="1" u="sng">
              <a:solidFill>
                <a:schemeClr val="accent1"/>
              </a:solidFill>
              <a:latin typeface="+mn-lt"/>
              <a:ea typeface="ADLaM Display" panose="02010000000000000000" pitchFamily="2" charset="0"/>
              <a:cs typeface="ADLaM Display" panose="02010000000000000000" pitchFamily="2" charset="0"/>
            </a:rPr>
            <a:t>Recommendations:</a:t>
          </a:r>
        </a:p>
        <a:p>
          <a:r>
            <a:rPr lang="en-US" sz="1400" b="1">
              <a:latin typeface="+mn-lt"/>
              <a:ea typeface="ADLaM Display" panose="02010000000000000000" pitchFamily="2" charset="0"/>
              <a:cs typeface="ADLaM Display" panose="02010000000000000000" pitchFamily="2" charset="0"/>
            </a:rPr>
            <a:t>Inventory Planning:</a:t>
          </a:r>
          <a:endParaRPr lang="en-US" sz="1400">
            <a:latin typeface="+mn-lt"/>
            <a:ea typeface="ADLaM Display" panose="02010000000000000000" pitchFamily="2" charset="0"/>
            <a:cs typeface="ADLaM Display" panose="02010000000000000000" pitchFamily="2" charset="0"/>
          </a:endParaRPr>
        </a:p>
        <a:p>
          <a:pPr lvl="1"/>
          <a:r>
            <a:rPr lang="en-US" sz="1400">
              <a:latin typeface="+mn-lt"/>
              <a:ea typeface="ADLaM Display" panose="02010000000000000000" pitchFamily="2" charset="0"/>
              <a:cs typeface="ADLaM Display" panose="02010000000000000000" pitchFamily="2" charset="0"/>
            </a:rPr>
            <a:t>Stock more products in high-index months like July, August, and December.</a:t>
          </a:r>
        </a:p>
        <a:p>
          <a:pPr lvl="1"/>
          <a:r>
            <a:rPr lang="en-US" sz="1400">
              <a:latin typeface="+mn-lt"/>
              <a:ea typeface="ADLaM Display" panose="02010000000000000000" pitchFamily="2" charset="0"/>
              <a:cs typeface="ADLaM Display" panose="02010000000000000000" pitchFamily="2" charset="0"/>
            </a:rPr>
            <a:t>Reduce excess inventory during low months like March and February.</a:t>
          </a:r>
        </a:p>
        <a:p>
          <a:r>
            <a:rPr lang="en-US" sz="1400" b="1">
              <a:latin typeface="+mn-lt"/>
              <a:ea typeface="ADLaM Display" panose="02010000000000000000" pitchFamily="2" charset="0"/>
              <a:cs typeface="ADLaM Display" panose="02010000000000000000" pitchFamily="2" charset="0"/>
            </a:rPr>
            <a:t>Marketing Strategy:</a:t>
          </a:r>
          <a:endParaRPr lang="en-US" sz="1400">
            <a:latin typeface="+mn-lt"/>
            <a:ea typeface="ADLaM Display" panose="02010000000000000000" pitchFamily="2" charset="0"/>
            <a:cs typeface="ADLaM Display" panose="02010000000000000000" pitchFamily="2" charset="0"/>
          </a:endParaRPr>
        </a:p>
        <a:p>
          <a:pPr lvl="1"/>
          <a:r>
            <a:rPr lang="en-US" sz="1400">
              <a:latin typeface="+mn-lt"/>
              <a:ea typeface="ADLaM Display" panose="02010000000000000000" pitchFamily="2" charset="0"/>
              <a:cs typeface="ADLaM Display" panose="02010000000000000000" pitchFamily="2" charset="0"/>
            </a:rPr>
            <a:t>Invest in marketing campaigns before and during high seasonality months to capitalize on increased demand.</a:t>
          </a:r>
        </a:p>
        <a:p>
          <a:pPr lvl="1"/>
          <a:r>
            <a:rPr lang="en-US" sz="1400">
              <a:latin typeface="+mn-lt"/>
              <a:ea typeface="ADLaM Display" panose="02010000000000000000" pitchFamily="2" charset="0"/>
              <a:cs typeface="ADLaM Display" panose="02010000000000000000" pitchFamily="2" charset="0"/>
            </a:rPr>
            <a:t>Run targeted promotions in low seasonality months to stimulate demand.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 Bassant" refreshedDate="45796.004358449078" createdVersion="8" refreshedVersion="8" minRefreshableVersion="3" recordCount="9648" xr:uid="{B1DE261B-4493-48BE-9FEF-87FFA26D0017}">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97476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61F62D-F8C0-4EDE-93CE-8422BCC3C04B}" name="kpis" cacheId="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C7" firstHeaderRow="1" firstDataRow="1" firstDataCol="1"/>
  <pivotFields count="15">
    <pivotField showAll="0" measureFilter="1"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i>
    <i i="1">
      <x v="1"/>
    </i>
    <i i="2">
      <x v="2"/>
    </i>
    <i i="3">
      <x v="3"/>
    </i>
  </rowItems>
  <colItems count="1">
    <i/>
  </colItems>
  <dataFields count="4">
    <dataField name="Total Sales " fld="9" baseField="0" baseItem="0" numFmtId="167"/>
    <dataField name="Total Operating Profit" fld="10" baseField="0" baseItem="0"/>
    <dataField name="Quantity Sold" fld="8" baseField="0" baseItem="0" numFmtId="3"/>
    <dataField name="Avg Price per Unit" fld="7" subtotal="average" baseField="0" baseItem="1" numFmtId="168"/>
  </dataFields>
  <formats count="10">
    <format dxfId="9">
      <pivotArea outline="0" fieldPosition="0">
        <references count="1">
          <reference field="4294967294" count="1">
            <x v="2"/>
          </reference>
        </references>
      </pivotArea>
    </format>
    <format dxfId="8">
      <pivotArea outline="0" fieldPosition="0">
        <references count="1">
          <reference field="4294967294" count="1">
            <x v="0"/>
          </reference>
        </references>
      </pivotArea>
    </format>
    <format dxfId="7">
      <pivotArea collapsedLevelsAreSubtotals="1" fieldPosition="0">
        <references count="1">
          <reference field="4294967294" count="1">
            <x v="1"/>
          </reference>
        </references>
      </pivotArea>
    </format>
    <format dxfId="6">
      <pivotArea collapsedLevelsAreSubtotals="1" fieldPosition="0">
        <references count="1">
          <reference field="4294967294" count="1">
            <x v="3"/>
          </reference>
        </references>
      </pivotArea>
    </format>
    <format dxfId="5">
      <pivotArea outline="0" fieldPosition="0">
        <references count="1">
          <reference field="4294967294" count="1">
            <x v="3"/>
          </reference>
        </references>
      </pivotArea>
    </format>
    <format dxfId="4">
      <pivotArea type="all" dataOnly="0" outline="0" fieldPosition="0"/>
    </format>
    <format dxfId="3">
      <pivotArea outline="0" collapsedLevelsAreSubtotals="1" fieldPosition="0"/>
    </format>
    <format dxfId="2">
      <pivotArea field="-2" type="button" dataOnly="0" labelOnly="1" outline="0" axis="axisRow" fieldPosition="0"/>
    </format>
    <format dxfId="1">
      <pivotArea dataOnly="0" labelOnly="1" outline="0" fieldPosition="0">
        <references count="1">
          <reference field="4294967294" count="4">
            <x v="0"/>
            <x v="1"/>
            <x v="2"/>
            <x v="3"/>
          </reference>
        </references>
      </pivotArea>
    </format>
    <format dxfId="0">
      <pivotArea dataOnly="0" labelOnly="1" grandCol="1" outline="0" axis="axisCol" fieldPosition="0"/>
    </format>
  </formats>
  <pivotTableStyleInfo name="PivotStyleMedium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3DFB39-4BF8-4E15-A5C4-25122C1DD555}" name="sales by bran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3:D30"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sortType="de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numFmtId="165" showAll="0"/>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6">
        <item x="0"/>
        <item x="1"/>
        <item x="2"/>
        <item x="3"/>
        <item x="4"/>
        <item t="default"/>
      </items>
    </pivotField>
  </pivotFields>
  <rowFields count="1">
    <field x="6"/>
  </rowFields>
  <rowItems count="6">
    <i>
      <x/>
    </i>
    <i>
      <x v="1"/>
    </i>
    <i>
      <x v="2"/>
    </i>
    <i>
      <x v="5"/>
    </i>
    <i>
      <x v="4"/>
    </i>
    <i>
      <x v="3"/>
    </i>
  </rowItems>
  <colFields count="1">
    <field x="14"/>
  </colFields>
  <colItems count="2">
    <i>
      <x v="1"/>
    </i>
    <i>
      <x v="2"/>
    </i>
  </colItems>
  <dataFields count="1">
    <dataField name="Total Sales " fld="9" baseField="0" baseItem="0" numFmtId="3"/>
  </dataFields>
  <formats count="2">
    <format dxfId="11">
      <pivotArea outline="0" collapsedLevelsAreSubtotals="1" fieldPosition="0"/>
    </format>
    <format dxfId="10">
      <pivotArea outline="0" fieldPosition="0">
        <references count="1">
          <reference field="4294967294" count="1">
            <x v="0"/>
          </reference>
        </references>
      </pivotArea>
    </format>
  </formats>
  <conditionalFormats count="1">
    <conditionalFormat priority="19">
      <pivotAreas count="1">
        <pivotArea type="data" outline="0" collapsedLevelsAreSubtotals="1" fieldPosition="0">
          <references count="1">
            <reference field="4294967294" count="1" selected="0">
              <x v="0"/>
            </reference>
          </references>
        </pivotArea>
      </pivotAreas>
    </conditionalFormat>
  </conditional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FA92E5-5FD8-4816-8751-32805E62A705}" name="sales by retail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2:D19" firstHeaderRow="1" firstDataRow="2" firstDataCol="1"/>
  <pivotFields count="15">
    <pivotField axis="axisRow" showAll="0" measureFilter="1"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Col" showAll="0">
      <items count="6">
        <item x="0"/>
        <item x="1"/>
        <item x="2"/>
        <item x="3"/>
        <item x="4"/>
        <item t="default"/>
      </items>
    </pivotField>
  </pivotFields>
  <rowFields count="1">
    <field x="0"/>
  </rowFields>
  <rowItems count="6">
    <i>
      <x/>
    </i>
    <i>
      <x v="4"/>
    </i>
    <i>
      <x v="3"/>
    </i>
    <i>
      <x v="2"/>
    </i>
    <i>
      <x v="5"/>
    </i>
    <i>
      <x v="1"/>
    </i>
  </rowItems>
  <colFields count="1">
    <field x="14"/>
  </colFields>
  <colItems count="2">
    <i>
      <x v="1"/>
    </i>
    <i>
      <x v="2"/>
    </i>
  </colItems>
  <dataFields count="1">
    <dataField name="Total Sales " fld="9" baseField="0" baseItem="0" numFmtId="3"/>
  </dataFields>
  <formats count="5">
    <format dxfId="16">
      <pivotArea outline="0" collapsedLevelsAreSubtotals="1" fieldPosition="0"/>
    </format>
    <format dxfId="15">
      <pivotArea outline="0" fieldPosition="0">
        <references count="1">
          <reference field="4294967294" count="1">
            <x v="0"/>
          </reference>
        </references>
      </pivotArea>
    </format>
    <format dxfId="14">
      <pivotArea type="origin" dataOnly="0" labelOnly="1" outline="0" fieldPosition="0"/>
    </format>
    <format dxfId="13">
      <pivotArea field="0" type="button" dataOnly="0" labelOnly="1" outline="0" axis="axisRow" fieldPosition="0"/>
    </format>
    <format dxfId="12">
      <pivotArea dataOnly="0" labelOnly="1" fieldPosition="0">
        <references count="1">
          <reference field="0" count="0"/>
        </references>
      </pivotArea>
    </format>
  </formats>
  <conditionalFormats count="1">
    <conditionalFormat priority="18">
      <pivotAreas count="1">
        <pivotArea type="data" outline="0" collapsedLevelsAreSubtotals="1" fieldPosition="0">
          <references count="1">
            <reference field="4294967294" count="1" selected="0">
              <x v="0"/>
            </reference>
          </references>
        </pivotArea>
      </pivotAreas>
    </conditionalFormat>
  </conditionalFormats>
  <pivotTableStyleInfo name="PivotStyleMedium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2F70C9-3C83-4ED1-8E53-7568179F476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4:C44" firstHeaderRow="1" firstDataRow="1" firstDataCol="1"/>
  <pivotFields count="15">
    <pivotField showAll="0" measureFilter="1"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axis="axisRow" showAll="0" measureFilter="1"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10">
    <i>
      <x v="35"/>
    </i>
    <i>
      <x v="46"/>
    </i>
    <i>
      <x v="10"/>
    </i>
    <i>
      <x v="42"/>
    </i>
    <i>
      <x v="39"/>
    </i>
    <i>
      <x v="31"/>
    </i>
    <i>
      <x v="28"/>
    </i>
    <i>
      <x v="22"/>
    </i>
    <i>
      <x v="34"/>
    </i>
    <i>
      <x v="47"/>
    </i>
  </rowItems>
  <colItems count="1">
    <i/>
  </colItems>
  <dataFields count="1">
    <dataField name="Total Sales " fld="9" baseField="0" baseItem="0" numFmtId="3"/>
  </dataFields>
  <formats count="3">
    <format dxfId="19">
      <pivotArea outline="0" collapsedLevelsAreSubtotals="1" fieldPosition="0"/>
    </format>
    <format dxfId="18">
      <pivotArea dataOnly="0" labelOnly="1" fieldPosition="0">
        <references count="1">
          <reference field="5" count="10">
            <x v="10"/>
            <x v="22"/>
            <x v="28"/>
            <x v="31"/>
            <x v="34"/>
            <x v="35"/>
            <x v="39"/>
            <x v="42"/>
            <x v="46"/>
            <x v="47"/>
          </reference>
        </references>
      </pivotArea>
    </format>
    <format dxfId="17">
      <pivotArea outline="0" fieldPosition="0">
        <references count="1">
          <reference field="4294967294" count="1">
            <x v="0"/>
          </reference>
        </references>
      </pivotArea>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Medium6" showRowHeaders="1" showColHeaders="1" showRowStripes="0" showColStripes="0" showLastColumn="1"/>
  <filters count="2">
    <filter fld="5" type="count" evalOrder="-1" id="3" iMeasureFld="0">
      <autoFilter ref="A1">
        <filterColumn colId="0">
          <top10 val="10" filterVal="10"/>
        </filterColumn>
      </autoFilter>
    </filter>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F5312C-AFFE-46DA-A213-6449707F261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H12:K54" firstHeaderRow="0" firstDataRow="1" firstDataCol="2"/>
  <pivotFields count="15">
    <pivotField axis="axisRow" compact="0" showAll="0" sortType="descending" defaultSubtotal="0">
      <items count="6">
        <item x="1"/>
        <item x="0"/>
        <item x="2"/>
        <item x="5"/>
        <item x="3"/>
        <item x="4"/>
      </items>
      <autoSortScope>
        <pivotArea dataOnly="0" outline="0" fieldPosition="0">
          <references count="1">
            <reference field="4294967294" count="1" selected="0">
              <x v="1"/>
            </reference>
          </references>
        </pivotArea>
      </autoSortScope>
    </pivotField>
    <pivotField compact="0" showAll="0" defaultSubtotal="0"/>
    <pivotField compact="0"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showAll="0" defaultSubtotal="0"/>
    <pivotField compact="0" showAll="0" defaultSubtotal="0"/>
    <pivotField compact="0" showAll="0" defaultSubtotal="0"/>
    <pivotField axis="axisRow" compact="0" showAll="0" sortType="descending" defaultSubtotal="0">
      <items count="6">
        <item x="0"/>
        <item x="5"/>
        <item x="1"/>
        <item x="3"/>
        <item x="4"/>
        <item x="2"/>
      </items>
      <autoSortScope>
        <pivotArea dataOnly="0" outline="0" fieldPosition="0">
          <references count="1">
            <reference field="4294967294" count="1" selected="0">
              <x v="0"/>
            </reference>
          </references>
        </pivotArea>
      </autoSortScope>
    </pivotField>
    <pivotField compact="0" numFmtId="165" showAll="0" defaultSubtotal="0"/>
    <pivotField compact="0" numFmtId="3" showAll="0" defaultSubtotal="0"/>
    <pivotField dataField="1" compact="0" numFmtId="164" showAll="0" defaultSubtotal="0"/>
    <pivotField dataField="1" compact="0" numFmtId="164" showAll="0" defaultSubtotal="0"/>
    <pivotField compact="0" numFmtId="9" showAll="0" defaultSubtotal="0"/>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 compact="0" showAll="0" defaultSubtotal="0">
      <items count="5">
        <item x="0"/>
        <item x="1"/>
        <item x="2"/>
        <item x="3"/>
        <item x="4"/>
      </items>
    </pivotField>
  </pivotFields>
  <rowFields count="2">
    <field x="0"/>
    <field x="6"/>
  </rowFields>
  <rowItems count="42">
    <i>
      <x v="5"/>
    </i>
    <i r="1">
      <x/>
    </i>
    <i r="1">
      <x v="1"/>
    </i>
    <i r="1">
      <x v="2"/>
    </i>
    <i r="1">
      <x v="5"/>
    </i>
    <i r="1">
      <x v="4"/>
    </i>
    <i r="1">
      <x v="3"/>
    </i>
    <i>
      <x v="1"/>
    </i>
    <i r="1">
      <x/>
    </i>
    <i r="1">
      <x v="1"/>
    </i>
    <i r="1">
      <x v="2"/>
    </i>
    <i r="1">
      <x v="5"/>
    </i>
    <i r="1">
      <x v="4"/>
    </i>
    <i r="1">
      <x v="3"/>
    </i>
    <i>
      <x v="2"/>
    </i>
    <i r="1">
      <x/>
    </i>
    <i r="1">
      <x v="1"/>
    </i>
    <i r="1">
      <x v="2"/>
    </i>
    <i r="1">
      <x v="5"/>
    </i>
    <i r="1">
      <x v="4"/>
    </i>
    <i r="1">
      <x v="3"/>
    </i>
    <i>
      <x v="3"/>
    </i>
    <i r="1">
      <x/>
    </i>
    <i r="1">
      <x v="1"/>
    </i>
    <i r="1">
      <x v="2"/>
    </i>
    <i r="1">
      <x v="5"/>
    </i>
    <i r="1">
      <x v="4"/>
    </i>
    <i r="1">
      <x v="3"/>
    </i>
    <i>
      <x/>
    </i>
    <i r="1">
      <x/>
    </i>
    <i r="1">
      <x v="1"/>
    </i>
    <i r="1">
      <x v="2"/>
    </i>
    <i r="1">
      <x v="4"/>
    </i>
    <i r="1">
      <x v="5"/>
    </i>
    <i r="1">
      <x v="3"/>
    </i>
    <i>
      <x v="4"/>
    </i>
    <i r="1">
      <x/>
    </i>
    <i r="1">
      <x v="1"/>
    </i>
    <i r="1">
      <x v="2"/>
    </i>
    <i r="1">
      <x v="4"/>
    </i>
    <i r="1">
      <x v="5"/>
    </i>
    <i r="1">
      <x v="3"/>
    </i>
  </rowItems>
  <colFields count="1">
    <field x="-2"/>
  </colFields>
  <colItems count="2">
    <i>
      <x/>
    </i>
    <i i="1">
      <x v="1"/>
    </i>
  </colItems>
  <dataFields count="2">
    <dataField name="Total Sales " fld="9" baseField="0" baseItem="0" numFmtId="3"/>
    <dataField name="Total Profit " fld="10" baseField="6" baseItem="0" numFmtId="3"/>
  </dataFields>
  <formats count="3">
    <format dxfId="22">
      <pivotArea outline="0" collapsedLevelsAreSubtotals="1" fieldPosition="0"/>
    </format>
    <format dxfId="21">
      <pivotArea outline="0" fieldPosition="0">
        <references count="1">
          <reference field="4294967294" count="1">
            <x v="0"/>
          </reference>
        </references>
      </pivotArea>
    </format>
    <format dxfId="20">
      <pivotArea outline="0" fieldPosition="0">
        <references count="1">
          <reference field="4294967294" count="1">
            <x v="1"/>
          </reference>
        </references>
      </pivotArea>
    </format>
  </formats>
  <conditionalFormats count="2">
    <conditionalFormat priority="1">
      <pivotAreas count="1">
        <pivotArea type="data" outline="0" collapsedLevelsAreSubtotals="1" fieldPosition="0">
          <references count="1">
            <reference field="4294967294" count="1" selected="0">
              <x v="1"/>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62DC86-23D5-4304-903A-7BC67E9BE596}" name="Profit MOM"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O12:AQ2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x="1"/>
        <item x="2"/>
        <item sd="0" x="3"/>
        <item sd="0" x="4"/>
        <item t="default"/>
      </items>
    </pivotField>
  </pivotFields>
  <rowFields count="1">
    <field x="12"/>
  </rowFields>
  <rowItems count="12">
    <i>
      <x v="1"/>
    </i>
    <i>
      <x v="2"/>
    </i>
    <i>
      <x v="3"/>
    </i>
    <i>
      <x v="4"/>
    </i>
    <i>
      <x v="5"/>
    </i>
    <i>
      <x v="6"/>
    </i>
    <i>
      <x v="7"/>
    </i>
    <i>
      <x v="8"/>
    </i>
    <i>
      <x v="9"/>
    </i>
    <i>
      <x v="10"/>
    </i>
    <i>
      <x v="11"/>
    </i>
    <i>
      <x v="12"/>
    </i>
  </rowItems>
  <colFields count="1">
    <field x="14"/>
  </colFields>
  <colItems count="2">
    <i>
      <x v="1"/>
    </i>
    <i>
      <x v="2"/>
    </i>
  </colItems>
  <dataFields count="1">
    <dataField name="Sum of Total Sales" fld="9" baseField="0" baseItem="0" numFmtId="3"/>
  </dataFields>
  <formats count="4">
    <format dxfId="26">
      <pivotArea dataOnly="0" labelOnly="1" fieldPosition="0">
        <references count="1">
          <reference field="12" count="2">
            <x v="2"/>
            <x v="3"/>
          </reference>
        </references>
      </pivotArea>
    </format>
    <format dxfId="25">
      <pivotArea dataOnly="0" labelOnly="1" fieldPosition="0">
        <references count="1">
          <reference field="12" count="2">
            <x v="10"/>
            <x v="11"/>
          </reference>
        </references>
      </pivotArea>
    </format>
    <format dxfId="24">
      <pivotArea collapsedLevelsAreSubtotals="1" fieldPosition="0">
        <references count="1">
          <reference field="12" count="2">
            <x v="2"/>
            <x v="3"/>
          </reference>
        </references>
      </pivotArea>
    </format>
    <format dxfId="23">
      <pivotArea collapsedLevelsAreSubtotals="1" fieldPosition="0">
        <references count="1">
          <reference field="12" count="2">
            <x v="10"/>
            <x v="1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93A81D-CA9A-4987-B0B5-0AE23483B561}" name="total sales MOM"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2">
  <location ref="M12:R38" firstHeaderRow="0" firstDataRow="1" firstDataCol="2"/>
  <pivotFields count="15">
    <pivotField compact="0" showAll="0" defaultSubtotal="0">
      <items count="6">
        <item x="1"/>
        <item x="0"/>
        <item x="2"/>
        <item x="5"/>
        <item x="3"/>
        <item x="4"/>
      </items>
    </pivotField>
    <pivotField compact="0" showAll="0" defaultSubtotal="0"/>
    <pivotField compact="0"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showAll="0" defaultSubtotal="0"/>
    <pivotField compact="0" showAll="0" defaultSubtotal="0"/>
    <pivotField compact="0" showAll="0" defaultSubtotal="0"/>
    <pivotField compact="0" showAll="0" defaultSubtotal="0">
      <items count="6">
        <item x="0"/>
        <item x="5"/>
        <item x="1"/>
        <item x="3"/>
        <item x="4"/>
        <item x="2"/>
      </items>
    </pivotField>
    <pivotField compact="0" numFmtId="165" showAll="0" defaultSubtotal="0"/>
    <pivotField compact="0" numFmtId="3" showAll="0" defaultSubtotal="0"/>
    <pivotField dataField="1" compact="0" numFmtId="164" showAll="0" defaultSubtotal="0"/>
    <pivotField dataField="1" compact="0" numFmtId="164" showAll="0" defaultSubtotal="0"/>
    <pivotField compact="0" numFmtId="9" showAll="0" defaultSubtotal="0"/>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5">
        <item sd="0" x="0"/>
        <item x="1"/>
        <item x="2"/>
        <item sd="0" x="3"/>
        <item sd="0" x="4"/>
      </items>
    </pivotField>
  </pivotFields>
  <rowFields count="2">
    <field x="14"/>
    <field x="12"/>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Fields count="1">
    <field x="-2"/>
  </colFields>
  <colItems count="4">
    <i>
      <x/>
    </i>
    <i i="1">
      <x v="1"/>
    </i>
    <i i="2">
      <x v="2"/>
    </i>
    <i i="3">
      <x v="3"/>
    </i>
  </colItems>
  <dataFields count="4">
    <dataField name="Total Sales " fld="9" baseField="0" baseItem="0" numFmtId="3"/>
    <dataField name="Average of Total Sales" fld="9" subtotal="average" baseField="0" baseItem="0" numFmtId="3"/>
    <dataField name="Total sales (MOM) " fld="9" showDataAs="percentDiff" baseField="12" baseItem="1048828" numFmtId="10"/>
    <dataField name="Total Profit  " fld="10" baseField="14" baseItem="1" numFmtId="3"/>
  </dataFields>
  <formats count="5">
    <format dxfId="31">
      <pivotArea outline="0" fieldPosition="0">
        <references count="1">
          <reference field="4294967294" count="1">
            <x v="1"/>
          </reference>
        </references>
      </pivotArea>
    </format>
    <format dxfId="30">
      <pivotArea outline="0" collapsedLevelsAreSubtotals="1" fieldPosition="0"/>
    </format>
    <format dxfId="29">
      <pivotArea dataOnly="0" labelOnly="1" outline="0" fieldPosition="0">
        <references count="1">
          <reference field="4294967294" count="3">
            <x v="0"/>
            <x v="1"/>
            <x v="2"/>
          </reference>
        </references>
      </pivotArea>
    </format>
    <format dxfId="28">
      <pivotArea outline="0" collapsedLevelsAreSubtotals="1" fieldPosition="0">
        <references count="1">
          <reference field="4294967294" count="1" selected="0">
            <x v="3"/>
          </reference>
        </references>
      </pivotArea>
    </format>
    <format dxfId="27">
      <pivotArea dataOnly="0" labelOnly="1" outline="0" fieldPosition="0">
        <references count="1">
          <reference field="4294967294" count="1">
            <x v="3"/>
          </reference>
        </references>
      </pivotArea>
    </format>
  </formats>
  <conditionalFormats count="2">
    <conditionalFormat scope="data" priority="27">
      <pivotAreas count="1">
        <pivotArea outline="0" fieldPosition="0">
          <references count="1">
            <reference field="4294967294" count="1" selected="0">
              <x v="2"/>
            </reference>
          </references>
        </pivotArea>
      </pivotAreas>
    </conditionalFormat>
    <conditionalFormat scope="data" priority="28">
      <pivotAreas count="1">
        <pivotArea outline="0" fieldPosition="0">
          <references count="1">
            <reference field="4294967294" count="1" selected="0">
              <x v="2"/>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D4D3DC-9821-4A9F-AE9F-0B11EE423D91}" sourceName="Region">
  <pivotTables>
    <pivotTable tabId="8" name="sales by retailer"/>
    <pivotTable tabId="8" name="PivotTable3"/>
  </pivotTables>
  <data>
    <tabular pivotCacheId="197476182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AC8B3961-8FE8-429D-B230-7ECC81EE079A}" sourceName="Months (Invoice Date)">
  <pivotTables>
    <pivotTable tabId="8" name="sales by retailer"/>
    <pivotTable tabId="8" name="PivotTable3"/>
  </pivotTables>
  <data>
    <tabular pivotCacheId="1974761822">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78E992E-BFE3-4B5F-BBF4-8A7FE3E382CD}" cache="Slicer_Region" caption="Region" rowHeight="257175"/>
  <slicer name="Months (Invoice Date)" xr10:uid="{74B34FD5-618D-4E04-9266-8009EFD15944}" cache="Slicer_Months__Invoice_Date" caption="Month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50" dataDxfId="49" tableBorderDxfId="48">
  <autoFilter ref="B4:M9652" xr:uid="{241C6583-A395-494F-B34A-BA98EEB4132C}"/>
  <tableColumns count="12">
    <tableColumn id="1" xr3:uid="{72C602C4-76C4-4A75-933A-FDC9591C1526}" name="Retailer" dataDxfId="47"/>
    <tableColumn id="2" xr3:uid="{725FD838-82AA-427A-9CE2-6C04110A316D}" name="Retailer ID" dataDxfId="46"/>
    <tableColumn id="3" xr3:uid="{9C123582-20EA-467F-A5ED-8224D6001C00}" name="Invoice Date" dataDxfId="45"/>
    <tableColumn id="4" xr3:uid="{134DBAE7-3279-40E6-98D9-CBECFFFB85D5}" name="Region" dataDxfId="44"/>
    <tableColumn id="5" xr3:uid="{C2E2A540-5264-40E1-8C95-F5F8159FEF6D}" name="State" dataDxfId="43"/>
    <tableColumn id="6" xr3:uid="{6DD89386-635C-40C8-9606-F930BAB18D98}" name="City" dataDxfId="42"/>
    <tableColumn id="7" xr3:uid="{79044A14-8C29-4B84-AA06-8282B70BA02E}" name="Beverage Brand" dataDxfId="41"/>
    <tableColumn id="8" xr3:uid="{A75130C6-6732-4DA3-A42A-8ECCD7E66F61}" name="Price per Unit" dataDxfId="40"/>
    <tableColumn id="9" xr3:uid="{3E7FDD09-C8F4-41A0-8B3E-09F0A7E4D8AD}" name="Units Sold" dataDxfId="39"/>
    <tableColumn id="10" xr3:uid="{521D1DF4-DD00-4778-9BB1-91E31DADFF87}" name="Total Sales" dataDxfId="38"/>
    <tableColumn id="11" xr3:uid="{94400550-7002-4F21-A27B-497430EA373F}" name="Operating Profit" dataDxfId="37"/>
    <tableColumn id="12" xr3:uid="{2526BB74-C8C1-4549-9ED9-43B205AA3AC6}" name="Operating Margin" dataDxfId="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sheetPr codeName="Sheet1"/>
  <dimension ref="B2:M9652"/>
  <sheetViews>
    <sheetView topLeftCell="D1" zoomScaleNormal="100" workbookViewId="0">
      <selection activeCell="I9632" sqref="I9632"/>
    </sheetView>
  </sheetViews>
  <sheetFormatPr defaultColWidth="11.25" defaultRowHeight="15.75" x14ac:dyDescent="0.25"/>
  <cols>
    <col min="1" max="1" width="8.75" bestFit="1" customWidth="1"/>
    <col min="3" max="3" width="19.25" customWidth="1"/>
    <col min="4" max="4" width="13" customWidth="1"/>
    <col min="8" max="8" width="15.75" customWidth="1"/>
    <col min="9" max="9" width="16.375" customWidth="1"/>
    <col min="10" max="10" width="13.75" customWidth="1"/>
    <col min="11" max="11" width="19.625" customWidth="1"/>
    <col min="12" max="12" width="22" customWidth="1"/>
    <col min="13" max="13" width="20.125" customWidth="1"/>
  </cols>
  <sheetData>
    <row r="2" spans="2:13" ht="33.75" x14ac:dyDescent="0.5">
      <c r="B2" s="9" t="s">
        <v>125</v>
      </c>
      <c r="C2" s="1"/>
      <c r="D2" s="1"/>
      <c r="E2" s="1"/>
      <c r="F2" s="1"/>
      <c r="G2" s="1"/>
      <c r="H2" s="1"/>
      <c r="I2" s="1"/>
      <c r="J2" s="1"/>
      <c r="K2" s="1"/>
      <c r="L2" s="1"/>
    </row>
    <row r="4" spans="2:13" x14ac:dyDescent="0.25">
      <c r="B4" s="8" t="s">
        <v>0</v>
      </c>
      <c r="C4" s="8" t="s">
        <v>1</v>
      </c>
      <c r="D4" s="14"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CB05-1C7E-438F-9E73-4E3627FC54C5}">
  <dimension ref="A1:J15"/>
  <sheetViews>
    <sheetView workbookViewId="0">
      <selection activeCell="C10" sqref="C10"/>
    </sheetView>
  </sheetViews>
  <sheetFormatPr defaultRowHeight="15.75" x14ac:dyDescent="0.25"/>
  <cols>
    <col min="1" max="1" width="16.375" bestFit="1" customWidth="1"/>
    <col min="2" max="2" width="11.875" bestFit="1" customWidth="1"/>
    <col min="3" max="3" width="29.375" customWidth="1"/>
    <col min="4" max="4" width="11.875" bestFit="1" customWidth="1"/>
    <col min="5" max="5" width="16.375" bestFit="1" customWidth="1"/>
    <col min="6" max="6" width="11.875" bestFit="1" customWidth="1"/>
    <col min="7" max="7" width="16.375" bestFit="1" customWidth="1"/>
    <col min="8" max="8" width="11.875" bestFit="1" customWidth="1"/>
    <col min="9" max="9" width="16.375" bestFit="1" customWidth="1"/>
    <col min="10" max="10" width="11.875" bestFit="1" customWidth="1"/>
  </cols>
  <sheetData>
    <row r="1" spans="1:10" x14ac:dyDescent="0.25">
      <c r="A1" s="56" t="s">
        <v>180</v>
      </c>
      <c r="B1" s="56"/>
      <c r="C1" s="56" t="s">
        <v>181</v>
      </c>
      <c r="D1" s="56"/>
      <c r="E1" s="56" t="s">
        <v>182</v>
      </c>
      <c r="F1" s="56"/>
      <c r="G1" s="56" t="s">
        <v>183</v>
      </c>
      <c r="H1" s="56"/>
      <c r="I1" s="56" t="s">
        <v>184</v>
      </c>
      <c r="J1" s="56"/>
    </row>
    <row r="2" spans="1:10" x14ac:dyDescent="0.25">
      <c r="A2" s="54"/>
      <c r="B2" s="54"/>
      <c r="C2" s="54"/>
      <c r="D2" s="54"/>
      <c r="E2" s="54"/>
      <c r="F2" s="54"/>
      <c r="G2" s="54"/>
      <c r="H2" s="54"/>
      <c r="I2" s="54"/>
      <c r="J2" s="54"/>
    </row>
    <row r="3" spans="1:10" x14ac:dyDescent="0.25">
      <c r="A3" s="54" t="s">
        <v>185</v>
      </c>
      <c r="B3" s="54">
        <v>0.45216625207296596</v>
      </c>
      <c r="C3" s="54" t="s">
        <v>185</v>
      </c>
      <c r="D3" s="54">
        <v>2569.3003731343283</v>
      </c>
      <c r="E3" s="54" t="s">
        <v>185</v>
      </c>
      <c r="F3" s="54">
        <v>1245.5083955223845</v>
      </c>
      <c r="G3" s="54" t="s">
        <v>185</v>
      </c>
      <c r="H3" s="54">
        <v>489.47935012437875</v>
      </c>
      <c r="I3" s="54" t="s">
        <v>185</v>
      </c>
      <c r="J3" s="54">
        <v>0.422991293532333</v>
      </c>
    </row>
    <row r="4" spans="1:10" x14ac:dyDescent="0.25">
      <c r="A4" s="54" t="s">
        <v>186</v>
      </c>
      <c r="B4" s="54">
        <v>1.4971251631676909E-3</v>
      </c>
      <c r="C4" s="54" t="s">
        <v>186</v>
      </c>
      <c r="D4" s="54">
        <v>21.812542888646689</v>
      </c>
      <c r="E4" s="54" t="s">
        <v>186</v>
      </c>
      <c r="F4" s="54">
        <v>12.946287987280295</v>
      </c>
      <c r="G4" s="54" t="s">
        <v>186</v>
      </c>
      <c r="H4" s="54">
        <v>4.954443735959229</v>
      </c>
      <c r="I4" s="54" t="s">
        <v>186</v>
      </c>
      <c r="J4" s="54">
        <v>9.8954621763692303E-4</v>
      </c>
    </row>
    <row r="5" spans="1:10" x14ac:dyDescent="0.25">
      <c r="A5" s="54" t="s">
        <v>187</v>
      </c>
      <c r="B5" s="54">
        <v>0.45</v>
      </c>
      <c r="C5" s="54" t="s">
        <v>187</v>
      </c>
      <c r="D5" s="54">
        <v>1760</v>
      </c>
      <c r="E5" s="54" t="s">
        <v>187</v>
      </c>
      <c r="F5" s="54">
        <v>780.34999999999991</v>
      </c>
      <c r="G5" s="54" t="s">
        <v>187</v>
      </c>
      <c r="H5" s="54">
        <v>326.298</v>
      </c>
      <c r="I5" s="54" t="s">
        <v>187</v>
      </c>
      <c r="J5" s="54">
        <v>0.41</v>
      </c>
    </row>
    <row r="6" spans="1:10" x14ac:dyDescent="0.25">
      <c r="A6" s="54" t="s">
        <v>188</v>
      </c>
      <c r="B6" s="54">
        <v>0.5</v>
      </c>
      <c r="C6" s="54" t="s">
        <v>188</v>
      </c>
      <c r="D6" s="54">
        <v>2250</v>
      </c>
      <c r="E6" s="54" t="s">
        <v>188</v>
      </c>
      <c r="F6" s="54">
        <v>1000</v>
      </c>
      <c r="G6" s="54" t="s">
        <v>188</v>
      </c>
      <c r="H6" s="54">
        <v>210</v>
      </c>
      <c r="I6" s="54" t="s">
        <v>188</v>
      </c>
      <c r="J6" s="54">
        <v>0.35</v>
      </c>
    </row>
    <row r="7" spans="1:10" x14ac:dyDescent="0.25">
      <c r="A7" s="54" t="s">
        <v>189</v>
      </c>
      <c r="B7" s="54">
        <v>0.14705397125009584</v>
      </c>
      <c r="C7" s="54" t="s">
        <v>189</v>
      </c>
      <c r="D7" s="54">
        <v>2142.5203007420505</v>
      </c>
      <c r="E7" s="54" t="s">
        <v>189</v>
      </c>
      <c r="F7" s="54">
        <v>1271.6392111457251</v>
      </c>
      <c r="G7" s="54" t="s">
        <v>189</v>
      </c>
      <c r="H7" s="54">
        <v>486.64643720663969</v>
      </c>
      <c r="I7" s="54" t="s">
        <v>189</v>
      </c>
      <c r="J7" s="54">
        <v>9.7197418505163447E-2</v>
      </c>
    </row>
    <row r="8" spans="1:10" x14ac:dyDescent="0.25">
      <c r="A8" s="54" t="s">
        <v>190</v>
      </c>
      <c r="B8" s="54">
        <v>2.1624870460424016E-2</v>
      </c>
      <c r="C8" s="54" t="s">
        <v>190</v>
      </c>
      <c r="D8" s="54">
        <v>4590393.2390918061</v>
      </c>
      <c r="E8" s="54" t="s">
        <v>190</v>
      </c>
      <c r="F8" s="54">
        <v>1617066.2833233217</v>
      </c>
      <c r="G8" s="54" t="s">
        <v>190</v>
      </c>
      <c r="H8" s="54">
        <v>236824.75484591592</v>
      </c>
      <c r="I8" s="54" t="s">
        <v>190</v>
      </c>
      <c r="J8" s="54">
        <v>9.4473381640678908E-3</v>
      </c>
    </row>
    <row r="9" spans="1:10" x14ac:dyDescent="0.25">
      <c r="A9" s="54" t="s">
        <v>191</v>
      </c>
      <c r="B9" s="54">
        <v>0.43018630099901056</v>
      </c>
      <c r="C9" s="54" t="s">
        <v>191</v>
      </c>
      <c r="D9" s="54">
        <v>1.6996987658609903</v>
      </c>
      <c r="E9" s="54" t="s">
        <v>191</v>
      </c>
      <c r="F9" s="54">
        <v>4.1254031936662843</v>
      </c>
      <c r="G9" s="54" t="s">
        <v>191</v>
      </c>
      <c r="H9" s="54">
        <v>7.181164174449914</v>
      </c>
      <c r="I9" s="54" t="s">
        <v>191</v>
      </c>
      <c r="J9" s="54">
        <v>0.17529608277702913</v>
      </c>
    </row>
    <row r="10" spans="1:10" x14ac:dyDescent="0.25">
      <c r="A10" s="54" t="s">
        <v>192</v>
      </c>
      <c r="B10" s="54">
        <v>0.36244549958923855</v>
      </c>
      <c r="C10" s="54" t="s">
        <v>192</v>
      </c>
      <c r="D10" s="54">
        <v>1.4622572136049974</v>
      </c>
      <c r="E10" s="54" t="s">
        <v>192</v>
      </c>
      <c r="F10" s="54">
        <v>1.9620441123111243</v>
      </c>
      <c r="G10" s="54" t="s">
        <v>192</v>
      </c>
      <c r="H10" s="54">
        <v>2.3345907659034197</v>
      </c>
      <c r="I10" s="54" t="s">
        <v>192</v>
      </c>
      <c r="J10" s="54">
        <v>0.22748151428018634</v>
      </c>
    </row>
    <row r="11" spans="1:10" x14ac:dyDescent="0.25">
      <c r="A11" s="54" t="s">
        <v>193</v>
      </c>
      <c r="B11" s="54">
        <v>1.03</v>
      </c>
      <c r="C11" s="54" t="s">
        <v>193</v>
      </c>
      <c r="D11" s="54">
        <v>12750</v>
      </c>
      <c r="E11" s="54" t="s">
        <v>193</v>
      </c>
      <c r="F11" s="54">
        <v>8250</v>
      </c>
      <c r="G11" s="54" t="s">
        <v>193</v>
      </c>
      <c r="H11" s="54">
        <v>3900</v>
      </c>
      <c r="I11" s="54" t="s">
        <v>193</v>
      </c>
      <c r="J11" s="54">
        <v>0.70000000000000018</v>
      </c>
    </row>
    <row r="12" spans="1:10" x14ac:dyDescent="0.25">
      <c r="A12" s="54" t="s">
        <v>194</v>
      </c>
      <c r="B12" s="54">
        <v>7.0000000000000007E-2</v>
      </c>
      <c r="C12" s="54" t="s">
        <v>194</v>
      </c>
      <c r="D12" s="54">
        <v>0</v>
      </c>
      <c r="E12" s="54" t="s">
        <v>194</v>
      </c>
      <c r="F12" s="54">
        <v>0</v>
      </c>
      <c r="G12" s="54" t="s">
        <v>194</v>
      </c>
      <c r="H12" s="54">
        <v>0</v>
      </c>
      <c r="I12" s="54" t="s">
        <v>194</v>
      </c>
      <c r="J12" s="54">
        <v>0.1</v>
      </c>
    </row>
    <row r="13" spans="1:10" x14ac:dyDescent="0.25">
      <c r="A13" s="54" t="s">
        <v>195</v>
      </c>
      <c r="B13" s="54">
        <v>1.1000000000000001</v>
      </c>
      <c r="C13" s="54" t="s">
        <v>195</v>
      </c>
      <c r="D13" s="54">
        <v>12750</v>
      </c>
      <c r="E13" s="54" t="s">
        <v>195</v>
      </c>
      <c r="F13" s="54">
        <v>8250</v>
      </c>
      <c r="G13" s="54" t="s">
        <v>195</v>
      </c>
      <c r="H13" s="54">
        <v>3900</v>
      </c>
      <c r="I13" s="54" t="s">
        <v>195</v>
      </c>
      <c r="J13" s="54">
        <v>0.80000000000000016</v>
      </c>
    </row>
    <row r="14" spans="1:10" x14ac:dyDescent="0.25">
      <c r="A14" s="54" t="s">
        <v>196</v>
      </c>
      <c r="B14" s="54">
        <v>4362.4999999999754</v>
      </c>
      <c r="C14" s="54" t="s">
        <v>196</v>
      </c>
      <c r="D14" s="54">
        <v>24788610</v>
      </c>
      <c r="E14" s="54" t="s">
        <v>196</v>
      </c>
      <c r="F14" s="54">
        <v>12016664.999999965</v>
      </c>
      <c r="G14" s="54" t="s">
        <v>196</v>
      </c>
      <c r="H14" s="54">
        <v>4722496.7700000061</v>
      </c>
      <c r="I14" s="54" t="s">
        <v>196</v>
      </c>
      <c r="J14" s="54">
        <v>4081.0199999999486</v>
      </c>
    </row>
    <row r="15" spans="1:10" ht="16.5" thickBot="1" x14ac:dyDescent="0.3">
      <c r="A15" s="55" t="s">
        <v>197</v>
      </c>
      <c r="B15" s="55">
        <v>9648</v>
      </c>
      <c r="C15" s="55" t="s">
        <v>197</v>
      </c>
      <c r="D15" s="55">
        <v>9648</v>
      </c>
      <c r="E15" s="55" t="s">
        <v>197</v>
      </c>
      <c r="F15" s="55">
        <v>9648</v>
      </c>
      <c r="G15" s="55" t="s">
        <v>197</v>
      </c>
      <c r="H15" s="55">
        <v>9648</v>
      </c>
      <c r="I15" s="55" t="s">
        <v>197</v>
      </c>
      <c r="J15" s="55">
        <v>9648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0F89-C660-4C81-BDCC-A133F83A3B66}">
  <sheetPr codeName="Sheet2"/>
  <dimension ref="B2:AV119"/>
  <sheetViews>
    <sheetView tabSelected="1" topLeftCell="X1" zoomScale="55" zoomScaleNormal="55" workbookViewId="0">
      <selection activeCell="AQ12" sqref="AQ12"/>
    </sheetView>
  </sheetViews>
  <sheetFormatPr defaultRowHeight="15.75" x14ac:dyDescent="0.25"/>
  <cols>
    <col min="2" max="2" width="38.25" customWidth="1"/>
    <col min="3" max="3" width="32.75" customWidth="1"/>
    <col min="4" max="4" width="24.5" customWidth="1"/>
    <col min="5" max="5" width="20.375" customWidth="1"/>
    <col min="6" max="6" width="15" bestFit="1" customWidth="1"/>
    <col min="7" max="7" width="15" customWidth="1"/>
    <col min="8" max="8" width="13.125" bestFit="1" customWidth="1"/>
    <col min="9" max="9" width="20.625" bestFit="1" customWidth="1"/>
    <col min="10" max="10" width="12.625" bestFit="1" customWidth="1"/>
    <col min="11" max="11" width="12.875" bestFit="1" customWidth="1"/>
    <col min="12" max="12" width="26.375" bestFit="1" customWidth="1"/>
    <col min="13" max="13" width="21" bestFit="1" customWidth="1"/>
    <col min="14" max="14" width="23.125" bestFit="1" customWidth="1"/>
    <col min="15" max="15" width="12.625" bestFit="1" customWidth="1"/>
    <col min="16" max="16" width="23.5" bestFit="1" customWidth="1"/>
    <col min="17" max="17" width="20.375" bestFit="1" customWidth="1"/>
    <col min="18" max="18" width="13.25" bestFit="1" customWidth="1"/>
    <col min="22" max="22" width="9.25" bestFit="1" customWidth="1"/>
    <col min="23" max="23" width="35.125" customWidth="1"/>
    <col min="24" max="24" width="43.5" customWidth="1"/>
    <col min="41" max="41" width="24.5" bestFit="1" customWidth="1"/>
    <col min="42" max="42" width="15.75" bestFit="1" customWidth="1"/>
    <col min="43" max="43" width="9.875" bestFit="1" customWidth="1"/>
    <col min="44" max="44" width="8.75" bestFit="1" customWidth="1"/>
    <col min="45" max="45" width="19.25" bestFit="1" customWidth="1"/>
    <col min="47" max="47" width="33.125" bestFit="1" customWidth="1"/>
    <col min="48" max="48" width="24.25" bestFit="1" customWidth="1"/>
  </cols>
  <sheetData>
    <row r="2" spans="2:48" x14ac:dyDescent="0.25">
      <c r="B2" s="57" t="s">
        <v>155</v>
      </c>
      <c r="C2" s="57"/>
    </row>
    <row r="3" spans="2:48" x14ac:dyDescent="0.25">
      <c r="B3" s="38" t="s">
        <v>152</v>
      </c>
      <c r="C3" s="2"/>
    </row>
    <row r="4" spans="2:48" x14ac:dyDescent="0.25">
      <c r="B4" s="2" t="s">
        <v>134</v>
      </c>
      <c r="C4" s="23">
        <v>12016664.999999965</v>
      </c>
    </row>
    <row r="5" spans="2:48" x14ac:dyDescent="0.25">
      <c r="B5" s="2" t="s">
        <v>154</v>
      </c>
      <c r="C5" s="23">
        <v>4722496.7700000061</v>
      </c>
    </row>
    <row r="6" spans="2:48" x14ac:dyDescent="0.25">
      <c r="B6" s="2" t="s">
        <v>156</v>
      </c>
      <c r="C6" s="5">
        <v>24788610</v>
      </c>
    </row>
    <row r="7" spans="2:48" x14ac:dyDescent="0.25">
      <c r="B7" s="2" t="s">
        <v>157</v>
      </c>
      <c r="C7" s="24">
        <v>0.45216625207296596</v>
      </c>
    </row>
    <row r="11" spans="2:48" x14ac:dyDescent="0.25">
      <c r="B11" s="57" t="s">
        <v>158</v>
      </c>
      <c r="C11" s="57"/>
      <c r="D11" s="57"/>
      <c r="E11" s="57"/>
      <c r="H11" s="57" t="s">
        <v>173</v>
      </c>
      <c r="I11" s="58"/>
      <c r="J11" s="58"/>
      <c r="K11" s="58"/>
      <c r="M11" s="57" t="s">
        <v>168</v>
      </c>
      <c r="N11" s="57"/>
      <c r="O11" s="57"/>
      <c r="P11" s="57"/>
      <c r="Q11" s="57"/>
      <c r="R11" s="57"/>
      <c r="V11" s="59" t="s">
        <v>177</v>
      </c>
      <c r="W11" s="59"/>
      <c r="X11" s="59"/>
      <c r="AO11" s="57" t="s">
        <v>167</v>
      </c>
      <c r="AP11" s="57"/>
      <c r="AQ11" s="57"/>
      <c r="AR11" s="60" t="s">
        <v>169</v>
      </c>
      <c r="AS11" s="60"/>
      <c r="AT11" s="60"/>
      <c r="AU11" s="60"/>
      <c r="AV11" s="60"/>
    </row>
    <row r="12" spans="2:48" x14ac:dyDescent="0.25">
      <c r="B12" s="38" t="s">
        <v>134</v>
      </c>
      <c r="C12" s="10" t="s">
        <v>147</v>
      </c>
      <c r="E12" s="43"/>
      <c r="H12" s="10" t="s">
        <v>0</v>
      </c>
      <c r="I12" s="10" t="s">
        <v>6</v>
      </c>
      <c r="J12" t="s">
        <v>134</v>
      </c>
      <c r="K12" t="s">
        <v>175</v>
      </c>
      <c r="M12" s="10" t="s">
        <v>170</v>
      </c>
      <c r="N12" s="10" t="s">
        <v>172</v>
      </c>
      <c r="O12" s="2" t="s">
        <v>134</v>
      </c>
      <c r="P12" s="2" t="s">
        <v>161</v>
      </c>
      <c r="Q12" s="2" t="s">
        <v>153</v>
      </c>
      <c r="R12" s="2" t="s">
        <v>176</v>
      </c>
      <c r="V12" s="59"/>
      <c r="W12" s="59"/>
      <c r="X12" s="59"/>
      <c r="AO12" s="10" t="s">
        <v>160</v>
      </c>
      <c r="AP12" s="10" t="s">
        <v>147</v>
      </c>
      <c r="AR12" s="61"/>
      <c r="AS12" s="61"/>
      <c r="AT12" s="61"/>
      <c r="AU12" s="61"/>
      <c r="AV12" s="61"/>
    </row>
    <row r="13" spans="2:48" x14ac:dyDescent="0.25">
      <c r="B13" s="38" t="s">
        <v>131</v>
      </c>
      <c r="C13" t="s">
        <v>132</v>
      </c>
      <c r="D13" t="s">
        <v>133</v>
      </c>
      <c r="E13" s="43" t="s">
        <v>174</v>
      </c>
      <c r="H13" t="s">
        <v>128</v>
      </c>
      <c r="J13" s="5"/>
      <c r="K13" s="5"/>
      <c r="M13" t="s">
        <v>132</v>
      </c>
      <c r="O13" s="5"/>
      <c r="P13" s="5"/>
      <c r="Q13" s="25"/>
      <c r="R13" s="5"/>
      <c r="V13" s="52" t="s">
        <v>178</v>
      </c>
      <c r="W13" s="53" t="s">
        <v>179</v>
      </c>
      <c r="X13" s="51"/>
      <c r="AO13" s="10" t="s">
        <v>131</v>
      </c>
      <c r="AP13" t="s">
        <v>132</v>
      </c>
      <c r="AQ13" t="s">
        <v>133</v>
      </c>
      <c r="AR13" s="33">
        <v>2022</v>
      </c>
      <c r="AS13" s="34">
        <v>2023</v>
      </c>
      <c r="AT13" s="34"/>
      <c r="AU13" s="35" t="s">
        <v>164</v>
      </c>
      <c r="AV13" s="35" t="s">
        <v>165</v>
      </c>
    </row>
    <row r="14" spans="2:48" x14ac:dyDescent="0.25">
      <c r="B14" s="2" t="s">
        <v>128</v>
      </c>
      <c r="C14" s="5">
        <v>1170361.5999999996</v>
      </c>
      <c r="D14" s="5">
        <v>2070594.1999999993</v>
      </c>
      <c r="E14" s="13">
        <f>(D14-C14)/C14</f>
        <v>0.76919184634902571</v>
      </c>
      <c r="I14" t="s">
        <v>14</v>
      </c>
      <c r="J14" s="5">
        <v>705819.39999999979</v>
      </c>
      <c r="K14" s="5">
        <v>288907.43800000008</v>
      </c>
      <c r="N14" t="s">
        <v>135</v>
      </c>
      <c r="O14" s="5">
        <v>231274.59999999995</v>
      </c>
      <c r="P14" s="5">
        <v>1541.8306666666663</v>
      </c>
      <c r="Q14" s="25"/>
      <c r="R14" s="5">
        <v>88377.41600000007</v>
      </c>
      <c r="V14" s="50" t="str">
        <f>N14</f>
        <v>Jan</v>
      </c>
      <c r="W14" s="30">
        <f>O14</f>
        <v>231274.59999999995</v>
      </c>
      <c r="X14" s="50" t="e">
        <v>#N/A</v>
      </c>
      <c r="AO14" s="11" t="s">
        <v>135</v>
      </c>
      <c r="AP14" s="15">
        <v>231274.59999999995</v>
      </c>
      <c r="AQ14" s="15">
        <v>743202.09999999916</v>
      </c>
      <c r="AR14" s="36">
        <f>AP14</f>
        <v>231274.59999999995</v>
      </c>
      <c r="AS14" s="36">
        <f>AQ14</f>
        <v>743202.09999999916</v>
      </c>
      <c r="AT14" s="36"/>
      <c r="AU14" s="30">
        <f t="shared" ref="AU14:AU25" si="0">AVERAGE(AR14:AS14)</f>
        <v>487238.34999999957</v>
      </c>
      <c r="AV14" s="31">
        <f t="shared" ref="AV14:AV25" si="1">AU14/$AU$27</f>
        <v>1.0752716026853113</v>
      </c>
    </row>
    <row r="15" spans="2:48" x14ac:dyDescent="0.25">
      <c r="B15" s="2" t="s">
        <v>20</v>
      </c>
      <c r="C15" s="5">
        <v>466787.99999999994</v>
      </c>
      <c r="D15" s="5">
        <v>2327606.5000000019</v>
      </c>
      <c r="E15" s="13">
        <f t="shared" ref="E15:E19" si="2">(D15-C15)/C15</f>
        <v>3.9864317420327904</v>
      </c>
      <c r="I15" t="s">
        <v>19</v>
      </c>
      <c r="J15" s="5">
        <v>628463.70000000007</v>
      </c>
      <c r="K15" s="5">
        <v>218329.45899999989</v>
      </c>
      <c r="N15" t="s">
        <v>136</v>
      </c>
      <c r="O15" s="5">
        <v>214081.3</v>
      </c>
      <c r="P15" s="5">
        <v>1877.9061403508772</v>
      </c>
      <c r="Q15" s="25">
        <v>-7.4341497077499916E-2</v>
      </c>
      <c r="R15" s="5">
        <v>79684.818999999989</v>
      </c>
      <c r="V15" s="50" t="str">
        <f t="shared" ref="V15:W25" si="3">N15</f>
        <v>Feb</v>
      </c>
      <c r="W15" s="30">
        <f t="shared" si="3"/>
        <v>214081.3</v>
      </c>
      <c r="X15" s="50" t="e">
        <v>#N/A</v>
      </c>
      <c r="AO15" s="39" t="s">
        <v>136</v>
      </c>
      <c r="AP15" s="40">
        <v>214081.3</v>
      </c>
      <c r="AQ15" s="40">
        <v>612303.99999999895</v>
      </c>
      <c r="AR15" s="41">
        <f t="shared" ref="AR15:AR25" si="4">AP15</f>
        <v>214081.3</v>
      </c>
      <c r="AS15" s="41">
        <f t="shared" ref="AS15:AS25" si="5">AQ15</f>
        <v>612303.99999999895</v>
      </c>
      <c r="AT15" s="41"/>
      <c r="AU15" s="42">
        <f t="shared" si="0"/>
        <v>413192.64999999944</v>
      </c>
      <c r="AV15" s="31">
        <f t="shared" si="1"/>
        <v>0.91186238312992118</v>
      </c>
    </row>
    <row r="16" spans="2:48" x14ac:dyDescent="0.25">
      <c r="B16" s="2" t="s">
        <v>127</v>
      </c>
      <c r="C16" s="5">
        <v>161210.1</v>
      </c>
      <c r="D16" s="5">
        <v>2262827.0999999978</v>
      </c>
      <c r="E16" s="13">
        <f t="shared" si="2"/>
        <v>13.036509499094645</v>
      </c>
      <c r="I16" t="s">
        <v>15</v>
      </c>
      <c r="J16" s="5">
        <v>573597.69999999937</v>
      </c>
      <c r="K16" s="5">
        <v>190559.35299999983</v>
      </c>
      <c r="N16" t="s">
        <v>137</v>
      </c>
      <c r="O16" s="5">
        <v>247420.20000000004</v>
      </c>
      <c r="P16" s="5">
        <v>1888.7038167938933</v>
      </c>
      <c r="Q16" s="25">
        <v>0.15573008945666927</v>
      </c>
      <c r="R16" s="5">
        <v>87926.875999999917</v>
      </c>
      <c r="V16" s="50" t="str">
        <f t="shared" si="3"/>
        <v>Mar</v>
      </c>
      <c r="W16" s="30">
        <f t="shared" si="3"/>
        <v>247420.20000000004</v>
      </c>
      <c r="X16" s="50">
        <f t="shared" ref="X16:X37" si="6">AVERAGE(W14:W16)</f>
        <v>230925.36666666667</v>
      </c>
      <c r="AO16" s="39" t="s">
        <v>137</v>
      </c>
      <c r="AP16" s="40">
        <v>247420.20000000004</v>
      </c>
      <c r="AQ16" s="40">
        <v>522078.19999999955</v>
      </c>
      <c r="AR16" s="41">
        <f t="shared" si="4"/>
        <v>247420.20000000004</v>
      </c>
      <c r="AS16" s="41">
        <f t="shared" si="5"/>
        <v>522078.19999999955</v>
      </c>
      <c r="AT16" s="41"/>
      <c r="AU16" s="42">
        <f t="shared" si="0"/>
        <v>384749.19999999978</v>
      </c>
      <c r="AV16" s="31">
        <f t="shared" si="1"/>
        <v>0.84909139216133434</v>
      </c>
    </row>
    <row r="17" spans="2:48" x14ac:dyDescent="0.25">
      <c r="B17" s="2" t="s">
        <v>129</v>
      </c>
      <c r="C17" s="5">
        <v>9250.3000000000011</v>
      </c>
      <c r="D17" s="5">
        <v>1341994.9999999998</v>
      </c>
      <c r="E17" s="13">
        <f t="shared" si="2"/>
        <v>144.07583537831201</v>
      </c>
      <c r="I17" t="s">
        <v>16</v>
      </c>
      <c r="J17" s="5">
        <v>486899.60000000003</v>
      </c>
      <c r="K17" s="5">
        <v>180430.51400000014</v>
      </c>
      <c r="N17" t="s">
        <v>138</v>
      </c>
      <c r="O17" s="5">
        <v>319308.09999999992</v>
      </c>
      <c r="P17" s="5">
        <v>2456.2161538461532</v>
      </c>
      <c r="Q17" s="25">
        <v>0.29054984192883149</v>
      </c>
      <c r="R17" s="5">
        <v>127544.20899999997</v>
      </c>
      <c r="V17" s="50" t="str">
        <f t="shared" si="3"/>
        <v>Apr</v>
      </c>
      <c r="W17" s="30">
        <f t="shared" si="3"/>
        <v>319308.09999999992</v>
      </c>
      <c r="X17" s="50">
        <f t="shared" si="6"/>
        <v>260269.86666666661</v>
      </c>
      <c r="AO17" s="11" t="s">
        <v>138</v>
      </c>
      <c r="AP17" s="15">
        <v>319308.09999999992</v>
      </c>
      <c r="AQ17" s="15">
        <v>649833.89999999979</v>
      </c>
      <c r="AR17" s="36">
        <f t="shared" si="4"/>
        <v>319308.09999999992</v>
      </c>
      <c r="AS17" s="36">
        <f t="shared" si="5"/>
        <v>649833.89999999979</v>
      </c>
      <c r="AT17" s="36"/>
      <c r="AU17" s="30">
        <f t="shared" si="0"/>
        <v>484570.99999999988</v>
      </c>
      <c r="AV17" s="31">
        <f t="shared" si="1"/>
        <v>1.0693851085096735</v>
      </c>
    </row>
    <row r="18" spans="2:48" x14ac:dyDescent="0.25">
      <c r="B18" s="2" t="s">
        <v>130</v>
      </c>
      <c r="C18" s="5">
        <v>276210</v>
      </c>
      <c r="D18" s="5">
        <v>1009698.7</v>
      </c>
      <c r="E18" s="13">
        <f t="shared" si="2"/>
        <v>2.6555472285579809</v>
      </c>
      <c r="I18" t="s">
        <v>18</v>
      </c>
      <c r="J18" s="5">
        <v>443581.10000000009</v>
      </c>
      <c r="K18" s="5">
        <v>193613.90399999983</v>
      </c>
      <c r="N18" t="s">
        <v>139</v>
      </c>
      <c r="O18" s="5">
        <v>216476.40000000002</v>
      </c>
      <c r="P18" s="5">
        <v>2278.6989473684212</v>
      </c>
      <c r="Q18" s="25">
        <v>-0.32204538500589219</v>
      </c>
      <c r="R18" s="5">
        <v>80063.570000000007</v>
      </c>
      <c r="V18" s="50" t="str">
        <f t="shared" si="3"/>
        <v>May</v>
      </c>
      <c r="W18" s="30">
        <f t="shared" si="3"/>
        <v>216476.40000000002</v>
      </c>
      <c r="X18" s="50">
        <f t="shared" si="6"/>
        <v>261068.23333333331</v>
      </c>
      <c r="AO18" s="11" t="s">
        <v>139</v>
      </c>
      <c r="AP18" s="15">
        <v>216476.40000000002</v>
      </c>
      <c r="AQ18" s="15">
        <v>857695.59999999916</v>
      </c>
      <c r="AR18" s="36">
        <f t="shared" si="4"/>
        <v>216476.40000000002</v>
      </c>
      <c r="AS18" s="36">
        <f t="shared" si="5"/>
        <v>857695.59999999916</v>
      </c>
      <c r="AT18" s="36"/>
      <c r="AU18" s="30">
        <f t="shared" si="0"/>
        <v>537085.99999999953</v>
      </c>
      <c r="AV18" s="31">
        <f t="shared" si="1"/>
        <v>1.1852788763442843</v>
      </c>
    </row>
    <row r="19" spans="2:48" x14ac:dyDescent="0.25">
      <c r="B19" s="2" t="s">
        <v>126</v>
      </c>
      <c r="C19" s="5">
        <v>339912.5</v>
      </c>
      <c r="D19" s="5">
        <v>580211.00000000023</v>
      </c>
      <c r="E19" s="13">
        <f t="shared" si="2"/>
        <v>0.70694222777920857</v>
      </c>
      <c r="I19" t="s">
        <v>17</v>
      </c>
      <c r="J19" s="5">
        <v>402594.29999999993</v>
      </c>
      <c r="K19" s="5">
        <v>147848.40000000002</v>
      </c>
      <c r="N19" t="s">
        <v>140</v>
      </c>
      <c r="O19" s="5">
        <v>108419.4</v>
      </c>
      <c r="P19" s="5">
        <v>1806.99</v>
      </c>
      <c r="Q19" s="25">
        <v>-0.49916295725538679</v>
      </c>
      <c r="R19" s="5">
        <v>30704.616000000005</v>
      </c>
      <c r="V19" s="50" t="str">
        <f t="shared" si="3"/>
        <v>Jun</v>
      </c>
      <c r="W19" s="30">
        <f t="shared" si="3"/>
        <v>108419.4</v>
      </c>
      <c r="X19" s="50">
        <f t="shared" si="6"/>
        <v>214734.63333333333</v>
      </c>
      <c r="AO19" s="11" t="s">
        <v>140</v>
      </c>
      <c r="AP19" s="15">
        <v>108419.4</v>
      </c>
      <c r="AQ19" s="15">
        <v>871895.30000000075</v>
      </c>
      <c r="AR19" s="36">
        <f t="shared" si="4"/>
        <v>108419.4</v>
      </c>
      <c r="AS19" s="36">
        <f t="shared" si="5"/>
        <v>871895.30000000075</v>
      </c>
      <c r="AT19" s="36"/>
      <c r="AU19" s="30">
        <f t="shared" si="0"/>
        <v>490157.35000000038</v>
      </c>
      <c r="AV19" s="31">
        <f t="shared" si="1"/>
        <v>1.0817134556474997</v>
      </c>
    </row>
    <row r="20" spans="2:48" x14ac:dyDescent="0.25">
      <c r="B20" s="11"/>
      <c r="C20" s="5"/>
      <c r="D20" s="5"/>
      <c r="H20" t="s">
        <v>20</v>
      </c>
      <c r="J20" s="5"/>
      <c r="K20" s="5"/>
      <c r="N20" t="s">
        <v>141</v>
      </c>
      <c r="O20" s="5">
        <v>218238.80000000002</v>
      </c>
      <c r="P20" s="5">
        <v>2098.4500000000003</v>
      </c>
      <c r="Q20" s="25">
        <v>1.0129128181856755</v>
      </c>
      <c r="R20" s="5">
        <v>68147.760999999969</v>
      </c>
      <c r="V20" s="50" t="str">
        <f t="shared" si="3"/>
        <v>Jul</v>
      </c>
      <c r="W20" s="30">
        <f t="shared" si="3"/>
        <v>218238.80000000002</v>
      </c>
      <c r="X20" s="50">
        <f t="shared" si="6"/>
        <v>181044.8666666667</v>
      </c>
      <c r="AO20" s="11" t="s">
        <v>141</v>
      </c>
      <c r="AP20" s="15">
        <v>218238.80000000002</v>
      </c>
      <c r="AQ20" s="15">
        <v>1036803.1000000006</v>
      </c>
      <c r="AR20" s="36">
        <f t="shared" si="4"/>
        <v>218238.80000000002</v>
      </c>
      <c r="AS20" s="36">
        <f t="shared" si="5"/>
        <v>1036803.1000000006</v>
      </c>
      <c r="AT20" s="36"/>
      <c r="AU20" s="30">
        <f t="shared" si="0"/>
        <v>627520.9500000003</v>
      </c>
      <c r="AV20" s="31">
        <f t="shared" si="1"/>
        <v>1.3848570368590853</v>
      </c>
    </row>
    <row r="21" spans="2:48" x14ac:dyDescent="0.25">
      <c r="I21" t="s">
        <v>14</v>
      </c>
      <c r="J21" s="5">
        <v>731227.49999999988</v>
      </c>
      <c r="K21" s="5">
        <v>309405.41699999972</v>
      </c>
      <c r="N21" t="s">
        <v>142</v>
      </c>
      <c r="O21" s="5">
        <v>264163</v>
      </c>
      <c r="P21" s="5">
        <v>1900.453237410072</v>
      </c>
      <c r="Q21" s="25">
        <v>0.21043095911451115</v>
      </c>
      <c r="R21" s="5">
        <v>104264.82900000004</v>
      </c>
      <c r="V21" s="50" t="str">
        <f t="shared" si="3"/>
        <v>Aug</v>
      </c>
      <c r="W21" s="30">
        <f t="shared" si="3"/>
        <v>264163</v>
      </c>
      <c r="X21" s="50">
        <f t="shared" si="6"/>
        <v>196940.4</v>
      </c>
      <c r="AO21" s="11" t="s">
        <v>142</v>
      </c>
      <c r="AP21" s="15">
        <v>264163</v>
      </c>
      <c r="AQ21" s="15">
        <v>965159.6</v>
      </c>
      <c r="AR21" s="36">
        <f t="shared" si="4"/>
        <v>264163</v>
      </c>
      <c r="AS21" s="36">
        <f t="shared" si="5"/>
        <v>965159.6</v>
      </c>
      <c r="AT21" s="36"/>
      <c r="AU21" s="30">
        <f t="shared" si="0"/>
        <v>614661.30000000005</v>
      </c>
      <c r="AV21" s="31">
        <f t="shared" si="1"/>
        <v>1.3564774635650858</v>
      </c>
    </row>
    <row r="22" spans="2:48" x14ac:dyDescent="0.25">
      <c r="B22" s="57" t="s">
        <v>159</v>
      </c>
      <c r="C22" s="57"/>
      <c r="D22" s="57"/>
      <c r="E22" s="57"/>
      <c r="F22" s="5"/>
      <c r="G22" s="5"/>
      <c r="I22" t="s">
        <v>19</v>
      </c>
      <c r="J22" s="5">
        <v>547811.40000000061</v>
      </c>
      <c r="K22" s="5">
        <v>231224.52400000006</v>
      </c>
      <c r="N22" t="s">
        <v>143</v>
      </c>
      <c r="O22" s="5">
        <v>236768.6</v>
      </c>
      <c r="P22" s="5">
        <v>2466.3395833333334</v>
      </c>
      <c r="Q22" s="25">
        <v>-0.10370263814387327</v>
      </c>
      <c r="R22" s="5">
        <v>97590.868999999962</v>
      </c>
      <c r="V22" s="50" t="str">
        <f t="shared" si="3"/>
        <v>Sep</v>
      </c>
      <c r="W22" s="30">
        <f t="shared" si="3"/>
        <v>236768.6</v>
      </c>
      <c r="X22" s="50">
        <f t="shared" si="6"/>
        <v>239723.46666666667</v>
      </c>
      <c r="AO22" s="11" t="s">
        <v>143</v>
      </c>
      <c r="AP22" s="15">
        <v>236768.6</v>
      </c>
      <c r="AQ22" s="15">
        <v>803789.79999999923</v>
      </c>
      <c r="AR22" s="36">
        <f t="shared" si="4"/>
        <v>236768.6</v>
      </c>
      <c r="AS22" s="36">
        <f t="shared" si="5"/>
        <v>803789.79999999923</v>
      </c>
      <c r="AT22" s="36"/>
      <c r="AU22" s="30">
        <f t="shared" si="0"/>
        <v>520279.1999999996</v>
      </c>
      <c r="AV22" s="31">
        <f t="shared" si="1"/>
        <v>1.1481884568975977</v>
      </c>
    </row>
    <row r="23" spans="2:48" x14ac:dyDescent="0.25">
      <c r="B23" s="10" t="s">
        <v>134</v>
      </c>
      <c r="C23" s="10" t="s">
        <v>147</v>
      </c>
      <c r="E23" s="43"/>
      <c r="I23" t="s">
        <v>15</v>
      </c>
      <c r="J23" s="5">
        <v>465966.50000000017</v>
      </c>
      <c r="K23" s="5">
        <v>170863.39899999977</v>
      </c>
      <c r="N23" t="s">
        <v>144</v>
      </c>
      <c r="O23" s="5">
        <v>142856.9</v>
      </c>
      <c r="P23" s="5">
        <v>1661.1267441860464</v>
      </c>
      <c r="Q23" s="25">
        <v>-0.39663916583533465</v>
      </c>
      <c r="R23" s="5">
        <v>58234.295999999995</v>
      </c>
      <c r="V23" s="50" t="str">
        <f t="shared" si="3"/>
        <v>Oct</v>
      </c>
      <c r="W23" s="30">
        <f t="shared" si="3"/>
        <v>142856.9</v>
      </c>
      <c r="X23" s="50">
        <f t="shared" si="6"/>
        <v>214596.16666666666</v>
      </c>
      <c r="AO23" s="39" t="s">
        <v>144</v>
      </c>
      <c r="AP23" s="40">
        <v>142856.9</v>
      </c>
      <c r="AQ23" s="40">
        <v>711018.9</v>
      </c>
      <c r="AR23" s="41">
        <f t="shared" si="4"/>
        <v>142856.9</v>
      </c>
      <c r="AS23" s="41">
        <f t="shared" si="5"/>
        <v>711018.9</v>
      </c>
      <c r="AT23" s="41"/>
      <c r="AU23" s="42">
        <f t="shared" si="0"/>
        <v>426937.9</v>
      </c>
      <c r="AV23" s="31">
        <f t="shared" si="1"/>
        <v>0.94219636032365184</v>
      </c>
    </row>
    <row r="24" spans="2:48" x14ac:dyDescent="0.25">
      <c r="B24" s="10" t="s">
        <v>131</v>
      </c>
      <c r="C24" t="s">
        <v>132</v>
      </c>
      <c r="D24" t="s">
        <v>133</v>
      </c>
      <c r="E24" s="43" t="s">
        <v>174</v>
      </c>
      <c r="I24" t="s">
        <v>16</v>
      </c>
      <c r="J24" s="5">
        <v>373189.6999999999</v>
      </c>
      <c r="K24" s="5">
        <v>133207.55700000003</v>
      </c>
      <c r="N24" t="s">
        <v>145</v>
      </c>
      <c r="O24" s="5">
        <v>116805</v>
      </c>
      <c r="P24" s="5">
        <v>1112.4285714285713</v>
      </c>
      <c r="Q24" s="25">
        <v>-0.182363610018137</v>
      </c>
      <c r="R24" s="5">
        <v>40280.749000000011</v>
      </c>
      <c r="V24" s="50" t="str">
        <f t="shared" si="3"/>
        <v>Nov</v>
      </c>
      <c r="W24" s="30">
        <f t="shared" si="3"/>
        <v>116805</v>
      </c>
      <c r="X24" s="50">
        <f t="shared" si="6"/>
        <v>165476.83333333334</v>
      </c>
      <c r="AO24" s="39" t="s">
        <v>145</v>
      </c>
      <c r="AP24" s="40">
        <v>116805</v>
      </c>
      <c r="AQ24" s="40">
        <v>785539.0000000007</v>
      </c>
      <c r="AR24" s="41">
        <f t="shared" si="4"/>
        <v>116805</v>
      </c>
      <c r="AS24" s="41">
        <f t="shared" si="5"/>
        <v>785539.0000000007</v>
      </c>
      <c r="AT24" s="41"/>
      <c r="AU24" s="42">
        <f t="shared" si="0"/>
        <v>451172.00000000035</v>
      </c>
      <c r="AV24" s="31">
        <f t="shared" si="1"/>
        <v>0.99567786387655655</v>
      </c>
    </row>
    <row r="25" spans="2:48" x14ac:dyDescent="0.25">
      <c r="B25" s="11" t="s">
        <v>14</v>
      </c>
      <c r="C25" s="5">
        <v>499102.00000000017</v>
      </c>
      <c r="D25" s="5">
        <v>2268974.9000000032</v>
      </c>
      <c r="E25" s="13">
        <f>(D25-C25)/C25</f>
        <v>3.5461146218608666</v>
      </c>
      <c r="I25" t="s">
        <v>18</v>
      </c>
      <c r="J25" s="5">
        <v>372174.49999999965</v>
      </c>
      <c r="K25" s="5">
        <v>135094.83600000018</v>
      </c>
      <c r="N25" t="s">
        <v>146</v>
      </c>
      <c r="O25" s="5">
        <v>107920.2</v>
      </c>
      <c r="P25" s="5">
        <v>1173.0456521739129</v>
      </c>
      <c r="Q25" s="25">
        <v>-7.6065236933350475E-2</v>
      </c>
      <c r="R25" s="5">
        <v>38730.497999999992</v>
      </c>
      <c r="V25" s="50" t="str">
        <f t="shared" si="3"/>
        <v>Dec</v>
      </c>
      <c r="W25" s="30">
        <f t="shared" si="3"/>
        <v>107920.2</v>
      </c>
      <c r="X25" s="50">
        <f t="shared" si="6"/>
        <v>122527.36666666665</v>
      </c>
      <c r="AO25" s="11" t="s">
        <v>146</v>
      </c>
      <c r="AP25" s="15">
        <v>107920.2</v>
      </c>
      <c r="AQ25" s="15">
        <v>1033612.9999999993</v>
      </c>
      <c r="AR25" s="36">
        <f t="shared" si="4"/>
        <v>107920.2</v>
      </c>
      <c r="AS25" s="36">
        <f t="shared" si="5"/>
        <v>1033612.9999999993</v>
      </c>
      <c r="AT25" s="36"/>
      <c r="AU25" s="30">
        <f t="shared" si="0"/>
        <v>570766.59999999963</v>
      </c>
      <c r="AV25" s="31">
        <f t="shared" si="1"/>
        <v>1.2596075755146245</v>
      </c>
    </row>
    <row r="26" spans="2:48" x14ac:dyDescent="0.25">
      <c r="B26" s="11" t="s">
        <v>19</v>
      </c>
      <c r="C26" s="5">
        <v>469270.69999999984</v>
      </c>
      <c r="D26" s="5">
        <v>1917827.7999999949</v>
      </c>
      <c r="E26" s="13">
        <f t="shared" ref="E26:E30" si="7">(D26-C26)/C26</f>
        <v>3.0868262177885715</v>
      </c>
      <c r="I26" t="s">
        <v>17</v>
      </c>
      <c r="J26" s="5">
        <v>304024.89999999979</v>
      </c>
      <c r="K26" s="5">
        <v>114370.74799999998</v>
      </c>
      <c r="M26" t="s">
        <v>133</v>
      </c>
      <c r="O26" s="5"/>
      <c r="P26" s="5"/>
      <c r="Q26" s="25"/>
      <c r="R26" s="5"/>
      <c r="V26" s="50" t="str">
        <f>N27</f>
        <v>Jan</v>
      </c>
      <c r="W26" s="30">
        <f>O27</f>
        <v>743202.09999999916</v>
      </c>
      <c r="X26" s="50">
        <f t="shared" si="6"/>
        <v>322642.43333333306</v>
      </c>
      <c r="AS26" s="32" t="s">
        <v>163</v>
      </c>
      <c r="AT26" s="32"/>
      <c r="AU26" s="29">
        <f>SUM(AU14:AU24)</f>
        <v>5437565.8999999985</v>
      </c>
      <c r="AV26" s="12"/>
    </row>
    <row r="27" spans="2:48" x14ac:dyDescent="0.25">
      <c r="B27" s="11" t="s">
        <v>15</v>
      </c>
      <c r="C27" s="5">
        <v>423758.70000000007</v>
      </c>
      <c r="D27" s="5">
        <v>1633959.3000000005</v>
      </c>
      <c r="E27" s="13">
        <f t="shared" si="7"/>
        <v>2.8558719856371098</v>
      </c>
      <c r="H27" t="s">
        <v>127</v>
      </c>
      <c r="J27" s="5"/>
      <c r="K27" s="5"/>
      <c r="N27" t="s">
        <v>135</v>
      </c>
      <c r="O27" s="5">
        <v>743202.09999999916</v>
      </c>
      <c r="P27" s="5">
        <v>1045.2912798874813</v>
      </c>
      <c r="Q27" s="25"/>
      <c r="R27" s="5">
        <v>276616.03499999968</v>
      </c>
      <c r="V27" s="50" t="str">
        <f t="shared" ref="V27:W37" si="8">N28</f>
        <v>Feb</v>
      </c>
      <c r="W27" s="30">
        <f t="shared" si="8"/>
        <v>612303.99999999895</v>
      </c>
      <c r="X27" s="50">
        <f t="shared" si="6"/>
        <v>487808.76666666596</v>
      </c>
      <c r="AS27" s="27" t="s">
        <v>162</v>
      </c>
      <c r="AT27" s="27"/>
      <c r="AU27" s="28">
        <f>AU26/12</f>
        <v>453130.49166666652</v>
      </c>
      <c r="AV27" s="12"/>
    </row>
    <row r="28" spans="2:48" x14ac:dyDescent="0.25">
      <c r="B28" s="11" t="s">
        <v>16</v>
      </c>
      <c r="C28" s="5">
        <v>366577.99999999988</v>
      </c>
      <c r="D28" s="5">
        <v>1353578.2999999986</v>
      </c>
      <c r="E28" s="13">
        <f t="shared" si="7"/>
        <v>2.6924700882213308</v>
      </c>
      <c r="I28" t="s">
        <v>14</v>
      </c>
      <c r="J28" s="5">
        <v>509256.99999999994</v>
      </c>
      <c r="K28" s="5">
        <v>220859.16799999989</v>
      </c>
      <c r="N28" t="s">
        <v>136</v>
      </c>
      <c r="O28" s="5">
        <v>612303.99999999895</v>
      </c>
      <c r="P28" s="5">
        <v>924.9305135951646</v>
      </c>
      <c r="Q28" s="25">
        <v>-0.17612719339732807</v>
      </c>
      <c r="R28" s="5">
        <v>228251.97599999985</v>
      </c>
      <c r="V28" s="50" t="str">
        <f t="shared" si="8"/>
        <v>Mar</v>
      </c>
      <c r="W28" s="30">
        <f t="shared" si="8"/>
        <v>522078.19999999955</v>
      </c>
      <c r="X28" s="50">
        <f t="shared" si="6"/>
        <v>625861.43333333253</v>
      </c>
    </row>
    <row r="29" spans="2:48" x14ac:dyDescent="0.25">
      <c r="B29" s="11" t="s">
        <v>18</v>
      </c>
      <c r="C29" s="5">
        <v>349533.89999999997</v>
      </c>
      <c r="D29" s="5">
        <v>1302529.3000000012</v>
      </c>
      <c r="E29" s="13">
        <f t="shared" si="7"/>
        <v>2.7264748855547385</v>
      </c>
      <c r="I29" t="s">
        <v>19</v>
      </c>
      <c r="J29" s="5">
        <v>497475.70000000019</v>
      </c>
      <c r="K29" s="5">
        <v>250969.81700000013</v>
      </c>
      <c r="N29" t="s">
        <v>137</v>
      </c>
      <c r="O29" s="5">
        <v>522078.19999999955</v>
      </c>
      <c r="P29" s="5">
        <v>778.0599105812214</v>
      </c>
      <c r="Q29" s="25">
        <v>-0.1473545820376799</v>
      </c>
      <c r="R29" s="5">
        <v>206712.92400000023</v>
      </c>
      <c r="V29" s="50" t="str">
        <f t="shared" si="8"/>
        <v>Apr</v>
      </c>
      <c r="W29" s="30">
        <f t="shared" si="8"/>
        <v>649833.89999999979</v>
      </c>
      <c r="X29" s="50">
        <f t="shared" si="6"/>
        <v>594738.69999999937</v>
      </c>
    </row>
    <row r="30" spans="2:48" x14ac:dyDescent="0.25">
      <c r="B30" s="11" t="s">
        <v>17</v>
      </c>
      <c r="C30" s="5">
        <v>315489.20000000013</v>
      </c>
      <c r="D30" s="5">
        <v>1116062.9000000027</v>
      </c>
      <c r="E30" s="13">
        <f t="shared" si="7"/>
        <v>2.5375629340085246</v>
      </c>
      <c r="I30" t="s">
        <v>15</v>
      </c>
      <c r="J30" s="5">
        <v>408148.39999999991</v>
      </c>
      <c r="K30" s="5">
        <v>168529.78100000019</v>
      </c>
      <c r="N30" t="s">
        <v>138</v>
      </c>
      <c r="O30" s="5">
        <v>649833.89999999979</v>
      </c>
      <c r="P30" s="5">
        <v>913.97172995780556</v>
      </c>
      <c r="Q30" s="25">
        <v>0.24470606127587852</v>
      </c>
      <c r="R30" s="5">
        <v>264423.772</v>
      </c>
      <c r="V30" s="50" t="str">
        <f t="shared" si="8"/>
        <v>May</v>
      </c>
      <c r="W30" s="30">
        <f t="shared" si="8"/>
        <v>857695.59999999916</v>
      </c>
      <c r="X30" s="50">
        <f t="shared" si="6"/>
        <v>676535.89999999956</v>
      </c>
    </row>
    <row r="31" spans="2:48" x14ac:dyDescent="0.25">
      <c r="B31" s="11"/>
      <c r="C31" s="5"/>
      <c r="D31" s="5"/>
      <c r="I31" t="s">
        <v>16</v>
      </c>
      <c r="J31" s="5">
        <v>370273.69999999978</v>
      </c>
      <c r="K31" s="5">
        <v>147405.99500000005</v>
      </c>
      <c r="N31" t="s">
        <v>139</v>
      </c>
      <c r="O31" s="5">
        <v>857695.59999999916</v>
      </c>
      <c r="P31" s="5">
        <v>1183.0284137931023</v>
      </c>
      <c r="Q31" s="25">
        <v>0.31986896959361377</v>
      </c>
      <c r="R31" s="5">
        <v>345657.08800000016</v>
      </c>
      <c r="V31" s="50" t="str">
        <f t="shared" si="8"/>
        <v>Jun</v>
      </c>
      <c r="W31" s="30">
        <f t="shared" si="8"/>
        <v>871895.30000000075</v>
      </c>
      <c r="X31" s="50">
        <f t="shared" si="6"/>
        <v>793141.6</v>
      </c>
    </row>
    <row r="32" spans="2:48" x14ac:dyDescent="0.25">
      <c r="B32" s="11"/>
      <c r="C32" s="5"/>
      <c r="D32" s="5"/>
      <c r="I32" t="s">
        <v>18</v>
      </c>
      <c r="J32" s="5">
        <v>330028.5999999998</v>
      </c>
      <c r="K32" s="5">
        <v>124260.84600000008</v>
      </c>
      <c r="N32" t="s">
        <v>140</v>
      </c>
      <c r="O32" s="5">
        <v>871895.30000000075</v>
      </c>
      <c r="P32" s="5">
        <v>1303.2814648729459</v>
      </c>
      <c r="Q32" s="25">
        <v>1.655564048597381E-2</v>
      </c>
      <c r="R32" s="5">
        <v>342973.60100000061</v>
      </c>
      <c r="V32" s="50" t="str">
        <f t="shared" si="8"/>
        <v>Jul</v>
      </c>
      <c r="W32" s="30">
        <f t="shared" si="8"/>
        <v>1036803.1000000006</v>
      </c>
      <c r="X32" s="50">
        <f t="shared" si="6"/>
        <v>922131.33333333349</v>
      </c>
    </row>
    <row r="33" spans="2:24" x14ac:dyDescent="0.25">
      <c r="B33" s="57" t="s">
        <v>166</v>
      </c>
      <c r="C33" s="57"/>
      <c r="E33" s="46"/>
      <c r="I33" t="s">
        <v>17</v>
      </c>
      <c r="J33" s="5">
        <v>308853.7999999997</v>
      </c>
      <c r="K33" s="5">
        <v>137977.76400000002</v>
      </c>
      <c r="N33" t="s">
        <v>141</v>
      </c>
      <c r="O33" s="5">
        <v>1036803.1000000006</v>
      </c>
      <c r="P33" s="5">
        <v>1547.4673134328366</v>
      </c>
      <c r="Q33" s="25">
        <v>0.18913715901439046</v>
      </c>
      <c r="R33" s="5">
        <v>409880.59799999959</v>
      </c>
      <c r="V33" s="50" t="str">
        <f t="shared" si="8"/>
        <v>Aug</v>
      </c>
      <c r="W33" s="30">
        <f t="shared" si="8"/>
        <v>965159.6</v>
      </c>
      <c r="X33" s="50">
        <f t="shared" si="6"/>
        <v>957952.66666666709</v>
      </c>
    </row>
    <row r="34" spans="2:24" x14ac:dyDescent="0.25">
      <c r="B34" s="10" t="s">
        <v>131</v>
      </c>
      <c r="C34" t="s">
        <v>134</v>
      </c>
      <c r="E34" s="46"/>
      <c r="H34" t="s">
        <v>129</v>
      </c>
      <c r="J34" s="5"/>
      <c r="K34" s="5"/>
      <c r="N34" t="s">
        <v>142</v>
      </c>
      <c r="O34" s="5">
        <v>965159.6</v>
      </c>
      <c r="P34" s="5">
        <v>1351.7641456582633</v>
      </c>
      <c r="Q34" s="25">
        <v>-6.9100391385790175E-2</v>
      </c>
      <c r="R34" s="5">
        <v>385285.95100000047</v>
      </c>
      <c r="V34" s="50" t="str">
        <f t="shared" si="8"/>
        <v>Sep</v>
      </c>
      <c r="W34" s="30">
        <f t="shared" si="8"/>
        <v>803789.79999999923</v>
      </c>
      <c r="X34" s="50">
        <f t="shared" si="6"/>
        <v>935250.83333333337</v>
      </c>
    </row>
    <row r="35" spans="2:24" x14ac:dyDescent="0.25">
      <c r="B35" s="2" t="s">
        <v>13</v>
      </c>
      <c r="C35" s="5">
        <v>567615.99999999977</v>
      </c>
      <c r="E35" s="13"/>
      <c r="I35" t="s">
        <v>14</v>
      </c>
      <c r="J35" s="5">
        <v>294889.8</v>
      </c>
      <c r="K35" s="5">
        <v>127881.61399999999</v>
      </c>
      <c r="N35" t="s">
        <v>143</v>
      </c>
      <c r="O35" s="5">
        <v>803789.79999999923</v>
      </c>
      <c r="P35" s="5">
        <v>1104.106868131867</v>
      </c>
      <c r="Q35" s="25">
        <v>-0.16719493853659098</v>
      </c>
      <c r="R35" s="5">
        <v>344357.17900000006</v>
      </c>
      <c r="V35" s="50" t="str">
        <f t="shared" si="8"/>
        <v>Oct</v>
      </c>
      <c r="W35" s="30">
        <f t="shared" si="8"/>
        <v>711018.9</v>
      </c>
      <c r="X35" s="50">
        <f t="shared" si="6"/>
        <v>826656.09999999974</v>
      </c>
    </row>
    <row r="36" spans="2:24" x14ac:dyDescent="0.25">
      <c r="B36" s="2" t="s">
        <v>26</v>
      </c>
      <c r="C36" s="5">
        <v>492922.00000000006</v>
      </c>
      <c r="E36" s="13"/>
      <c r="I36" t="s">
        <v>19</v>
      </c>
      <c r="J36" s="5">
        <v>268198.90000000002</v>
      </c>
      <c r="K36" s="5">
        <v>79602.250000000015</v>
      </c>
      <c r="N36" t="s">
        <v>144</v>
      </c>
      <c r="O36" s="5">
        <v>711018.9</v>
      </c>
      <c r="P36" s="5">
        <v>976.67431318681327</v>
      </c>
      <c r="Q36" s="25">
        <v>-0.11541686644941164</v>
      </c>
      <c r="R36" s="5">
        <v>298775.53899999987</v>
      </c>
      <c r="V36" s="50" t="str">
        <f t="shared" si="8"/>
        <v>Nov</v>
      </c>
      <c r="W36" s="30">
        <f t="shared" si="8"/>
        <v>785539.0000000007</v>
      </c>
      <c r="X36" s="50">
        <f t="shared" si="6"/>
        <v>766782.56666666677</v>
      </c>
    </row>
    <row r="37" spans="2:24" x14ac:dyDescent="0.25">
      <c r="B37" s="2" t="s">
        <v>83</v>
      </c>
      <c r="C37" s="5">
        <v>490427.19999999995</v>
      </c>
      <c r="E37" s="13"/>
      <c r="I37" t="s">
        <v>15</v>
      </c>
      <c r="J37" s="5">
        <v>237381.60000000012</v>
      </c>
      <c r="K37" s="5">
        <v>81508.134999999951</v>
      </c>
      <c r="N37" t="s">
        <v>145</v>
      </c>
      <c r="O37" s="5">
        <v>785539.0000000007</v>
      </c>
      <c r="P37" s="5">
        <v>1138.4623188405808</v>
      </c>
      <c r="Q37" s="25">
        <v>0.10480748120760316</v>
      </c>
      <c r="R37" s="5">
        <v>310199.26900000032</v>
      </c>
      <c r="V37" s="50" t="str">
        <f t="shared" si="8"/>
        <v>Dec</v>
      </c>
      <c r="W37" s="30">
        <f t="shared" si="8"/>
        <v>1033612.9999999993</v>
      </c>
      <c r="X37" s="50">
        <f t="shared" si="6"/>
        <v>843390.30000000016</v>
      </c>
    </row>
    <row r="38" spans="2:24" x14ac:dyDescent="0.25">
      <c r="B38" s="2" t="s">
        <v>54</v>
      </c>
      <c r="C38" s="5">
        <v>417677.70000000013</v>
      </c>
      <c r="E38" s="13"/>
      <c r="I38" t="s">
        <v>16</v>
      </c>
      <c r="J38" s="5">
        <v>197216.6</v>
      </c>
      <c r="K38" s="5">
        <v>81080.38</v>
      </c>
      <c r="N38" t="s">
        <v>146</v>
      </c>
      <c r="O38" s="5">
        <v>1033612.9999999993</v>
      </c>
      <c r="P38" s="5">
        <v>1549.6446776611683</v>
      </c>
      <c r="Q38" s="25">
        <v>0.31580099778623133</v>
      </c>
      <c r="R38" s="5">
        <v>407812.33</v>
      </c>
    </row>
    <row r="39" spans="2:24" x14ac:dyDescent="0.25">
      <c r="B39" s="2" t="s">
        <v>59</v>
      </c>
      <c r="C39" s="5">
        <v>394647.59999999974</v>
      </c>
      <c r="E39" s="13"/>
      <c r="I39" t="s">
        <v>18</v>
      </c>
      <c r="J39" s="5">
        <v>187209.00000000009</v>
      </c>
      <c r="K39" s="5">
        <v>83383.070000000051</v>
      </c>
    </row>
    <row r="40" spans="2:24" x14ac:dyDescent="0.25">
      <c r="B40" s="2" t="s">
        <v>42</v>
      </c>
      <c r="C40" s="5">
        <v>387411.30000000005</v>
      </c>
      <c r="E40" s="13"/>
      <c r="I40" t="s">
        <v>17</v>
      </c>
      <c r="J40" s="5">
        <v>166349.4</v>
      </c>
      <c r="K40" s="5">
        <v>64770.559000000001</v>
      </c>
    </row>
    <row r="41" spans="2:24" x14ac:dyDescent="0.25">
      <c r="B41" s="2" t="s">
        <v>27</v>
      </c>
      <c r="C41" s="5">
        <v>365128.79999999993</v>
      </c>
      <c r="D41" s="5"/>
      <c r="H41" t="s">
        <v>130</v>
      </c>
      <c r="J41" s="5"/>
      <c r="K41" s="5"/>
    </row>
    <row r="42" spans="2:24" x14ac:dyDescent="0.25">
      <c r="B42" s="2" t="s">
        <v>23</v>
      </c>
      <c r="C42" s="5">
        <v>362963.20000000007</v>
      </c>
      <c r="D42" s="5"/>
      <c r="I42" t="s">
        <v>14</v>
      </c>
      <c r="J42" s="5">
        <v>339837.69999999995</v>
      </c>
      <c r="K42" s="5">
        <v>145151.31199999998</v>
      </c>
    </row>
    <row r="43" spans="2:24" x14ac:dyDescent="0.25">
      <c r="B43" s="2" t="s">
        <v>73</v>
      </c>
      <c r="C43" s="5">
        <v>337703.1</v>
      </c>
      <c r="D43" s="5"/>
      <c r="I43" t="s">
        <v>19</v>
      </c>
      <c r="J43" s="5">
        <v>263088.89999999997</v>
      </c>
      <c r="K43" s="5">
        <v>101926.52799999995</v>
      </c>
    </row>
    <row r="44" spans="2:24" x14ac:dyDescent="0.25">
      <c r="B44" s="2" t="s">
        <v>39</v>
      </c>
      <c r="C44" s="5">
        <v>322209.30000000005</v>
      </c>
      <c r="D44" s="5"/>
      <c r="I44" t="s">
        <v>15</v>
      </c>
      <c r="J44" s="5">
        <v>199058.39999999994</v>
      </c>
      <c r="K44" s="5">
        <v>76172.386000000028</v>
      </c>
    </row>
    <row r="45" spans="2:24" x14ac:dyDescent="0.25">
      <c r="D45" s="5"/>
      <c r="I45" t="s">
        <v>18</v>
      </c>
      <c r="J45" s="5">
        <v>184877.00000000012</v>
      </c>
      <c r="K45" s="5">
        <v>61280.62999999999</v>
      </c>
    </row>
    <row r="46" spans="2:24" x14ac:dyDescent="0.25">
      <c r="D46" s="37"/>
      <c r="I46" t="s">
        <v>16</v>
      </c>
      <c r="J46" s="5">
        <v>158683.70000000004</v>
      </c>
      <c r="K46" s="5">
        <v>58085.701000000008</v>
      </c>
    </row>
    <row r="47" spans="2:24" x14ac:dyDescent="0.25">
      <c r="I47" t="s">
        <v>17</v>
      </c>
      <c r="J47" s="5">
        <v>140363.00000000006</v>
      </c>
      <c r="K47" s="5">
        <v>50910.774000000027</v>
      </c>
    </row>
    <row r="48" spans="2:24" x14ac:dyDescent="0.25">
      <c r="H48" t="s">
        <v>126</v>
      </c>
      <c r="J48" s="5"/>
      <c r="K48" s="5"/>
    </row>
    <row r="49" spans="2:11" x14ac:dyDescent="0.25">
      <c r="I49" t="s">
        <v>14</v>
      </c>
      <c r="J49" s="5">
        <v>187045.49999999997</v>
      </c>
      <c r="K49" s="5">
        <v>70699.612999999983</v>
      </c>
    </row>
    <row r="50" spans="2:11" x14ac:dyDescent="0.25">
      <c r="I50" t="s">
        <v>19</v>
      </c>
      <c r="J50" s="5">
        <v>182059.90000000002</v>
      </c>
      <c r="K50" s="5">
        <v>86469.477999999974</v>
      </c>
    </row>
    <row r="51" spans="2:11" x14ac:dyDescent="0.25">
      <c r="I51" t="s">
        <v>15</v>
      </c>
      <c r="J51" s="5">
        <v>173565.40000000002</v>
      </c>
      <c r="K51" s="5">
        <v>56112.639999999985</v>
      </c>
    </row>
    <row r="52" spans="2:11" x14ac:dyDescent="0.25">
      <c r="I52" t="s">
        <v>18</v>
      </c>
      <c r="J52" s="5">
        <v>134193.00000000003</v>
      </c>
      <c r="K52" s="5">
        <v>40507.247000000003</v>
      </c>
    </row>
    <row r="53" spans="2:11" x14ac:dyDescent="0.25">
      <c r="I53" t="s">
        <v>16</v>
      </c>
      <c r="J53" s="5">
        <v>133892.99999999997</v>
      </c>
      <c r="K53" s="5">
        <v>49191.533999999985</v>
      </c>
    </row>
    <row r="54" spans="2:11" x14ac:dyDescent="0.25">
      <c r="I54" t="s">
        <v>17</v>
      </c>
      <c r="J54" s="5">
        <v>109366.7</v>
      </c>
      <c r="K54" s="5">
        <v>43903.998999999996</v>
      </c>
    </row>
    <row r="59" spans="2:11" x14ac:dyDescent="0.25">
      <c r="B59" s="11"/>
      <c r="C59" s="25"/>
    </row>
    <row r="60" spans="2:11" x14ac:dyDescent="0.25">
      <c r="B60" s="11"/>
      <c r="C60" s="25"/>
    </row>
    <row r="61" spans="2:11" x14ac:dyDescent="0.25">
      <c r="B61" s="11"/>
      <c r="C61" s="25"/>
    </row>
    <row r="68" spans="10:10" x14ac:dyDescent="0.25">
      <c r="J68" s="12"/>
    </row>
    <row r="69" spans="10:10" x14ac:dyDescent="0.25">
      <c r="J69" s="26"/>
    </row>
    <row r="70" spans="10:10" x14ac:dyDescent="0.25">
      <c r="J70" s="26"/>
    </row>
    <row r="71" spans="10:10" x14ac:dyDescent="0.25">
      <c r="J71" s="26"/>
    </row>
    <row r="72" spans="10:10" x14ac:dyDescent="0.25">
      <c r="J72" s="26"/>
    </row>
    <row r="73" spans="10:10" x14ac:dyDescent="0.25">
      <c r="J73" s="26"/>
    </row>
    <row r="74" spans="10:10" x14ac:dyDescent="0.25">
      <c r="J74" s="26"/>
    </row>
    <row r="75" spans="10:10" x14ac:dyDescent="0.25">
      <c r="J75" s="26"/>
    </row>
    <row r="76" spans="10:10" x14ac:dyDescent="0.25">
      <c r="J76" s="26"/>
    </row>
    <row r="77" spans="10:10" x14ac:dyDescent="0.25">
      <c r="J77" s="26"/>
    </row>
    <row r="78" spans="10:10" x14ac:dyDescent="0.25">
      <c r="J78" s="26"/>
    </row>
    <row r="79" spans="10:10" x14ac:dyDescent="0.25">
      <c r="J79" s="26"/>
    </row>
    <row r="80" spans="10:10" x14ac:dyDescent="0.25">
      <c r="J80" s="26"/>
    </row>
    <row r="81" spans="2:12" x14ac:dyDescent="0.25">
      <c r="J81" s="12"/>
    </row>
    <row r="82" spans="2:12" x14ac:dyDescent="0.25">
      <c r="J82" s="12"/>
    </row>
    <row r="83" spans="2:12" x14ac:dyDescent="0.25">
      <c r="F83" s="12"/>
      <c r="G83" s="12"/>
      <c r="H83" s="12"/>
      <c r="I83" s="12"/>
      <c r="J83" s="12"/>
    </row>
    <row r="84" spans="2:12" x14ac:dyDescent="0.25">
      <c r="F84" s="12"/>
      <c r="G84" s="12"/>
      <c r="H84" s="12"/>
      <c r="I84" s="12"/>
      <c r="J84" s="12"/>
    </row>
    <row r="85" spans="2:12" x14ac:dyDescent="0.25">
      <c r="F85" s="12"/>
      <c r="G85" s="12"/>
      <c r="H85" s="12"/>
      <c r="I85" s="12"/>
      <c r="J85" s="12"/>
    </row>
    <row r="86" spans="2:12" x14ac:dyDescent="0.25">
      <c r="F86" s="12"/>
      <c r="G86" s="12"/>
      <c r="H86" s="12"/>
      <c r="I86" s="12"/>
      <c r="J86" s="12"/>
    </row>
    <row r="87" spans="2:12" x14ac:dyDescent="0.25">
      <c r="F87" s="12"/>
      <c r="G87" s="12"/>
      <c r="H87" s="12"/>
      <c r="I87" s="12"/>
      <c r="J87" s="12"/>
    </row>
    <row r="88" spans="2:12" x14ac:dyDescent="0.25">
      <c r="F88" s="12"/>
      <c r="G88" s="12"/>
      <c r="H88" s="12"/>
      <c r="I88" s="12"/>
      <c r="J88" s="12"/>
    </row>
    <row r="90" spans="2:12" x14ac:dyDescent="0.25">
      <c r="B90" s="37"/>
      <c r="C90" s="37"/>
      <c r="D90" s="37"/>
      <c r="I90" s="49"/>
      <c r="J90" s="49"/>
      <c r="K90" s="49"/>
      <c r="L90" s="49"/>
    </row>
    <row r="91" spans="2:12" x14ac:dyDescent="0.25">
      <c r="I91" s="47"/>
      <c r="J91" s="47"/>
      <c r="K91" s="47"/>
      <c r="L91" s="47"/>
    </row>
    <row r="92" spans="2:12" x14ac:dyDescent="0.25">
      <c r="I92" s="47"/>
      <c r="J92" s="47"/>
      <c r="K92" s="48"/>
      <c r="L92" s="48"/>
    </row>
    <row r="93" spans="2:12" x14ac:dyDescent="0.25">
      <c r="F93" s="12"/>
      <c r="G93" s="12"/>
      <c r="H93" s="45"/>
      <c r="I93" s="44"/>
      <c r="J93" s="2"/>
      <c r="K93" s="15"/>
    </row>
    <row r="94" spans="2:12" x14ac:dyDescent="0.25">
      <c r="F94" s="12"/>
      <c r="G94" s="12"/>
      <c r="I94" s="44"/>
      <c r="J94" s="2"/>
      <c r="K94" s="15"/>
    </row>
    <row r="95" spans="2:12" x14ac:dyDescent="0.25">
      <c r="F95" s="12"/>
      <c r="G95" s="12"/>
      <c r="I95" s="44"/>
      <c r="J95" s="2"/>
      <c r="K95" s="15"/>
    </row>
    <row r="96" spans="2:12" x14ac:dyDescent="0.25">
      <c r="F96" s="12"/>
      <c r="G96" s="12"/>
      <c r="I96" s="44"/>
      <c r="J96" s="2"/>
      <c r="K96" s="15"/>
    </row>
    <row r="97" spans="6:11" x14ac:dyDescent="0.25">
      <c r="F97" s="12"/>
      <c r="G97" s="12"/>
      <c r="I97" s="44"/>
      <c r="J97" s="2"/>
      <c r="K97" s="15"/>
    </row>
    <row r="98" spans="6:11" x14ac:dyDescent="0.25">
      <c r="F98" s="12"/>
      <c r="G98" s="12"/>
      <c r="I98" s="44"/>
      <c r="J98" s="2"/>
      <c r="K98" s="15"/>
    </row>
    <row r="99" spans="6:11" x14ac:dyDescent="0.25">
      <c r="F99" s="12"/>
      <c r="G99" s="12"/>
      <c r="I99" s="44"/>
      <c r="J99" s="2"/>
      <c r="K99" s="15"/>
    </row>
    <row r="100" spans="6:11" x14ac:dyDescent="0.25">
      <c r="F100" s="12"/>
      <c r="G100" s="12"/>
      <c r="I100" s="44"/>
      <c r="J100" s="2"/>
      <c r="K100" s="15"/>
    </row>
    <row r="101" spans="6:11" x14ac:dyDescent="0.25">
      <c r="F101" s="12"/>
      <c r="G101" s="12"/>
      <c r="I101" s="44"/>
      <c r="J101" s="2"/>
      <c r="K101" s="15"/>
    </row>
    <row r="102" spans="6:11" x14ac:dyDescent="0.25">
      <c r="F102" s="12"/>
      <c r="G102" s="12"/>
      <c r="I102" s="44"/>
      <c r="J102" s="2"/>
      <c r="K102" s="15"/>
    </row>
    <row r="103" spans="6:11" x14ac:dyDescent="0.25">
      <c r="F103" s="12"/>
      <c r="G103" s="12"/>
      <c r="I103" s="44"/>
      <c r="J103" s="2"/>
      <c r="K103" s="15"/>
    </row>
    <row r="104" spans="6:11" x14ac:dyDescent="0.25">
      <c r="F104" s="12"/>
      <c r="G104" s="12"/>
      <c r="I104" s="44"/>
      <c r="J104" s="2"/>
      <c r="K104" s="15"/>
    </row>
    <row r="105" spans="6:11" x14ac:dyDescent="0.25">
      <c r="F105" s="12"/>
      <c r="G105" s="12"/>
      <c r="I105" s="44"/>
      <c r="J105" s="2"/>
      <c r="K105" s="15"/>
    </row>
    <row r="106" spans="6:11" x14ac:dyDescent="0.25">
      <c r="F106" s="12"/>
      <c r="G106" s="12"/>
      <c r="I106" s="44"/>
      <c r="J106" s="2"/>
      <c r="K106" s="15"/>
    </row>
    <row r="107" spans="6:11" x14ac:dyDescent="0.25">
      <c r="F107" s="12"/>
      <c r="G107" s="12"/>
      <c r="I107" s="44"/>
      <c r="J107" s="2"/>
      <c r="K107" s="15"/>
    </row>
    <row r="108" spans="6:11" x14ac:dyDescent="0.25">
      <c r="K108" s="12"/>
    </row>
    <row r="109" spans="6:11" x14ac:dyDescent="0.25">
      <c r="K109" s="12"/>
    </row>
    <row r="110" spans="6:11" x14ac:dyDescent="0.25">
      <c r="K110" s="12"/>
    </row>
    <row r="111" spans="6:11" x14ac:dyDescent="0.25">
      <c r="K111" s="12"/>
    </row>
    <row r="112" spans="6:11" x14ac:dyDescent="0.25">
      <c r="K112" s="12"/>
    </row>
    <row r="113" spans="11:11" x14ac:dyDescent="0.25">
      <c r="K113" s="12"/>
    </row>
    <row r="114" spans="11:11" x14ac:dyDescent="0.25">
      <c r="K114" s="12"/>
    </row>
    <row r="115" spans="11:11" x14ac:dyDescent="0.25">
      <c r="K115" s="12"/>
    </row>
    <row r="116" spans="11:11" x14ac:dyDescent="0.25">
      <c r="K116" s="12"/>
    </row>
    <row r="117" spans="11:11" x14ac:dyDescent="0.25">
      <c r="K117" s="12"/>
    </row>
    <row r="118" spans="11:11" x14ac:dyDescent="0.25">
      <c r="K118" s="12"/>
    </row>
    <row r="119" spans="11:11" x14ac:dyDescent="0.25">
      <c r="K119" s="12"/>
    </row>
  </sheetData>
  <sheetProtection sheet="1" objects="1" scenarios="1" selectLockedCells="1"/>
  <mergeCells count="9">
    <mergeCell ref="AR11:AV12"/>
    <mergeCell ref="AO11:AQ11"/>
    <mergeCell ref="H11:K11"/>
    <mergeCell ref="V11:X12"/>
    <mergeCell ref="M11:R11"/>
    <mergeCell ref="B2:C2"/>
    <mergeCell ref="B33:C33"/>
    <mergeCell ref="B11:E11"/>
    <mergeCell ref="B22:E22"/>
  </mergeCells>
  <conditionalFormatting pivot="1" sqref="Q13:Q38">
    <cfRule type="cellIs" dxfId="35" priority="28" operator="greaterThan">
      <formula>0</formula>
    </cfRule>
  </conditionalFormatting>
  <conditionalFormatting pivot="1" sqref="Q13:Q38">
    <cfRule type="cellIs" dxfId="34" priority="27" operator="lessThan">
      <formula>0</formula>
    </cfRule>
  </conditionalFormatting>
  <conditionalFormatting pivot="1" sqref="C25:D30">
    <cfRule type="dataBar" priority="19">
      <dataBar>
        <cfvo type="min"/>
        <cfvo type="max"/>
        <color rgb="FF63C384"/>
      </dataBar>
      <extLst>
        <ext xmlns:x14="http://schemas.microsoft.com/office/spreadsheetml/2009/9/main" uri="{B025F937-C7B1-47D3-B67F-A62EFF666E3E}">
          <x14:id>{9657A92A-AEAD-4D83-99C4-75D445FBFF38}</x14:id>
        </ext>
      </extLst>
    </cfRule>
  </conditionalFormatting>
  <conditionalFormatting pivot="1" sqref="C14:D19">
    <cfRule type="dataBar" priority="18">
      <dataBar>
        <cfvo type="min"/>
        <cfvo type="max"/>
        <color rgb="FF63C384"/>
      </dataBar>
      <extLst>
        <ext xmlns:x14="http://schemas.microsoft.com/office/spreadsheetml/2009/9/main" uri="{B025F937-C7B1-47D3-B67F-A62EFF666E3E}">
          <x14:id>{D6AC5BC4-CA5B-4771-8D79-84E85B6848CA}</x14:id>
        </ext>
      </extLst>
    </cfRule>
  </conditionalFormatting>
  <conditionalFormatting sqref="AV14:AV25">
    <cfRule type="cellIs" dxfId="33" priority="9" operator="lessThan">
      <formula>1</formula>
    </cfRule>
    <cfRule type="cellIs" dxfId="32" priority="10" operator="greaterThan">
      <formula>1</formula>
    </cfRule>
  </conditionalFormatting>
  <conditionalFormatting sqref="E14:E19">
    <cfRule type="dataBar" priority="6">
      <dataBar>
        <cfvo type="min"/>
        <cfvo type="max"/>
        <color rgb="FFFFB628"/>
      </dataBar>
      <extLst>
        <ext xmlns:x14="http://schemas.microsoft.com/office/spreadsheetml/2009/9/main" uri="{B025F937-C7B1-47D3-B67F-A62EFF666E3E}">
          <x14:id>{E957B370-8F2D-4A3E-9DD3-C5E288F74D19}</x14:id>
        </ext>
      </extLst>
    </cfRule>
  </conditionalFormatting>
  <conditionalFormatting sqref="E25:E30">
    <cfRule type="dataBar" priority="5">
      <dataBar>
        <cfvo type="min"/>
        <cfvo type="max"/>
        <color rgb="FFFFB628"/>
      </dataBar>
      <extLst>
        <ext xmlns:x14="http://schemas.microsoft.com/office/spreadsheetml/2009/9/main" uri="{B025F937-C7B1-47D3-B67F-A62EFF666E3E}">
          <x14:id>{CE73BD40-66BB-468B-BD6F-3F043585184A}</x14:id>
        </ext>
      </extLst>
    </cfRule>
  </conditionalFormatting>
  <conditionalFormatting pivot="1" sqref="C35:C44">
    <cfRule type="colorScale" priority="4">
      <colorScale>
        <cfvo type="min"/>
        <cfvo type="percentile" val="50"/>
        <cfvo type="max"/>
        <color rgb="FFF8696B"/>
        <color rgb="FFFFEB84"/>
        <color rgb="FF63BE7B"/>
      </colorScale>
    </cfRule>
  </conditionalFormatting>
  <conditionalFormatting pivot="1" sqref="J13:J54">
    <cfRule type="dataBar" priority="3">
      <dataBar>
        <cfvo type="min"/>
        <cfvo type="max"/>
        <color rgb="FF63C384"/>
      </dataBar>
      <extLst>
        <ext xmlns:x14="http://schemas.microsoft.com/office/spreadsheetml/2009/9/main" uri="{B025F937-C7B1-47D3-B67F-A62EFF666E3E}">
          <x14:id>{D9CEDC89-67F0-4DC4-AED7-4D0C497DE8E3}</x14:id>
        </ext>
      </extLst>
    </cfRule>
  </conditionalFormatting>
  <conditionalFormatting sqref="E35:E40">
    <cfRule type="dataBar" priority="2">
      <dataBar>
        <cfvo type="min"/>
        <cfvo type="max"/>
        <color rgb="FFFFB628"/>
      </dataBar>
      <extLst>
        <ext xmlns:x14="http://schemas.microsoft.com/office/spreadsheetml/2009/9/main" uri="{B025F937-C7B1-47D3-B67F-A62EFF666E3E}">
          <x14:id>{A5498360-5BAF-4947-BBCA-CF997968C389}</x14:id>
        </ext>
      </extLst>
    </cfRule>
  </conditionalFormatting>
  <conditionalFormatting pivot="1" sqref="K13:K54">
    <cfRule type="dataBar" priority="1">
      <dataBar>
        <cfvo type="min"/>
        <cfvo type="max"/>
        <color rgb="FFFFB628"/>
      </dataBar>
      <extLst>
        <ext xmlns:x14="http://schemas.microsoft.com/office/spreadsheetml/2009/9/main" uri="{B025F937-C7B1-47D3-B67F-A62EFF666E3E}">
          <x14:id>{BDBAC0DE-E7DE-43BC-82A5-C36A7EC11536}</x14:id>
        </ext>
      </extLst>
    </cfRule>
  </conditionalFormatting>
  <pageMargins left="0.7" right="0.7" top="0.75" bottom="0.75" header="0.3" footer="0.3"/>
  <drawing r:id="rId8"/>
  <extLst>
    <ext xmlns:x14="http://schemas.microsoft.com/office/spreadsheetml/2009/9/main" uri="{78C0D931-6437-407d-A8EE-F0AAD7539E65}">
      <x14:conditionalFormattings>
        <x14:conditionalFormatting xmlns:xm="http://schemas.microsoft.com/office/excel/2006/main" pivot="1">
          <x14:cfRule type="dataBar" id="{9657A92A-AEAD-4D83-99C4-75D445FBFF38}">
            <x14:dataBar minLength="0" maxLength="100" border="1" negativeBarBorderColorSameAsPositive="0">
              <x14:cfvo type="autoMin"/>
              <x14:cfvo type="autoMax"/>
              <x14:borderColor rgb="FF63C384"/>
              <x14:negativeFillColor rgb="FFFF0000"/>
              <x14:negativeBorderColor rgb="FFFF0000"/>
              <x14:axisColor rgb="FF000000"/>
            </x14:dataBar>
          </x14:cfRule>
          <xm:sqref>C25:D30</xm:sqref>
        </x14:conditionalFormatting>
        <x14:conditionalFormatting xmlns:xm="http://schemas.microsoft.com/office/excel/2006/main" pivot="1">
          <x14:cfRule type="dataBar" id="{D6AC5BC4-CA5B-4771-8D79-84E85B6848CA}">
            <x14:dataBar minLength="0" maxLength="100" border="1" negativeBarBorderColorSameAsPositive="0">
              <x14:cfvo type="autoMin"/>
              <x14:cfvo type="autoMax"/>
              <x14:borderColor rgb="FF63C384"/>
              <x14:negativeFillColor rgb="FFFF0000"/>
              <x14:negativeBorderColor rgb="FFFF0000"/>
              <x14:axisColor rgb="FF000000"/>
            </x14:dataBar>
          </x14:cfRule>
          <xm:sqref>C14:D19</xm:sqref>
        </x14:conditionalFormatting>
        <x14:conditionalFormatting xmlns:xm="http://schemas.microsoft.com/office/excel/2006/main">
          <x14:cfRule type="dataBar" id="{E957B370-8F2D-4A3E-9DD3-C5E288F74D19}">
            <x14:dataBar minLength="0" maxLength="100" border="1" negativeBarBorderColorSameAsPositive="0">
              <x14:cfvo type="autoMin"/>
              <x14:cfvo type="autoMax"/>
              <x14:borderColor rgb="FFFFB628"/>
              <x14:negativeFillColor rgb="FFFF0000"/>
              <x14:negativeBorderColor rgb="FFFF0000"/>
              <x14:axisColor rgb="FF000000"/>
            </x14:dataBar>
          </x14:cfRule>
          <xm:sqref>E14:E19</xm:sqref>
        </x14:conditionalFormatting>
        <x14:conditionalFormatting xmlns:xm="http://schemas.microsoft.com/office/excel/2006/main">
          <x14:cfRule type="dataBar" id="{CE73BD40-66BB-468B-BD6F-3F043585184A}">
            <x14:dataBar minLength="0" maxLength="100" border="1" negativeBarBorderColorSameAsPositive="0">
              <x14:cfvo type="autoMin"/>
              <x14:cfvo type="autoMax"/>
              <x14:borderColor rgb="FFFFB628"/>
              <x14:negativeFillColor rgb="FFFF0000"/>
              <x14:negativeBorderColor rgb="FFFF0000"/>
              <x14:axisColor rgb="FF000000"/>
            </x14:dataBar>
          </x14:cfRule>
          <xm:sqref>E25:E30</xm:sqref>
        </x14:conditionalFormatting>
        <x14:conditionalFormatting xmlns:xm="http://schemas.microsoft.com/office/excel/2006/main" pivot="1">
          <x14:cfRule type="dataBar" id="{D9CEDC89-67F0-4DC4-AED7-4D0C497DE8E3}">
            <x14:dataBar minLength="0" maxLength="100" border="1" negativeBarBorderColorSameAsPositive="0">
              <x14:cfvo type="autoMin"/>
              <x14:cfvo type="autoMax"/>
              <x14:borderColor rgb="FF63C384"/>
              <x14:negativeFillColor rgb="FFFF0000"/>
              <x14:negativeBorderColor rgb="FFFF0000"/>
              <x14:axisColor rgb="FF000000"/>
            </x14:dataBar>
          </x14:cfRule>
          <xm:sqref>J13:J54</xm:sqref>
        </x14:conditionalFormatting>
        <x14:conditionalFormatting xmlns:xm="http://schemas.microsoft.com/office/excel/2006/main">
          <x14:cfRule type="dataBar" id="{A5498360-5BAF-4947-BBCA-CF997968C389}">
            <x14:dataBar minLength="0" maxLength="100" border="1" negativeBarBorderColorSameAsPositive="0">
              <x14:cfvo type="autoMin"/>
              <x14:cfvo type="autoMax"/>
              <x14:borderColor rgb="FFFFB628"/>
              <x14:negativeFillColor rgb="FFFF0000"/>
              <x14:negativeBorderColor rgb="FFFF0000"/>
              <x14:axisColor rgb="FF000000"/>
            </x14:dataBar>
          </x14:cfRule>
          <xm:sqref>E35:E40</xm:sqref>
        </x14:conditionalFormatting>
        <x14:conditionalFormatting xmlns:xm="http://schemas.microsoft.com/office/excel/2006/main" pivot="1">
          <x14:cfRule type="dataBar" id="{BDBAC0DE-E7DE-43BC-82A5-C36A7EC11536}">
            <x14:dataBar minLength="0" maxLength="100" border="1" negativeBarBorderColorSameAsPositive="0">
              <x14:cfvo type="autoMin"/>
              <x14:cfvo type="autoMax"/>
              <x14:borderColor rgb="FFFFB628"/>
              <x14:negativeFillColor rgb="FFFF0000"/>
              <x14:negativeBorderColor rgb="FFFF0000"/>
              <x14:axisColor rgb="FF000000"/>
            </x14:dataBar>
          </x14:cfRule>
          <xm:sqref>K13:K54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codeName="Sheet3"/>
  <dimension ref="A1:K50"/>
  <sheetViews>
    <sheetView showGridLines="0" topLeftCell="A9" zoomScale="70" zoomScaleNormal="70" workbookViewId="0">
      <selection activeCell="O2" sqref="O2"/>
    </sheetView>
  </sheetViews>
  <sheetFormatPr defaultColWidth="11.25" defaultRowHeight="15.75" x14ac:dyDescent="0.25"/>
  <cols>
    <col min="1" max="1" width="29.5" customWidth="1"/>
    <col min="2" max="2" width="5" customWidth="1"/>
    <col min="4" max="5" width="13.625" bestFit="1" customWidth="1"/>
    <col min="7" max="7" width="12.625" customWidth="1"/>
    <col min="10" max="10" width="17.25" customWidth="1"/>
  </cols>
  <sheetData>
    <row r="1" spans="1:11" x14ac:dyDescent="0.25">
      <c r="A1" s="16"/>
    </row>
    <row r="2" spans="1:11" x14ac:dyDescent="0.25">
      <c r="A2" s="16"/>
    </row>
    <row r="3" spans="1:11" x14ac:dyDescent="0.25">
      <c r="A3" s="16"/>
    </row>
    <row r="4" spans="1:11" x14ac:dyDescent="0.25">
      <c r="A4" s="16"/>
    </row>
    <row r="5" spans="1:11" x14ac:dyDescent="0.25">
      <c r="A5" s="16"/>
    </row>
    <row r="6" spans="1:11" x14ac:dyDescent="0.25">
      <c r="A6" s="16"/>
    </row>
    <row r="7" spans="1:11" x14ac:dyDescent="0.25">
      <c r="A7" s="16"/>
    </row>
    <row r="8" spans="1:11" x14ac:dyDescent="0.25">
      <c r="A8" s="16"/>
    </row>
    <row r="9" spans="1:11" x14ac:dyDescent="0.25">
      <c r="A9" s="16"/>
    </row>
    <row r="10" spans="1:11" x14ac:dyDescent="0.25">
      <c r="A10" s="16"/>
    </row>
    <row r="11" spans="1:11" x14ac:dyDescent="0.25">
      <c r="A11" s="16"/>
    </row>
    <row r="12" spans="1:11" x14ac:dyDescent="0.25">
      <c r="A12" s="16"/>
    </row>
    <row r="13" spans="1:11" ht="18.75" x14ac:dyDescent="0.3">
      <c r="A13" s="16"/>
      <c r="C13" s="20" t="s">
        <v>148</v>
      </c>
      <c r="D13" s="21">
        <v>2022</v>
      </c>
      <c r="E13" s="21">
        <v>2023</v>
      </c>
      <c r="F13" s="21" t="s">
        <v>149</v>
      </c>
      <c r="H13" s="20" t="s">
        <v>0</v>
      </c>
      <c r="I13" s="21" t="str">
        <f>'analysis by pivot tables '!C13</f>
        <v>2022</v>
      </c>
      <c r="J13" s="21" t="str">
        <f>'analysis by pivot tables '!D13</f>
        <v>2023</v>
      </c>
      <c r="K13" s="21" t="s">
        <v>151</v>
      </c>
    </row>
    <row r="14" spans="1:11" x14ac:dyDescent="0.25">
      <c r="A14" s="16"/>
      <c r="C14" t="str">
        <f>'analysis by pivot tables '!B25</f>
        <v>Coca-Cola</v>
      </c>
      <c r="D14" s="18">
        <f>'analysis by pivot tables '!C25</f>
        <v>499102.00000000017</v>
      </c>
      <c r="E14" s="18">
        <f>'analysis by pivot tables '!D25</f>
        <v>2268974.9000000032</v>
      </c>
      <c r="F14" s="22">
        <f>(E14-D14)</f>
        <v>1769872.9000000029</v>
      </c>
      <c r="H14" t="str">
        <f>'analysis by pivot tables '!B14</f>
        <v>West Soda</v>
      </c>
      <c r="I14" s="5">
        <f>'analysis by pivot tables '!C14</f>
        <v>1170361.5999999996</v>
      </c>
      <c r="J14" s="5">
        <f>'analysis by pivot tables '!D14</f>
        <v>2070594.1999999993</v>
      </c>
      <c r="K14" s="5">
        <f>J14-I14</f>
        <v>900232.59999999963</v>
      </c>
    </row>
    <row r="15" spans="1:11" x14ac:dyDescent="0.25">
      <c r="A15" s="16"/>
      <c r="C15" t="str">
        <f>'analysis by pivot tables '!B26</f>
        <v>Dasani Water</v>
      </c>
      <c r="D15" s="18">
        <f>'analysis by pivot tables '!C26</f>
        <v>469270.69999999984</v>
      </c>
      <c r="E15" s="18">
        <f>'analysis by pivot tables '!D26</f>
        <v>1917827.7999999949</v>
      </c>
      <c r="F15" s="22">
        <f t="shared" ref="F15:F19" si="0">(E15-D15)</f>
        <v>1448557.099999995</v>
      </c>
      <c r="H15" t="str">
        <f>'analysis by pivot tables '!B15</f>
        <v>BevCo</v>
      </c>
      <c r="I15" s="5">
        <f>'analysis by pivot tables '!C15</f>
        <v>466787.99999999994</v>
      </c>
      <c r="J15" s="5">
        <f>'analysis by pivot tables '!D15</f>
        <v>2327606.5000000019</v>
      </c>
      <c r="K15" s="5">
        <f t="shared" ref="K15:K19" si="1">J15-I15</f>
        <v>1860818.5000000019</v>
      </c>
    </row>
    <row r="16" spans="1:11" x14ac:dyDescent="0.25">
      <c r="A16" s="16"/>
      <c r="C16" t="str">
        <f>'analysis by pivot tables '!B27</f>
        <v>Diet Coke</v>
      </c>
      <c r="D16" s="18">
        <f>'analysis by pivot tables '!C27</f>
        <v>423758.70000000007</v>
      </c>
      <c r="E16" s="18">
        <f>'analysis by pivot tables '!D27</f>
        <v>1633959.3000000005</v>
      </c>
      <c r="F16" s="22">
        <f t="shared" si="0"/>
        <v>1210200.6000000006</v>
      </c>
      <c r="H16" t="str">
        <f>'analysis by pivot tables '!B16</f>
        <v>FizzyCo</v>
      </c>
      <c r="I16" s="5">
        <f>'analysis by pivot tables '!C16</f>
        <v>161210.1</v>
      </c>
      <c r="J16" s="5">
        <f>'analysis by pivot tables '!D16</f>
        <v>2262827.0999999978</v>
      </c>
      <c r="K16" s="5">
        <f t="shared" si="1"/>
        <v>2101616.9999999977</v>
      </c>
    </row>
    <row r="17" spans="1:11" x14ac:dyDescent="0.25">
      <c r="A17" s="16"/>
      <c r="C17" t="str">
        <f>'analysis by pivot tables '!B28</f>
        <v>Sprite</v>
      </c>
      <c r="D17" s="18">
        <f>'analysis by pivot tables '!C28</f>
        <v>366577.99999999988</v>
      </c>
      <c r="E17" s="18">
        <f>'analysis by pivot tables '!D28</f>
        <v>1353578.2999999986</v>
      </c>
      <c r="F17" s="22">
        <f t="shared" si="0"/>
        <v>987000.29999999877</v>
      </c>
      <c r="H17" t="str">
        <f>'analysis by pivot tables '!B17</f>
        <v>Target</v>
      </c>
      <c r="I17" s="5">
        <f>'analysis by pivot tables '!C17</f>
        <v>9250.3000000000011</v>
      </c>
      <c r="J17" s="5">
        <f>'analysis by pivot tables '!D17</f>
        <v>1341994.9999999998</v>
      </c>
      <c r="K17" s="5">
        <f t="shared" si="1"/>
        <v>1332744.6999999997</v>
      </c>
    </row>
    <row r="18" spans="1:11" x14ac:dyDescent="0.25">
      <c r="A18" s="16"/>
      <c r="C18" t="str">
        <f>'analysis by pivot tables '!B29</f>
        <v>Powerade</v>
      </c>
      <c r="D18" s="18">
        <f>'analysis by pivot tables '!C29</f>
        <v>349533.89999999997</v>
      </c>
      <c r="E18" s="18">
        <f>'analysis by pivot tables '!D29</f>
        <v>1302529.3000000012</v>
      </c>
      <c r="F18" s="22">
        <f t="shared" si="0"/>
        <v>952995.4000000013</v>
      </c>
      <c r="H18" t="str">
        <f>'analysis by pivot tables '!B18</f>
        <v>Amazon</v>
      </c>
      <c r="I18" s="5">
        <f>'analysis by pivot tables '!C18</f>
        <v>276210</v>
      </c>
      <c r="J18" s="5">
        <f>'analysis by pivot tables '!D18</f>
        <v>1009698.7</v>
      </c>
      <c r="K18" s="5">
        <f t="shared" si="1"/>
        <v>733488.7</v>
      </c>
    </row>
    <row r="19" spans="1:11" x14ac:dyDescent="0.25">
      <c r="A19" s="16"/>
      <c r="C19" t="str">
        <f>'analysis by pivot tables '!B30</f>
        <v>Fanta</v>
      </c>
      <c r="D19" s="18">
        <f>'analysis by pivot tables '!C30</f>
        <v>315489.20000000013</v>
      </c>
      <c r="E19" s="18">
        <f>'analysis by pivot tables '!D30</f>
        <v>1116062.9000000027</v>
      </c>
      <c r="F19" s="22">
        <f t="shared" si="0"/>
        <v>800573.70000000251</v>
      </c>
      <c r="H19" t="str">
        <f>'analysis by pivot tables '!B19</f>
        <v>Walmart</v>
      </c>
      <c r="I19" s="5">
        <f>'analysis by pivot tables '!C19</f>
        <v>339912.5</v>
      </c>
      <c r="J19" s="5">
        <f>'analysis by pivot tables '!D19</f>
        <v>580211.00000000023</v>
      </c>
      <c r="K19" s="5">
        <f t="shared" si="1"/>
        <v>240298.50000000023</v>
      </c>
    </row>
    <row r="20" spans="1:11" x14ac:dyDescent="0.25">
      <c r="A20" s="16"/>
      <c r="C20" s="17" t="s">
        <v>150</v>
      </c>
      <c r="D20" s="19">
        <f>SUM(D14:D19)</f>
        <v>2423732.5</v>
      </c>
      <c r="E20" s="19">
        <f>SUM(E14:E19)</f>
        <v>9592932.5000000019</v>
      </c>
      <c r="F20" s="17"/>
      <c r="H20" s="17" t="s">
        <v>150</v>
      </c>
      <c r="I20" s="19">
        <f>SUM(I14:I19)</f>
        <v>2423732.5</v>
      </c>
      <c r="J20" s="19">
        <f>SUM(J14:J19)</f>
        <v>9592932.4999999981</v>
      </c>
      <c r="K20" s="17"/>
    </row>
    <row r="21" spans="1:11" x14ac:dyDescent="0.25">
      <c r="A21" s="16"/>
    </row>
    <row r="22" spans="1:11" x14ac:dyDescent="0.25">
      <c r="A22" s="16"/>
    </row>
    <row r="23" spans="1:11" x14ac:dyDescent="0.25">
      <c r="A23" s="16"/>
    </row>
    <row r="24" spans="1:11" x14ac:dyDescent="0.25">
      <c r="A24" s="16"/>
    </row>
    <row r="25" spans="1:11" x14ac:dyDescent="0.25">
      <c r="A25" s="16"/>
    </row>
    <row r="26" spans="1:11" x14ac:dyDescent="0.25">
      <c r="A26" s="16"/>
    </row>
    <row r="27" spans="1:11" x14ac:dyDescent="0.25">
      <c r="A27" s="16"/>
    </row>
    <row r="28" spans="1:11" x14ac:dyDescent="0.25">
      <c r="A28" s="16"/>
    </row>
    <row r="29" spans="1:11" x14ac:dyDescent="0.25">
      <c r="A29" s="16"/>
    </row>
    <row r="30" spans="1:11" x14ac:dyDescent="0.25">
      <c r="A30" s="16"/>
    </row>
    <row r="31" spans="1:11" x14ac:dyDescent="0.25">
      <c r="A31" s="16"/>
    </row>
    <row r="32" spans="1:11"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sheetData>
  <conditionalFormatting sqref="F14:F19">
    <cfRule type="dataBar" priority="3">
      <dataBar>
        <cfvo type="min"/>
        <cfvo type="max"/>
        <color rgb="FF63C384"/>
      </dataBar>
      <extLst>
        <ext xmlns:x14="http://schemas.microsoft.com/office/spreadsheetml/2009/9/main" uri="{B025F937-C7B1-47D3-B67F-A62EFF666E3E}">
          <x14:id>{42A15721-D9A9-4A8C-BC2B-1B629F3B8D52}</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{BDB050E8-6BB6-4722-BC70-678CF75F3A40}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2A15721-D9A9-4A8C-BC2B-1B629F3B8D52}">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BDB050E8-6BB6-4722-BC70-678CF75F3A40}">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50BD-B1C4-43AF-83FE-3D4974CFBC2F}">
  <dimension ref="B3:P3"/>
  <sheetViews>
    <sheetView showGridLines="0" topLeftCell="A28" zoomScale="85" zoomScaleNormal="85" workbookViewId="0">
      <selection activeCell="L1" sqref="L1"/>
    </sheetView>
  </sheetViews>
  <sheetFormatPr defaultRowHeight="15.75" x14ac:dyDescent="0.25"/>
  <cols>
    <col min="2" max="3" width="9" customWidth="1"/>
    <col min="4" max="4" width="55.625" customWidth="1"/>
  </cols>
  <sheetData>
    <row r="3" spans="2:16" ht="34.5" x14ac:dyDescent="0.25">
      <c r="B3" s="62" t="s">
        <v>171</v>
      </c>
      <c r="C3" s="62"/>
      <c r="D3" s="62"/>
      <c r="E3" s="62"/>
      <c r="F3" s="62"/>
      <c r="G3" s="62"/>
      <c r="H3" s="62"/>
      <c r="I3" s="62"/>
      <c r="J3" s="62"/>
      <c r="K3" s="62"/>
      <c r="L3" s="62"/>
      <c r="M3" s="62"/>
      <c r="N3" s="62"/>
      <c r="O3" s="62"/>
      <c r="P3" s="62"/>
    </row>
  </sheetData>
  <sheetProtection sheet="1" objects="1" scenarios="1" selectLockedCells="1"/>
  <mergeCells count="1">
    <mergeCell ref="B3:P3"/>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sammury statistics</vt:lpstr>
      <vt:lpstr>analysis by pivot tables </vt:lpstr>
      <vt:lpstr>Dashboard</vt:lpstr>
      <vt:lpstr>insights and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Bassant Ahmed Abdelalem Abdelhady</cp:lastModifiedBy>
  <dcterms:created xsi:type="dcterms:W3CDTF">2023-12-18T11:08:00Z</dcterms:created>
  <dcterms:modified xsi:type="dcterms:W3CDTF">2025-05-28T00:27:27Z</dcterms:modified>
</cp:coreProperties>
</file>